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<sst xmlns="http://schemas.openxmlformats.org/spreadsheetml/2006/main" count="3089" uniqueCount="1163">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</sst>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558661798"/>
        <c:axId val="666601440"/>
      </c:barChart>
      <c:catAx>
        <c:axId val="15586617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66601440"/>
      </c:catAx>
      <c:valAx>
        <c:axId val="666601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8661798"/>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79697679"/>
        <c:axId val="352121450"/>
      </c:lineChart>
      <c:catAx>
        <c:axId val="17969767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52121450"/>
      </c:catAx>
      <c:valAx>
        <c:axId val="35212145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697679"/>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27769916"/>
        <c:axId val="52200667"/>
      </c:lineChart>
      <c:catAx>
        <c:axId val="277699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200667"/>
      </c:catAx>
      <c:valAx>
        <c:axId val="52200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769916"/>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204957676"/>
        <c:axId val="1729573618"/>
      </c:barChart>
      <c:catAx>
        <c:axId val="20495767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29573618"/>
      </c:catAx>
      <c:valAx>
        <c:axId val="172957361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957676"/>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770604663"/>
        <c:axId val="1743496447"/>
      </c:lineChart>
      <c:catAx>
        <c:axId val="17706046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43496447"/>
      </c:catAx>
      <c:valAx>
        <c:axId val="17434964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0604663"/>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030004464"/>
        <c:axId val="80266678"/>
      </c:lineChart>
      <c:catAx>
        <c:axId val="10300044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0266678"/>
      </c:catAx>
      <c:valAx>
        <c:axId val="802666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0004464"/>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972578783"/>
        <c:axId val="1891929866"/>
      </c:lineChart>
      <c:catAx>
        <c:axId val="19725787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91929866"/>
      </c:catAx>
      <c:valAx>
        <c:axId val="1891929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2578783"/>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406405207"/>
        <c:axId val="1148377304"/>
      </c:lineChart>
      <c:catAx>
        <c:axId val="4064052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8377304"/>
      </c:catAx>
      <c:valAx>
        <c:axId val="1148377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640520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562058842"/>
        <c:axId val="1043869553"/>
      </c:areaChart>
      <c:catAx>
        <c:axId val="15620588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043869553"/>
      </c:catAx>
      <c:valAx>
        <c:axId val="1043869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2058842"/>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2061179658"/>
        <c:axId val="627609320"/>
      </c:lineChart>
      <c:catAx>
        <c:axId val="20611796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627609320"/>
      </c:catAx>
      <c:valAx>
        <c:axId val="627609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1179658"/>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606381204"/>
        <c:axId val="460147519"/>
      </c:lineChart>
      <c:catAx>
        <c:axId val="6063812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460147519"/>
      </c:catAx>
      <c:valAx>
        <c:axId val="460147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6381204"/>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968458721"/>
        <c:axId val="1576346736"/>
      </c:lineChart>
      <c:catAx>
        <c:axId val="19684587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6346736"/>
      </c:catAx>
      <c:valAx>
        <c:axId val="1576346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8458721"/>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506784172"/>
        <c:axId val="555210901"/>
      </c:lineChart>
      <c:catAx>
        <c:axId val="15067841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555210901"/>
      </c:catAx>
      <c:valAx>
        <c:axId val="555210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6784172"/>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981005507"/>
        <c:axId val="906411797"/>
      </c:scatterChart>
      <c:valAx>
        <c:axId val="9810055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6411797"/>
      </c:valAx>
      <c:valAx>
        <c:axId val="906411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1005507"/>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254661242"/>
        <c:axId val="176898258"/>
      </c:lineChart>
      <c:catAx>
        <c:axId val="2546612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898258"/>
      </c:catAx>
      <c:valAx>
        <c:axId val="1768982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4661242"/>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61751813"/>
        <c:axId val="1061783205"/>
      </c:lineChart>
      <c:catAx>
        <c:axId val="617518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61783205"/>
      </c:catAx>
      <c:valAx>
        <c:axId val="10617832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751813"/>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743776879"/>
        <c:axId val="732368207"/>
      </c:lineChart>
      <c:catAx>
        <c:axId val="7437768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32368207"/>
      </c:catAx>
      <c:valAx>
        <c:axId val="7323682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3776879"/>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172004673"/>
        <c:axId val="2064017523"/>
      </c:lineChart>
      <c:catAx>
        <c:axId val="117200467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64017523"/>
      </c:catAx>
      <c:valAx>
        <c:axId val="206401752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2004673"/>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374034120"/>
        <c:axId val="83359477"/>
      </c:lineChart>
      <c:catAx>
        <c:axId val="13740341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3359477"/>
      </c:catAx>
      <c:valAx>
        <c:axId val="83359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4034120"/>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016763881"/>
        <c:axId val="1405935271"/>
      </c:lineChart>
      <c:catAx>
        <c:axId val="10167638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5935271"/>
      </c:catAx>
      <c:valAx>
        <c:axId val="1405935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6763881"/>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602896492"/>
        <c:axId val="1311330618"/>
      </c:lineChart>
      <c:catAx>
        <c:axId val="16028964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11330618"/>
      </c:catAx>
      <c:valAx>
        <c:axId val="131133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2896492"/>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159786514"/>
        <c:axId val="630973458"/>
      </c:scatterChart>
      <c:valAx>
        <c:axId val="11597865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0973458"/>
      </c:valAx>
      <c:valAx>
        <c:axId val="6309734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9786514"/>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115797476"/>
        <c:axId val="2056850027"/>
      </c:scatterChart>
      <c:valAx>
        <c:axId val="11157974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6850027"/>
      </c:valAx>
      <c:valAx>
        <c:axId val="2056850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5797476"/>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918687382"/>
        <c:axId val="368916000"/>
      </c:scatterChart>
      <c:valAx>
        <c:axId val="9186873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8916000"/>
      </c:valAx>
      <c:valAx>
        <c:axId val="368916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8687382"/>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581873973"/>
        <c:axId val="209987866"/>
      </c:lineChart>
      <c:catAx>
        <c:axId val="5818739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9987866"/>
      </c:catAx>
      <c:valAx>
        <c:axId val="209987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1873973"/>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916766856"/>
        <c:axId val="245044344"/>
      </c:lineChart>
      <c:catAx>
        <c:axId val="9167668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5044344"/>
      </c:catAx>
      <c:valAx>
        <c:axId val="245044344"/>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6766856"/>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86624273"/>
        <c:axId val="963182003"/>
      </c:lineChart>
      <c:catAx>
        <c:axId val="18662427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63182003"/>
      </c:catAx>
      <c:valAx>
        <c:axId val="96318200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624273"/>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903423813"/>
        <c:axId val="2075477838"/>
      </c:scatterChart>
      <c:valAx>
        <c:axId val="19034238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5477838"/>
      </c:valAx>
      <c:valAx>
        <c:axId val="2075477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3423813"/>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2115254385"/>
        <c:axId val="1233400851"/>
      </c:scatterChart>
      <c:valAx>
        <c:axId val="21152543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3400851"/>
      </c:valAx>
      <c:valAx>
        <c:axId val="12334008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5254385"/>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463063239"/>
        <c:axId val="1200893644"/>
      </c:lineChart>
      <c:catAx>
        <c:axId val="4630632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00893644"/>
      </c:catAx>
      <c:valAx>
        <c:axId val="1200893644"/>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3063239"/>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346648748"/>
        <c:axId val="147724977"/>
      </c:scatterChart>
      <c:valAx>
        <c:axId val="13466487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724977"/>
      </c:valAx>
      <c:valAx>
        <c:axId val="1477249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6648748"/>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91862998"/>
        <c:axId val="271367580"/>
      </c:scatterChart>
      <c:valAx>
        <c:axId val="1918629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1367580"/>
      </c:valAx>
      <c:valAx>
        <c:axId val="271367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862998"/>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655645138"/>
        <c:axId val="1640248060"/>
      </c:lineChart>
      <c:catAx>
        <c:axId val="6556451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640248060"/>
      </c:catAx>
      <c:valAx>
        <c:axId val="164024806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55645138"/>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284010366"/>
        <c:axId val="421912419"/>
      </c:lineChart>
      <c:catAx>
        <c:axId val="12840103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21912419"/>
      </c:catAx>
      <c:valAx>
        <c:axId val="42191241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84010366"/>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574554246"/>
        <c:axId val="278863623"/>
      </c:lineChart>
      <c:catAx>
        <c:axId val="15745542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78863623"/>
      </c:catAx>
      <c:valAx>
        <c:axId val="27886362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74554246"/>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23774447"/>
        <c:axId val="1506986563"/>
      </c:lineChart>
      <c:catAx>
        <c:axId val="237744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06986563"/>
      </c:catAx>
      <c:valAx>
        <c:axId val="150698656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3774447"/>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507797732"/>
        <c:axId val="898225733"/>
      </c:scatterChart>
      <c:valAx>
        <c:axId val="150779773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98225733"/>
      </c:valAx>
      <c:valAx>
        <c:axId val="89822573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07797732"/>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22692986"/>
        <c:axId val="1515812664"/>
      </c:scatterChart>
      <c:valAx>
        <c:axId val="2269298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15812664"/>
      </c:valAx>
      <c:valAx>
        <c:axId val="151581266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2692986"/>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45539849"/>
        <c:axId val="1092291085"/>
      </c:scatterChart>
      <c:valAx>
        <c:axId val="4553984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92291085"/>
      </c:valAx>
      <c:valAx>
        <c:axId val="109229108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5539849"/>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447643795"/>
        <c:axId val="1133290080"/>
      </c:scatterChart>
      <c:valAx>
        <c:axId val="4476437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3290080"/>
      </c:valAx>
      <c:valAx>
        <c:axId val="11332900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7643795"/>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627940964"/>
        <c:axId val="85434887"/>
      </c:scatterChart>
      <c:valAx>
        <c:axId val="16279409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434887"/>
      </c:valAx>
      <c:valAx>
        <c:axId val="854348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7940964"/>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364691699"/>
        <c:axId val="612477997"/>
      </c:lineChart>
      <c:catAx>
        <c:axId val="13646916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12477997"/>
      </c:catAx>
      <c:valAx>
        <c:axId val="612477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4691699"/>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262689470"/>
        <c:axId val="1348342976"/>
      </c:scatterChart>
      <c:valAx>
        <c:axId val="12626894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8342976"/>
      </c:valAx>
      <c:valAx>
        <c:axId val="1348342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2689470"/>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595628453"/>
        <c:axId val="279554083"/>
      </c:scatterChart>
      <c:valAx>
        <c:axId val="15956284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9554083"/>
      </c:valAx>
      <c:valAx>
        <c:axId val="2795540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5628453"/>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872863787"/>
        <c:axId val="1542221750"/>
      </c:lineChart>
      <c:catAx>
        <c:axId val="8728637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42221750"/>
      </c:catAx>
      <c:valAx>
        <c:axId val="15422217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2863787"/>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087682433"/>
        <c:axId val="1915043735"/>
      </c:scatterChart>
      <c:valAx>
        <c:axId val="10876824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915043735"/>
      </c:valAx>
      <c:valAx>
        <c:axId val="19150437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087682433"/>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381371597"/>
        <c:axId val="792788534"/>
      </c:scatterChart>
      <c:valAx>
        <c:axId val="13813715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2788534"/>
      </c:valAx>
      <c:valAx>
        <c:axId val="792788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1371597"/>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308533033"/>
        <c:axId val="142058768"/>
      </c:scatterChart>
      <c:valAx>
        <c:axId val="13085330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058768"/>
      </c:valAx>
      <c:valAx>
        <c:axId val="1420587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8533033"/>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679660976"/>
        <c:axId val="1905262299"/>
      </c:scatterChart>
      <c:valAx>
        <c:axId val="16796609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5262299"/>
      </c:valAx>
      <c:valAx>
        <c:axId val="1905262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9660976"/>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2040771458"/>
        <c:axId val="1657090396"/>
      </c:scatterChart>
      <c:valAx>
        <c:axId val="20407714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7090396"/>
      </c:valAx>
      <c:valAx>
        <c:axId val="16570903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0771458"/>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637129635"/>
        <c:axId val="851470588"/>
      </c:scatterChart>
      <c:valAx>
        <c:axId val="6371296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1470588"/>
      </c:valAx>
      <c:valAx>
        <c:axId val="8514705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7129635"/>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198887638"/>
        <c:axId val="206861813"/>
      </c:scatterChart>
      <c:valAx>
        <c:axId val="11988876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861813"/>
      </c:valAx>
      <c:valAx>
        <c:axId val="206861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8887638"/>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993260846"/>
        <c:axId val="1350449456"/>
      </c:scatterChart>
      <c:valAx>
        <c:axId val="19932608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0449456"/>
      </c:valAx>
      <c:valAx>
        <c:axId val="1350449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3260846"/>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424635405"/>
        <c:axId val="226493622"/>
      </c:scatterChart>
      <c:valAx>
        <c:axId val="4246354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6493622"/>
      </c:valAx>
      <c:valAx>
        <c:axId val="2264936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4635405"/>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831480816"/>
        <c:axId val="1144385897"/>
      </c:scatterChart>
      <c:valAx>
        <c:axId val="18314808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4385897"/>
      </c:valAx>
      <c:valAx>
        <c:axId val="1144385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1480816"/>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144756398"/>
        <c:axId val="1703853608"/>
      </c:lineChart>
      <c:catAx>
        <c:axId val="11447563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03853608"/>
      </c:catAx>
      <c:valAx>
        <c:axId val="17038536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4756398"/>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678835365"/>
        <c:axId val="407201924"/>
      </c:lineChart>
      <c:catAx>
        <c:axId val="6788353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07201924"/>
      </c:catAx>
      <c:valAx>
        <c:axId val="407201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8835365"/>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000062481"/>
        <c:axId val="2086247285"/>
      </c:lineChart>
      <c:catAx>
        <c:axId val="10000624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86247285"/>
      </c:catAx>
      <c:valAx>
        <c:axId val="20862472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0062481"/>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888214071"/>
        <c:axId val="777582173"/>
      </c:lineChart>
      <c:catAx>
        <c:axId val="18882140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77582173"/>
      </c:catAx>
      <c:valAx>
        <c:axId val="777582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8214071"/>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600333923"/>
        <c:axId val="1848677038"/>
      </c:scatterChart>
      <c:valAx>
        <c:axId val="16003339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8677038"/>
      </c:valAx>
      <c:valAx>
        <c:axId val="1848677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0333923"/>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2038322104"/>
        <c:axId val="418743257"/>
      </c:lineChart>
      <c:catAx>
        <c:axId val="20383221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18743257"/>
      </c:catAx>
      <c:valAx>
        <c:axId val="418743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8322104"/>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592152119"/>
        <c:axId val="1959128496"/>
      </c:lineChart>
      <c:catAx>
        <c:axId val="59215211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59128496"/>
      </c:catAx>
      <c:valAx>
        <c:axId val="195912849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592152119"/>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657577514"/>
        <c:axId val="1419384443"/>
      </c:lineChart>
      <c:catAx>
        <c:axId val="16575775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19384443"/>
      </c:catAx>
      <c:valAx>
        <c:axId val="14193844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7577514"/>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904786622"/>
        <c:axId val="1044420007"/>
      </c:scatterChart>
      <c:valAx>
        <c:axId val="19047866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4420007"/>
      </c:valAx>
      <c:valAx>
        <c:axId val="10444200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4786622"/>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118472020"/>
        <c:axId val="770293776"/>
      </c:scatterChart>
      <c:valAx>
        <c:axId val="11184720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0293776"/>
      </c:valAx>
      <c:valAx>
        <c:axId val="7702937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8472020"/>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852265484"/>
        <c:axId val="1222318517"/>
      </c:scatterChart>
      <c:valAx>
        <c:axId val="18522654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2318517"/>
      </c:valAx>
      <c:valAx>
        <c:axId val="1222318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226548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512627465"/>
        <c:axId val="1271824054"/>
      </c:scatterChart>
      <c:valAx>
        <c:axId val="5126274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1824054"/>
      </c:valAx>
      <c:valAx>
        <c:axId val="12718240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2627465"/>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454833160"/>
        <c:axId val="573043265"/>
      </c:scatterChart>
      <c:valAx>
        <c:axId val="14548331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3043265"/>
      </c:valAx>
      <c:valAx>
        <c:axId val="5730432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483316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867529332"/>
        <c:axId val="991035212"/>
      </c:scatterChart>
      <c:valAx>
        <c:axId val="8675293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1035212"/>
      </c:valAx>
      <c:valAx>
        <c:axId val="9910352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7529332"/>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054067584"/>
        <c:axId val="422016018"/>
      </c:scatterChart>
      <c:valAx>
        <c:axId val="10540675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2016018"/>
      </c:valAx>
      <c:valAx>
        <c:axId val="422016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4067584"/>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937332291"/>
        <c:axId val="937468794"/>
      </c:scatterChart>
      <c:valAx>
        <c:axId val="9373322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7468794"/>
      </c:valAx>
      <c:valAx>
        <c:axId val="9374687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7332291"/>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095753719"/>
        <c:axId val="1638303535"/>
      </c:scatterChart>
      <c:valAx>
        <c:axId val="10957537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8303535"/>
      </c:valAx>
      <c:valAx>
        <c:axId val="1638303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5753719"/>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726078975"/>
        <c:axId val="1010614819"/>
      </c:lineChart>
      <c:catAx>
        <c:axId val="7260789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10614819"/>
      </c:catAx>
      <c:valAx>
        <c:axId val="1010614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6078975"/>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511335610"/>
        <c:axId val="131360874"/>
      </c:lineChart>
      <c:catAx>
        <c:axId val="5113356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1360874"/>
      </c:catAx>
      <c:valAx>
        <c:axId val="131360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1335610"/>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840320105"/>
        <c:axId val="1768860707"/>
      </c:lineChart>
      <c:catAx>
        <c:axId val="84032010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68860707"/>
      </c:catAx>
      <c:valAx>
        <c:axId val="176886070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840320105"/>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055905112"/>
        <c:axId val="616951126"/>
      </c:scatterChart>
      <c:valAx>
        <c:axId val="10559051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6951126"/>
      </c:valAx>
      <c:valAx>
        <c:axId val="616951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5905112"/>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244848521"/>
        <c:axId val="930551417"/>
      </c:scatterChart>
      <c:valAx>
        <c:axId val="24484852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930551417"/>
      </c:valAx>
      <c:valAx>
        <c:axId val="93055141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44848521"/>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760242655"/>
        <c:axId val="544765277"/>
      </c:scatterChart>
      <c:valAx>
        <c:axId val="176024265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44765277"/>
      </c:valAx>
      <c:valAx>
        <c:axId val="5447652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760242655"/>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5721.55451141429</v>
      </c>
      <c r="I3">
        <v>17.2639727164448</v>
      </c>
      <c r="J3" s="41">
        <f t="shared" ref="J3:J13" si="1">I3/sum(I$3:I$13,I$15)</f>
        <v>0.06999999981</v>
      </c>
      <c r="K3" s="43"/>
      <c r="L3" s="32"/>
      <c r="M3" s="32"/>
      <c r="N3" s="32"/>
    </row>
    <row r="4" ht="15.75" customHeight="1">
      <c r="A4" s="38" t="s">
        <v>153</v>
      </c>
      <c r="B4" s="39">
        <v>0.1176</v>
      </c>
      <c r="C4" s="40">
        <v>0.181</v>
      </c>
      <c r="D4" s="41"/>
      <c r="E4" s="24"/>
      <c r="F4" s="24"/>
      <c r="G4" s="42" t="s">
        <v>153</v>
      </c>
      <c r="H4">
        <v>0.0</v>
      </c>
      <c r="I4">
        <v>0.0</v>
      </c>
      <c r="J4" s="41">
        <f t="shared" si="1"/>
        <v>0</v>
      </c>
      <c r="K4" s="43"/>
      <c r="L4" s="32"/>
      <c r="M4" s="32"/>
      <c r="N4" s="32"/>
    </row>
    <row r="5" ht="15.75" customHeight="1">
      <c r="A5" s="44" t="s">
        <v>154</v>
      </c>
      <c r="B5" s="22" t="s">
        <v>155</v>
      </c>
      <c r="C5" s="45" t="s">
        <v>156</v>
      </c>
      <c r="D5" s="41"/>
      <c r="E5" s="24"/>
      <c r="F5" s="24"/>
      <c r="G5" s="46" t="s">
        <v>157</v>
      </c>
      <c r="H5">
        <v>3538.05110045871</v>
      </c>
      <c r="I5">
        <v>5.79769059326438</v>
      </c>
      <c r="J5" s="41">
        <f t="shared" si="1"/>
        <v>0.02350781869</v>
      </c>
      <c r="K5" s="43"/>
      <c r="L5" s="32"/>
      <c r="M5" s="32"/>
      <c r="N5" s="32"/>
    </row>
    <row r="6" ht="15.75" customHeight="1">
      <c r="A6" s="44" t="s">
        <v>158</v>
      </c>
      <c r="B6" s="47" t="s">
        <v>159</v>
      </c>
      <c r="C6" s="48" t="s">
        <v>159</v>
      </c>
      <c r="D6" s="41"/>
      <c r="E6" s="24"/>
      <c r="F6" s="24"/>
      <c r="G6" s="46" t="s">
        <v>158</v>
      </c>
      <c r="H6">
        <v>19924.193216166</v>
      </c>
      <c r="I6">
        <v>6.26928337719429</v>
      </c>
      <c r="J6" s="41">
        <f t="shared" si="1"/>
        <v>0.02541997966</v>
      </c>
      <c r="K6" s="43"/>
      <c r="L6" s="32"/>
      <c r="M6" s="32"/>
      <c r="N6" s="32"/>
    </row>
    <row r="7" ht="15.75" customHeight="1">
      <c r="A7" s="38" t="s">
        <v>160</v>
      </c>
      <c r="B7" s="39">
        <v>0.055</v>
      </c>
      <c r="C7" s="40">
        <v>0.07970868105778128</v>
      </c>
      <c r="D7" s="41"/>
      <c r="E7" s="24"/>
      <c r="F7" s="24"/>
      <c r="G7" s="42" t="s">
        <v>160</v>
      </c>
      <c r="H7">
        <v>2855.91839423732</v>
      </c>
      <c r="I7">
        <v>7.66327928830969</v>
      </c>
      <c r="J7" s="41">
        <f t="shared" si="1"/>
        <v>0.03107219628</v>
      </c>
      <c r="K7" s="43"/>
      <c r="L7" s="32"/>
      <c r="M7" s="32"/>
      <c r="N7" s="32"/>
    </row>
    <row r="8" ht="15.75" customHeight="1">
      <c r="A8" s="44" t="s">
        <v>161</v>
      </c>
      <c r="B8" s="39">
        <v>0.1442</v>
      </c>
      <c r="C8" s="40">
        <v>0.026480274320664382</v>
      </c>
      <c r="D8" s="41"/>
      <c r="E8" s="24"/>
      <c r="F8" s="24"/>
      <c r="G8" s="46" t="s">
        <v>161</v>
      </c>
      <c r="H8">
        <v>27835.709515387</v>
      </c>
      <c r="I8">
        <v>41.9267918414699</v>
      </c>
      <c r="J8" s="41">
        <f t="shared" si="1"/>
        <v>0.1700000034</v>
      </c>
      <c r="K8" s="43"/>
      <c r="L8" s="32"/>
      <c r="M8" s="32"/>
      <c r="N8" s="32"/>
    </row>
    <row r="9" ht="15.75" customHeight="1">
      <c r="A9" s="38" t="s">
        <v>162</v>
      </c>
      <c r="B9" s="39">
        <v>0.0824</v>
      </c>
      <c r="C9" s="40">
        <v>0.07728600020376007</v>
      </c>
      <c r="D9" s="41"/>
      <c r="E9" s="24"/>
      <c r="F9" s="24"/>
      <c r="G9" s="42" t="s">
        <v>162</v>
      </c>
      <c r="H9">
        <v>59656.0741327287</v>
      </c>
      <c r="I9">
        <v>167.707164500151</v>
      </c>
      <c r="J9" s="41">
        <f t="shared" si="1"/>
        <v>0.6800000021</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400.0</v>
      </c>
      <c r="I16">
        <v>0.0</v>
      </c>
      <c r="J16" s="32"/>
      <c r="K16" s="43"/>
      <c r="L16" s="32"/>
      <c r="M16" s="32"/>
      <c r="N16" s="32"/>
    </row>
    <row r="17" ht="15.75" customHeight="1">
      <c r="A17" s="32"/>
      <c r="B17" s="32"/>
      <c r="C17" s="32"/>
      <c r="D17" s="32"/>
      <c r="E17" s="32"/>
      <c r="F17" s="52"/>
      <c r="G17" s="57" t="s">
        <v>174</v>
      </c>
      <c r="H17">
        <v>50.0</v>
      </c>
      <c r="I17">
        <v>0.0</v>
      </c>
      <c r="J17" s="32"/>
      <c r="K17" s="43"/>
      <c r="L17" s="32"/>
      <c r="M17" s="32"/>
      <c r="N17" s="32"/>
    </row>
    <row r="18" ht="15.75" customHeight="1">
      <c r="A18" s="32"/>
      <c r="B18" s="32"/>
      <c r="C18" s="32"/>
      <c r="D18" s="32"/>
      <c r="E18" s="32"/>
      <c r="F18" s="32"/>
      <c r="G18" s="58" t="s">
        <v>175</v>
      </c>
      <c r="H18">
        <v>0.0579372811676753</v>
      </c>
      <c r="I18">
        <v>0.0</v>
      </c>
      <c r="J18" s="32"/>
      <c r="K18" s="43"/>
      <c r="L18" s="32"/>
      <c r="M18" s="32"/>
      <c r="N18" s="32"/>
    </row>
    <row r="19" ht="15.75" customHeight="1">
      <c r="A19" s="24"/>
      <c r="B19" s="24"/>
      <c r="C19" s="24"/>
      <c r="D19" s="32"/>
      <c r="E19" s="32"/>
      <c r="F19" s="32"/>
      <c r="G19" s="58" t="s">
        <v>176</v>
      </c>
      <c r="H19">
        <v>0.131704502863768</v>
      </c>
      <c r="I19">
        <v>0.0</v>
      </c>
      <c r="J19" s="32"/>
      <c r="K19" s="43"/>
      <c r="L19" s="32"/>
      <c r="M19" s="32"/>
      <c r="N19" s="32"/>
    </row>
    <row r="20" ht="16.5" customHeight="1">
      <c r="A20" s="59"/>
      <c r="B20" s="60"/>
      <c r="C20" s="43"/>
      <c r="D20" s="32"/>
      <c r="E20" s="32"/>
      <c r="F20" s="32"/>
      <c r="G20" s="57" t="s">
        <v>177</v>
      </c>
      <c r="H20">
        <v>48406.6000670641</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0.3020011791018</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42488.08608</v>
      </c>
      <c r="I23">
        <v>0.0</v>
      </c>
      <c r="J23" s="32"/>
      <c r="K23" s="32"/>
      <c r="L23" s="32"/>
      <c r="M23" s="32"/>
      <c r="N23" s="32"/>
    </row>
    <row r="24" ht="15.75" customHeight="1">
      <c r="A24" s="67" t="s">
        <v>152</v>
      </c>
      <c r="B24" s="68">
        <f t="shared" ref="B24:B26" si="2">if(H3&gt;0,I3*1000000/(H3*8760),0)</f>
        <v>0.3444471493</v>
      </c>
      <c r="C24" s="32"/>
      <c r="D24" s="32"/>
      <c r="E24" s="32"/>
      <c r="F24" s="32"/>
      <c r="G24" s="57" t="s">
        <v>185</v>
      </c>
      <c r="H24">
        <v>610.4905093</v>
      </c>
      <c r="I24">
        <v>0.0</v>
      </c>
      <c r="J24" s="32"/>
      <c r="K24" s="32"/>
      <c r="L24" s="32"/>
      <c r="M24" s="32"/>
      <c r="N24" s="32"/>
    </row>
    <row r="25" ht="15.75" customHeight="1">
      <c r="A25" s="67" t="s">
        <v>153</v>
      </c>
      <c r="B25" s="68">
        <f t="shared" si="2"/>
        <v>0</v>
      </c>
      <c r="C25" s="32"/>
      <c r="D25" s="32"/>
      <c r="E25" s="32"/>
      <c r="F25" s="32"/>
      <c r="G25" s="57" t="s">
        <v>186</v>
      </c>
      <c r="H25">
        <v>42488.08608</v>
      </c>
      <c r="I25">
        <v>0.0</v>
      </c>
      <c r="J25" s="32"/>
      <c r="K25" s="32"/>
      <c r="L25" s="32"/>
      <c r="M25" s="32"/>
      <c r="N25" s="32"/>
    </row>
    <row r="26" ht="15.75" customHeight="1">
      <c r="A26" s="69" t="s">
        <v>157</v>
      </c>
      <c r="B26" s="68">
        <f t="shared" si="2"/>
        <v>0.1870625401</v>
      </c>
      <c r="C26" s="32"/>
      <c r="D26" s="32"/>
      <c r="E26" s="32"/>
      <c r="F26" s="32"/>
      <c r="G26" s="57" t="s">
        <v>187</v>
      </c>
      <c r="H26">
        <v>610.4905093</v>
      </c>
      <c r="I26">
        <v>0.0</v>
      </c>
      <c r="J26" s="32"/>
      <c r="K26" s="32"/>
      <c r="L26" s="32"/>
      <c r="M26" s="32"/>
      <c r="N26" s="32"/>
    </row>
    <row r="27" ht="15.75" customHeight="1">
      <c r="A27" s="70" t="s">
        <v>158</v>
      </c>
      <c r="B27" s="68">
        <f>if(H6&gt;0, I6*1000000/(H6*8760), 0)</f>
        <v>0.03591972888</v>
      </c>
      <c r="C27" s="32"/>
      <c r="D27" s="32"/>
      <c r="E27" s="32"/>
      <c r="F27" s="32"/>
      <c r="G27" s="32"/>
      <c r="J27" s="32"/>
      <c r="K27" s="32"/>
      <c r="L27" s="32"/>
      <c r="M27" s="32"/>
      <c r="N27" s="32"/>
    </row>
    <row r="28" ht="15.75" customHeight="1">
      <c r="A28" s="67" t="s">
        <v>160</v>
      </c>
      <c r="B28" s="68">
        <f>if(H7 &gt; 0, (I7*1000000/(H7*8760)), 0)</f>
        <v>0.306312524</v>
      </c>
      <c r="C28" s="32"/>
      <c r="D28" s="32"/>
      <c r="E28" s="32"/>
      <c r="F28" s="32"/>
      <c r="G28" s="32"/>
      <c r="J28" s="32"/>
      <c r="K28" s="32"/>
      <c r="L28" s="32"/>
      <c r="M28" s="32"/>
      <c r="N28" s="32"/>
    </row>
    <row r="29" ht="15.75" customHeight="1">
      <c r="A29" s="71" t="s">
        <v>161</v>
      </c>
      <c r="B29" s="68">
        <f>if(H8&gt;0, I8*1000000/(H8*8760), 0)</f>
        <v>0.1719432892</v>
      </c>
      <c r="C29" s="32"/>
      <c r="D29" s="32"/>
      <c r="E29" s="32"/>
      <c r="F29" s="32"/>
      <c r="G29" s="32"/>
      <c r="J29" s="32"/>
      <c r="K29" s="32"/>
      <c r="L29" s="32"/>
      <c r="M29" s="32"/>
      <c r="N29" s="32"/>
    </row>
    <row r="30" ht="15.75" customHeight="1">
      <c r="A30" s="67" t="s">
        <v>162</v>
      </c>
      <c r="B30" s="68">
        <f t="shared" ref="B30:B31" si="3">if(H9&gt;0,I9*1000000/(H9*8760),0)</f>
        <v>0.3209170861</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39982.3</v>
      </c>
      <c r="E2" s="82">
        <f>sum(Model!D8,Model!D426,,Model!D427,Model!D672,Model!D897,Model!D1122,Model!D1349,Model!D1574,Model!D1799*0,Model!D2024,Model!D2247,Model!D3534)</f>
        <v>41784.7</v>
      </c>
      <c r="F2" s="82">
        <f>sum(Model!E8,Model!E426,,Model!E427,Model!E672,Model!E897,Model!E1122,Model!E1349,Model!E1574,Model!E1799*0,Model!E2024,Model!E2247,Model!E3534)</f>
        <v>43383.4</v>
      </c>
      <c r="G2" s="82">
        <f>sum(Model!F8,Model!F426,,Model!F427,Model!F672,Model!F897,Model!F1122,Model!F1349,Model!F1574,Model!F1799*0,Model!F2024,Model!F2247,Model!F3534)</f>
        <v>46851.6</v>
      </c>
      <c r="H2" s="82">
        <f>sum(Model!G8,Model!G426,,Model!G427,Model!G672,Model!G897,Model!G1122,Model!G1349,Model!G1574,Model!G1799*0,Model!G2024,Model!G2247,Model!G3534)</f>
        <v>48396.2</v>
      </c>
      <c r="I2" s="82">
        <f>sum(Model!H8,Model!H426,,Model!H427,Model!H672,Model!H897,Model!H1122,Model!H1349,Model!H1574,Model!H1799*0,Model!H2024,Model!H2247,Model!H3534)</f>
        <v>49375.1</v>
      </c>
      <c r="J2" s="82">
        <f>sum(Model!I8,Model!I426,,Model!I427,Model!I672,Model!I897,Model!I1122,Model!I1349,Model!I1574,Model!I1799*0,Model!I2024,Model!I2247,Model!I3534)</f>
        <v>49765.6</v>
      </c>
      <c r="K2" s="82">
        <f>sum(Model!J8,Model!J426,,Model!J427,Model!J672,Model!J897,Model!J1122,Model!J1349,Model!J1574,Model!J1799*0,Model!J2024,Model!J2247,Model!J3534)</f>
        <v>50133.9</v>
      </c>
      <c r="L2" s="82">
        <f>sum(Model!K8,Model!K426,,Model!K427,Model!K672,Model!K897,Model!K1122,Model!K1349,Model!K1574,Model!K1799*0,Model!K2024,Model!K2247,Model!K3534)</f>
        <v>52051.6</v>
      </c>
      <c r="M2" s="82">
        <f>sum(Model!L8,Model!L426,,Model!L427,Model!L672,Model!L897,Model!L1122,Model!L1349,Model!L1574,Model!L1799*0,Model!L2024,Model!L2247,Model!L3534)</f>
        <v>54459.5</v>
      </c>
      <c r="N2" s="82">
        <f>sum(Model!M8,Model!M426,,Model!M427,Model!M672,Model!M897,Model!M1122,Model!M1349,Model!M1574,Model!M1799*0,Model!M2024,Model!M2247,Model!M3534)</f>
        <v>55349.3</v>
      </c>
      <c r="O2" s="82">
        <f>sum(Model!N8,Model!N426,,Model!N427,Model!N672,Model!N897,Model!N1122,Model!N1349,Model!N1574,Model!N1799*0,Model!N2024,Model!N2247,Model!N3534)</f>
        <v>56947.9</v>
      </c>
      <c r="P2" s="82">
        <f>sum(Model!O8,Model!O426,,Model!O427,Model!O672,Model!O897,Model!O1122,Model!O1349,Model!O1574,Model!O1799*0,Model!O2024,Model!O2247,Model!O3534)</f>
        <v>60024</v>
      </c>
      <c r="Q2" s="82">
        <f>sum(Model!P8,Model!P426,,Model!P427,Model!P672,Model!P897,Model!P1122,Model!P1349,Model!P1574,Model!P1799*0,Model!P2024,Model!P2247,Model!P3534)</f>
        <v>60534.7</v>
      </c>
      <c r="R2" s="82">
        <f>sum(Model!Q8,Model!Q426,,Model!Q427,Model!Q672,Model!Q897,Model!Q1122,Model!Q1349,Model!Q1574,Model!Q1799*0,Model!Q2024,Model!Q2247,Model!Q3534)</f>
        <v>61754.5</v>
      </c>
      <c r="S2" s="82">
        <f>sum(Model!R8,Model!R426,,Model!R427,Model!R672,Model!R897,Model!R1122,Model!R1349,Model!R1574,Model!R1799*0,Model!R2024,Model!R2247,Model!R3534)</f>
        <v>63939.4</v>
      </c>
      <c r="T2" s="82">
        <f>sum(Model!S8,Model!S426,,Model!S427,Model!S672,Model!S897,Model!S1122,Model!S1349,Model!S1574,Model!S1799*0,Model!S2024,Model!S2247,Model!S3534)</f>
        <v>66670.7</v>
      </c>
      <c r="U2" s="82">
        <f>sum(Model!T8,Model!T426,,Model!T427,Model!T672,Model!T897,Model!T1122,Model!T1349,Model!T1574,Model!T1799*0,Model!T2024,Model!T2247,Model!T3534)</f>
        <v>68687.7</v>
      </c>
      <c r="V2" s="82">
        <f>sum(Model!U8,Model!U426,,Model!U427,Model!U672,Model!U897,Model!U1122,Model!U1349,Model!U1574,Model!U1799*0,Model!U2024,Model!U2247,Model!U3534)</f>
        <v>69721.4</v>
      </c>
      <c r="W2" s="82">
        <f>sum(Model!V8,Model!V426,,Model!V427,Model!V672,Model!V897,Model!V1122,Model!V1349,Model!V1574,Model!V1799*0,Model!V2024,Model!V2247,Model!V3534)</f>
        <v>69733.7</v>
      </c>
      <c r="X2" s="82">
        <f>sum(Model!W8,Model!W426,,Model!W427,Model!W672,Model!W897,Model!W1122,Model!W1349,Model!W1574,Model!W1799*0,Model!W2024,Model!W2247,Model!W3534)</f>
        <v>69733.7</v>
      </c>
      <c r="Y2" s="82">
        <f>sum(Model!X8,Model!X426,,Model!X427,Model!X672,Model!X897,Model!X1122,Model!X1349,Model!X1574,Model!X1799*0,Model!X2024,Model!X2247,Model!X3534)</f>
        <v>71393.6267</v>
      </c>
      <c r="Z2" s="82">
        <f>sum(Model!Y8,Model!Y426,,Model!Y427,Model!Y672,Model!Y897,Model!Y1122,Model!Y1349,Model!Y1574,Model!Y1799*0,Model!Y2024,Model!Y2247,Model!Y3534)</f>
        <v>73053.55339</v>
      </c>
      <c r="AA2" s="82">
        <f>sum(Model!Z8,Model!Z426,,Model!Z427,Model!Z672,Model!Z897,Model!Z1122,Model!Z1349,Model!Z1574,Model!Z1799*0,Model!Z2024,Model!Z2247,Model!Z3534)</f>
        <v>74713.48009</v>
      </c>
      <c r="AB2" s="82">
        <f>sum(Model!AA8,Model!AA426,,Model!AA427,Model!AA672,Model!AA897,Model!AA1122,Model!AA1349,Model!AA1574,Model!AA1799*0,Model!AA2024,Model!AA2247,Model!AA3534)</f>
        <v>76373.40678</v>
      </c>
      <c r="AC2" s="82">
        <f>sum(Model!AB8,Model!AB426,,Model!AB427,Model!AB672,Model!AB897,Model!AB1122,Model!AB1349,Model!AB1574,Model!AB1799*0,Model!AB2024,Model!AB2247,Model!AB3534)</f>
        <v>78033.33348</v>
      </c>
      <c r="AD2" s="82">
        <f>sum(Model!AC8,Model!AC426,,Model!AC427,Model!AC672,Model!AC897,Model!AC1122,Model!AC1349,Model!AC1574,Model!AC1799*0,Model!AC2024,Model!AC2247,Model!AC3534)</f>
        <v>79693.26017</v>
      </c>
      <c r="AE2" s="82">
        <f>sum(Model!AD8,Model!AD426,,Model!AD427,Model!AD672,Model!AD897,Model!AD1122,Model!AD1349,Model!AD1574,Model!AD1799*0,Model!AD2024,Model!AD2247,Model!AD3534)</f>
        <v>81353.18687</v>
      </c>
      <c r="AF2" s="82">
        <f>sum(Model!AE8,Model!AE426,,Model!AE427,Model!AE672,Model!AE897,Model!AE1122,Model!AE1349,Model!AE1574,Model!AE1799*0,Model!AE2024,Model!AE2247,Model!AE3534)</f>
        <v>83013.11357</v>
      </c>
      <c r="AG2" s="82">
        <f>sum(Model!AF8,Model!AF426,,Model!AF427,Model!AF672,Model!AF897,Model!AF1122,Model!AF1349,Model!AF1574,Model!AF1799*0,Model!AF2024,Model!AF2247,Model!AF3534)</f>
        <v>84673.04026</v>
      </c>
      <c r="AH2" s="82">
        <f>sum(Model!AG8,Model!AG426,,Model!AG427,Model!AG672,Model!AG897,Model!AG1122,Model!AG1349,Model!AG1574,Model!AG1799*0,Model!AG2024,Model!AG2247,Model!AG3534)</f>
        <v>86332.96696</v>
      </c>
      <c r="AI2" s="82">
        <f>sum(Model!AH8,Model!AH426,,Model!AH427,Model!AH672,Model!AH897,Model!AH1122,Model!AH1349,Model!AH1574,Model!AH1799*0,Model!AH2024,Model!AH2247,Model!AH3534)</f>
        <v>87992.89365</v>
      </c>
      <c r="AJ2" s="82">
        <f>sum(Model!AI8,Model!AI426,,Model!AI427,Model!AI672,Model!AI897,Model!AI1122,Model!AI1349,Model!AI1574,Model!AI1799*0,Model!AI2024,Model!AI2247,Model!AI3534)</f>
        <v>89652.82035</v>
      </c>
      <c r="AK2" s="82">
        <f>sum(Model!AJ8,Model!AJ426,,Model!AJ427,Model!AJ672,Model!AJ897,Model!AJ1122,Model!AJ1349,Model!AJ1574,Model!AJ1799*0,Model!AJ2024,Model!AJ2247,Model!AJ3534)</f>
        <v>91312.74704</v>
      </c>
      <c r="AL2" s="82">
        <f>sum(Model!AK8,Model!AK426,,Model!AK427,Model!AK672,Model!AK897,Model!AK1122,Model!AK1349,Model!AK1574,Model!AK1799*0,Model!AK2024,Model!AK2247,Model!AK3534)</f>
        <v>92972.67374</v>
      </c>
      <c r="AM2" s="82">
        <f>sum(Model!AL8,Model!AL426,,Model!AL427,Model!AL672,Model!AL897,Model!AL1122,Model!AL1349,Model!AL1574,Model!AL1799*0,Model!AL2024,Model!AL2247,Model!AL3534)</f>
        <v>94632.60044</v>
      </c>
      <c r="AN2" s="82">
        <f>sum(Model!AM8,Model!AM426,,Model!AM427,Model!AM672,Model!AM897,Model!AM1122,Model!AM1349,Model!AM1574,Model!AM1799*0,Model!AM2024,Model!AM2247,Model!AM3534)</f>
        <v>96292.52713</v>
      </c>
      <c r="AO2" s="82">
        <f>sum(Model!AN8,Model!AN426,,Model!AN427,Model!AN672,Model!AN897,Model!AN1122,Model!AN1349,Model!AN1574,Model!AN1799*0,Model!AN2024,Model!AN2247,Model!AN3534)</f>
        <v>97952.45383</v>
      </c>
      <c r="AP2" s="82">
        <f>sum(Model!AO8,Model!AO426,,Model!AO427,Model!AO672,Model!AO897,Model!AO1122,Model!AO1349,Model!AO1574,Model!AO1799*0,Model!AO2024,Model!AO2247,Model!AO3534)</f>
        <v>99612.38052</v>
      </c>
      <c r="AQ2" s="82">
        <f>sum(Model!AP8,Model!AP426,,Model!AP427,Model!AP672,Model!AP897,Model!AP1122,Model!AP1349,Model!AP1574,Model!AP1799*0,Model!AP2024,Model!AP2247,Model!AP3534)</f>
        <v>101272.3072</v>
      </c>
      <c r="AR2" s="82">
        <f>sum(Model!AQ8,Model!AQ426,,Model!AQ427,Model!AQ672,Model!AQ897,Model!AQ1122,Model!AQ1349,Model!AQ1574,Model!AQ1799*0,Model!AQ2024,Model!AQ2247,Model!AQ3534)</f>
        <v>102932.2339</v>
      </c>
      <c r="AS2" s="82">
        <f>sum(Model!AR8,Model!AR426,,Model!AR427,Model!AR672,Model!AR897,Model!AR1122,Model!AR1349,Model!AR1574,Model!AR1799*0,Model!AR2024,Model!AR2247,Model!AR3534)</f>
        <v>104592.1606</v>
      </c>
      <c r="AT2" s="82">
        <f>sum(Model!AS8,Model!AS426,,Model!AS427,Model!AS672,Model!AS897,Model!AS1122,Model!AS1349,Model!AS1574,Model!AS1799*0,Model!AS2024,Model!AS2247,Model!AS3534)</f>
        <v>106252.0873</v>
      </c>
      <c r="AU2" s="82">
        <f>sum(Model!AT8,Model!AT426,,Model!AT427,Model!AT672,Model!AT897,Model!AT1122,Model!AT1349,Model!AT1574,Model!AT1799*0,Model!AT2024,Model!AT2247,Model!AT3534)</f>
        <v>107912.014</v>
      </c>
      <c r="AV2" s="82">
        <f>sum(Model!AU8,Model!AU426,,Model!AU427,Model!AU672,Model!AU897,Model!AU1122,Model!AU1349,Model!AU1574,Model!AU1799*0,Model!AU2024,Model!AU2247,Model!AU3534)</f>
        <v>109571.9407</v>
      </c>
      <c r="AW2" s="82">
        <f>sum(Model!AV8,Model!AV426,,Model!AV427,Model!AV672,Model!AV897,Model!AV1122,Model!AV1349,Model!AV1574,Model!AV1799*0,Model!AV2024,Model!AV2247,Model!AV3534)</f>
        <v>111231.8674</v>
      </c>
      <c r="AX2" s="82">
        <f>sum(Model!AW8,Model!AW426,,Model!AW427,Model!AW672,Model!AW897,Model!AW1122,Model!AW1349,Model!AW1574,Model!AW1799*0,Model!AW2024,Model!AW2247,Model!AW3534)</f>
        <v>112891.7941</v>
      </c>
      <c r="AY2" s="82">
        <f>sum(Model!AX8,Model!AX426,,Model!AX427,Model!AX672,Model!AX897,Model!AX1122,Model!AX1349,Model!AX1574,Model!AX1799*0,Model!AX2024,Model!AX2247,Model!AX3534)</f>
        <v>114551.7208</v>
      </c>
      <c r="AZ2" s="82">
        <f>sum(Model!AY8,Model!AY426,,Model!AY427,Model!AY672,Model!AY897,Model!AY1122,Model!AY1349,Model!AY1574,Model!AY1799*0,Model!AY2024,Model!AY2247,Model!AY3534)</f>
        <v>116211.6475</v>
      </c>
      <c r="BA2" s="82">
        <f>sum(Model!AZ8,Model!AZ426,,Model!AZ427,Model!AZ672,Model!AZ897,Model!AZ1122,Model!AZ1349,Model!AZ1574,Model!AZ1799*0,Model!AZ2024,Model!AZ2247,Model!AZ3534)</f>
        <v>117871.5742</v>
      </c>
      <c r="BB2" s="82">
        <f>sum(Model!BA8,Model!BA426,,Model!BA427,Model!BA672,Model!BA897,Model!BA1122,Model!BA1349,Model!BA1574,Model!BA1799*0,Model!BA2024,Model!BA2247,Model!BA3534)</f>
        <v>119531.5009</v>
      </c>
      <c r="BC2" s="83"/>
      <c r="BD2" s="83"/>
      <c r="BE2" s="83"/>
      <c r="BF2" s="83"/>
      <c r="BG2" s="83"/>
      <c r="BH2" s="83"/>
      <c r="BI2" s="83"/>
      <c r="BJ2" s="83"/>
      <c r="BK2" s="83"/>
      <c r="BL2" s="83"/>
      <c r="BM2" s="83"/>
      <c r="BN2" s="83"/>
      <c r="BO2" s="83"/>
      <c r="BP2" s="83"/>
    </row>
    <row r="3">
      <c r="A3" s="79" t="s">
        <v>194</v>
      </c>
      <c r="B3" s="80" t="s">
        <v>192</v>
      </c>
      <c r="C3" s="81" t="s">
        <v>195</v>
      </c>
      <c r="D3" s="82">
        <f>Model!C8</f>
        <v>18201.2</v>
      </c>
      <c r="E3" s="82">
        <f>Model!D8</f>
        <v>18201.2</v>
      </c>
      <c r="F3" s="82">
        <f>Model!E8</f>
        <v>18201.2</v>
      </c>
      <c r="G3" s="82">
        <f>Model!F8</f>
        <v>18201.2</v>
      </c>
      <c r="H3" s="82">
        <f>Model!G8</f>
        <v>18201.2</v>
      </c>
      <c r="I3" s="82">
        <f>Model!H8</f>
        <v>18201.2</v>
      </c>
      <c r="J3" s="82">
        <f>Model!I8</f>
        <v>18201.2</v>
      </c>
      <c r="K3" s="82">
        <f>Model!J8</f>
        <v>18201.2</v>
      </c>
      <c r="L3" s="82">
        <f>Model!K8</f>
        <v>18201.2</v>
      </c>
      <c r="M3" s="82">
        <f>Model!L8</f>
        <v>18939.2</v>
      </c>
      <c r="N3" s="82">
        <f>Model!M8</f>
        <v>19010.6</v>
      </c>
      <c r="O3" s="82">
        <f>Model!N8</f>
        <v>19258.6</v>
      </c>
      <c r="P3" s="82">
        <f>Model!O8</f>
        <v>19256.6</v>
      </c>
      <c r="Q3" s="82">
        <f>Model!P8</f>
        <v>19256.6</v>
      </c>
      <c r="R3" s="82">
        <f>Model!Q8</f>
        <v>19337.8</v>
      </c>
      <c r="S3" s="82">
        <f>Model!R8</f>
        <v>19138.8</v>
      </c>
      <c r="T3" s="82">
        <f>Model!S8</f>
        <v>18665.8</v>
      </c>
      <c r="U3" s="82">
        <f>Model!T8</f>
        <v>18475.6</v>
      </c>
      <c r="V3" s="82">
        <f>Model!U8</f>
        <v>18393.6</v>
      </c>
      <c r="W3" s="82">
        <f>Model!V8</f>
        <v>18393.6</v>
      </c>
      <c r="X3" s="82">
        <f>Model!W8</f>
        <v>18393.6</v>
      </c>
      <c r="Y3" s="82">
        <f>Model!X8</f>
        <v>17971.19848</v>
      </c>
      <c r="Z3" s="82">
        <f>Model!Y8</f>
        <v>17548.79697</v>
      </c>
      <c r="AA3" s="82">
        <f>Model!Z8</f>
        <v>17126.39545</v>
      </c>
      <c r="AB3" s="82">
        <f>Model!AA8</f>
        <v>16703.99393</v>
      </c>
      <c r="AC3" s="82">
        <f>Model!AB8</f>
        <v>16281.59242</v>
      </c>
      <c r="AD3" s="82">
        <f>Model!AC8</f>
        <v>15859.1909</v>
      </c>
      <c r="AE3" s="82">
        <f>Model!AD8</f>
        <v>15436.78939</v>
      </c>
      <c r="AF3" s="82">
        <f>Model!AE8</f>
        <v>15014.38787</v>
      </c>
      <c r="AG3" s="82">
        <f>Model!AF8</f>
        <v>14591.98635</v>
      </c>
      <c r="AH3" s="82">
        <f>Model!AG8</f>
        <v>14169.58484</v>
      </c>
      <c r="AI3" s="82">
        <f>Model!AH8</f>
        <v>13747.18332</v>
      </c>
      <c r="AJ3" s="82">
        <f>Model!AI8</f>
        <v>13324.7818</v>
      </c>
      <c r="AK3" s="82">
        <f>Model!AJ8</f>
        <v>12902.38029</v>
      </c>
      <c r="AL3" s="82">
        <f>Model!AK8</f>
        <v>12479.97877</v>
      </c>
      <c r="AM3" s="82">
        <f>Model!AL8</f>
        <v>12057.57726</v>
      </c>
      <c r="AN3" s="82">
        <f>Model!AM8</f>
        <v>11635.17574</v>
      </c>
      <c r="AO3" s="82">
        <f>Model!AN8</f>
        <v>11212.77422</v>
      </c>
      <c r="AP3" s="82">
        <f>Model!AO8</f>
        <v>10790.37271</v>
      </c>
      <c r="AQ3" s="82">
        <f>Model!AP8</f>
        <v>10367.97119</v>
      </c>
      <c r="AR3" s="82">
        <f>Model!AQ8</f>
        <v>9945.569674</v>
      </c>
      <c r="AS3" s="82">
        <f>Model!AR8</f>
        <v>9523.168158</v>
      </c>
      <c r="AT3" s="82">
        <f>Model!AS8</f>
        <v>9100.766642</v>
      </c>
      <c r="AU3" s="82">
        <f>Model!AT8</f>
        <v>8678.365125</v>
      </c>
      <c r="AV3" s="82">
        <f>Model!AU8</f>
        <v>8255.963609</v>
      </c>
      <c r="AW3" s="82">
        <f>Model!AV8</f>
        <v>7833.562093</v>
      </c>
      <c r="AX3" s="82">
        <f>Model!AW8</f>
        <v>7411.160577</v>
      </c>
      <c r="AY3" s="82">
        <f>Model!AX8</f>
        <v>6988.75906</v>
      </c>
      <c r="AZ3" s="82">
        <f>Model!AY8</f>
        <v>6566.357544</v>
      </c>
      <c r="BA3" s="82">
        <f>Model!AZ8</f>
        <v>6143.956028</v>
      </c>
      <c r="BB3" s="82">
        <f>Model!BA8</f>
        <v>5721.554511</v>
      </c>
      <c r="BC3" s="82"/>
      <c r="BD3" s="83"/>
      <c r="BE3" s="83"/>
      <c r="BF3" s="83"/>
      <c r="BG3" s="83"/>
      <c r="BH3" s="83"/>
      <c r="BI3" s="83"/>
      <c r="BJ3" s="83"/>
      <c r="BK3" s="83"/>
      <c r="BL3" s="83"/>
      <c r="BM3" s="83"/>
      <c r="BN3" s="83"/>
      <c r="BO3" s="83"/>
      <c r="BP3" s="83"/>
    </row>
    <row r="4">
      <c r="A4" s="79" t="s">
        <v>196</v>
      </c>
      <c r="B4" s="80" t="s">
        <v>192</v>
      </c>
      <c r="C4" s="81" t="s">
        <v>197</v>
      </c>
      <c r="D4" s="82">
        <f>Model!C426</f>
        <v>1506.3</v>
      </c>
      <c r="E4" s="82">
        <f>Model!D426</f>
        <v>2414.6</v>
      </c>
      <c r="F4" s="82">
        <f>Model!E426</f>
        <v>3925.5</v>
      </c>
      <c r="G4" s="82">
        <f>Model!F426</f>
        <v>5963</v>
      </c>
      <c r="H4" s="82">
        <f>Model!G426</f>
        <v>7485.3</v>
      </c>
      <c r="I4" s="82">
        <f>Model!H426</f>
        <v>7732.4</v>
      </c>
      <c r="J4" s="82">
        <f>Model!I426</f>
        <v>7732.4</v>
      </c>
      <c r="K4" s="82">
        <f>Model!J426</f>
        <v>7881.2</v>
      </c>
      <c r="L4" s="82">
        <f>Model!K426</f>
        <v>7881.2</v>
      </c>
      <c r="M4" s="82">
        <f>Model!L426</f>
        <v>7881.2</v>
      </c>
      <c r="N4" s="82">
        <f>Model!M426</f>
        <v>7881.2</v>
      </c>
      <c r="O4" s="82">
        <f>Model!N426</f>
        <v>8416</v>
      </c>
      <c r="P4" s="82">
        <f>Model!O426</f>
        <v>8740</v>
      </c>
      <c r="Q4" s="82">
        <f>Model!P426</f>
        <v>8740</v>
      </c>
      <c r="R4" s="82">
        <f>Model!Q426</f>
        <v>8740</v>
      </c>
      <c r="S4" s="82">
        <f>Model!R426</f>
        <v>8740</v>
      </c>
      <c r="T4" s="82">
        <f>Model!S426</f>
        <v>8858.8</v>
      </c>
      <c r="U4" s="82">
        <f>Model!T426</f>
        <v>9459.1</v>
      </c>
      <c r="V4" s="82">
        <f>Model!U426</f>
        <v>9459.1</v>
      </c>
      <c r="W4" s="82">
        <f>Model!V426</f>
        <v>9459.1</v>
      </c>
      <c r="X4" s="82">
        <f>Model!W426</f>
        <v>9459.1</v>
      </c>
      <c r="Y4" s="82">
        <f>Model!X426</f>
        <v>9261.731703</v>
      </c>
      <c r="Z4" s="82">
        <f>Model!Y426</f>
        <v>9064.363407</v>
      </c>
      <c r="AA4" s="82">
        <f>Model!Z426</f>
        <v>8866.99511</v>
      </c>
      <c r="AB4" s="82">
        <f>Model!AA426</f>
        <v>8669.626813</v>
      </c>
      <c r="AC4" s="82">
        <f>Model!AB426</f>
        <v>8472.258517</v>
      </c>
      <c r="AD4" s="82">
        <f>Model!AC426</f>
        <v>8274.89022</v>
      </c>
      <c r="AE4" s="82">
        <f>Model!AD426</f>
        <v>8077.521923</v>
      </c>
      <c r="AF4" s="82">
        <f>Model!AE426</f>
        <v>7880.153627</v>
      </c>
      <c r="AG4" s="82">
        <f>Model!AF426</f>
        <v>7682.78533</v>
      </c>
      <c r="AH4" s="82">
        <f>Model!AG426</f>
        <v>7485.417033</v>
      </c>
      <c r="AI4" s="82">
        <f>Model!AH426</f>
        <v>7288.048737</v>
      </c>
      <c r="AJ4" s="82">
        <f>Model!AI426</f>
        <v>7090.68044</v>
      </c>
      <c r="AK4" s="82">
        <f>Model!AJ426</f>
        <v>6893.312144</v>
      </c>
      <c r="AL4" s="82">
        <f>Model!AK426</f>
        <v>6695.943847</v>
      </c>
      <c r="AM4" s="82">
        <f>Model!AL426</f>
        <v>6498.57555</v>
      </c>
      <c r="AN4" s="82">
        <f>Model!AM426</f>
        <v>6301.207254</v>
      </c>
      <c r="AO4" s="82">
        <f>Model!AN426</f>
        <v>6103.838957</v>
      </c>
      <c r="AP4" s="82">
        <f>Model!AO426</f>
        <v>5906.47066</v>
      </c>
      <c r="AQ4" s="82">
        <f>Model!AP426</f>
        <v>5709.102364</v>
      </c>
      <c r="AR4" s="82">
        <f>Model!AQ426</f>
        <v>5511.734067</v>
      </c>
      <c r="AS4" s="82">
        <f>Model!AR426</f>
        <v>5314.36577</v>
      </c>
      <c r="AT4" s="82">
        <f>Model!AS426</f>
        <v>5116.997474</v>
      </c>
      <c r="AU4" s="82">
        <f>Model!AT426</f>
        <v>4919.629177</v>
      </c>
      <c r="AV4" s="82">
        <f>Model!AU426</f>
        <v>4722.26088</v>
      </c>
      <c r="AW4" s="82">
        <f>Model!AV426</f>
        <v>4524.892584</v>
      </c>
      <c r="AX4" s="82">
        <f>Model!AW426</f>
        <v>4327.524287</v>
      </c>
      <c r="AY4" s="82">
        <f>Model!AX426</f>
        <v>4130.15599</v>
      </c>
      <c r="AZ4" s="82">
        <f>Model!AY426</f>
        <v>3932.787694</v>
      </c>
      <c r="BA4" s="82">
        <f>Model!AZ426</f>
        <v>3735.419397</v>
      </c>
      <c r="BB4" s="82">
        <f>Model!BA426</f>
        <v>3538.0511</v>
      </c>
      <c r="BC4" s="83"/>
      <c r="BD4" s="83"/>
      <c r="BE4" s="83"/>
      <c r="BF4" s="83"/>
      <c r="BG4" s="83"/>
      <c r="BH4" s="83"/>
      <c r="BI4" s="83"/>
      <c r="BJ4" s="83"/>
      <c r="BK4" s="83"/>
      <c r="BL4" s="83"/>
      <c r="BM4" s="83"/>
      <c r="BN4" s="83"/>
      <c r="BO4" s="83"/>
      <c r="BP4" s="83"/>
    </row>
    <row r="5">
      <c r="A5" s="79" t="s">
        <v>198</v>
      </c>
      <c r="B5" s="80" t="s">
        <v>192</v>
      </c>
      <c r="C5" s="81" t="s">
        <v>199</v>
      </c>
      <c r="D5" s="82">
        <f>Model!C427</f>
        <v>12742.8</v>
      </c>
      <c r="E5" s="82">
        <f>Model!D427</f>
        <v>13512.2</v>
      </c>
      <c r="F5" s="82">
        <f>Model!E427</f>
        <v>13554.2</v>
      </c>
      <c r="G5" s="82">
        <f>Model!F427</f>
        <v>14693.5</v>
      </c>
      <c r="H5" s="82">
        <f>Model!G427</f>
        <v>14682.8</v>
      </c>
      <c r="I5" s="82">
        <f>Model!H427</f>
        <v>14861.1</v>
      </c>
      <c r="J5" s="82">
        <f>Model!I427</f>
        <v>14956.2</v>
      </c>
      <c r="K5" s="82">
        <f>Model!J427</f>
        <v>14868.7</v>
      </c>
      <c r="L5" s="82">
        <f>Model!K427</f>
        <v>15777.1</v>
      </c>
      <c r="M5" s="82">
        <f>Model!L427</f>
        <v>16254.2</v>
      </c>
      <c r="N5" s="82">
        <f>Model!M427</f>
        <v>16058.6</v>
      </c>
      <c r="O5" s="82">
        <f>Model!N427</f>
        <v>16060.6</v>
      </c>
      <c r="P5" s="82">
        <f>Model!O427</f>
        <v>15730.6</v>
      </c>
      <c r="Q5" s="82">
        <f>Model!P427</f>
        <v>15923.1</v>
      </c>
      <c r="R5" s="82">
        <f>Model!Q427</f>
        <v>16117.1</v>
      </c>
      <c r="S5" s="82">
        <f>Model!R427</f>
        <v>15947.6</v>
      </c>
      <c r="T5" s="82">
        <f>Model!S427</f>
        <v>15946.9</v>
      </c>
      <c r="U5" s="82">
        <f>Model!T427</f>
        <v>16226.5</v>
      </c>
      <c r="V5" s="82">
        <f>Model!U427</f>
        <v>15481.8</v>
      </c>
      <c r="W5" s="82">
        <f>Model!V427</f>
        <v>15481.8</v>
      </c>
      <c r="X5" s="82">
        <f>Model!W427</f>
        <v>15481.8</v>
      </c>
      <c r="Y5" s="82">
        <f>Model!X427</f>
        <v>15629.87977</v>
      </c>
      <c r="Z5" s="82">
        <f>Model!Y427</f>
        <v>15777.95955</v>
      </c>
      <c r="AA5" s="82">
        <f>Model!Z427</f>
        <v>15926.03932</v>
      </c>
      <c r="AB5" s="82">
        <f>Model!AA427</f>
        <v>16074.1191</v>
      </c>
      <c r="AC5" s="82">
        <f>Model!AB427</f>
        <v>16222.19887</v>
      </c>
      <c r="AD5" s="82">
        <f>Model!AC427</f>
        <v>16370.27864</v>
      </c>
      <c r="AE5" s="82">
        <f>Model!AD427</f>
        <v>16518.35842</v>
      </c>
      <c r="AF5" s="82">
        <f>Model!AE427</f>
        <v>16666.43819</v>
      </c>
      <c r="AG5" s="82">
        <f>Model!AF427</f>
        <v>16814.51796</v>
      </c>
      <c r="AH5" s="82">
        <f>Model!AG427</f>
        <v>16962.59774</v>
      </c>
      <c r="AI5" s="82">
        <f>Model!AH427</f>
        <v>17110.67751</v>
      </c>
      <c r="AJ5" s="82">
        <f>Model!AI427</f>
        <v>17258.75729</v>
      </c>
      <c r="AK5" s="82">
        <f>Model!AJ427</f>
        <v>17406.83706</v>
      </c>
      <c r="AL5" s="82">
        <f>Model!AK427</f>
        <v>17554.91683</v>
      </c>
      <c r="AM5" s="82">
        <f>Model!AL427</f>
        <v>17702.99661</v>
      </c>
      <c r="AN5" s="82">
        <f>Model!AM427</f>
        <v>17851.07638</v>
      </c>
      <c r="AO5" s="82">
        <f>Model!AN427</f>
        <v>17999.15616</v>
      </c>
      <c r="AP5" s="82">
        <f>Model!AO427</f>
        <v>18147.23593</v>
      </c>
      <c r="AQ5" s="82">
        <f>Model!AP427</f>
        <v>18295.3157</v>
      </c>
      <c r="AR5" s="82">
        <f>Model!AQ427</f>
        <v>18443.39548</v>
      </c>
      <c r="AS5" s="82">
        <f>Model!AR427</f>
        <v>18591.47525</v>
      </c>
      <c r="AT5" s="82">
        <f>Model!AS427</f>
        <v>18739.55503</v>
      </c>
      <c r="AU5" s="82">
        <f>Model!AT427</f>
        <v>18887.6348</v>
      </c>
      <c r="AV5" s="82">
        <f>Model!AU427</f>
        <v>19035.71457</v>
      </c>
      <c r="AW5" s="82">
        <f>Model!AV427</f>
        <v>19183.79435</v>
      </c>
      <c r="AX5" s="82">
        <f>Model!AW427</f>
        <v>19331.87412</v>
      </c>
      <c r="AY5" s="82">
        <f>Model!AX427</f>
        <v>19479.95389</v>
      </c>
      <c r="AZ5" s="82">
        <f>Model!AY427</f>
        <v>19628.03367</v>
      </c>
      <c r="BA5" s="82">
        <f>Model!AZ427</f>
        <v>19776.11344</v>
      </c>
      <c r="BB5" s="82">
        <f>Model!BA427</f>
        <v>19924.19322</v>
      </c>
      <c r="BC5" s="83"/>
      <c r="BD5" s="83"/>
      <c r="BE5" s="83"/>
      <c r="BF5" s="83"/>
      <c r="BG5" s="83"/>
      <c r="BH5" s="83"/>
      <c r="BI5" s="83"/>
      <c r="BJ5" s="83"/>
      <c r="BK5" s="83"/>
      <c r="BL5" s="83"/>
      <c r="BM5" s="83"/>
      <c r="BN5" s="83"/>
      <c r="BO5" s="83"/>
      <c r="BP5" s="83"/>
    </row>
    <row r="6">
      <c r="A6" s="79" t="s">
        <v>200</v>
      </c>
      <c r="B6" s="80" t="s">
        <v>192</v>
      </c>
      <c r="C6" s="81" t="s">
        <v>201</v>
      </c>
      <c r="D6" s="82">
        <f>Model!C672</f>
        <v>4</v>
      </c>
      <c r="E6" s="82">
        <f>Model!D672</f>
        <v>118.6</v>
      </c>
      <c r="F6" s="82">
        <f>Model!E672</f>
        <v>129.1</v>
      </c>
      <c r="G6" s="82">
        <f>Model!F672</f>
        <v>410</v>
      </c>
      <c r="H6" s="82">
        <f>Model!G672</f>
        <v>410</v>
      </c>
      <c r="I6" s="82">
        <f>Model!H672</f>
        <v>960.8</v>
      </c>
      <c r="J6" s="82">
        <f>Model!I672</f>
        <v>1249.9</v>
      </c>
      <c r="K6" s="82">
        <f>Model!J672</f>
        <v>1550</v>
      </c>
      <c r="L6" s="82">
        <f>Model!K672</f>
        <v>2557.8</v>
      </c>
      <c r="M6" s="82">
        <f>Model!L672</f>
        <v>3751</v>
      </c>
      <c r="N6" s="82">
        <f>Model!M672</f>
        <v>4751.8</v>
      </c>
      <c r="O6" s="82">
        <f>Model!N672</f>
        <v>5568</v>
      </c>
      <c r="P6" s="82">
        <f>Model!O672</f>
        <v>8712.8</v>
      </c>
      <c r="Q6" s="82">
        <f>Model!P672</f>
        <v>9041.4</v>
      </c>
      <c r="R6" s="82">
        <f>Model!Q672</f>
        <v>9989</v>
      </c>
      <c r="S6" s="82">
        <f>Model!R672</f>
        <v>12536.4</v>
      </c>
      <c r="T6" s="82">
        <f>Model!S672</f>
        <v>16116.5</v>
      </c>
      <c r="U6" s="82">
        <f>Model!T672</f>
        <v>17406.9</v>
      </c>
      <c r="V6" s="82">
        <f>Model!U672</f>
        <v>19253.3</v>
      </c>
      <c r="W6" s="82">
        <f>Model!V672</f>
        <v>19253.3</v>
      </c>
      <c r="X6" s="82">
        <f>Model!W672</f>
        <v>19253.3</v>
      </c>
      <c r="Y6" s="82">
        <f>Model!X672</f>
        <v>20600.05914</v>
      </c>
      <c r="Z6" s="82">
        <f>Model!Y672</f>
        <v>21946.81828</v>
      </c>
      <c r="AA6" s="82">
        <f>Model!Z672</f>
        <v>23293.57741</v>
      </c>
      <c r="AB6" s="82">
        <f>Model!AA672</f>
        <v>24640.33655</v>
      </c>
      <c r="AC6" s="82">
        <f>Model!AB672</f>
        <v>25987.09569</v>
      </c>
      <c r="AD6" s="82">
        <f>Model!AC672</f>
        <v>27333.85483</v>
      </c>
      <c r="AE6" s="82">
        <f>Model!AD672</f>
        <v>28680.61396</v>
      </c>
      <c r="AF6" s="82">
        <f>Model!AE672</f>
        <v>30027.3731</v>
      </c>
      <c r="AG6" s="82">
        <f>Model!AF672</f>
        <v>31374.13224</v>
      </c>
      <c r="AH6" s="82">
        <f>Model!AG672</f>
        <v>32720.89138</v>
      </c>
      <c r="AI6" s="82">
        <f>Model!AH672</f>
        <v>34067.65052</v>
      </c>
      <c r="AJ6" s="82">
        <f>Model!AI672</f>
        <v>35414.40965</v>
      </c>
      <c r="AK6" s="82">
        <f>Model!AJ672</f>
        <v>36761.16879</v>
      </c>
      <c r="AL6" s="82">
        <f>Model!AK672</f>
        <v>38107.92793</v>
      </c>
      <c r="AM6" s="82">
        <f>Model!AL672</f>
        <v>39454.68707</v>
      </c>
      <c r="AN6" s="82">
        <f>Model!AM672</f>
        <v>40801.4462</v>
      </c>
      <c r="AO6" s="82">
        <f>Model!AN672</f>
        <v>42148.20534</v>
      </c>
      <c r="AP6" s="82">
        <f>Model!AO672</f>
        <v>43494.96448</v>
      </c>
      <c r="AQ6" s="82">
        <f>Model!AP672</f>
        <v>44841.72362</v>
      </c>
      <c r="AR6" s="82">
        <f>Model!AQ672</f>
        <v>46188.48276</v>
      </c>
      <c r="AS6" s="82">
        <f>Model!AR672</f>
        <v>47535.24189</v>
      </c>
      <c r="AT6" s="82">
        <f>Model!AS672</f>
        <v>48882.00103</v>
      </c>
      <c r="AU6" s="82">
        <f>Model!AT672</f>
        <v>50228.76017</v>
      </c>
      <c r="AV6" s="82">
        <f>Model!AU672</f>
        <v>51575.51931</v>
      </c>
      <c r="AW6" s="82">
        <f>Model!AV672</f>
        <v>52922.27844</v>
      </c>
      <c r="AX6" s="82">
        <f>Model!AW672</f>
        <v>54269.03758</v>
      </c>
      <c r="AY6" s="82">
        <f>Model!AX672</f>
        <v>55615.79672</v>
      </c>
      <c r="AZ6" s="82">
        <f>Model!AY672</f>
        <v>56962.55586</v>
      </c>
      <c r="BA6" s="82">
        <f>Model!AZ672</f>
        <v>58309.31499</v>
      </c>
      <c r="BB6" s="82">
        <f>Model!BA672</f>
        <v>59656.07413</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0</v>
      </c>
      <c r="N7" s="82">
        <f>Model!M897</f>
        <v>0</v>
      </c>
      <c r="O7" s="82">
        <f>Model!N897</f>
        <v>0</v>
      </c>
      <c r="P7" s="82">
        <f>Model!O897</f>
        <v>0</v>
      </c>
      <c r="Q7" s="82">
        <f>Model!P897</f>
        <v>0</v>
      </c>
      <c r="R7" s="82">
        <f>Model!Q897</f>
        <v>0</v>
      </c>
      <c r="S7" s="82">
        <f>Model!R897</f>
        <v>3.5</v>
      </c>
      <c r="T7" s="82">
        <f>Model!S897</f>
        <v>10.8</v>
      </c>
      <c r="U7" s="82">
        <f>Model!T897</f>
        <v>41.1</v>
      </c>
      <c r="V7" s="82">
        <f>Model!U897</f>
        <v>53.4</v>
      </c>
      <c r="W7" s="82">
        <f>Model!V897</f>
        <v>65.7</v>
      </c>
      <c r="X7" s="82">
        <f>Model!W897</f>
        <v>65.7</v>
      </c>
      <c r="Y7" s="82">
        <f>Model!X897</f>
        <v>991.3669838</v>
      </c>
      <c r="Z7" s="82">
        <f>Model!Y897</f>
        <v>1917.033968</v>
      </c>
      <c r="AA7" s="82">
        <f>Model!Z897</f>
        <v>2842.700952</v>
      </c>
      <c r="AB7" s="82">
        <f>Model!AA897</f>
        <v>3768.367935</v>
      </c>
      <c r="AC7" s="82">
        <f>Model!AB897</f>
        <v>4694.034919</v>
      </c>
      <c r="AD7" s="82">
        <f>Model!AC897</f>
        <v>5619.701903</v>
      </c>
      <c r="AE7" s="82">
        <f>Model!AD897</f>
        <v>6545.368887</v>
      </c>
      <c r="AF7" s="82">
        <f>Model!AE897</f>
        <v>7471.035871</v>
      </c>
      <c r="AG7" s="82">
        <f>Model!AF897</f>
        <v>8396.702855</v>
      </c>
      <c r="AH7" s="82">
        <f>Model!AG897</f>
        <v>9322.369838</v>
      </c>
      <c r="AI7" s="82">
        <f>Model!AH897</f>
        <v>10248.03682</v>
      </c>
      <c r="AJ7" s="82">
        <f>Model!AI897</f>
        <v>11173.70381</v>
      </c>
      <c r="AK7" s="82">
        <f>Model!AJ897</f>
        <v>12099.37079</v>
      </c>
      <c r="AL7" s="82">
        <f>Model!AK897</f>
        <v>13025.03777</v>
      </c>
      <c r="AM7" s="82">
        <f>Model!AL897</f>
        <v>13950.70476</v>
      </c>
      <c r="AN7" s="82">
        <f>Model!AM897</f>
        <v>14876.37174</v>
      </c>
      <c r="AO7" s="82">
        <f>Model!AN897</f>
        <v>15802.03873</v>
      </c>
      <c r="AP7" s="82">
        <f>Model!AO897</f>
        <v>16727.70571</v>
      </c>
      <c r="AQ7" s="82">
        <f>Model!AP897</f>
        <v>17653.37269</v>
      </c>
      <c r="AR7" s="82">
        <f>Model!AQ897</f>
        <v>18579.03968</v>
      </c>
      <c r="AS7" s="82">
        <f>Model!AR897</f>
        <v>19504.70666</v>
      </c>
      <c r="AT7" s="82">
        <f>Model!AS897</f>
        <v>20430.37364</v>
      </c>
      <c r="AU7" s="82">
        <f>Model!AT897</f>
        <v>21356.04063</v>
      </c>
      <c r="AV7" s="82">
        <f>Model!AU897</f>
        <v>22281.70761</v>
      </c>
      <c r="AW7" s="82">
        <f>Model!AV897</f>
        <v>23207.3746</v>
      </c>
      <c r="AX7" s="82">
        <f>Model!AW897</f>
        <v>24133.04158</v>
      </c>
      <c r="AY7" s="82">
        <f>Model!AX897</f>
        <v>25058.70856</v>
      </c>
      <c r="AZ7" s="82">
        <f>Model!AY897</f>
        <v>25984.37555</v>
      </c>
      <c r="BA7" s="82">
        <f>Model!AZ897</f>
        <v>26910.04253</v>
      </c>
      <c r="BB7" s="82">
        <f>Model!BA897</f>
        <v>27835.70952</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2570.7</v>
      </c>
      <c r="E9" s="82">
        <f>Model!D1122</f>
        <v>2570.7</v>
      </c>
      <c r="F9" s="82">
        <f>Model!E1122</f>
        <v>2570.7</v>
      </c>
      <c r="G9" s="82">
        <f>Model!F1122</f>
        <v>2570.7</v>
      </c>
      <c r="H9" s="82">
        <f>Model!G1122</f>
        <v>2570.7</v>
      </c>
      <c r="I9" s="82">
        <f>Model!H1122</f>
        <v>2570.7</v>
      </c>
      <c r="J9" s="82">
        <f>Model!I1122</f>
        <v>2570.7</v>
      </c>
      <c r="K9" s="82">
        <f>Model!J1122</f>
        <v>2570.7</v>
      </c>
      <c r="L9" s="82">
        <f>Model!K1122</f>
        <v>2570.7</v>
      </c>
      <c r="M9" s="82">
        <f>Model!L1122</f>
        <v>2570.7</v>
      </c>
      <c r="N9" s="82">
        <f>Model!M1122</f>
        <v>2570.7</v>
      </c>
      <c r="O9" s="82">
        <f>Model!N1122</f>
        <v>2570.7</v>
      </c>
      <c r="P9" s="82">
        <f>Model!O1122</f>
        <v>2570.7</v>
      </c>
      <c r="Q9" s="82">
        <f>Model!P1122</f>
        <v>2570.7</v>
      </c>
      <c r="R9" s="82">
        <f>Model!Q1122</f>
        <v>2570.7</v>
      </c>
      <c r="S9" s="82">
        <f>Model!R1122</f>
        <v>2570.7</v>
      </c>
      <c r="T9" s="82">
        <f>Model!S1122</f>
        <v>2068.7</v>
      </c>
      <c r="U9" s="82">
        <f>Model!T1122</f>
        <v>2068.7</v>
      </c>
      <c r="V9" s="82">
        <f>Model!U1122</f>
        <v>2068.7</v>
      </c>
      <c r="W9" s="82">
        <f>Model!V1122</f>
        <v>2068.7</v>
      </c>
      <c r="X9" s="82">
        <f>Model!W1122</f>
        <v>2068.7</v>
      </c>
      <c r="Y9" s="82">
        <f>Model!X1122</f>
        <v>1999.743333</v>
      </c>
      <c r="Z9" s="82">
        <f>Model!Y1122</f>
        <v>1930.786667</v>
      </c>
      <c r="AA9" s="82">
        <f>Model!Z1122</f>
        <v>1861.83</v>
      </c>
      <c r="AB9" s="82">
        <f>Model!AA1122</f>
        <v>1792.873333</v>
      </c>
      <c r="AC9" s="82">
        <f>Model!AB1122</f>
        <v>1723.916667</v>
      </c>
      <c r="AD9" s="82">
        <f>Model!AC1122</f>
        <v>1654.96</v>
      </c>
      <c r="AE9" s="82">
        <f>Model!AD1122</f>
        <v>1586.003333</v>
      </c>
      <c r="AF9" s="82">
        <f>Model!AE1122</f>
        <v>1517.046667</v>
      </c>
      <c r="AG9" s="82">
        <f>Model!AF1122</f>
        <v>1448.09</v>
      </c>
      <c r="AH9" s="82">
        <f>Model!AG1122</f>
        <v>1379.133333</v>
      </c>
      <c r="AI9" s="82">
        <f>Model!AH1122</f>
        <v>1310.176667</v>
      </c>
      <c r="AJ9" s="82">
        <f>Model!AI1122</f>
        <v>1241.22</v>
      </c>
      <c r="AK9" s="82">
        <f>Model!AJ1122</f>
        <v>1172.263333</v>
      </c>
      <c r="AL9" s="82">
        <f>Model!AK1122</f>
        <v>1103.306667</v>
      </c>
      <c r="AM9" s="82">
        <f>Model!AL1122</f>
        <v>1034.35</v>
      </c>
      <c r="AN9" s="82">
        <f>Model!AM1122</f>
        <v>965.3933333</v>
      </c>
      <c r="AO9" s="82">
        <f>Model!AN1122</f>
        <v>896.4366667</v>
      </c>
      <c r="AP9" s="82">
        <f>Model!AO1122</f>
        <v>827.48</v>
      </c>
      <c r="AQ9" s="82">
        <f>Model!AP1122</f>
        <v>758.5233333</v>
      </c>
      <c r="AR9" s="82">
        <f>Model!AQ1122</f>
        <v>689.5666667</v>
      </c>
      <c r="AS9" s="82">
        <f>Model!AR1122</f>
        <v>620.61</v>
      </c>
      <c r="AT9" s="82">
        <f>Model!AS1122</f>
        <v>551.6533333</v>
      </c>
      <c r="AU9" s="82">
        <f>Model!AT1122</f>
        <v>482.6966667</v>
      </c>
      <c r="AV9" s="82">
        <f>Model!AU1122</f>
        <v>413.74</v>
      </c>
      <c r="AW9" s="82">
        <f>Model!AV1122</f>
        <v>344.7833333</v>
      </c>
      <c r="AX9" s="82">
        <f>Model!AW1122</f>
        <v>275.8266667</v>
      </c>
      <c r="AY9" s="82">
        <f>Model!AX1122</f>
        <v>206.87</v>
      </c>
      <c r="AZ9" s="82">
        <f>Model!AY1122</f>
        <v>137.9133333</v>
      </c>
      <c r="BA9" s="82">
        <f>Model!AZ1122</f>
        <v>68.95666667</v>
      </c>
      <c r="BB9" s="82">
        <f>Model!BA1122</f>
        <v>0</v>
      </c>
      <c r="BC9" s="83"/>
      <c r="BD9" s="83"/>
      <c r="BE9" s="83"/>
      <c r="BF9" s="83"/>
      <c r="BG9" s="83"/>
      <c r="BH9" s="83"/>
      <c r="BI9" s="83"/>
      <c r="BJ9" s="83"/>
      <c r="BK9" s="83"/>
      <c r="BL9" s="83"/>
      <c r="BM9" s="83"/>
      <c r="BN9" s="83"/>
      <c r="BO9" s="83"/>
      <c r="BP9" s="83"/>
    </row>
    <row r="10">
      <c r="A10" s="79" t="s">
        <v>208</v>
      </c>
      <c r="B10" s="80" t="s">
        <v>192</v>
      </c>
      <c r="C10" s="81" t="s">
        <v>209</v>
      </c>
      <c r="D10" s="82">
        <f>Model!C1349</f>
        <v>3370.1</v>
      </c>
      <c r="E10" s="82">
        <f>Model!D1349</f>
        <v>3370.1</v>
      </c>
      <c r="F10" s="82">
        <f>Model!E1349</f>
        <v>3370.1</v>
      </c>
      <c r="G10" s="82">
        <f>Model!F1349</f>
        <v>3370.1</v>
      </c>
      <c r="H10" s="82">
        <f>Model!G1349</f>
        <v>3370.1</v>
      </c>
      <c r="I10" s="82">
        <f>Model!H1349</f>
        <v>3370.1</v>
      </c>
      <c r="J10" s="82">
        <f>Model!I1349</f>
        <v>3370.1</v>
      </c>
      <c r="K10" s="82">
        <f>Model!J1349</f>
        <v>3370.1</v>
      </c>
      <c r="L10" s="82">
        <f>Model!K1349</f>
        <v>3370.1</v>
      </c>
      <c r="M10" s="82">
        <f>Model!L1349</f>
        <v>3370.1</v>
      </c>
      <c r="N10" s="82">
        <f>Model!M1349</f>
        <v>3370.1</v>
      </c>
      <c r="O10" s="82">
        <f>Model!N1349</f>
        <v>3370.1</v>
      </c>
      <c r="P10" s="82">
        <f>Model!O1349</f>
        <v>3374.7</v>
      </c>
      <c r="Q10" s="82">
        <f>Model!P1349</f>
        <v>3374.7</v>
      </c>
      <c r="R10" s="82">
        <f>Model!Q1349</f>
        <v>3374.7</v>
      </c>
      <c r="S10" s="82">
        <f>Model!R1349</f>
        <v>3374.7</v>
      </c>
      <c r="T10" s="82">
        <f>Model!S1349</f>
        <v>3374.7</v>
      </c>
      <c r="U10" s="82">
        <f>Model!T1349</f>
        <v>3374.7</v>
      </c>
      <c r="V10" s="82">
        <f>Model!U1349</f>
        <v>3374.7</v>
      </c>
      <c r="W10" s="82">
        <f>Model!V1349</f>
        <v>3374.7</v>
      </c>
      <c r="X10" s="82">
        <f>Model!W1349</f>
        <v>3374.7</v>
      </c>
      <c r="Y10" s="82">
        <f>Model!X1349</f>
        <v>3357.40728</v>
      </c>
      <c r="Z10" s="82">
        <f>Model!Y1349</f>
        <v>3340.11456</v>
      </c>
      <c r="AA10" s="82">
        <f>Model!Z1349</f>
        <v>3322.821839</v>
      </c>
      <c r="AB10" s="82">
        <f>Model!AA1349</f>
        <v>3305.529119</v>
      </c>
      <c r="AC10" s="82">
        <f>Model!AB1349</f>
        <v>3288.236399</v>
      </c>
      <c r="AD10" s="82">
        <f>Model!AC1349</f>
        <v>3270.943679</v>
      </c>
      <c r="AE10" s="82">
        <f>Model!AD1349</f>
        <v>3253.650959</v>
      </c>
      <c r="AF10" s="82">
        <f>Model!AE1349</f>
        <v>3236.358238</v>
      </c>
      <c r="AG10" s="82">
        <f>Model!AF1349</f>
        <v>3219.065518</v>
      </c>
      <c r="AH10" s="82">
        <f>Model!AG1349</f>
        <v>3201.772798</v>
      </c>
      <c r="AI10" s="82">
        <f>Model!AH1349</f>
        <v>3184.480078</v>
      </c>
      <c r="AJ10" s="82">
        <f>Model!AI1349</f>
        <v>3167.187358</v>
      </c>
      <c r="AK10" s="82">
        <f>Model!AJ1349</f>
        <v>3149.894638</v>
      </c>
      <c r="AL10" s="82">
        <f>Model!AK1349</f>
        <v>3132.601917</v>
      </c>
      <c r="AM10" s="82">
        <f>Model!AL1349</f>
        <v>3115.309197</v>
      </c>
      <c r="AN10" s="82">
        <f>Model!AM1349</f>
        <v>3098.016477</v>
      </c>
      <c r="AO10" s="82">
        <f>Model!AN1349</f>
        <v>3080.723757</v>
      </c>
      <c r="AP10" s="82">
        <f>Model!AO1349</f>
        <v>3063.431037</v>
      </c>
      <c r="AQ10" s="82">
        <f>Model!AP1349</f>
        <v>3046.138316</v>
      </c>
      <c r="AR10" s="82">
        <f>Model!AQ1349</f>
        <v>3028.845596</v>
      </c>
      <c r="AS10" s="82">
        <f>Model!AR1349</f>
        <v>3011.552876</v>
      </c>
      <c r="AT10" s="82">
        <f>Model!AS1349</f>
        <v>2994.260156</v>
      </c>
      <c r="AU10" s="82">
        <f>Model!AT1349</f>
        <v>2976.967436</v>
      </c>
      <c r="AV10" s="82">
        <f>Model!AU1349</f>
        <v>2959.674715</v>
      </c>
      <c r="AW10" s="82">
        <f>Model!AV1349</f>
        <v>2942.381995</v>
      </c>
      <c r="AX10" s="82">
        <f>Model!AW1349</f>
        <v>2925.089275</v>
      </c>
      <c r="AY10" s="82">
        <f>Model!AX1349</f>
        <v>2907.796555</v>
      </c>
      <c r="AZ10" s="82">
        <f>Model!AY1349</f>
        <v>2890.503835</v>
      </c>
      <c r="BA10" s="82">
        <f>Model!AZ1349</f>
        <v>2873.211114</v>
      </c>
      <c r="BB10" s="82">
        <f>Model!BA1349</f>
        <v>2855.918394</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98.1</v>
      </c>
      <c r="E12" s="82">
        <f>Model!D1799*0+Model!D2024</f>
        <v>99.1</v>
      </c>
      <c r="F12" s="82">
        <f>Model!E1799*0+Model!E2024</f>
        <v>102.3</v>
      </c>
      <c r="G12" s="82">
        <f>Model!F1799*0+Model!F2024</f>
        <v>102.3</v>
      </c>
      <c r="H12" s="82">
        <f>Model!G1799*0+Model!G2024</f>
        <v>102.3</v>
      </c>
      <c r="I12" s="82">
        <f>Model!H1799*0+Model!H2024</f>
        <v>102.3</v>
      </c>
      <c r="J12" s="82">
        <f>Model!I1799*0+Model!I2024</f>
        <v>104.7</v>
      </c>
      <c r="K12" s="82">
        <f>Model!J1799*0+Model!J2024</f>
        <v>104.7</v>
      </c>
      <c r="L12" s="82">
        <f>Model!K1799*0+Model!K2024</f>
        <v>104.7</v>
      </c>
      <c r="M12" s="82">
        <f>Model!L1799*0+Model!L2024</f>
        <v>105.5</v>
      </c>
      <c r="N12" s="82">
        <f>Model!M1799*0+Model!M2024</f>
        <v>112.7</v>
      </c>
      <c r="O12" s="82">
        <f>Model!N1799*0+Model!N2024</f>
        <v>114.3</v>
      </c>
      <c r="P12" s="82">
        <f>Model!O1799*0+Model!O2024</f>
        <v>114.3</v>
      </c>
      <c r="Q12" s="82">
        <f>Model!P1799*0+Model!P2024</f>
        <v>119.5</v>
      </c>
      <c r="R12" s="82">
        <f>Model!Q1799*0+Model!Q2024</f>
        <v>124.3</v>
      </c>
      <c r="S12" s="82">
        <f>Model!R1799*0+Model!R2024</f>
        <v>124.3</v>
      </c>
      <c r="T12" s="82">
        <f>Model!S1799*0+Model!S2024</f>
        <v>122.7</v>
      </c>
      <c r="U12" s="82">
        <f>Model!T1799*0+Model!T2024</f>
        <v>122.7</v>
      </c>
      <c r="V12" s="82">
        <f>Model!U1799*0+Model!U2024</f>
        <v>122.7</v>
      </c>
      <c r="W12" s="82">
        <f>Model!V1799*0+Model!V2024</f>
        <v>122.7</v>
      </c>
      <c r="X12" s="82">
        <f>Model!W1799*0+Model!W2024</f>
        <v>122.7</v>
      </c>
      <c r="Y12" s="82">
        <f>Model!X1799*0+Model!X2024</f>
        <v>118.61</v>
      </c>
      <c r="Z12" s="82">
        <f>Model!Y1799*0+Model!Y2024</f>
        <v>114.52</v>
      </c>
      <c r="AA12" s="82">
        <f>Model!Z1799*0+Model!Z2024</f>
        <v>110.43</v>
      </c>
      <c r="AB12" s="82">
        <f>Model!AA1799*0+Model!AA2024</f>
        <v>106.34</v>
      </c>
      <c r="AC12" s="82">
        <f>Model!AB1799*0+Model!AB2024</f>
        <v>102.25</v>
      </c>
      <c r="AD12" s="82">
        <f>Model!AC1799*0+Model!AC2024</f>
        <v>98.16</v>
      </c>
      <c r="AE12" s="82">
        <f>Model!AD1799*0+Model!AD2024</f>
        <v>94.07</v>
      </c>
      <c r="AF12" s="82">
        <f>Model!AE1799*0+Model!AE2024</f>
        <v>89.98</v>
      </c>
      <c r="AG12" s="82">
        <f>Model!AF1799*0+Model!AF2024</f>
        <v>85.89</v>
      </c>
      <c r="AH12" s="82">
        <f>Model!AG1799*0+Model!AG2024</f>
        <v>81.8</v>
      </c>
      <c r="AI12" s="82">
        <f>Model!AH1799*0+Model!AH2024</f>
        <v>77.71</v>
      </c>
      <c r="AJ12" s="82">
        <f>Model!AI1799*0+Model!AI2024</f>
        <v>73.62</v>
      </c>
      <c r="AK12" s="82">
        <f>Model!AJ1799*0+Model!AJ2024</f>
        <v>69.53</v>
      </c>
      <c r="AL12" s="82">
        <f>Model!AK1799*0+Model!AK2024</f>
        <v>65.44</v>
      </c>
      <c r="AM12" s="82">
        <f>Model!AL1799*0+Model!AL2024</f>
        <v>61.35</v>
      </c>
      <c r="AN12" s="82">
        <f>Model!AM1799*0+Model!AM2024</f>
        <v>57.26</v>
      </c>
      <c r="AO12" s="82">
        <f>Model!AN1799*0+Model!AN2024</f>
        <v>53.17</v>
      </c>
      <c r="AP12" s="82">
        <f>Model!AO1799*0+Model!AO2024</f>
        <v>49.08</v>
      </c>
      <c r="AQ12" s="82">
        <f>Model!AP1799*0+Model!AP2024</f>
        <v>44.99</v>
      </c>
      <c r="AR12" s="82">
        <f>Model!AQ1799*0+Model!AQ2024</f>
        <v>40.9</v>
      </c>
      <c r="AS12" s="82">
        <f>Model!AR1799*0+Model!AR2024</f>
        <v>36.81</v>
      </c>
      <c r="AT12" s="82">
        <f>Model!AS1799*0+Model!AS2024</f>
        <v>32.72</v>
      </c>
      <c r="AU12" s="82">
        <f>Model!AT1799*0+Model!AT2024</f>
        <v>28.63</v>
      </c>
      <c r="AV12" s="82">
        <f>Model!AU1799*0+Model!AU2024</f>
        <v>24.54</v>
      </c>
      <c r="AW12" s="82">
        <f>Model!AV1799*0+Model!AV2024</f>
        <v>20.45</v>
      </c>
      <c r="AX12" s="82">
        <f>Model!AW1799*0+Model!AW2024</f>
        <v>16.36</v>
      </c>
      <c r="AY12" s="82">
        <f>Model!AX1799*0+Model!AX2024</f>
        <v>12.27</v>
      </c>
      <c r="AZ12" s="82">
        <f>Model!AY1799*0+Model!AY2024</f>
        <v>8.18</v>
      </c>
      <c r="BA12" s="82">
        <f>Model!AZ1799*0+Model!AZ2024</f>
        <v>4.09</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1489.1</v>
      </c>
      <c r="E13" s="82">
        <f>Model!D2247</f>
        <v>1498.2</v>
      </c>
      <c r="F13" s="82">
        <f>Model!E2247</f>
        <v>1530.3</v>
      </c>
      <c r="G13" s="82">
        <f>Model!F2247</f>
        <v>1540.8</v>
      </c>
      <c r="H13" s="82">
        <f>Model!G2247</f>
        <v>1573.8</v>
      </c>
      <c r="I13" s="82">
        <f>Model!H2247</f>
        <v>1576.5</v>
      </c>
      <c r="J13" s="82">
        <f>Model!I2247</f>
        <v>1580.4</v>
      </c>
      <c r="K13" s="82">
        <f>Model!J2247</f>
        <v>1587.3</v>
      </c>
      <c r="L13" s="82">
        <f>Model!K2247</f>
        <v>1588.8</v>
      </c>
      <c r="M13" s="82">
        <f>Model!L2247</f>
        <v>1587.6</v>
      </c>
      <c r="N13" s="82">
        <f>Model!M2247</f>
        <v>1593.6</v>
      </c>
      <c r="O13" s="82">
        <f>Model!N2247</f>
        <v>1589.6</v>
      </c>
      <c r="P13" s="82">
        <f>Model!O2247</f>
        <v>1524.3</v>
      </c>
      <c r="Q13" s="82">
        <f>Model!P2247</f>
        <v>1508.7</v>
      </c>
      <c r="R13" s="82">
        <f>Model!Q2247</f>
        <v>1500.9</v>
      </c>
      <c r="S13" s="82">
        <f>Model!R2247</f>
        <v>1503.4</v>
      </c>
      <c r="T13" s="82">
        <f>Model!S2247</f>
        <v>1505.8</v>
      </c>
      <c r="U13" s="82">
        <f>Model!T2247</f>
        <v>1512.4</v>
      </c>
      <c r="V13" s="82">
        <f>Model!U2247</f>
        <v>1514.1</v>
      </c>
      <c r="W13" s="82">
        <f>Model!V2247</f>
        <v>1514.1</v>
      </c>
      <c r="X13" s="82">
        <f>Model!W2247</f>
        <v>1514.1</v>
      </c>
      <c r="Y13" s="82">
        <f>Model!X2247</f>
        <v>1463.63</v>
      </c>
      <c r="Z13" s="82">
        <f>Model!Y2247</f>
        <v>1413.16</v>
      </c>
      <c r="AA13" s="82">
        <f>Model!Z2247</f>
        <v>1362.69</v>
      </c>
      <c r="AB13" s="82">
        <f>Model!AA2247</f>
        <v>1312.22</v>
      </c>
      <c r="AC13" s="82">
        <f>Model!AB2247</f>
        <v>1261.75</v>
      </c>
      <c r="AD13" s="82">
        <f>Model!AC2247</f>
        <v>1211.28</v>
      </c>
      <c r="AE13" s="82">
        <f>Model!AD2247</f>
        <v>1160.81</v>
      </c>
      <c r="AF13" s="82">
        <f>Model!AE2247</f>
        <v>1110.34</v>
      </c>
      <c r="AG13" s="82">
        <f>Model!AF2247</f>
        <v>1059.87</v>
      </c>
      <c r="AH13" s="82">
        <f>Model!AG2247</f>
        <v>1009.4</v>
      </c>
      <c r="AI13" s="82">
        <f>Model!AH2247</f>
        <v>958.93</v>
      </c>
      <c r="AJ13" s="82">
        <f>Model!AI2247</f>
        <v>908.46</v>
      </c>
      <c r="AK13" s="82">
        <f>Model!AJ2247</f>
        <v>857.99</v>
      </c>
      <c r="AL13" s="82">
        <f>Model!AK2247</f>
        <v>807.52</v>
      </c>
      <c r="AM13" s="82">
        <f>Model!AL2247</f>
        <v>757.05</v>
      </c>
      <c r="AN13" s="82">
        <f>Model!AM2247</f>
        <v>706.58</v>
      </c>
      <c r="AO13" s="82">
        <f>Model!AN2247</f>
        <v>656.11</v>
      </c>
      <c r="AP13" s="82">
        <f>Model!AO2247</f>
        <v>605.64</v>
      </c>
      <c r="AQ13" s="82">
        <f>Model!AP2247</f>
        <v>555.17</v>
      </c>
      <c r="AR13" s="82">
        <f>Model!AQ2247</f>
        <v>504.7</v>
      </c>
      <c r="AS13" s="82">
        <f>Model!AR2247</f>
        <v>454.23</v>
      </c>
      <c r="AT13" s="82">
        <f>Model!AS2247</f>
        <v>403.76</v>
      </c>
      <c r="AU13" s="82">
        <f>Model!AT2247</f>
        <v>353.29</v>
      </c>
      <c r="AV13" s="82">
        <f>Model!AU2247</f>
        <v>302.82</v>
      </c>
      <c r="AW13" s="82">
        <f>Model!AV2247</f>
        <v>252.35</v>
      </c>
      <c r="AX13" s="82">
        <f>Model!AW2247</f>
        <v>201.88</v>
      </c>
      <c r="AY13" s="82">
        <f>Model!AX2247</f>
        <v>151.41</v>
      </c>
      <c r="AZ13" s="82">
        <f>Model!AY2247</f>
        <v>100.94</v>
      </c>
      <c r="BA13" s="82">
        <f>Model!AZ2247</f>
        <v>50.47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0</v>
      </c>
      <c r="V14" s="82">
        <f>Model!U2473</f>
        <v>0.8</v>
      </c>
      <c r="W14" s="82">
        <f>Model!V2473</f>
        <v>0.8</v>
      </c>
      <c r="X14" s="82">
        <f>Model!W2473</f>
        <v>0.8</v>
      </c>
      <c r="Y14" s="82">
        <f>Model!X2473</f>
        <v>0.7733333333</v>
      </c>
      <c r="Z14" s="82">
        <f>Model!Y2473</f>
        <v>0.7466666667</v>
      </c>
      <c r="AA14" s="82">
        <f>Model!Z2473</f>
        <v>0.72</v>
      </c>
      <c r="AB14" s="82">
        <f>Model!AA2473</f>
        <v>0.6933333333</v>
      </c>
      <c r="AC14" s="82">
        <f>Model!AB2473</f>
        <v>0.6666666667</v>
      </c>
      <c r="AD14" s="82">
        <f>Model!AC2473</f>
        <v>0.64</v>
      </c>
      <c r="AE14" s="82">
        <f>Model!AD2473</f>
        <v>0.6133333333</v>
      </c>
      <c r="AF14" s="82">
        <f>Model!AE2473</f>
        <v>0.5866666667</v>
      </c>
      <c r="AG14" s="82">
        <f>Model!AF2473</f>
        <v>0.56</v>
      </c>
      <c r="AH14" s="82">
        <f>Model!AG2473</f>
        <v>0.5333333333</v>
      </c>
      <c r="AI14" s="82">
        <f>Model!AH2473</f>
        <v>0.5066666667</v>
      </c>
      <c r="AJ14" s="82">
        <f>Model!AI2473</f>
        <v>0.48</v>
      </c>
      <c r="AK14" s="82">
        <f>Model!AJ2473</f>
        <v>0.4533333333</v>
      </c>
      <c r="AL14" s="82">
        <f>Model!AK2473</f>
        <v>0.4266666667</v>
      </c>
      <c r="AM14" s="82">
        <f>Model!AL2473</f>
        <v>0.4</v>
      </c>
      <c r="AN14" s="82">
        <f>Model!AM2473</f>
        <v>0.3733333333</v>
      </c>
      <c r="AO14" s="82">
        <f>Model!AN2473</f>
        <v>0.3466666667</v>
      </c>
      <c r="AP14" s="82">
        <f>Model!AO2473</f>
        <v>0.32</v>
      </c>
      <c r="AQ14" s="82">
        <f>Model!AP2473</f>
        <v>0.2933333333</v>
      </c>
      <c r="AR14" s="82">
        <f>Model!AQ2473</f>
        <v>0.2666666667</v>
      </c>
      <c r="AS14" s="82">
        <f>Model!AR2473</f>
        <v>0.24</v>
      </c>
      <c r="AT14" s="82">
        <f>Model!AS2473</f>
        <v>0.2133333333</v>
      </c>
      <c r="AU14" s="82">
        <f>Model!AT2473</f>
        <v>0.1866666667</v>
      </c>
      <c r="AV14" s="82">
        <f>Model!AU2473</f>
        <v>0.16</v>
      </c>
      <c r="AW14" s="82">
        <f>Model!AV2473</f>
        <v>0.1333333333</v>
      </c>
      <c r="AX14" s="82">
        <f>Model!AW2473</f>
        <v>0.1066666667</v>
      </c>
      <c r="AY14" s="82">
        <f>Model!AX2473</f>
        <v>0.08</v>
      </c>
      <c r="AZ14" s="82">
        <f>Model!AY2473</f>
        <v>0.05333333333</v>
      </c>
      <c r="BA14" s="82">
        <f>Model!AZ2473</f>
        <v>0.02666666667</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170.497596</v>
      </c>
      <c r="E15" s="89">
        <f>sum(Model!D9,Model!D428,Model!D673,Model!D898,Model!D1123,Model!D1350,Model!D1575,0*Model!D1800,Model!D2025,Model!D2248,Model!D3535)</f>
        <v>168.187567</v>
      </c>
      <c r="F15" s="89">
        <f>sum(Model!E9,Model!E428,Model!E673,Model!E898,Model!E1123,Model!E1350,Model!E1575,0*Model!E1800,Model!E2025,Model!E2248,Model!E3535)</f>
        <v>177.057139</v>
      </c>
      <c r="G15" s="89">
        <f>sum(Model!F9,Model!F428,Model!F673,Model!F898,Model!F1123,Model!F1350,Model!F1575,0*Model!F1800,Model!F2025,Model!F2248,Model!F3535)</f>
        <v>176.9624</v>
      </c>
      <c r="H15" s="89">
        <f>sum(Model!G9,Model!G428,Model!G673,Model!G898,Model!G1123,Model!G1350,Model!G1575,0*Model!G1800,Model!G2025,Model!G2248,Model!G3535)</f>
        <v>177.088579</v>
      </c>
      <c r="I15" s="89">
        <f>sum(Model!H9,Model!H428,Model!H673,Model!H898,Model!H1123,Model!H1350,Model!H1575,0*Model!H1800,Model!H2025,Model!H2248,Model!H3535)</f>
        <v>184.40523</v>
      </c>
      <c r="J15" s="89">
        <f>sum(Model!I9,Model!I428,Model!I673,Model!I898,Model!I1123,Model!I1350,Model!I1575,0*Model!I1800,Model!I2025,Model!I2248,Model!I3535)</f>
        <v>185.802297</v>
      </c>
      <c r="K15" s="89">
        <f>sum(Model!J9,Model!J428,Model!J673,Model!J898,Model!J1123,Model!J1350,Model!J1575,0*Model!J1800,Model!J2025,Model!J2248,Model!J3535)</f>
        <v>192.730799</v>
      </c>
      <c r="L15" s="89">
        <f>sum(Model!K9,Model!K428,Model!K673,Model!K898,Model!K1123,Model!K1350,Model!K1575,0*Model!K1800,Model!K2025,Model!K2248,Model!K3535)</f>
        <v>194.964882</v>
      </c>
      <c r="M15" s="89">
        <f>sum(Model!L9,Model!L428,Model!L673,Model!L898,Model!L1123,Model!L1350,Model!L1575,0*Model!L1800,Model!L2025,Model!L2248,Model!L3535)</f>
        <v>197.932517</v>
      </c>
      <c r="N15" s="89">
        <f>sum(Model!M9,Model!M428,Model!M673,Model!M898,Model!M1123,Model!M1350,Model!M1575,0*Model!M1800,Model!M2025,Model!M2248,Model!M3535)</f>
        <v>201.438592</v>
      </c>
      <c r="O15" s="89">
        <f>sum(Model!N9,Model!N428,Model!N673,Model!N898,Model!N1123,Model!N1350,Model!N1575,0*Model!N1800,Model!N2025,Model!N2248,Model!N3535)</f>
        <v>202.986309</v>
      </c>
      <c r="P15" s="89">
        <f>sum(Model!O9,Model!O428,Model!O673,Model!O898,Model!O1123,Model!O1350,Model!O1575,0*Model!O1800,Model!O2025,Model!O2248,Model!O3535)</f>
        <v>203.924971</v>
      </c>
      <c r="Q15" s="89">
        <f>sum(Model!P9,Model!P428,Model!P673,Model!P898,Model!P1123,Model!P1350,Model!P1575,0*Model!P1800,Model!P2025,Model!P2248,Model!P3535)</f>
        <v>204.121886</v>
      </c>
      <c r="R15" s="89">
        <f>sum(Model!Q9,Model!Q428,Model!Q673,Model!Q898,Model!Q1123,Model!Q1350,Model!Q1575,0*Model!Q1800,Model!Q2025,Model!Q2248,Model!Q3535)</f>
        <v>206.591693</v>
      </c>
      <c r="S15" s="89">
        <f>sum(Model!R9,Model!R428,Model!R673,Model!R898,Model!R1123,Model!R1350,Model!R1575,0*Model!R1800,Model!R2025,Model!R2248,Model!R3535)</f>
        <v>208.087937</v>
      </c>
      <c r="T15" s="89">
        <f>sum(Model!S9,Model!S428,Model!S673,Model!S898,Model!S1123,Model!S1350,Model!S1575,0*Model!S1800,Model!S2025,Model!S2248,Model!S3535)</f>
        <v>211.853542</v>
      </c>
      <c r="U15" s="89">
        <f>sum(Model!T9,Model!T428,Model!T673,Model!T898,Model!T1123,Model!T1350,Model!T1575,0*Model!T1800,Model!T2025,Model!T2248,Model!T3535)</f>
        <v>212.259299</v>
      </c>
      <c r="V15" s="89">
        <f>sum(Model!U9,Model!U428,Model!U673,Model!U898,Model!U1123,Model!U1350,Model!U1575,0*Model!U1800,Model!U2025,Model!U2248,Model!U3535)</f>
        <v>229.867151</v>
      </c>
      <c r="W15" s="89">
        <f>sum(Model!V9,Model!V428,Model!V673,Model!V898,Model!V1123,Model!V1350,Model!V1575,0*Model!V1800,Model!V2025,Model!V2248,Model!V3535)</f>
        <v>233.6539716</v>
      </c>
      <c r="X15" s="89">
        <f>sum(Model!W9,Model!W428,Model!W673,Model!W898,Model!W1123,Model!W1350,Model!W1575,0*Model!W1800,Model!W2025,Model!W2248,Model!W3535)</f>
        <v>233.6539716</v>
      </c>
      <c r="Y15" s="89">
        <f>sum(Model!X9,Model!X428,Model!X673,Model!X898,Model!X1123,Model!X1350,Model!X1575,0*Model!X1800,Model!X2025,Model!X2248,Model!X3535)</f>
        <v>234.0864453</v>
      </c>
      <c r="Z15" s="89">
        <f>sum(Model!Y9,Model!Y428,Model!Y673,Model!Y898,Model!Y1123,Model!Y1350,Model!Y1575,0*Model!Y1800,Model!Y2025,Model!Y2248,Model!Y3535)</f>
        <v>234.518919</v>
      </c>
      <c r="AA15" s="89">
        <f>sum(Model!Z9,Model!Z428,Model!Z673,Model!Z898,Model!Z1123,Model!Z1350,Model!Z1575,0*Model!Z1800,Model!Z2025,Model!Z2248,Model!Z3535)</f>
        <v>234.9513927</v>
      </c>
      <c r="AB15" s="89">
        <f>sum(Model!AA9,Model!AA428,Model!AA673,Model!AA898,Model!AA1123,Model!AA1350,Model!AA1575,0*Model!AA1800,Model!AA2025,Model!AA2248,Model!AA3535)</f>
        <v>235.3838664</v>
      </c>
      <c r="AC15" s="89">
        <f>sum(Model!AB9,Model!AB428,Model!AB673,Model!AB898,Model!AB1123,Model!AB1350,Model!AB1575,0*Model!AB1800,Model!AB2025,Model!AB2248,Model!AB3535)</f>
        <v>235.81634</v>
      </c>
      <c r="AD15" s="89">
        <f>sum(Model!AC9,Model!AC428,Model!AC673,Model!AC898,Model!AC1123,Model!AC1350,Model!AC1575,0*Model!AC1800,Model!AC2025,Model!AC2248,Model!AC3535)</f>
        <v>236.2488137</v>
      </c>
      <c r="AE15" s="89">
        <f>sum(Model!AD9,Model!AD428,Model!AD673,Model!AD898,Model!AD1123,Model!AD1350,Model!AD1575,0*Model!AD1800,Model!AD2025,Model!AD2248,Model!AD3535)</f>
        <v>236.6812874</v>
      </c>
      <c r="AF15" s="89">
        <f>sum(Model!AE9,Model!AE428,Model!AE673,Model!AE898,Model!AE1123,Model!AE1350,Model!AE1575,0*Model!AE1800,Model!AE2025,Model!AE2248,Model!AE3535)</f>
        <v>237.1137611</v>
      </c>
      <c r="AG15" s="89">
        <f>sum(Model!AF9,Model!AF428,Model!AF673,Model!AF898,Model!AF1123,Model!AF1350,Model!AF1575,0*Model!AF1800,Model!AF2025,Model!AF2248,Model!AF3535)</f>
        <v>237.5462348</v>
      </c>
      <c r="AH15" s="89">
        <f>sum(Model!AG9,Model!AG428,Model!AG673,Model!AG898,Model!AG1123,Model!AG1350,Model!AG1575,0*Model!AG1800,Model!AG2025,Model!AG2248,Model!AG3535)</f>
        <v>237.9787085</v>
      </c>
      <c r="AI15" s="89">
        <f>sum(Model!AH9,Model!AH428,Model!AH673,Model!AH898,Model!AH1123,Model!AH1350,Model!AH1575,0*Model!AH1800,Model!AH2025,Model!AH2248,Model!AH3535)</f>
        <v>238.4111822</v>
      </c>
      <c r="AJ15" s="89">
        <f>sum(Model!AI9,Model!AI428,Model!AI673,Model!AI898,Model!AI1123,Model!AI1350,Model!AI1575,0*Model!AI1800,Model!AI2025,Model!AI2248,Model!AI3535)</f>
        <v>238.8436559</v>
      </c>
      <c r="AK15" s="89">
        <f>sum(Model!AJ9,Model!AJ428,Model!AJ673,Model!AJ898,Model!AJ1123,Model!AJ1350,Model!AJ1575,0*Model!AJ1800,Model!AJ2025,Model!AJ2248,Model!AJ3535)</f>
        <v>239.2761296</v>
      </c>
      <c r="AL15" s="89">
        <f>sum(Model!AK9,Model!AK428,Model!AK673,Model!AK898,Model!AK1123,Model!AK1350,Model!AK1575,0*Model!AK1800,Model!AK2025,Model!AK2248,Model!AK3535)</f>
        <v>239.7086033</v>
      </c>
      <c r="AM15" s="89">
        <f>sum(Model!AL9,Model!AL428,Model!AL673,Model!AL898,Model!AL1123,Model!AL1350,Model!AL1575,0*Model!AL1800,Model!AL2025,Model!AL2248,Model!AL3535)</f>
        <v>240.141077</v>
      </c>
      <c r="AN15" s="89">
        <f>sum(Model!AM9,Model!AM428,Model!AM673,Model!AM898,Model!AM1123,Model!AM1350,Model!AM1575,0*Model!AM1800,Model!AM2025,Model!AM2248,Model!AM3535)</f>
        <v>240.5735506</v>
      </c>
      <c r="AO15" s="89">
        <f>sum(Model!AN9,Model!AN428,Model!AN673,Model!AN898,Model!AN1123,Model!AN1350,Model!AN1575,0*Model!AN1800,Model!AN2025,Model!AN2248,Model!AN3535)</f>
        <v>241.0060243</v>
      </c>
      <c r="AP15" s="89">
        <f>sum(Model!AO9,Model!AO428,Model!AO673,Model!AO898,Model!AO1123,Model!AO1350,Model!AO1575,0*Model!AO1800,Model!AO2025,Model!AO2248,Model!AO3535)</f>
        <v>241.438498</v>
      </c>
      <c r="AQ15" s="89">
        <f>sum(Model!AP9,Model!AP428,Model!AP673,Model!AP898,Model!AP1123,Model!AP1350,Model!AP1575,0*Model!AP1800,Model!AP2025,Model!AP2248,Model!AP3535)</f>
        <v>241.8709717</v>
      </c>
      <c r="AR15" s="89">
        <f>sum(Model!AQ9,Model!AQ428,Model!AQ673,Model!AQ898,Model!AQ1123,Model!AQ1350,Model!AQ1575,0*Model!AQ1800,Model!AQ2025,Model!AQ2248,Model!AQ3535)</f>
        <v>242.3034454</v>
      </c>
      <c r="AS15" s="89">
        <f>sum(Model!AR9,Model!AR428,Model!AR673,Model!AR898,Model!AR1123,Model!AR1350,Model!AR1575,0*Model!AR1800,Model!AR2025,Model!AR2248,Model!AR3535)</f>
        <v>242.7359191</v>
      </c>
      <c r="AT15" s="89">
        <f>sum(Model!AS9,Model!AS428,Model!AS673,Model!AS898,Model!AS1123,Model!AS1350,Model!AS1575,0*Model!AS1800,Model!AS2025,Model!AS2248,Model!AS3535)</f>
        <v>243.1683928</v>
      </c>
      <c r="AU15" s="89">
        <f>sum(Model!AT9,Model!AT428,Model!AT673,Model!AT898,Model!AT1123,Model!AT1350,Model!AT1575,0*Model!AT1800,Model!AT2025,Model!AT2248,Model!AT3535)</f>
        <v>243.6008665</v>
      </c>
      <c r="AV15" s="89">
        <f>sum(Model!AU9,Model!AU428,Model!AU673,Model!AU898,Model!AU1123,Model!AU1350,Model!AU1575,0*Model!AU1800,Model!AU2025,Model!AU2248,Model!AU3535)</f>
        <v>244.0333402</v>
      </c>
      <c r="AW15" s="89">
        <f>sum(Model!AV9,Model!AV428,Model!AV673,Model!AV898,Model!AV1123,Model!AV1350,Model!AV1575,0*Model!AV1800,Model!AV2025,Model!AV2248,Model!AV3535)</f>
        <v>244.4658139</v>
      </c>
      <c r="AX15" s="89">
        <f>sum(Model!AW9,Model!AW428,Model!AW673,Model!AW898,Model!AW1123,Model!AW1350,Model!AW1575,0*Model!AW1800,Model!AW2025,Model!AW2248,Model!AW3535)</f>
        <v>244.8982876</v>
      </c>
      <c r="AY15" s="89">
        <f>sum(Model!AX9,Model!AX428,Model!AX673,Model!AX898,Model!AX1123,Model!AX1350,Model!AX1575,0*Model!AX1800,Model!AX2025,Model!AX2248,Model!AX3535)</f>
        <v>245.3307612</v>
      </c>
      <c r="AZ15" s="89">
        <f>sum(Model!AY9,Model!AY428,Model!AY673,Model!AY898,Model!AY1123,Model!AY1350,Model!AY1575,0*Model!AY1800,Model!AY2025,Model!AY2248,Model!AY3535)</f>
        <v>245.7632349</v>
      </c>
      <c r="BA15" s="89">
        <f>sum(Model!AZ9,Model!AZ428,Model!AZ673,Model!AZ898,Model!AZ1123,Model!AZ1350,Model!AZ1575,0*Model!AZ1800,Model!AZ2025,Model!AZ2248,Model!AZ3535)</f>
        <v>246.1957086</v>
      </c>
      <c r="BB15" s="89">
        <f>sum(Model!BA9,Model!BA428,Model!BA673,Model!BA898,Model!BA1123,Model!BA1350,Model!BA1575,0*Model!BA1800,Model!BA2025,Model!BA2248,Model!BA3535)</f>
        <v>246.6281823</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v>
      </c>
      <c r="V16" s="89">
        <f>Model!U2474</f>
        <v>0.0000032</v>
      </c>
      <c r="W16" s="89">
        <f>Model!V2474</f>
        <v>0.0000032</v>
      </c>
      <c r="X16" s="89">
        <f>Model!W2474</f>
        <v>0.0000032</v>
      </c>
      <c r="Y16" s="89">
        <f>Model!X2474</f>
        <v>0.000003093333333</v>
      </c>
      <c r="Z16" s="89">
        <f>Model!Y2474</f>
        <v>0.000002986666667</v>
      </c>
      <c r="AA16" s="89">
        <f>Model!Z2474</f>
        <v>0.00000288</v>
      </c>
      <c r="AB16" s="89">
        <f>Model!AA2474</f>
        <v>0.000002773333333</v>
      </c>
      <c r="AC16" s="89">
        <f>Model!AB2474</f>
        <v>0.000002666666667</v>
      </c>
      <c r="AD16" s="89">
        <f>Model!AC2474</f>
        <v>0.00000256</v>
      </c>
      <c r="AE16" s="89">
        <f>Model!AD2474</f>
        <v>0.000002453333333</v>
      </c>
      <c r="AF16" s="89">
        <f>Model!AE2474</f>
        <v>0.000002346666667</v>
      </c>
      <c r="AG16" s="89">
        <f>Model!AF2474</f>
        <v>0.00000224</v>
      </c>
      <c r="AH16" s="89">
        <f>Model!AG2474</f>
        <v>0.000002133333333</v>
      </c>
      <c r="AI16" s="89">
        <f>Model!AH2474</f>
        <v>0.000002026666667</v>
      </c>
      <c r="AJ16" s="89">
        <f>Model!AI2474</f>
        <v>0.00000192</v>
      </c>
      <c r="AK16" s="89">
        <f>Model!AJ2474</f>
        <v>0.000001813333333</v>
      </c>
      <c r="AL16" s="89">
        <f>Model!AK2474</f>
        <v>0.000001706666667</v>
      </c>
      <c r="AM16" s="89">
        <f>Model!AL2474</f>
        <v>0.0000016</v>
      </c>
      <c r="AN16" s="89">
        <f>Model!AM2474</f>
        <v>0.000001493333333</v>
      </c>
      <c r="AO16" s="89">
        <f>Model!AN2474</f>
        <v>0.000001386666667</v>
      </c>
      <c r="AP16" s="89">
        <f>Model!AO2474</f>
        <v>0.00000128</v>
      </c>
      <c r="AQ16" s="89">
        <f>Model!AP2474</f>
        <v>0.000001173333333</v>
      </c>
      <c r="AR16" s="89">
        <f>Model!AQ2474</f>
        <v>0.000001066666667</v>
      </c>
      <c r="AS16" s="89">
        <f>Model!AR2474</f>
        <v>0.00000096</v>
      </c>
      <c r="AT16" s="89">
        <f>Model!AS2474</f>
        <v>0.0000008533333333</v>
      </c>
      <c r="AU16" s="89">
        <f>Model!AT2474</f>
        <v>0.0000007466666667</v>
      </c>
      <c r="AV16" s="89">
        <f>Model!AU2474</f>
        <v>0.00000064</v>
      </c>
      <c r="AW16" s="89">
        <f>Model!AV2474</f>
        <v>0.0000005333333333</v>
      </c>
      <c r="AX16" s="89">
        <f>Model!AW2474</f>
        <v>0.0000004266666667</v>
      </c>
      <c r="AY16" s="89">
        <f>Model!AX2474</f>
        <v>0.00000032</v>
      </c>
      <c r="AZ16" s="89">
        <f>Model!AY2474</f>
        <v>0.0000002133333333</v>
      </c>
      <c r="BA16" s="89">
        <f>Model!AZ2474</f>
        <v>0.0000001066666667</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2.128366833</v>
      </c>
      <c r="E17" s="82">
        <f>sum(Model!D10,Model!D432,Model!D674,Model!D899,Model!D1124,Model!D1351,Model!D1576,0*Model!D1801,Model!D2026,Model!D2250,Model!D2475,Model!D3536)*'Inflation GDP Population'!$S$11/'Inflation GDP Population'!C$11</f>
        <v>2.142888492</v>
      </c>
      <c r="F17" s="82">
        <f>sum(Model!E10,Model!E432,Model!E674,Model!E899,Model!E1124,Model!E1351,Model!E1576,0*Model!E1801,Model!E2026,Model!E2250,Model!E2475,Model!E3536)*'Inflation GDP Population'!$S$11/'Inflation GDP Population'!D$11</f>
        <v>2.176328311</v>
      </c>
      <c r="G17" s="82">
        <f>sum(Model!F10,Model!F432,Model!F674,Model!F899,Model!F1124,Model!F1351,Model!F1576,0*Model!F1801,Model!F2026,Model!F2250,Model!F2475,Model!F3536)*'Inflation GDP Population'!$S$11/'Inflation GDP Population'!E$11</f>
        <v>2.113038501</v>
      </c>
      <c r="H17" s="82">
        <f>sum(Model!G10,Model!G432,Model!G674,Model!G899,Model!G1124,Model!G1351,Model!G1576,0*Model!G1801,Model!G2026,Model!G2250,Model!G2475,Model!G3536)*'Inflation GDP Population'!$S$11/'Inflation GDP Population'!F$11</f>
        <v>2.123492511</v>
      </c>
      <c r="I17" s="82">
        <f>sum(Model!H10,Model!H432,Model!H674,Model!H899,Model!H1124,Model!H1351,Model!H1576,0*Model!H1801,Model!H2026,Model!H2250,Model!H2475,Model!H3536)*'Inflation GDP Population'!$S$11/'Inflation GDP Population'!G$11</f>
        <v>2.121979756</v>
      </c>
      <c r="J17" s="82">
        <f>sum(Model!I10,Model!I432,Model!I674,Model!I899,Model!I1124,Model!I1351,Model!I1576,0*Model!I1801,Model!I2026,Model!I2250,Model!I2475,Model!I3536)*'Inflation GDP Population'!$S$11/'Inflation GDP Population'!H$11</f>
        <v>2.101563338</v>
      </c>
      <c r="K17" s="82">
        <f>sum(Model!J10,Model!J432,Model!J674,Model!J899,Model!J1124,Model!J1351,Model!J1576,0*Model!J1801,Model!J2026,Model!J2250,Model!J2475,Model!J3536)*'Inflation GDP Population'!$S$11/'Inflation GDP Population'!I$11</f>
        <v>2.184696107</v>
      </c>
      <c r="L17" s="82">
        <f>sum(Model!K10,Model!K432,Model!K674,Model!K899,Model!K1124,Model!K1351,Model!K1576,0*Model!K1801,Model!K2026,Model!K2250,Model!K2475,Model!K3536)*'Inflation GDP Population'!$S$11/'Inflation GDP Population'!J$11</f>
        <v>2.135010796</v>
      </c>
      <c r="M17" s="82">
        <f>sum(Model!L10,Model!L432,Model!L674,Model!L899,Model!L1124,Model!L1351,Model!L1576,0*Model!L1801,Model!L2026,Model!L2250,Model!L2475,Model!L3536)*'Inflation GDP Population'!$S$11/'Inflation GDP Population'!K$11</f>
        <v>2.211731449</v>
      </c>
      <c r="N17" s="82">
        <f>sum(Model!M10,Model!M432,Model!M674,Model!M899,Model!M1124,Model!M1351,Model!M1576,0*Model!M1801,Model!M2026,Model!M2250,Model!M2475,Model!M3536)*'Inflation GDP Population'!$S$11/'Inflation GDP Population'!L$11</f>
        <v>2.246343658</v>
      </c>
      <c r="O17" s="82">
        <f>sum(Model!N10,Model!N432,Model!N674,Model!N899,Model!N1124,Model!N1351,Model!N1576,0*Model!N1801,Model!N2026,Model!N2250,Model!N2475,Model!N3536)*'Inflation GDP Population'!$S$11/'Inflation GDP Population'!M$11</f>
        <v>2.128892373</v>
      </c>
      <c r="P17" s="82">
        <f>sum(Model!O10,Model!O432,Model!O674,Model!O899,Model!O1124,Model!O1351,Model!O1576,0*Model!O1801,Model!O2026,Model!O2250,Model!O2475,Model!O3536)*'Inflation GDP Population'!$S$11/'Inflation GDP Population'!N$11</f>
        <v>2.239760216</v>
      </c>
      <c r="Q17" s="82">
        <f>sum(Model!P10,Model!P432,Model!P674,Model!P899,Model!P1124,Model!P1351,Model!P1576,0*Model!P1801,Model!P2026,Model!P2250,Model!P2475,Model!P3536)*'Inflation GDP Population'!$S$11/'Inflation GDP Population'!O$11</f>
        <v>2.234900716</v>
      </c>
      <c r="R17" s="82">
        <f>sum(Model!Q10,Model!Q432,Model!Q674,Model!Q899,Model!Q1124,Model!Q1351,Model!Q1576,0*Model!Q1801,Model!Q2026,Model!Q2250,Model!Q2475,Model!Q3536)*'Inflation GDP Population'!$S$11/'Inflation GDP Population'!P$11</f>
        <v>2.317086717</v>
      </c>
      <c r="S17" s="82">
        <f>sum(Model!R10,Model!R432,Model!R674,Model!R899,Model!R1124,Model!R1351,Model!R1576,0*Model!R1801,Model!R2026,Model!R2250,Model!R2475,Model!R3536)*'Inflation GDP Population'!$S$11/'Inflation GDP Population'!Q$11</f>
        <v>2.397273201</v>
      </c>
      <c r="T17" s="82">
        <f>sum(Model!S10,Model!S432,Model!S674,Model!S899,Model!S1124,Model!S1351,Model!S1576,0*Model!S1801,Model!S2026,Model!S2250,Model!S2475,Model!S3536)*'Inflation GDP Population'!$S$11/'Inflation GDP Population'!R$11</f>
        <v>2.498172487</v>
      </c>
      <c r="U17" s="82">
        <f>sum(Model!T10,Model!T432,Model!T674,Model!T899,Model!T1124,Model!T1351,Model!T1576,0*Model!T1801,Model!T2026,Model!T2250,Model!T2475,Model!T3536)*'Inflation GDP Population'!$S$11/'Inflation GDP Population'!S$11</f>
        <v>2.444593442</v>
      </c>
      <c r="V17" s="82">
        <f>sum(Model!U10,Model!U432,Model!U674,Model!U899,Model!U1124,Model!U1351,Model!U1576,0*Model!U1801,Model!U2026,Model!U2250,Model!U2475,Model!U3536)*'Inflation GDP Population'!$S$11/'Inflation GDP Population'!T$11</f>
        <v>2.532326869</v>
      </c>
      <c r="W17" s="94">
        <f>sum(Model!V10,Model!V432,Model!V674,Model!V899,Model!V1124,Model!V1351,Model!V1576,0*Model!V1801,Model!V2026,Model!V2250,Model!V2475,Model!V3536)*'Inflation GDP Population'!$S$18/'Inflation GDP Population'!U$18</f>
        <v>2.494560981</v>
      </c>
      <c r="X17" s="94">
        <f>sum(Model!W10,Model!W432,Model!W674,Model!W899,Model!W1124,Model!W1351,Model!W1576,0*Model!W1801,Model!W2026,Model!W2250,Model!W2475,Model!W3536)*'Inflation GDP Population'!$S$18/'Inflation GDP Population'!V$18</f>
        <v>2.472378064</v>
      </c>
      <c r="Y17" s="94">
        <f>sum(Model!X10,Model!X432,Model!X674,Model!X899,Model!X1124,Model!X1351,Model!X1576,0*Model!X1801,Model!X2026,Model!X2250,Model!X2475,Model!X3536)*'Inflation GDP Population'!$S$18/'Inflation GDP Population'!W$18</f>
        <v>2.501159355</v>
      </c>
      <c r="Z17" s="94">
        <f>sum(Model!Y10,Model!Y432,Model!Y674,Model!Y899,Model!Y1124,Model!Y1351,Model!Y1576,0*Model!Y1801,Model!Y2026,Model!Y2250,Model!Y2475,Model!Y3536)*'Inflation GDP Population'!$S$18/'Inflation GDP Population'!X$18</f>
        <v>2.561622356</v>
      </c>
      <c r="AA17" s="94">
        <f>sum(Model!Z10,Model!Z432,Model!Z674,Model!Z899,Model!Z1124,Model!Z1351,Model!Z1576,0*Model!Z1801,Model!Z2026,Model!Z2250,Model!Z2475,Model!Z3536)*'Inflation GDP Population'!$S$18/'Inflation GDP Population'!Y$18</f>
        <v>2.533479029</v>
      </c>
      <c r="AB17" s="94">
        <f>sum(Model!AA10,Model!AA432,Model!AA674,Model!AA899,Model!AA1124,Model!AA1351,Model!AA1576,0*Model!AA1801,Model!AA2026,Model!AA2250,Model!AA2475,Model!AA3536)*'Inflation GDP Population'!$S$18/'Inflation GDP Population'!Z$18</f>
        <v>2.558330038</v>
      </c>
      <c r="AC17" s="94">
        <f>sum(Model!AB10,Model!AB432,Model!AB674,Model!AB899,Model!AB1124,Model!AB1351,Model!AB1576,0*Model!AB1801,Model!AB2026,Model!AB2250,Model!AB2475,Model!AB3536)*'Inflation GDP Population'!$S$18/'Inflation GDP Population'!AA$18</f>
        <v>2.582275011</v>
      </c>
      <c r="AD17" s="94">
        <f>sum(Model!AC10,Model!AC432,Model!AC674,Model!AC899,Model!AC1124,Model!AC1351,Model!AC1576,0*Model!AC1801,Model!AC2026,Model!AC2250,Model!AC2475,Model!AC3536)*'Inflation GDP Population'!$S$18/'Inflation GDP Population'!AB$18</f>
        <v>2.578621629</v>
      </c>
      <c r="AE17" s="94">
        <f>sum(Model!AD10,Model!AD432,Model!AD674,Model!AD899,Model!AD1124,Model!AD1351,Model!AD1576,0*Model!AD1801,Model!AD2026,Model!AD2250,Model!AD2475,Model!AD3536)*'Inflation GDP Population'!$S$18/'Inflation GDP Population'!AC$18</f>
        <v>2.599424504</v>
      </c>
      <c r="AF17" s="94">
        <f>sum(Model!AE10,Model!AE432,Model!AE674,Model!AE899,Model!AE1124,Model!AE1351,Model!AE1576,0*Model!AE1801,Model!AE2026,Model!AE2250,Model!AE2475,Model!AE3536)*'Inflation GDP Population'!$S$18/'Inflation GDP Population'!AD$18</f>
        <v>2.619320565</v>
      </c>
      <c r="AG17" s="94">
        <f>sum(Model!AF10,Model!AF432,Model!AF674,Model!AF899,Model!AF1124,Model!AF1351,Model!AF1576,0*Model!AF1801,Model!AF2026,Model!AF2250,Model!AF2475,Model!AF3536)*'Inflation GDP Population'!$S$18/'Inflation GDP Population'!AE$18</f>
        <v>2.607667028</v>
      </c>
      <c r="AH17" s="94">
        <f>sum(Model!AG10,Model!AG432,Model!AG674,Model!AG899,Model!AG1124,Model!AG1351,Model!AG1576,0*Model!AG1801,Model!AG2026,Model!AG2250,Model!AG2475,Model!AG3536)*'Inflation GDP Population'!$S$18/'Inflation GDP Population'!AF$18</f>
        <v>2.668229931</v>
      </c>
      <c r="AI17" s="94">
        <f>sum(Model!AH10,Model!AH432,Model!AH674,Model!AH899,Model!AH1124,Model!AH1351,Model!AH1576,0*Model!AH1801,Model!AH2026,Model!AH2250,Model!AH2475,Model!AH3536)*'Inflation GDP Population'!$S$18/'Inflation GDP Population'!AG$18</f>
        <v>2.687086887</v>
      </c>
      <c r="AJ17" s="94">
        <f>sum(Model!AI10,Model!AI432,Model!AI674,Model!AI899,Model!AI1124,Model!AI1351,Model!AI1576,0*Model!AI1801,Model!AI2026,Model!AI2250,Model!AI2475,Model!AI3536)*'Inflation GDP Population'!$S$18/'Inflation GDP Population'!AH$18</f>
        <v>2.754978054</v>
      </c>
      <c r="AK17" s="94">
        <f>sum(Model!AJ10,Model!AJ432,Model!AJ674,Model!AJ899,Model!AJ1124,Model!AJ1351,Model!AJ1576,0*Model!AJ1801,Model!AJ2026,Model!AJ2250,Model!AJ2475,Model!AJ3536)*'Inflation GDP Population'!$S$18/'Inflation GDP Population'!AI$18</f>
        <v>2.723523477</v>
      </c>
      <c r="AL17" s="94">
        <f>sum(Model!AK10,Model!AK432,Model!AK674,Model!AK899,Model!AK1124,Model!AK1351,Model!AK1576,0*Model!AK1801,Model!AK2026,Model!AK2250,Model!AK2475,Model!AK3536)*'Inflation GDP Population'!$S$18/'Inflation GDP Population'!AJ$18</f>
        <v>2.68861066</v>
      </c>
      <c r="AM17" s="94">
        <f>sum(Model!AL10,Model!AL432,Model!AL674,Model!AL899,Model!AL1124,Model!AL1351,Model!AL1576,0*Model!AL1801,Model!AL2026,Model!AL2250,Model!AL2475,Model!AL3536)*'Inflation GDP Population'!$S$18/'Inflation GDP Population'!AK$18</f>
        <v>2.692977137</v>
      </c>
      <c r="AN17" s="94">
        <f>sum(Model!AM10,Model!AM432,Model!AM674,Model!AM899,Model!AM1124,Model!AM1351,Model!AM1576,0*Model!AM1801,Model!AM2026,Model!AM2250,Model!AM2475,Model!AM3536)*'Inflation GDP Population'!$S$18/'Inflation GDP Population'!AL$18</f>
        <v>2.701299769</v>
      </c>
      <c r="AO17" s="94">
        <f>sum(Model!AN10,Model!AN432,Model!AN674,Model!AN899,Model!AN1124,Model!AN1351,Model!AN1576,0*Model!AN1801,Model!AN2026,Model!AN2250,Model!AN2475,Model!AN3536)*'Inflation GDP Population'!$S$18/'Inflation GDP Population'!AM$18</f>
        <v>2.718711314</v>
      </c>
      <c r="AP17" s="94">
        <f>sum(Model!AO10,Model!AO432,Model!AO674,Model!AO899,Model!AO1124,Model!AO1351,Model!AO1576,0*Model!AO1801,Model!AO2026,Model!AO2250,Model!AO2475,Model!AO3536)*'Inflation GDP Population'!$S$18/'Inflation GDP Population'!AN$18</f>
        <v>2.71604474</v>
      </c>
      <c r="AQ17" s="94">
        <f>sum(Model!AP10,Model!AP432,Model!AP674,Model!AP899,Model!AP1124,Model!AP1351,Model!AP1576,0*Model!AP1801,Model!AP2026,Model!AP2250,Model!AP2475,Model!AP3536)*'Inflation GDP Population'!$S$18/'Inflation GDP Population'!AO$18</f>
        <v>2.685367291</v>
      </c>
      <c r="AR17" s="94">
        <f>sum(Model!AQ10,Model!AQ432,Model!AQ674,Model!AQ899,Model!AQ1124,Model!AQ1351,Model!AQ1576,0*Model!AQ1801,Model!AQ2026,Model!AQ2250,Model!AQ2475,Model!AQ3536)*'Inflation GDP Population'!$S$18/'Inflation GDP Population'!AP$18</f>
        <v>2.700070975</v>
      </c>
      <c r="AS17" s="94">
        <f>sum(Model!AR10,Model!AR432,Model!AR674,Model!AR899,Model!AR1124,Model!AR1351,Model!AR1576,0*Model!AR1801,Model!AR2026,Model!AR2250,Model!AR2475,Model!AR3536)*'Inflation GDP Population'!$S$18/'Inflation GDP Population'!AQ$18</f>
        <v>2.717291206</v>
      </c>
      <c r="AT17" s="94">
        <f>sum(Model!AS10,Model!AS432,Model!AS674,Model!AS899,Model!AS1124,Model!AS1351,Model!AS1576,0*Model!AS1801,Model!AS2026,Model!AS2250,Model!AS2475,Model!AS3536)*'Inflation GDP Population'!$S$18/'Inflation GDP Population'!AR$18</f>
        <v>2.686800639</v>
      </c>
      <c r="AU17" s="94">
        <f>sum(Model!AT10,Model!AT432,Model!AT674,Model!AT899,Model!AT1124,Model!AT1351,Model!AT1576,0*Model!AT1801,Model!AT2026,Model!AT2250,Model!AT2475,Model!AT3536)*'Inflation GDP Population'!$S$18/'Inflation GDP Population'!AS$18</f>
        <v>2.702722667</v>
      </c>
      <c r="AV17" s="94">
        <f>sum(Model!AU10,Model!AU432,Model!AU674,Model!AU899,Model!AU1124,Model!AU1351,Model!AU1576,0*Model!AU1801,Model!AU2026,Model!AU2250,Model!AU2475,Model!AU3536)*'Inflation GDP Population'!$S$18/'Inflation GDP Population'!AT$18</f>
        <v>2.71865142</v>
      </c>
      <c r="AW17" s="94">
        <f>sum(Model!AV10,Model!AV432,Model!AV674,Model!AV899,Model!AV1124,Model!AV1351,Model!AV1576,0*Model!AV1801,Model!AV2026,Model!AV2250,Model!AV2475,Model!AV3536)*'Inflation GDP Population'!$S$18/'Inflation GDP Population'!AU$18</f>
        <v>2.734585911</v>
      </c>
      <c r="AX17" s="94">
        <f>sum(Model!AW10,Model!AW432,Model!AW674,Model!AW899,Model!AW1124,Model!AW1351,Model!AW1576,0*Model!AW1801,Model!AW2026,Model!AW2250,Model!AW2475,Model!AW3536)*'Inflation GDP Population'!$S$18/'Inflation GDP Population'!AV$18</f>
        <v>2.697546616</v>
      </c>
      <c r="AY17" s="94">
        <f>sum(Model!AX10,Model!AX432,Model!AX674,Model!AX899,Model!AX1124,Model!AX1351,Model!AX1576,0*Model!AX1801,Model!AX2026,Model!AX2250,Model!AX2475,Model!AX3536)*'Inflation GDP Population'!$S$18/'Inflation GDP Population'!AW$18</f>
        <v>2.712174821</v>
      </c>
      <c r="AZ17" s="94">
        <f>sum(Model!AY10,Model!AY432,Model!AY674,Model!AY899,Model!AY1124,Model!AY1351,Model!AY1576,0*Model!AY1801,Model!AY2026,Model!AY2250,Model!AY2475,Model!AY3536)*'Inflation GDP Population'!$S$18/'Inflation GDP Population'!AX$18</f>
        <v>2.726805762</v>
      </c>
      <c r="BA17" s="94">
        <f>sum(Model!AZ10,Model!AZ432,Model!AZ674,Model!AZ899,Model!AZ1124,Model!AZ1351,Model!AZ1576,0*Model!AZ1801,Model!AZ2026,Model!AZ2250,Model!AZ2475,Model!AZ3536)*'Inflation GDP Population'!$S$18/'Inflation GDP Population'!AY$18</f>
        <v>2.68451575</v>
      </c>
      <c r="BB17" s="94">
        <f>sum(Model!BA10,Model!BA432,Model!BA674,Model!BA899,Model!BA1124,Model!BA1351,Model!BA1576,0*Model!BA1801,Model!BA2026,Model!BA2250,Model!BA2475,Model!BA3536)*'Inflation GDP Population'!$S$18/'Inflation GDP Population'!AZ$18</f>
        <v>2.697834489</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4.880421028</v>
      </c>
      <c r="E18" s="82">
        <f>sum(Model!D11,Model!D435,0*Model!D675,0*Model!D900,Model!D1126,0*Model!D1352,0*Model!D1802,Model!D2027,Model!D2249,Model!D3537)*'Inflation GDP Population'!$S$11/'Inflation GDP Population'!C$11</f>
        <v>4.878546189</v>
      </c>
      <c r="F18" s="82">
        <f>sum(Model!E11,Model!E435,0*Model!E675,0*Model!E900,Model!E1126,0*Model!E1352,0*Model!E1802,Model!E2027,Model!E2249,Model!E3537)*'Inflation GDP Population'!$S$11/'Inflation GDP Population'!D$11</f>
        <v>4.763427487</v>
      </c>
      <c r="G18" s="82">
        <f>sum(Model!F11,Model!F435,0*Model!F675,0*Model!F900,Model!F1126,0*Model!F1352,0*Model!F1802,Model!F2027,Model!F2249,Model!F3537)*'Inflation GDP Population'!$S$11/'Inflation GDP Population'!E$11</f>
        <v>5.311828542</v>
      </c>
      <c r="H18" s="82">
        <f>sum(Model!G11,Model!G435,0*Model!G675,0*Model!G900,Model!G1126,0*Model!G1352,0*Model!G1802,Model!G2027,Model!G2249,Model!G3537)*'Inflation GDP Population'!$S$11/'Inflation GDP Population'!F$11</f>
        <v>5.219429032</v>
      </c>
      <c r="I18" s="82">
        <f>sum(Model!H11,Model!H435,0*Model!H675,0*Model!H900,Model!H1126,0*Model!H1352,0*Model!H1802,Model!H2027,Model!H2249,Model!H3537)*'Inflation GDP Population'!$S$11/'Inflation GDP Population'!G$11</f>
        <v>6.608974169</v>
      </c>
      <c r="J18" s="82">
        <f>sum(Model!I11,Model!I435,0*Model!I675,0*Model!I900,Model!I1126,0*Model!I1352,0*Model!I1802,Model!I2027,Model!I2249,Model!I3537)*'Inflation GDP Population'!$S$11/'Inflation GDP Population'!H$11</f>
        <v>5.903166013</v>
      </c>
      <c r="K18" s="82">
        <f>sum(Model!J11,Model!J435,0*Model!J675,0*Model!J900,Model!J1126,0*Model!J1352,0*Model!J1802,Model!J2027,Model!J2249,Model!J3537)*'Inflation GDP Population'!$S$11/'Inflation GDP Population'!I$11</f>
        <v>5.942413103</v>
      </c>
      <c r="L18" s="82">
        <f>sum(Model!K11,Model!K435,0*Model!K675,0*Model!K900,Model!K1126,0*Model!K1352,0*Model!K1802,Model!K2027,Model!K2249,Model!K3537)*'Inflation GDP Population'!$S$11/'Inflation GDP Population'!J$11</f>
        <v>6.879355877</v>
      </c>
      <c r="M18" s="82">
        <f>sum(Model!L11,Model!L435,0*Model!L675,0*Model!L900,Model!L1126,0*Model!L1352,0*Model!L1802,Model!L2027,Model!L2249,Model!L3537)*'Inflation GDP Population'!$S$11/'Inflation GDP Population'!K$11</f>
        <v>5.247042776</v>
      </c>
      <c r="N18" s="82">
        <f>sum(Model!M11,Model!M435,0*Model!M675,0*Model!M900,Model!M1126,0*Model!M1352,0*Model!M1802,Model!M2027,Model!M2249,Model!M3537)*'Inflation GDP Population'!$S$11/'Inflation GDP Population'!L$11</f>
        <v>5.160029271</v>
      </c>
      <c r="O18" s="82">
        <f>sum(Model!N11,Model!N435,0*Model!N675,0*Model!N900,Model!N1126,0*Model!N1352,0*Model!N1802,Model!N2027,Model!N2249,Model!N3537)*'Inflation GDP Population'!$S$11/'Inflation GDP Population'!M$11</f>
        <v>5.00058979</v>
      </c>
      <c r="P18" s="82">
        <f>sum(Model!O11,Model!O435,0*Model!O675,0*Model!O900,Model!O1126,0*Model!O1352,0*Model!O1802,Model!O2027,Model!O2249,Model!O3537)*'Inflation GDP Population'!$S$11/'Inflation GDP Population'!N$11</f>
        <v>4.48776898</v>
      </c>
      <c r="Q18" s="82">
        <f>sum(Model!P11,Model!P435,0*Model!P675,0*Model!P900,Model!P1126,0*Model!P1352,0*Model!P1802,Model!P2027,Model!P2249,Model!P3537)*'Inflation GDP Population'!$S$11/'Inflation GDP Population'!O$11</f>
        <v>4.449565124</v>
      </c>
      <c r="R18" s="82">
        <f>sum(Model!Q11,Model!Q435,0*Model!Q675,0*Model!Q900,Model!Q1126,0*Model!Q1352,0*Model!Q1802,Model!Q2027,Model!Q2249,Model!Q3537)*'Inflation GDP Population'!$S$11/'Inflation GDP Population'!P$11</f>
        <v>4.295934622</v>
      </c>
      <c r="S18" s="82">
        <f>sum(Model!R11,Model!R435,0*Model!R675,0*Model!R900,Model!R1126,0*Model!R1352,0*Model!R1802,Model!R2027,Model!R2249,Model!R3537)*'Inflation GDP Population'!$S$11/'Inflation GDP Population'!Q$11</f>
        <v>3.572156211</v>
      </c>
      <c r="T18" s="82">
        <f>sum(Model!S11,Model!S435,0*Model!S675,0*Model!S900,Model!S1126,0*Model!S1352,0*Model!S1802,Model!S2027,Model!S2249,Model!S3537)*'Inflation GDP Population'!$S$11/'Inflation GDP Population'!R$11</f>
        <v>3.219341312</v>
      </c>
      <c r="U18" s="82">
        <f>sum(Model!T11,Model!T435,0*Model!T675,0*Model!T900,Model!T1126,0*Model!T1352,0*Model!T1802,Model!T2027,Model!T2249,Model!T3537)*'Inflation GDP Population'!$S$11/'Inflation GDP Population'!S$11</f>
        <v>2.919748767</v>
      </c>
      <c r="V18" s="82">
        <f>sum(Model!U11,Model!U435,0*Model!U675,0*Model!U900,Model!U1126,0*Model!U1352,0*Model!U1802,Model!U2027,Model!U2249,Model!U3537)*'Inflation GDP Population'!$S$11/'Inflation GDP Population'!T$11</f>
        <v>3.311336837</v>
      </c>
      <c r="W18" s="94">
        <f>sum(Model!V11,Model!V435,0*Model!V675,0*Model!V900,Model!V1126,0*Model!V1352,0*Model!V1802,Model!V2027,Model!V2249,Model!V3537)*'Inflation GDP Population'!$S$18/'Inflation GDP Population'!U$18</f>
        <v>3.087133854</v>
      </c>
      <c r="X18" s="94">
        <f>sum(Model!W11,Model!W435,0*Model!W675,0*Model!W900,Model!W1126,0*Model!W1352,0*Model!W1802,Model!W2027,Model!W2249,Model!W3537)*'Inflation GDP Population'!$S$18/'Inflation GDP Population'!V$18</f>
        <v>3.334632214</v>
      </c>
      <c r="Y18" s="94">
        <f>sum(Model!X11,Model!X435,0*Model!X675,0*Model!X900,Model!X1126,0*Model!X1352,0*Model!X1802,Model!X2027,Model!X2249,Model!X3537)*'Inflation GDP Population'!$S$18/'Inflation GDP Population'!W$18</f>
        <v>3.194484479</v>
      </c>
      <c r="Z18" s="94">
        <f>sum(Model!Y11,Model!Y435,0*Model!Y675,0*Model!Y900,Model!Y1126,0*Model!Y1352,0*Model!Y1802,Model!Y2027,Model!Y2249,Model!Y3537)*'Inflation GDP Population'!$S$18/'Inflation GDP Population'!X$18</f>
        <v>3.600859449</v>
      </c>
      <c r="AA18" s="94">
        <f>sum(Model!Z11,Model!Z435,0*Model!Z675,0*Model!Z900,Model!Z1126,0*Model!Z1352,0*Model!Z1802,Model!Z2027,Model!Z2249,Model!Z3537)*'Inflation GDP Population'!$S$18/'Inflation GDP Population'!Y$18</f>
        <v>3.505100869</v>
      </c>
      <c r="AB18" s="94">
        <f>sum(Model!AA11,Model!AA435,0*Model!AA675,0*Model!AA900,Model!AA1126,0*Model!AA1352,0*Model!AA1802,Model!AA2027,Model!AA2249,Model!AA3537)*'Inflation GDP Population'!$S$18/'Inflation GDP Population'!Z$18</f>
        <v>3.439578982</v>
      </c>
      <c r="AC18" s="94">
        <f>sum(Model!AB11,Model!AB435,0*Model!AB675,0*Model!AB900,Model!AB1126,0*Model!AB1352,0*Model!AB1802,Model!AB2027,Model!AB2249,Model!AB3537)*'Inflation GDP Population'!$S$18/'Inflation GDP Population'!AA$18</f>
        <v>3.358815541</v>
      </c>
      <c r="AD18" s="94">
        <f>sum(Model!AC11,Model!AC435,0*Model!AC675,0*Model!AC900,Model!AC1126,0*Model!AC1352,0*Model!AC1802,Model!AC2027,Model!AC2249,Model!AC3537)*'Inflation GDP Population'!$S$18/'Inflation GDP Population'!AB$18</f>
        <v>3.211624208</v>
      </c>
      <c r="AE18" s="94">
        <f>sum(Model!AD11,Model!AD435,0*Model!AD675,0*Model!AD900,Model!AD1126,0*Model!AD1352,0*Model!AD1802,Model!AD2027,Model!AD2249,Model!AD3537)*'Inflation GDP Population'!$S$18/'Inflation GDP Population'!AC$18</f>
        <v>3.048637096</v>
      </c>
      <c r="AF18" s="94">
        <f>sum(Model!AE11,Model!AE435,0*Model!AE675,0*Model!AE900,Model!AE1126,0*Model!AE1352,0*Model!AE1802,Model!AE2027,Model!AE2249,Model!AE3537)*'Inflation GDP Population'!$S$18/'Inflation GDP Population'!AD$18</f>
        <v>2.936487894</v>
      </c>
      <c r="AG18" s="94">
        <f>sum(Model!AF11,Model!AF435,0*Model!AF675,0*Model!AF900,Model!AF1126,0*Model!AF1352,0*Model!AF1802,Model!AF2027,Model!AF2249,Model!AF3537)*'Inflation GDP Population'!$S$18/'Inflation GDP Population'!AE$18</f>
        <v>2.798568429</v>
      </c>
      <c r="AH18" s="94">
        <f>sum(Model!AG11,Model!AG435,0*Model!AG675,0*Model!AG900,Model!AG1126,0*Model!AG1352,0*Model!AG1802,Model!AG2027,Model!AG2249,Model!AG3537)*'Inflation GDP Population'!$S$18/'Inflation GDP Population'!AF$18</f>
        <v>2.676157499</v>
      </c>
      <c r="AI18" s="94">
        <f>sum(Model!AH11,Model!AH435,0*Model!AH675,0*Model!AH900,Model!AH1126,0*Model!AH1352,0*Model!AH1802,Model!AH2027,Model!AH2249,Model!AH3537)*'Inflation GDP Population'!$S$18/'Inflation GDP Population'!AG$18</f>
        <v>2.524224659</v>
      </c>
      <c r="AJ18" s="94">
        <f>sum(Model!AI11,Model!AI435,0*Model!AI675,0*Model!AI900,Model!AI1126,0*Model!AI1352,0*Model!AI1802,Model!AI2027,Model!AI2249,Model!AI3537)*'Inflation GDP Population'!$S$18/'Inflation GDP Population'!AH$18</f>
        <v>2.421639021</v>
      </c>
      <c r="AK18" s="94">
        <f>sum(Model!AJ11,Model!AJ435,0*Model!AJ675,0*Model!AJ900,Model!AJ1126,0*Model!AJ1352,0*Model!AJ1802,Model!AJ2027,Model!AJ2249,Model!AJ3537)*'Inflation GDP Population'!$S$18/'Inflation GDP Population'!AI$18</f>
        <v>2.314458612</v>
      </c>
      <c r="AL18" s="94">
        <f>sum(Model!AK11,Model!AK435,0*Model!AK675,0*Model!AK900,Model!AK1126,0*Model!AK1352,0*Model!AK1802,Model!AK2027,Model!AK2249,Model!AK3537)*'Inflation GDP Population'!$S$18/'Inflation GDP Population'!AJ$18</f>
        <v>2.199531028</v>
      </c>
      <c r="AM18" s="94">
        <f>sum(Model!AL11,Model!AL435,0*Model!AL675,0*Model!AL900,Model!AL1126,0*Model!AL1352,0*Model!AL1802,Model!AL2027,Model!AL2249,Model!AL3537)*'Inflation GDP Population'!$S$18/'Inflation GDP Population'!AK$18</f>
        <v>2.091186156</v>
      </c>
      <c r="AN18" s="94">
        <f>sum(Model!AM11,Model!AM435,0*Model!AM675,0*Model!AM900,Model!AM1126,0*Model!AM1352,0*Model!AM1802,Model!AM2027,Model!AM2249,Model!AM3537)*'Inflation GDP Population'!$S$18/'Inflation GDP Population'!AL$18</f>
        <v>1.988688619</v>
      </c>
      <c r="AO18" s="94">
        <f>sum(Model!AN11,Model!AN435,0*Model!AN675,0*Model!AN900,Model!AN1126,0*Model!AN1352,0*Model!AN1802,Model!AN2027,Model!AN2249,Model!AN3537)*'Inflation GDP Population'!$S$18/'Inflation GDP Population'!AM$18</f>
        <v>1.883287275</v>
      </c>
      <c r="AP18" s="94">
        <f>sum(Model!AO11,Model!AO435,0*Model!AO675,0*Model!AO900,Model!AO1126,0*Model!AO1352,0*Model!AO1802,Model!AO2027,Model!AO2249,Model!AO3537)*'Inflation GDP Population'!$S$18/'Inflation GDP Population'!AN$18</f>
        <v>1.777436575</v>
      </c>
      <c r="AQ18" s="94">
        <f>sum(Model!AP11,Model!AP435,0*Model!AP675,0*Model!AP900,Model!AP1126,0*Model!AP1352,0*Model!AP1802,Model!AP2027,Model!AP2249,Model!AP3537)*'Inflation GDP Population'!$S$18/'Inflation GDP Population'!AO$18</f>
        <v>1.68219375</v>
      </c>
      <c r="AR18" s="94">
        <f>sum(Model!AQ11,Model!AQ435,0*Model!AQ675,0*Model!AQ900,Model!AQ1126,0*Model!AQ1352,0*Model!AQ1802,Model!AQ2027,Model!AQ2249,Model!AQ3537)*'Inflation GDP Population'!$S$18/'Inflation GDP Population'!AP$18</f>
        <v>1.590256071</v>
      </c>
      <c r="AS18" s="94">
        <f>sum(Model!AR11,Model!AR435,0*Model!AR675,0*Model!AR900,Model!AR1126,0*Model!AR1352,0*Model!AR1802,Model!AR2027,Model!AR2249,Model!AR3537)*'Inflation GDP Population'!$S$18/'Inflation GDP Population'!AQ$18</f>
        <v>1.490465917</v>
      </c>
      <c r="AT18" s="94">
        <f>sum(Model!AS11,Model!AS435,0*Model!AS675,0*Model!AS900,Model!AS1126,0*Model!AS1352,0*Model!AS1802,Model!AS2027,Model!AS2249,Model!AS3537)*'Inflation GDP Population'!$S$18/'Inflation GDP Population'!AR$18</f>
        <v>1.396253061</v>
      </c>
      <c r="AU18" s="94">
        <f>sum(Model!AT11,Model!AT435,0*Model!AT675,0*Model!AT900,Model!AT1126,0*Model!AT1352,0*Model!AT1802,Model!AT2027,Model!AT2249,Model!AT3537)*'Inflation GDP Population'!$S$18/'Inflation GDP Population'!AS$18</f>
        <v>1.306715222</v>
      </c>
      <c r="AV18" s="94">
        <f>sum(Model!AU11,Model!AU435,0*Model!AU675,0*Model!AU900,Model!AU1126,0*Model!AU1352,0*Model!AU1802,Model!AU2027,Model!AU2249,Model!AU3537)*'Inflation GDP Population'!$S$18/'Inflation GDP Population'!AT$18</f>
        <v>1.220795377</v>
      </c>
      <c r="AW18" s="94">
        <f>sum(Model!AV11,Model!AV435,0*Model!AV675,0*Model!AV900,Model!AV1126,0*Model!AV1352,0*Model!AV1802,Model!AV2027,Model!AV2249,Model!AV3537)*'Inflation GDP Population'!$S$18/'Inflation GDP Population'!AU$18</f>
        <v>1.13315651</v>
      </c>
      <c r="AX18" s="94">
        <f>sum(Model!AW11,Model!AW435,0*Model!AW675,0*Model!AW900,Model!AW1126,0*Model!AW1352,0*Model!AW1802,Model!AW2027,Model!AW2249,Model!AW3537)*'Inflation GDP Population'!$S$18/'Inflation GDP Population'!AV$18</f>
        <v>1.045325833</v>
      </c>
      <c r="AY18" s="94">
        <f>sum(Model!AX11,Model!AX435,0*Model!AX675,0*Model!AX900,Model!AX1126,0*Model!AX1352,0*Model!AX1802,Model!AX2027,Model!AX2249,Model!AX3537)*'Inflation GDP Population'!$S$18/'Inflation GDP Population'!AW$18</f>
        <v>0.959099603</v>
      </c>
      <c r="AZ18" s="94">
        <f>sum(Model!AY11,Model!AY435,0*Model!AY675,0*Model!AY900,Model!AY1126,0*Model!AY1352,0*Model!AY1802,Model!AY2027,Model!AY2249,Model!AY3537)*'Inflation GDP Population'!$S$18/'Inflation GDP Population'!AX$18</f>
        <v>0.8776336289</v>
      </c>
      <c r="BA18" s="94">
        <f>sum(Model!AZ11,Model!AZ435,0*Model!AZ675,0*Model!AZ900,Model!AZ1126,0*Model!AZ1352,0*Model!AZ1802,Model!AZ2027,Model!AZ2249,Model!AZ3537)*'Inflation GDP Population'!$S$18/'Inflation GDP Population'!AY$18</f>
        <v>0.794150191</v>
      </c>
      <c r="BB18" s="94">
        <f>sum(Model!BA11,Model!BA435,0*Model!BA675,0*Model!BA900,Model!BA1126,0*Model!BA1352,0*Model!BA1802,Model!BA2027,Model!BA2249,Model!BA3537)*'Inflation GDP Population'!$S$18/'Inflation GDP Population'!AZ$18</f>
        <v>0.7097933854</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0.131638831</v>
      </c>
      <c r="E19" s="96">
        <f>(Model!D1125)*'Inflation GDP Population'!$S$11/'Inflation GDP Population'!C$11</f>
        <v>0.1419324747</v>
      </c>
      <c r="F19" s="96">
        <f>(Model!E1125)*'Inflation GDP Population'!$S$11/'Inflation GDP Population'!D$11</f>
        <v>0.1426110027</v>
      </c>
      <c r="G19" s="96">
        <f>(Model!F1125)*'Inflation GDP Population'!$S$11/'Inflation GDP Population'!E$11</f>
        <v>0.1256636179</v>
      </c>
      <c r="H19" s="96">
        <f>(Model!G1125)*'Inflation GDP Population'!$S$11/'Inflation GDP Population'!F$11</f>
        <v>0.1478696866</v>
      </c>
      <c r="I19" s="96">
        <f>(Model!H1125)*'Inflation GDP Population'!$S$11/'Inflation GDP Population'!G$11</f>
        <v>0.1245289355</v>
      </c>
      <c r="J19" s="96">
        <f>(Model!I1125)*'Inflation GDP Population'!$S$11/'Inflation GDP Population'!H$11</f>
        <v>0.1243614366</v>
      </c>
      <c r="K19" s="96">
        <f>(Model!J1125)*'Inflation GDP Population'!$S$11/'Inflation GDP Population'!I$11</f>
        <v>0.1480399457</v>
      </c>
      <c r="L19" s="96">
        <f>(Model!K1125)*'Inflation GDP Population'!$S$11/'Inflation GDP Population'!J$11</f>
        <v>0.12134351</v>
      </c>
      <c r="M19" s="96">
        <f>(Model!L1125)*'Inflation GDP Population'!$S$11/'Inflation GDP Population'!K$11</f>
        <v>0.1248963034</v>
      </c>
      <c r="N19" s="96">
        <f>(Model!M1125)*'Inflation GDP Population'!$S$11/'Inflation GDP Population'!L$11</f>
        <v>0.1409754282</v>
      </c>
      <c r="O19" s="96">
        <f>(Model!N1125)*'Inflation GDP Population'!$S$11/'Inflation GDP Population'!M$11</f>
        <v>0.09688652881</v>
      </c>
      <c r="P19" s="96">
        <f>(Model!O1125)*'Inflation GDP Population'!$S$11/'Inflation GDP Population'!N$11</f>
        <v>0.09688846091</v>
      </c>
      <c r="Q19" s="96">
        <f>(Model!P1125)*'Inflation GDP Population'!$S$11/'Inflation GDP Population'!O$11</f>
        <v>0.09609953315</v>
      </c>
      <c r="R19" s="96">
        <f>(Model!Q1125)*'Inflation GDP Population'!$S$11/'Inflation GDP Population'!P$11</f>
        <v>0.1246782433</v>
      </c>
      <c r="S19" s="96">
        <f>(Model!R1125)*'Inflation GDP Population'!$S$11/'Inflation GDP Population'!Q$11</f>
        <v>0.1288702351</v>
      </c>
      <c r="T19" s="96">
        <f>(Model!S1125)*'Inflation GDP Population'!$S$11/'Inflation GDP Population'!R$11</f>
        <v>0.1229184915</v>
      </c>
      <c r="U19" s="96">
        <f>(Model!T1125)*'Inflation GDP Population'!$S$11/'Inflation GDP Population'!S$11</f>
        <v>0.1166032074</v>
      </c>
      <c r="V19" s="96">
        <f>(Model!U1125)*'Inflation GDP Population'!$S$11/'Inflation GDP Population'!T$11</f>
        <v>0.1008567466</v>
      </c>
      <c r="W19" s="97">
        <f>(Model!V1125)*'Inflation GDP Population'!$S$18/'Inflation GDP Population'!U$18</f>
        <v>0.09484382945</v>
      </c>
      <c r="X19" s="97">
        <f>(Model!W1125)*'Inflation GDP Population'!$S$18/'Inflation GDP Population'!V$18</f>
        <v>0.0908980318</v>
      </c>
      <c r="Y19" s="97">
        <f>(Model!X1125)*'Inflation GDP Population'!$S$18/'Inflation GDP Population'!W$18</f>
        <v>0.08421251186</v>
      </c>
      <c r="Z19" s="97">
        <f>(Model!Y1125)*'Inflation GDP Population'!$S$18/'Inflation GDP Population'!X$18</f>
        <v>0.07792594071</v>
      </c>
      <c r="AA19" s="97">
        <f>(Model!Z1125)*'Inflation GDP Population'!$S$18/'Inflation GDP Population'!Y$18</f>
        <v>0.07201669475</v>
      </c>
      <c r="AB19" s="97">
        <f>(Model!AA1125)*'Inflation GDP Population'!$S$18/'Inflation GDP Population'!Z$18</f>
        <v>0.06646425909</v>
      </c>
      <c r="AC19" s="97">
        <f>(Model!AB1125)*'Inflation GDP Population'!$S$18/'Inflation GDP Population'!AA$18</f>
        <v>0.06124917273</v>
      </c>
      <c r="AD19" s="97">
        <f>(Model!AC1125)*'Inflation GDP Population'!$S$18/'Inflation GDP Population'!AB$18</f>
        <v>0.05635297638</v>
      </c>
      <c r="AE19" s="97">
        <f>(Model!AD1125)*'Inflation GDP Population'!$S$18/'Inflation GDP Population'!AC$18</f>
        <v>0.0528599703</v>
      </c>
      <c r="AF19" s="97">
        <f>(Model!AE1125)*'Inflation GDP Population'!$S$18/'Inflation GDP Population'!AD$18</f>
        <v>0.04948974556</v>
      </c>
      <c r="AG19" s="97">
        <f>(Model!AF1125)*'Inflation GDP Population'!$S$18/'Inflation GDP Population'!AE$18</f>
        <v>0.04623866604</v>
      </c>
      <c r="AH19" s="97">
        <f>(Model!AG1125)*'Inflation GDP Population'!$S$18/'Inflation GDP Population'!AF$18</f>
        <v>0.04310319456</v>
      </c>
      <c r="AI19" s="97">
        <f>(Model!AH1125)*'Inflation GDP Population'!$S$18/'Inflation GDP Population'!AG$18</f>
        <v>0.04007989042</v>
      </c>
      <c r="AJ19" s="97">
        <f>(Model!AI1125)*'Inflation GDP Population'!$S$18/'Inflation GDP Population'!AH$18</f>
        <v>0.03716540683</v>
      </c>
      <c r="AK19" s="97">
        <f>(Model!AJ1125)*'Inflation GDP Population'!$S$18/'Inflation GDP Population'!AI$18</f>
        <v>0.03435648848</v>
      </c>
      <c r="AL19" s="97">
        <f>(Model!AK1125)*'Inflation GDP Population'!$S$18/'Inflation GDP Population'!AJ$18</f>
        <v>0.03164996919</v>
      </c>
      <c r="AM19" s="97">
        <f>(Model!AL1125)*'Inflation GDP Population'!$S$18/'Inflation GDP Population'!AK$18</f>
        <v>0.02904276959</v>
      </c>
      <c r="AN19" s="97">
        <f>(Model!AM1125)*'Inflation GDP Population'!$S$18/'Inflation GDP Population'!AL$18</f>
        <v>0.02653189486</v>
      </c>
      <c r="AO19" s="97">
        <f>(Model!AN1125)*'Inflation GDP Population'!$S$18/'Inflation GDP Population'!AM$18</f>
        <v>0.02411443249</v>
      </c>
      <c r="AP19" s="97">
        <f>(Model!AO1125)*'Inflation GDP Population'!$S$18/'Inflation GDP Population'!AN$18</f>
        <v>0.0217875502</v>
      </c>
      <c r="AQ19" s="97">
        <f>(Model!AP1125)*'Inflation GDP Population'!$S$18/'Inflation GDP Population'!AO$18</f>
        <v>0.01954849382</v>
      </c>
      <c r="AR19" s="97">
        <f>(Model!AQ1125)*'Inflation GDP Population'!$S$18/'Inflation GDP Population'!AP$18</f>
        <v>0.01739458524</v>
      </c>
      <c r="AS19" s="97">
        <f>(Model!AR1125)*'Inflation GDP Population'!$S$18/'Inflation GDP Population'!AQ$18</f>
        <v>0.01532322041</v>
      </c>
      <c r="AT19" s="97">
        <f>(Model!AS1125)*'Inflation GDP Population'!$S$18/'Inflation GDP Population'!AR$18</f>
        <v>0.01333186747</v>
      </c>
      <c r="AU19" s="97">
        <f>(Model!AT1125)*'Inflation GDP Population'!$S$18/'Inflation GDP Population'!AS$18</f>
        <v>0.01141806477</v>
      </c>
      <c r="AV19" s="97">
        <f>(Model!AU1125)*'Inflation GDP Population'!$S$18/'Inflation GDP Population'!AT$18</f>
        <v>0.009579419096</v>
      </c>
      <c r="AW19" s="97">
        <f>(Model!AV1125)*'Inflation GDP Population'!$S$18/'Inflation GDP Population'!AU$18</f>
        <v>0.007813603861</v>
      </c>
      <c r="AX19" s="97">
        <f>(Model!AW1125)*'Inflation GDP Population'!$S$18/'Inflation GDP Population'!AV$18</f>
        <v>0.006118357334</v>
      </c>
      <c r="AY19" s="97">
        <f>(Model!AX1125)*'Inflation GDP Population'!$S$18/'Inflation GDP Population'!AW$18</f>
        <v>0.004491480956</v>
      </c>
      <c r="AZ19" s="97">
        <f>(Model!AY1125)*'Inflation GDP Population'!$S$18/'Inflation GDP Population'!AX$18</f>
        <v>0.002930837671</v>
      </c>
      <c r="BA19" s="97">
        <f>(Model!AZ1125)*'Inflation GDP Population'!$S$18/'Inflation GDP Population'!AY$18</f>
        <v>0.001434350307</v>
      </c>
      <c r="BB19" s="97">
        <f>(Model!BA1125)*'Inflation GDP Population'!$S$18/'Inflation GDP Population'!AZ$18</f>
        <v>0</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538.8</v>
      </c>
      <c r="E20" s="98">
        <f>sum(Model!D18,Model!D438,Model!D677,Model!D902,Model!D1129,Model!D1354,Model!D1579,0*Model!D1804,Model!D2030,Model!D2253,Model!D3539)</f>
        <v>1032.9</v>
      </c>
      <c r="F20" s="98">
        <f>sum(Model!E18,Model!E438,Model!E677,Model!E902,Model!E1129,Model!E1354,Model!E1579,0*Model!E1804,Model!E2030,Model!E2253,Model!E3539)</f>
        <v>1548.2</v>
      </c>
      <c r="G20" s="98">
        <f>sum(Model!F18,Model!F438,Model!F677,Model!F902,Model!F1129,Model!F1354,Model!F1579,0*Model!F1804,Model!F2030,Model!F2253,Model!F3539)</f>
        <v>2331.6</v>
      </c>
      <c r="H20" s="98">
        <f>sum(Model!G18,Model!G438,Model!G677,Model!G902,Model!G1129,Model!G1354,Model!G1579,0*Model!G1804,Model!G2030,Model!G2253,Model!G3539)</f>
        <v>1558</v>
      </c>
      <c r="I20" s="98">
        <f>sum(Model!H18,Model!H438,Model!H677,Model!H902,Model!H1129,Model!H1354,Model!H1579,0*Model!H1804,Model!H2030,Model!H2253,Model!H3539)</f>
        <v>807.5</v>
      </c>
      <c r="J20" s="98">
        <f>sum(Model!I18,Model!I438,Model!I677,Model!I902,Model!I1129,Model!I1354,Model!I1579,0*Model!I1804,Model!I2030,Model!I2253,Model!I3539)</f>
        <v>296.9</v>
      </c>
      <c r="K20" s="98">
        <f>sum(Model!J18,Model!J438,Model!J677,Model!J902,Model!J1129,Model!J1354,Model!J1579,0*Model!J1804,Model!J2030,Model!J2253,Model!J3539)</f>
        <v>458.8</v>
      </c>
      <c r="L20" s="98">
        <f>sum(Model!K18,Model!K438,Model!K677,Model!K902,Model!K1129,Model!K1354,Model!K1579,0*Model!K1804,Model!K2030,Model!K2253,Model!K3539)</f>
        <v>1011.2</v>
      </c>
      <c r="M20" s="98">
        <f>sum(Model!L18,Model!L438,Model!L677,Model!L902,Model!L1129,Model!L1354,Model!L1579,0*Model!L1804,Model!L2030,Model!L2253,Model!L3539)</f>
        <v>1932</v>
      </c>
      <c r="N20" s="98">
        <f>sum(Model!M18,Model!M438,Model!M677,Model!M902,Model!M1129,Model!M1354,Model!M1579,0*Model!M1804,Model!M2030,Model!M2253,Model!M3539)</f>
        <v>1087.4</v>
      </c>
      <c r="O20" s="98">
        <f>sum(Model!N18,Model!N438,Model!N677,Model!N902,Model!N1129,Model!N1354,Model!N1579,0*Model!N1804,Model!N2030,Model!N2253,Model!N3539)</f>
        <v>1600.6</v>
      </c>
      <c r="P20" s="98">
        <f>sum(Model!O18,Model!O438,Model!O677,Model!O902,Model!O1129,Model!O1354,Model!O1579,0*Model!O1804,Model!O2030,Model!O2253,Model!O3539)</f>
        <v>3479.9</v>
      </c>
      <c r="Q20" s="98">
        <f>sum(Model!P18,Model!P438,Model!P677,Model!P902,Model!P1129,Model!P1354,Model!P1579,0*Model!P1804,Model!P2030,Model!P2253,Model!P3539)</f>
        <v>332.2</v>
      </c>
      <c r="R20" s="98">
        <f>sum(Model!Q18,Model!Q438,Model!Q677,Model!Q902,Model!Q1129,Model!Q1354,Model!Q1579,0*Model!Q1804,Model!Q2030,Model!Q2253,Model!Q3539)</f>
        <v>1061.6</v>
      </c>
      <c r="S20" s="98">
        <f>sum(Model!R18,Model!R438,Model!R677,Model!R902,Model!R1129,Model!R1354,Model!R1579,0*Model!R1804,Model!R2030,Model!R2253,Model!R3539)</f>
        <v>2553.4</v>
      </c>
      <c r="T20" s="98">
        <f>sum(Model!S18,Model!S438,Model!S677,Model!S902,Model!S1129,Model!S1354,Model!S1579,0*Model!S1804,Model!S2030,Model!S2253,Model!S3539)</f>
        <v>3714.2</v>
      </c>
      <c r="U20" s="98">
        <f>sum(Model!T18,Model!T438,Model!T677,Model!T902,Model!T1129,Model!T1354,Model!T1579,0*Model!T1804,Model!T2030,Model!T2253,Model!T3539)</f>
        <v>1945.5</v>
      </c>
      <c r="V20" s="98">
        <f>sum(Model!U18,Model!U438,Model!U677,Model!U902,Model!U1129,Model!U1354,Model!U1579,0*Model!U1804,Model!U2030,Model!U2253,Model!U3539)</f>
        <v>1864.7</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3519.556309</v>
      </c>
      <c r="Z20" s="98">
        <f>sum(Model!Y18,Model!Y438,Model!Y677,Model!Y902,Model!Y1129,Model!Y1354,Model!Y1579,0*Model!Y1804,Model!Y2030,Model!Y2253,Model!Y3539)</f>
        <v>2272.426122</v>
      </c>
      <c r="AA20" s="98">
        <f>sum(Model!Z18,Model!Z438,Model!Z677,Model!Z902,Model!Z1129,Model!Z1354,Model!Z1579,0*Model!Z1804,Model!Z2030,Model!Z2253,Model!Z3539)</f>
        <v>2272.426122</v>
      </c>
      <c r="AB20" s="98">
        <f>sum(Model!AA18,Model!AA438,Model!AA677,Model!AA902,Model!AA1129,Model!AA1354,Model!AA1579,0*Model!AA1804,Model!AA2030,Model!AA2253,Model!AA3539)</f>
        <v>2272.426122</v>
      </c>
      <c r="AC20" s="98">
        <f>sum(Model!AB18,Model!AB438,Model!AB677,Model!AB902,Model!AB1129,Model!AB1354,Model!AB1579,0*Model!AB1804,Model!AB2030,Model!AB2253,Model!AB3539)</f>
        <v>2272.426122</v>
      </c>
      <c r="AD20" s="98">
        <f>sum(Model!AC18,Model!AC438,Model!AC677,Model!AC902,Model!AC1129,Model!AC1354,Model!AC1579,0*Model!AC1804,Model!AC2030,Model!AC2253,Model!AC3539)</f>
        <v>2273.026122</v>
      </c>
      <c r="AE20" s="98">
        <f>sum(Model!AD18,Model!AD438,Model!AD677,Model!AD902,Model!AD1129,Model!AD1354,Model!AD1579,0*Model!AD1804,Model!AD2030,Model!AD2253,Model!AD3539)</f>
        <v>2273.026122</v>
      </c>
      <c r="AF20" s="98">
        <f>sum(Model!AE18,Model!AE438,Model!AE677,Model!AE902,Model!AE1129,Model!AE1354,Model!AE1579,0*Model!AE1804,Model!AE2030,Model!AE2253,Model!AE3539)</f>
        <v>2272.426122</v>
      </c>
      <c r="AG20" s="98">
        <f>sum(Model!AF18,Model!AF438,Model!AF677,Model!AF902,Model!AF1129,Model!AF1354,Model!AF1579,0*Model!AF1804,Model!AF2030,Model!AF2253,Model!AF3539)</f>
        <v>3297.213991</v>
      </c>
      <c r="AH20" s="98">
        <f>sum(Model!AG18,Model!AG438,Model!AG677,Model!AG902,Model!AG1129,Model!AG1354,Model!AG1579,0*Model!AG1804,Model!AG2030,Model!AG2253,Model!AG3539)</f>
        <v>3142.024605</v>
      </c>
      <c r="AI20" s="98">
        <f>sum(Model!AH18,Model!AH438,Model!AH677,Model!AH902,Model!AH1129,Model!AH1354,Model!AH1579,0*Model!AH1804,Model!AH2030,Model!AH2253,Model!AH3539)</f>
        <v>5135.624605</v>
      </c>
      <c r="AJ20" s="98">
        <f>sum(Model!AI18,Model!AI438,Model!AI677,Model!AI902,Model!AI1129,Model!AI1354,Model!AI1579,0*Model!AI1804,Model!AI2030,Model!AI2253,Model!AI3539)</f>
        <v>3788.324605</v>
      </c>
      <c r="AK20" s="98">
        <f>sum(Model!AJ18,Model!AJ438,Model!AJ677,Model!AJ902,Model!AJ1129,Model!AJ1354,Model!AJ1579,0*Model!AJ1804,Model!AJ2030,Model!AJ2253,Model!AJ3539)</f>
        <v>3188.124605</v>
      </c>
      <c r="AL20" s="98">
        <f>sum(Model!AK18,Model!AK438,Model!AK677,Model!AK902,Model!AK1129,Model!AK1354,Model!AK1579,0*Model!AK1804,Model!AK2030,Model!AK2253,Model!AK3539)</f>
        <v>3420.724605</v>
      </c>
      <c r="AM20" s="98">
        <f>sum(Model!AL18,Model!AL438,Model!AL677,Model!AL902,Model!AL1129,Model!AL1354,Model!AL1579,0*Model!AL1804,Model!AL2030,Model!AL2253,Model!AL3539)</f>
        <v>3220.224605</v>
      </c>
      <c r="AN20" s="98">
        <f>sum(Model!AM18,Model!AM438,Model!AM677,Model!AM902,Model!AM1129,Model!AM1354,Model!AM1579,0*Model!AM1804,Model!AM2030,Model!AM2253,Model!AM3539)</f>
        <v>3908.224605</v>
      </c>
      <c r="AO20" s="98">
        <f>sum(Model!AN18,Model!AN438,Model!AN677,Model!AN902,Model!AN1129,Model!AN1354,Model!AN1579,0*Model!AN1804,Model!AN2030,Model!AN2253,Model!AN3539)</f>
        <v>3637.224605</v>
      </c>
      <c r="AP20" s="98">
        <f>sum(Model!AO18,Model!AO438,Model!AO677,Model!AO902,Model!AO1129,Model!AO1354,Model!AO1579,0*Model!AO1804,Model!AO2030,Model!AO2253,Model!AO3539)</f>
        <v>3327.824605</v>
      </c>
      <c r="AQ20" s="98">
        <f>sum(Model!AP18,Model!AP438,Model!AP677,Model!AP902,Model!AP1129,Model!AP1354,Model!AP1579,0*Model!AP1804,Model!AP2030,Model!AP2253,Model!AP3539)</f>
        <v>4703.896782</v>
      </c>
      <c r="AR20" s="98">
        <f>sum(Model!AQ18,Model!AQ438,Model!AQ677,Model!AQ902,Model!AQ1129,Model!AQ1354,Model!AQ1579,0*Model!AQ1804,Model!AQ2030,Model!AQ2253,Model!AQ3539)</f>
        <v>6742.157825</v>
      </c>
      <c r="AS20" s="98">
        <f>sum(Model!AR18,Model!AR438,Model!AR677,Model!AR902,Model!AR1129,Model!AR1354,Model!AR1579,0*Model!AR1804,Model!AR2030,Model!AR2253,Model!AR3539)</f>
        <v>2654.257825</v>
      </c>
      <c r="AT20" s="98">
        <f>sum(Model!AS18,Model!AS438,Model!AS677,Model!AS902,Model!AS1129,Model!AS1354,Model!AS1579,0*Model!AS1804,Model!AS2030,Model!AS2253,Model!AS3539)</f>
        <v>3227.326122</v>
      </c>
      <c r="AU20" s="98">
        <f>sum(Model!AT18,Model!AT438,Model!AT677,Model!AT902,Model!AT1129,Model!AT1354,Model!AT1579,0*Model!AT1804,Model!AT2030,Model!AT2253,Model!AT3539)</f>
        <v>4850.126122</v>
      </c>
      <c r="AV20" s="98">
        <f>sum(Model!AU18,Model!AU438,Model!AU677,Model!AU902,Model!AU1129,Model!AU1354,Model!AU1579,0*Model!AU1804,Model!AU2030,Model!AU2253,Model!AU3539)</f>
        <v>5864.826122</v>
      </c>
      <c r="AW20" s="98">
        <f>sum(Model!AV18,Model!AV438,Model!AV677,Model!AV902,Model!AV1129,Model!AV1354,Model!AV1579,0*Model!AV1804,Model!AV2030,Model!AV2253,Model!AV3539)</f>
        <v>3573.326122</v>
      </c>
      <c r="AX20" s="98">
        <f>sum(Model!AW18,Model!AW438,Model!AW677,Model!AW902,Model!AW1129,Model!AW1354,Model!AW1579,0*Model!AW1804,Model!AW2030,Model!AW2253,Model!AW3539)</f>
        <v>4118.826122</v>
      </c>
      <c r="AY20" s="98">
        <f>sum(Model!AX18,Model!AX438,Model!AX677,Model!AX902,Model!AX1129,Model!AX1354,Model!AX1579,0*Model!AX1804,Model!AX2030,Model!AX2253,Model!AX3539)</f>
        <v>3404.963105</v>
      </c>
      <c r="AZ20" s="98">
        <f>sum(Model!AY18,Model!AY438,Model!AY677,Model!AY902,Model!AY1129,Model!AY1354,Model!AY1579,0*Model!AY1804,Model!AY2030,Model!AY2253,Model!AY3539)</f>
        <v>3198.093105</v>
      </c>
      <c r="BA20" s="98">
        <f>sum(Model!AZ18,Model!AZ438,Model!AZ677,Model!AZ902,Model!AZ1129,Model!AZ1354,Model!AZ1579,0*Model!AZ1804,Model!AZ2030,Model!AZ2253,Model!AZ3539)</f>
        <v>4544.852243</v>
      </c>
      <c r="BB20" s="98">
        <f>sum(Model!BA18,Model!BA438,Model!BA677,Model!BA902,Model!BA1129,Model!BA1354,Model!BA1579,0*Model!BA1804,Model!BA2030,Model!BA2253,Model!BA3539)</f>
        <v>4544.852243</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0</v>
      </c>
      <c r="V21" s="98">
        <f>Model!U2478</f>
        <v>0.8</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v>
      </c>
      <c r="AL21" s="98">
        <f>Model!AK2478</f>
        <v>0</v>
      </c>
      <c r="AM21" s="98">
        <f>Model!AL2478</f>
        <v>0.4</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2.487713044</v>
      </c>
      <c r="E22" s="96">
        <f>sum(Model!D20,Model!D441,Model!D679,Model!D904,Model!D1131,Model!D1356,Model!D1581,0*Model!D1806,Model!D2032,Model!D2255,Model!D2480,Model!D3541)*'Inflation GDP Population'!$S$11/'Inflation GDP Population'!C$11</f>
        <v>2.503924584</v>
      </c>
      <c r="F22" s="96">
        <f>sum(Model!E20,Model!E441,Model!E679,Model!E904,Model!E1131,Model!E1356,Model!E1581,0*Model!E1806,Model!E2032,Model!E2255,Model!E2480,Model!E3541)*'Inflation GDP Population'!$S$11/'Inflation GDP Population'!D$11</f>
        <v>2.059348764</v>
      </c>
      <c r="G22" s="96">
        <f>sum(Model!F20,Model!F441,Model!F679,Model!F904,Model!F1131,Model!F1356,Model!F1581,0*Model!F1806,Model!F2032,Model!F2255,Model!F2480,Model!F3541)*'Inflation GDP Population'!$S$11/'Inflation GDP Population'!E$11</f>
        <v>1.8285707</v>
      </c>
      <c r="H22" s="96">
        <f>sum(Model!G20,Model!G441,Model!G679,Model!G904,Model!G1131,Model!G1356,Model!G1581,0*Model!G1806,Model!G2032,Model!G2255,Model!G2480,Model!G3541)*'Inflation GDP Population'!$S$11/'Inflation GDP Population'!F$11</f>
        <v>1.527105969</v>
      </c>
      <c r="I22" s="96">
        <f>sum(Model!H20,Model!H441,Model!H679,Model!H904,Model!H1131,Model!H1356,Model!H1581,0*Model!H1806,Model!H2032,Model!H2255,Model!H2480,Model!H3541)*'Inflation GDP Population'!$S$11/'Inflation GDP Population'!G$11</f>
        <v>1.65162447</v>
      </c>
      <c r="J22" s="96">
        <f>sum(Model!I20,Model!I441,Model!I679,Model!I904,Model!I1131,Model!I1356,Model!I1581,0*Model!I1806,Model!I2032,Model!I2255,Model!I2480,Model!I3541)*'Inflation GDP Population'!$S$11/'Inflation GDP Population'!H$11</f>
        <v>2.397633026</v>
      </c>
      <c r="K22" s="96">
        <f>sum(Model!J20,Model!J441,Model!J679,Model!J904,Model!J1131,Model!J1356,Model!J1581,0*Model!J1806,Model!J2032,Model!J2255,Model!J2480,Model!J3541)*'Inflation GDP Population'!$S$11/'Inflation GDP Population'!I$11</f>
        <v>3.422277255</v>
      </c>
      <c r="L22" s="96">
        <f>sum(Model!K20,Model!K441,Model!K679,Model!K904,Model!K1131,Model!K1356,Model!K1581,0*Model!K1806,Model!K2032,Model!K2255,Model!K2480,Model!K3541)*'Inflation GDP Population'!$S$11/'Inflation GDP Population'!J$11</f>
        <v>3.650658206</v>
      </c>
      <c r="M22" s="96">
        <f>sum(Model!L20,Model!L441,Model!L679,Model!L904,Model!L1131,Model!L1356,Model!L1581,0*Model!L1806,Model!L2032,Model!L2255,Model!L2480,Model!L3541)*'Inflation GDP Population'!$S$11/'Inflation GDP Population'!K$11</f>
        <v>2.872416513</v>
      </c>
      <c r="N22" s="96">
        <f>sum(Model!M20,Model!M441,Model!M679,Model!M904,Model!M1131,Model!M1356,Model!M1581,0*Model!M1806,Model!M2032,Model!M2255,Model!M2480,Model!M3541)*'Inflation GDP Population'!$S$11/'Inflation GDP Population'!L$11</f>
        <v>5.458634986</v>
      </c>
      <c r="O22" s="96">
        <f>sum(Model!N20,Model!N441,Model!N679,Model!N904,Model!N1131,Model!N1356,Model!N1581,0*Model!N1806,Model!N2032,Model!N2255,Model!N2480,Model!N3541)*'Inflation GDP Population'!$S$11/'Inflation GDP Population'!M$11</f>
        <v>4.386180999</v>
      </c>
      <c r="P22" s="96">
        <f>sum(Model!O20,Model!O441,Model!O679,Model!O904,Model!O1131,Model!O1356,Model!O1581,0*Model!O1806,Model!O2032,Model!O2255,Model!O2480,Model!O3541)*'Inflation GDP Population'!$S$11/'Inflation GDP Population'!N$11</f>
        <v>1.624198983</v>
      </c>
      <c r="Q22" s="96">
        <f>sum(Model!P20,Model!P441,Model!P679,Model!P904,Model!P1131,Model!P1356,Model!P1581,0*Model!P1806,Model!P2032,Model!P2255,Model!P2480,Model!P3541)*'Inflation GDP Population'!$S$11/'Inflation GDP Population'!O$11</f>
        <v>3.784705228</v>
      </c>
      <c r="R22" s="96">
        <f>sum(Model!Q20,Model!Q441,Model!Q679,Model!Q904,Model!Q1131,Model!Q1356,Model!Q1581,0*Model!Q1806,Model!Q2032,Model!Q2255,Model!Q2480,Model!Q3541)*'Inflation GDP Population'!$S$11/'Inflation GDP Population'!P$11</f>
        <v>6.067367542</v>
      </c>
      <c r="S22" s="96">
        <f>sum(Model!R20,Model!R441,Model!R679,Model!R904,Model!R1131,Model!R1356,Model!R1581,0*Model!R1806,Model!R2032,Model!R2255,Model!R2480,Model!R3541)*'Inflation GDP Population'!$S$11/'Inflation GDP Population'!Q$11</f>
        <v>4.920789701</v>
      </c>
      <c r="T22" s="96">
        <f>sum(Model!S20,Model!S441,Model!S679,Model!S904,Model!S1131,Model!S1356,Model!S1581,0*Model!S1806,Model!S2032,Model!S2255,Model!S2480,Model!S3541)*'Inflation GDP Population'!$S$11/'Inflation GDP Population'!R$11</f>
        <v>3.63857798</v>
      </c>
      <c r="U22" s="96">
        <f>sum(Model!T20,Model!T441,Model!T679,Model!T904,Model!T1131,Model!T1356,Model!T1581,0*Model!T1806,Model!T2032,Model!T2255,Model!T2480,Model!T3541)*'Inflation GDP Population'!$S$11/'Inflation GDP Population'!S$11</f>
        <v>1.966205478</v>
      </c>
      <c r="V22" s="96">
        <f>sum(Model!U20,Model!U441,Model!U679,Model!U904,Model!U1131,Model!U1356,Model!U1581,0*Model!U1806,Model!U2032,Model!U2255,Model!U2480,Model!U3541)*'Inflation GDP Population'!$S$11/'Inflation GDP Population'!T$11</f>
        <v>1.666522144</v>
      </c>
      <c r="W22" s="97">
        <f>sum(Model!V20,Model!V441,Model!V679,Model!V904,Model!V1131,Model!V1356,Model!V1581,0*Model!V1806,Model!V2032,Model!V2255,Model!V2480,Model!V3541)*'Inflation GDP Population'!$S$18/'Inflation GDP Population'!U$18</f>
        <v>2.841488686</v>
      </c>
      <c r="X22" s="97">
        <f>sum(Model!W20,Model!W441,Model!W679,Model!W904,Model!W1131,Model!W1356,Model!W1581,0*Model!W1806,Model!W2032,Model!W2255,Model!W2480,Model!W3541)*'Inflation GDP Population'!$S$18/'Inflation GDP Population'!V$18</f>
        <v>5.968881077</v>
      </c>
      <c r="Y22" s="97">
        <f>sum(Model!X20,Model!X441,Model!X679,Model!X904,Model!X1131,Model!X1356,Model!X1581,0*Model!X1806,Model!X2032,Model!X2255,Model!X2480,Model!X3541)*'Inflation GDP Population'!$S$18/'Inflation GDP Population'!W$18</f>
        <v>3.82182256</v>
      </c>
      <c r="Z22" s="97">
        <f>sum(Model!Y20,Model!Y441,Model!Y679,Model!Y904,Model!Y1131,Model!Y1356,Model!Y1581,0*Model!Y1806,Model!Y2032,Model!Y2255,Model!Y2480,Model!Y3541)*'Inflation GDP Population'!$S$18/'Inflation GDP Population'!X$18</f>
        <v>3.862041418</v>
      </c>
      <c r="AA22" s="97">
        <f>sum(Model!Z20,Model!Z441,Model!Z679,Model!Z904,Model!Z1131,Model!Z1356,Model!Z1581,0*Model!Z1806,Model!Z2032,Model!Z2255,Model!Z2480,Model!Z3541)*'Inflation GDP Population'!$S$18/'Inflation GDP Population'!Y$18</f>
        <v>4.494789633</v>
      </c>
      <c r="AB22" s="97">
        <f>sum(Model!AA20,Model!AA441,Model!AA679,Model!AA904,Model!AA1131,Model!AA1356,Model!AA1581,0*Model!AA1806,Model!AA2032,Model!AA2255,Model!AA2480,Model!AA3541)*'Inflation GDP Population'!$S$18/'Inflation GDP Population'!Z$18</f>
        <v>4.983193268</v>
      </c>
      <c r="AC22" s="97">
        <f>sum(Model!AB20,Model!AB441,Model!AB679,Model!AB904,Model!AB1131,Model!AB1356,Model!AB1581,0*Model!AB1806,Model!AB2032,Model!AB2255,Model!AB2480,Model!AB3541)*'Inflation GDP Population'!$S$18/'Inflation GDP Population'!AA$18</f>
        <v>6.866802208</v>
      </c>
      <c r="AD22" s="97">
        <f>sum(Model!AC20,Model!AC441,Model!AC679,Model!AC904,Model!AC1131,Model!AC1356,Model!AC1581,0*Model!AC1806,Model!AC2032,Model!AC2255,Model!AC2480,Model!AC3541)*'Inflation GDP Population'!$S$18/'Inflation GDP Population'!AB$18</f>
        <v>7.916490742</v>
      </c>
      <c r="AE22" s="97">
        <f>sum(Model!AD20,Model!AD441,Model!AD679,Model!AD904,Model!AD1131,Model!AD1356,Model!AD1581,0*Model!AD1806,Model!AD2032,Model!AD2255,Model!AD2480,Model!AD3541)*'Inflation GDP Population'!$S$18/'Inflation GDP Population'!AC$18</f>
        <v>8.155953879</v>
      </c>
      <c r="AF22" s="97">
        <f>sum(Model!AE20,Model!AE441,Model!AE679,Model!AE904,Model!AE1131,Model!AE1356,Model!AE1581,0*Model!AE1806,Model!AE2032,Model!AE2255,Model!AE2480,Model!AE3541)*'Inflation GDP Population'!$S$18/'Inflation GDP Population'!AD$18</f>
        <v>8.857038907</v>
      </c>
      <c r="AG22" s="97">
        <f>sum(Model!AF20,Model!AF441,Model!AF679,Model!AF904,Model!AF1131,Model!AF1356,Model!AF1581,0*Model!AF1806,Model!AF2032,Model!AF2255,Model!AF2480,Model!AF3541)*'Inflation GDP Population'!$S$18/'Inflation GDP Population'!AE$18</f>
        <v>8.592498103</v>
      </c>
      <c r="AH22" s="97">
        <f>sum(Model!AG20,Model!AG441,Model!AG679,Model!AG904,Model!AG1131,Model!AG1356,Model!AG1581,0*Model!AG1806,Model!AG2032,Model!AG2255,Model!AG2480,Model!AG3541)*'Inflation GDP Population'!$S$18/'Inflation GDP Population'!AF$18</f>
        <v>8.256696235</v>
      </c>
      <c r="AI22" s="97">
        <f>sum(Model!AH20,Model!AH441,Model!AH679,Model!AH904,Model!AH1131,Model!AH1356,Model!AH1581,0*Model!AH1806,Model!AH2032,Model!AH2255,Model!AH2480,Model!AH3541)*'Inflation GDP Population'!$S$18/'Inflation GDP Population'!AG$18</f>
        <v>6.291685538</v>
      </c>
      <c r="AJ22" s="97">
        <f>sum(Model!AI20,Model!AI441,Model!AI679,Model!AI904,Model!AI1131,Model!AI1356,Model!AI1581,0*Model!AI1806,Model!AI2032,Model!AI2255,Model!AI2480,Model!AI3541)*'Inflation GDP Population'!$S$18/'Inflation GDP Population'!AH$18</f>
        <v>5.233125193</v>
      </c>
      <c r="AK22" s="97">
        <f>sum(Model!AJ20,Model!AJ441,Model!AJ679,Model!AJ904,Model!AJ1131,Model!AJ1356,Model!AJ1581,0*Model!AJ1806,Model!AJ2032,Model!AJ2255,Model!AJ2480,Model!AJ3541)*'Inflation GDP Population'!$S$18/'Inflation GDP Population'!AI$18</f>
        <v>4.746315551</v>
      </c>
      <c r="AL22" s="97">
        <f>sum(Model!AK20,Model!AK441,Model!AK679,Model!AK904,Model!AK1131,Model!AK1356,Model!AK1581,0*Model!AK1806,Model!AK2032,Model!AK2255,Model!AK2480,Model!AK3541)*'Inflation GDP Population'!$S$18/'Inflation GDP Population'!AJ$18</f>
        <v>4.459383456</v>
      </c>
      <c r="AM22" s="97">
        <f>sum(Model!AL20,Model!AL441,Model!AL679,Model!AL904,Model!AL1131,Model!AL1356,Model!AL1581,0*Model!AL1806,Model!AL2032,Model!AL2255,Model!AL2480,Model!AL3541)*'Inflation GDP Population'!$S$18/'Inflation GDP Population'!AK$18</f>
        <v>4.447315433</v>
      </c>
      <c r="AN22" s="97">
        <f>sum(Model!AM20,Model!AM441,Model!AM679,Model!AM904,Model!AM1131,Model!AM1356,Model!AM1581,0*Model!AM1806,Model!AM2032,Model!AM2255,Model!AM2480,Model!AM3541)*'Inflation GDP Population'!$S$18/'Inflation GDP Population'!AL$18</f>
        <v>4.468656893</v>
      </c>
      <c r="AO22" s="97">
        <f>sum(Model!AN20,Model!AN441,Model!AN679,Model!AN904,Model!AN1131,Model!AN1356,Model!AN1581,0*Model!AN1806,Model!AN2032,Model!AN2255,Model!AN2480,Model!AN3541)*'Inflation GDP Population'!$S$18/'Inflation GDP Population'!AM$18</f>
        <v>4.544301153</v>
      </c>
      <c r="AP22" s="97">
        <f>sum(Model!AO20,Model!AO441,Model!AO679,Model!AO904,Model!AO1131,Model!AO1356,Model!AO1581,0*Model!AO1806,Model!AO2032,Model!AO2255,Model!AO2480,Model!AO3541)*'Inflation GDP Population'!$S$18/'Inflation GDP Population'!AN$18</f>
        <v>5.729705027</v>
      </c>
      <c r="AQ22" s="97">
        <f>sum(Model!AP20,Model!AP441,Model!AP679,Model!AP904,Model!AP1131,Model!AP1356,Model!AP1581,0*Model!AP1806,Model!AP2032,Model!AP2255,Model!AP2480,Model!AP3541)*'Inflation GDP Population'!$S$18/'Inflation GDP Population'!AO$18</f>
        <v>4.833320912</v>
      </c>
      <c r="AR22" s="97">
        <f>sum(Model!AQ20,Model!AQ441,Model!AQ679,Model!AQ904,Model!AQ1131,Model!AQ1356,Model!AQ1581,0*Model!AQ1806,Model!AQ2032,Model!AQ2255,Model!AQ2480,Model!AQ3541)*'Inflation GDP Population'!$S$18/'Inflation GDP Population'!AP$18</f>
        <v>3.069198906</v>
      </c>
      <c r="AS22" s="97">
        <f>sum(Model!AR20,Model!AR441,Model!AR679,Model!AR904,Model!AR1131,Model!AR1356,Model!AR1581,0*Model!AR1806,Model!AR2032,Model!AR2255,Model!AR2480,Model!AR3541)*'Inflation GDP Population'!$S$18/'Inflation GDP Population'!AQ$18</f>
        <v>4.523725272</v>
      </c>
      <c r="AT22" s="97">
        <f>sum(Model!AS20,Model!AS441,Model!AS679,Model!AS904,Model!AS1131,Model!AS1356,Model!AS1581,0*Model!AS1806,Model!AS2032,Model!AS2255,Model!AS2480,Model!AS3541)*'Inflation GDP Population'!$S$18/'Inflation GDP Population'!AR$18</f>
        <v>5.948787404</v>
      </c>
      <c r="AU22" s="97">
        <f>sum(Model!AT20,Model!AT441,Model!AT679,Model!AT904,Model!AT1131,Model!AT1356,Model!AT1581,0*Model!AT1806,Model!AT2032,Model!AT2255,Model!AT2480,Model!AT3541)*'Inflation GDP Population'!$S$18/'Inflation GDP Population'!AS$18</f>
        <v>5.216266652</v>
      </c>
      <c r="AV22" s="97">
        <f>sum(Model!AU20,Model!AU441,Model!AU679,Model!AU904,Model!AU1131,Model!AU1356,Model!AU1581,0*Model!AU1806,Model!AU2032,Model!AU2255,Model!AU2480,Model!AU3541)*'Inflation GDP Population'!$S$18/'Inflation GDP Population'!AT$18</f>
        <v>4.179363087</v>
      </c>
      <c r="AW22" s="97">
        <f>sum(Model!AV20,Model!AV441,Model!AV679,Model!AV904,Model!AV1131,Model!AV1356,Model!AV1581,0*Model!AV1806,Model!AV2032,Model!AV2255,Model!AV2480,Model!AV3541)*'Inflation GDP Population'!$S$18/'Inflation GDP Population'!AU$18</f>
        <v>3.464305016</v>
      </c>
      <c r="AX22" s="97">
        <f>sum(Model!AW20,Model!AW441,Model!AW679,Model!AW904,Model!AW1131,Model!AW1356,Model!AW1581,0*Model!AW1806,Model!AW2032,Model!AW2255,Model!AW2480,Model!AW3541)*'Inflation GDP Population'!$S$18/'Inflation GDP Population'!AV$18</f>
        <v>3.067884208</v>
      </c>
      <c r="AY22" s="97">
        <f>sum(Model!AX20,Model!AX441,Model!AX679,Model!AX904,Model!AX1131,Model!AX1356,Model!AX1581,0*Model!AX1806,Model!AX2032,Model!AX2255,Model!AX2480,Model!AX3541)*'Inflation GDP Population'!$S$18/'Inflation GDP Population'!AW$18</f>
        <v>3.581953581</v>
      </c>
      <c r="AZ22" s="97">
        <f>sum(Model!AY20,Model!AY441,Model!AY679,Model!AY904,Model!AY1131,Model!AY1356,Model!AY1581,0*Model!AY1806,Model!AY2032,Model!AY2255,Model!AY2480,Model!AY3541)*'Inflation GDP Population'!$S$18/'Inflation GDP Population'!AX$18</f>
        <v>4.174714257</v>
      </c>
      <c r="BA22" s="97">
        <f>sum(Model!AZ20,Model!AZ441,Model!AZ679,Model!AZ904,Model!AZ1131,Model!AZ1356,Model!AZ1581,0*Model!AZ1806,Model!AZ2032,Model!AZ2255,Model!AZ2480,Model!AZ3541)*'Inflation GDP Population'!$S$18/'Inflation GDP Population'!AY$18</f>
        <v>2.623401838</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7.008787861</v>
      </c>
      <c r="E24" s="82">
        <f t="shared" si="1"/>
        <v>7.021434681</v>
      </c>
      <c r="F24" s="82">
        <f t="shared" si="1"/>
        <v>6.939755798</v>
      </c>
      <c r="G24" s="82">
        <f t="shared" si="1"/>
        <v>7.424867042</v>
      </c>
      <c r="H24" s="82">
        <f t="shared" si="1"/>
        <v>7.342921543</v>
      </c>
      <c r="I24" s="82">
        <f t="shared" si="1"/>
        <v>8.730953925</v>
      </c>
      <c r="J24" s="82">
        <f t="shared" si="1"/>
        <v>8.004729351</v>
      </c>
      <c r="K24" s="82">
        <f t="shared" si="1"/>
        <v>8.127109211</v>
      </c>
      <c r="L24" s="82">
        <f t="shared" si="1"/>
        <v>9.014366674</v>
      </c>
      <c r="M24" s="82">
        <f t="shared" si="1"/>
        <v>7.458774225</v>
      </c>
      <c r="N24" s="82">
        <f t="shared" si="1"/>
        <v>7.406372929</v>
      </c>
      <c r="O24" s="82">
        <f t="shared" si="1"/>
        <v>7.129482163</v>
      </c>
      <c r="P24" s="82">
        <f t="shared" si="1"/>
        <v>6.727529196</v>
      </c>
      <c r="Q24" s="82">
        <f t="shared" si="1"/>
        <v>6.684465841</v>
      </c>
      <c r="R24" s="82">
        <f t="shared" si="1"/>
        <v>6.613021338</v>
      </c>
      <c r="S24" s="82">
        <f t="shared" si="1"/>
        <v>5.969429412</v>
      </c>
      <c r="T24" s="82">
        <f t="shared" si="1"/>
        <v>5.717513799</v>
      </c>
      <c r="U24" s="82">
        <f t="shared" si="1"/>
        <v>5.364342209</v>
      </c>
      <c r="V24" s="82">
        <f t="shared" si="1"/>
        <v>5.843663705</v>
      </c>
      <c r="W24" s="82">
        <f t="shared" si="1"/>
        <v>5.581694834</v>
      </c>
      <c r="X24" s="82">
        <f t="shared" si="1"/>
        <v>5.807010278</v>
      </c>
      <c r="Y24" s="82">
        <f t="shared" si="1"/>
        <v>5.695643834</v>
      </c>
      <c r="Z24" s="82">
        <f t="shared" si="1"/>
        <v>6.162481805</v>
      </c>
      <c r="AA24" s="82">
        <f t="shared" si="1"/>
        <v>6.038579898</v>
      </c>
      <c r="AB24" s="82">
        <f t="shared" si="1"/>
        <v>5.99790902</v>
      </c>
      <c r="AC24" s="82">
        <f t="shared" si="1"/>
        <v>5.941090552</v>
      </c>
      <c r="AD24" s="82">
        <f t="shared" si="1"/>
        <v>5.790245837</v>
      </c>
      <c r="AE24" s="82">
        <f t="shared" si="1"/>
        <v>5.6480616</v>
      </c>
      <c r="AF24" s="82">
        <f t="shared" si="1"/>
        <v>5.555808459</v>
      </c>
      <c r="AG24" s="82">
        <f t="shared" si="1"/>
        <v>5.406235458</v>
      </c>
      <c r="AH24" s="82">
        <f t="shared" si="1"/>
        <v>5.34438743</v>
      </c>
      <c r="AI24" s="82">
        <f t="shared" si="1"/>
        <v>5.211311546</v>
      </c>
      <c r="AJ24" s="82">
        <f t="shared" si="1"/>
        <v>5.176617076</v>
      </c>
      <c r="AK24" s="82">
        <f t="shared" si="1"/>
        <v>5.037982089</v>
      </c>
      <c r="AL24" s="82">
        <f t="shared" si="1"/>
        <v>4.888141688</v>
      </c>
      <c r="AM24" s="82">
        <f t="shared" si="1"/>
        <v>4.784163293</v>
      </c>
      <c r="AN24" s="82">
        <f t="shared" si="1"/>
        <v>4.689988388</v>
      </c>
      <c r="AO24" s="82">
        <f t="shared" si="1"/>
        <v>4.601998588</v>
      </c>
      <c r="AP24" s="82">
        <f t="shared" si="1"/>
        <v>4.493481315</v>
      </c>
      <c r="AQ24" s="82">
        <f t="shared" si="1"/>
        <v>4.367561041</v>
      </c>
      <c r="AR24" s="82">
        <f t="shared" si="1"/>
        <v>4.290327046</v>
      </c>
      <c r="AS24" s="82">
        <f t="shared" si="1"/>
        <v>4.207757122</v>
      </c>
      <c r="AT24" s="82">
        <f t="shared" si="1"/>
        <v>4.083053699</v>
      </c>
      <c r="AU24" s="82">
        <f t="shared" si="1"/>
        <v>4.00943789</v>
      </c>
      <c r="AV24" s="82">
        <f t="shared" si="1"/>
        <v>3.939446797</v>
      </c>
      <c r="AW24" s="82">
        <f t="shared" si="1"/>
        <v>3.867742421</v>
      </c>
      <c r="AX24" s="82">
        <f t="shared" si="1"/>
        <v>3.742872449</v>
      </c>
      <c r="AY24" s="82">
        <f t="shared" si="1"/>
        <v>3.671274424</v>
      </c>
      <c r="AZ24" s="82">
        <f t="shared" si="1"/>
        <v>3.604439391</v>
      </c>
      <c r="BA24" s="82">
        <f t="shared" si="1"/>
        <v>3.478665941</v>
      </c>
      <c r="BB24" s="82">
        <f t="shared" si="1"/>
        <v>3.407627875</v>
      </c>
      <c r="BC24" s="103"/>
    </row>
    <row r="25" ht="15.75" customHeight="1">
      <c r="A25" s="79" t="s">
        <v>238</v>
      </c>
      <c r="B25" s="93" t="s">
        <v>227</v>
      </c>
      <c r="C25" s="93" t="s">
        <v>223</v>
      </c>
      <c r="D25" s="82">
        <f t="shared" ref="D25:BB25" si="2">SUM(D19,D22)</f>
        <v>2.619351875</v>
      </c>
      <c r="E25" s="82">
        <f t="shared" si="2"/>
        <v>2.645857059</v>
      </c>
      <c r="F25" s="82">
        <f t="shared" si="2"/>
        <v>2.201959767</v>
      </c>
      <c r="G25" s="82">
        <f t="shared" si="2"/>
        <v>1.954234318</v>
      </c>
      <c r="H25" s="82">
        <f t="shared" si="2"/>
        <v>1.674975655</v>
      </c>
      <c r="I25" s="82">
        <f t="shared" si="2"/>
        <v>1.776153406</v>
      </c>
      <c r="J25" s="82">
        <f t="shared" si="2"/>
        <v>2.521994462</v>
      </c>
      <c r="K25" s="82">
        <f t="shared" si="2"/>
        <v>3.5703172</v>
      </c>
      <c r="L25" s="82">
        <f t="shared" si="2"/>
        <v>3.772001716</v>
      </c>
      <c r="M25" s="82">
        <f t="shared" si="2"/>
        <v>2.997312817</v>
      </c>
      <c r="N25" s="82">
        <f t="shared" si="2"/>
        <v>5.599610414</v>
      </c>
      <c r="O25" s="82">
        <f t="shared" si="2"/>
        <v>4.483067528</v>
      </c>
      <c r="P25" s="82">
        <f t="shared" si="2"/>
        <v>1.721087444</v>
      </c>
      <c r="Q25" s="82">
        <f t="shared" si="2"/>
        <v>3.880804761</v>
      </c>
      <c r="R25" s="82">
        <f t="shared" si="2"/>
        <v>6.192045785</v>
      </c>
      <c r="S25" s="82">
        <f t="shared" si="2"/>
        <v>5.049659936</v>
      </c>
      <c r="T25" s="82">
        <f t="shared" si="2"/>
        <v>3.761496472</v>
      </c>
      <c r="U25" s="82">
        <f t="shared" si="2"/>
        <v>2.082808685</v>
      </c>
      <c r="V25" s="82">
        <f t="shared" si="2"/>
        <v>1.767378891</v>
      </c>
      <c r="W25" s="82">
        <f t="shared" si="2"/>
        <v>2.936332515</v>
      </c>
      <c r="X25" s="82">
        <f t="shared" si="2"/>
        <v>6.059779109</v>
      </c>
      <c r="Y25" s="82">
        <f t="shared" si="2"/>
        <v>3.906035072</v>
      </c>
      <c r="Z25" s="82">
        <f t="shared" si="2"/>
        <v>3.939967359</v>
      </c>
      <c r="AA25" s="82">
        <f t="shared" si="2"/>
        <v>4.566806328</v>
      </c>
      <c r="AB25" s="82">
        <f t="shared" si="2"/>
        <v>5.049657527</v>
      </c>
      <c r="AC25" s="82">
        <f t="shared" si="2"/>
        <v>6.92805138</v>
      </c>
      <c r="AD25" s="82">
        <f t="shared" si="2"/>
        <v>7.972843718</v>
      </c>
      <c r="AE25" s="82">
        <f t="shared" si="2"/>
        <v>8.208813849</v>
      </c>
      <c r="AF25" s="82">
        <f t="shared" si="2"/>
        <v>8.906528652</v>
      </c>
      <c r="AG25" s="82">
        <f t="shared" si="2"/>
        <v>8.638736769</v>
      </c>
      <c r="AH25" s="82">
        <f t="shared" si="2"/>
        <v>8.29979943</v>
      </c>
      <c r="AI25" s="82">
        <f t="shared" si="2"/>
        <v>6.331765429</v>
      </c>
      <c r="AJ25" s="82">
        <f t="shared" si="2"/>
        <v>5.2702906</v>
      </c>
      <c r="AK25" s="82">
        <f t="shared" si="2"/>
        <v>4.780672039</v>
      </c>
      <c r="AL25" s="82">
        <f t="shared" si="2"/>
        <v>4.491033425</v>
      </c>
      <c r="AM25" s="82">
        <f t="shared" si="2"/>
        <v>4.476358203</v>
      </c>
      <c r="AN25" s="82">
        <f t="shared" si="2"/>
        <v>4.495188788</v>
      </c>
      <c r="AO25" s="82">
        <f t="shared" si="2"/>
        <v>4.568415586</v>
      </c>
      <c r="AP25" s="82">
        <f t="shared" si="2"/>
        <v>5.751492578</v>
      </c>
      <c r="AQ25" s="82">
        <f t="shared" si="2"/>
        <v>4.852869406</v>
      </c>
      <c r="AR25" s="82">
        <f t="shared" si="2"/>
        <v>3.086593491</v>
      </c>
      <c r="AS25" s="82">
        <f t="shared" si="2"/>
        <v>4.539048492</v>
      </c>
      <c r="AT25" s="82">
        <f t="shared" si="2"/>
        <v>5.962119271</v>
      </c>
      <c r="AU25" s="82">
        <f t="shared" si="2"/>
        <v>5.227684716</v>
      </c>
      <c r="AV25" s="82">
        <f t="shared" si="2"/>
        <v>4.188942507</v>
      </c>
      <c r="AW25" s="82">
        <f t="shared" si="2"/>
        <v>3.47211862</v>
      </c>
      <c r="AX25" s="82">
        <f t="shared" si="2"/>
        <v>3.074002565</v>
      </c>
      <c r="AY25" s="82">
        <f t="shared" si="2"/>
        <v>3.586445062</v>
      </c>
      <c r="AZ25" s="82">
        <f t="shared" si="2"/>
        <v>4.177645094</v>
      </c>
      <c r="BA25" s="82">
        <f t="shared" si="2"/>
        <v>2.624836188</v>
      </c>
      <c r="BB25" s="82">
        <f t="shared" si="2"/>
        <v>0</v>
      </c>
      <c r="BC25" s="103"/>
    </row>
    <row r="26" ht="15.75" customHeight="1">
      <c r="A26" s="87" t="s">
        <v>239</v>
      </c>
      <c r="B26" s="91" t="s">
        <v>240</v>
      </c>
      <c r="C26" s="91" t="s">
        <v>241</v>
      </c>
      <c r="D26" s="89">
        <f>SUM(Model!C2695,Model!C2862,Model!C3029)*'Inflation GDP Population'!$S$11/'Inflation GDP Population'!B$11</f>
        <v>2.223364226</v>
      </c>
      <c r="E26" s="89">
        <f>SUM(Model!D2695,Model!D2862,Model!D3029)*'Inflation GDP Population'!$S$11/'Inflation GDP Population'!C$11</f>
        <v>2.274102989</v>
      </c>
      <c r="F26" s="89">
        <f>SUM(Model!E2695,Model!E2862,Model!E3029)*'Inflation GDP Population'!$S$11/'Inflation GDP Population'!D$11</f>
        <v>2.294280412</v>
      </c>
      <c r="G26" s="89">
        <f>SUM(Model!F2695,Model!F2862,Model!F3029)*'Inflation GDP Population'!$S$11/'Inflation GDP Population'!E$11</f>
        <v>2.333705911</v>
      </c>
      <c r="H26" s="89">
        <f>SUM(Model!G2695,Model!G2862,Model!G3029)*'Inflation GDP Population'!$S$11/'Inflation GDP Population'!F$11</f>
        <v>2.487640761</v>
      </c>
      <c r="I26" s="89">
        <f>SUM(Model!H2695,Model!H2862,Model!H3029)*'Inflation GDP Population'!$S$11/'Inflation GDP Population'!G$11</f>
        <v>2.384762776</v>
      </c>
      <c r="J26" s="89">
        <f>SUM(Model!I2695,Model!I2862,Model!I3029)*'Inflation GDP Population'!$S$11/'Inflation GDP Population'!H$11</f>
        <v>2.457293072</v>
      </c>
      <c r="K26" s="89">
        <f>SUM(Model!J2695,Model!J2862,Model!J3029)*'Inflation GDP Population'!$S$11/'Inflation GDP Population'!I$11</f>
        <v>2.60265257</v>
      </c>
      <c r="L26" s="89">
        <f>SUM(Model!K2695,Model!K2862,Model!K3029)*'Inflation GDP Population'!$S$11/'Inflation GDP Population'!J$11</f>
        <v>2.406558273</v>
      </c>
      <c r="M26" s="89">
        <f>SUM(Model!L2695,Model!L2862,Model!L3029)*'Inflation GDP Population'!$S$11/'Inflation GDP Population'!K$11</f>
        <v>2.570867551</v>
      </c>
      <c r="N26" s="89">
        <f>SUM(Model!M2695,Model!M2862,Model!M3029)*'Inflation GDP Population'!$S$11/'Inflation GDP Population'!L$11</f>
        <v>2.825289855</v>
      </c>
      <c r="O26" s="89">
        <f>SUM(Model!N2695,Model!N2862,Model!N3029)*'Inflation GDP Population'!$S$11/'Inflation GDP Population'!M$11</f>
        <v>2.877339245</v>
      </c>
      <c r="P26" s="89">
        <f>SUM(Model!O2695,Model!O2862,Model!O3029)*'Inflation GDP Population'!$S$11/'Inflation GDP Population'!N$11</f>
        <v>2.935404366</v>
      </c>
      <c r="Q26" s="89">
        <f>SUM(Model!P2695,Model!P2862,Model!P3029)*'Inflation GDP Population'!$S$11/'Inflation GDP Population'!O$11</f>
        <v>3.079123222</v>
      </c>
      <c r="R26" s="89">
        <f>SUM(Model!Q2695,Model!Q2862,Model!Q3029)*'Inflation GDP Population'!$S$11/'Inflation GDP Population'!P$11</f>
        <v>3.277747191</v>
      </c>
      <c r="S26" s="89">
        <f>SUM(Model!R2695,Model!R2862,Model!R3029)*'Inflation GDP Population'!$S$11/'Inflation GDP Population'!Q$11</f>
        <v>3.449684175</v>
      </c>
      <c r="T26" s="89">
        <f>SUM(Model!S2695,Model!S2862,Model!S3029)*'Inflation GDP Population'!$S$11/'Inflation GDP Population'!R$11</f>
        <v>3.643925645</v>
      </c>
      <c r="U26" s="89">
        <f>SUM(Model!T2695,Model!T2862,Model!T3029)*'Inflation GDP Population'!$S$11/'Inflation GDP Population'!S$11</f>
        <v>3.35251048</v>
      </c>
      <c r="V26" s="89">
        <f>SUM(Model!U2695,Model!U2862,Model!U3029)*'Inflation GDP Population'!$S$11/'Inflation GDP Population'!T$11</f>
        <v>3.358931447</v>
      </c>
      <c r="W26" s="104">
        <f>SUM(Model!V2695,Model!V2862,Model!V3029)*'Inflation GDP Population'!$S$18/'Inflation GDP Population'!U$18</f>
        <v>3.655875509</v>
      </c>
      <c r="X26" s="104">
        <f>SUM(Model!W2695,Model!W2862,Model!W3029)*'Inflation GDP Population'!$S$18/'Inflation GDP Population'!V$18</f>
        <v>3.716973367</v>
      </c>
      <c r="Y26" s="104">
        <f>SUM(Model!X2695,Model!X2862,Model!X3029)*'Inflation GDP Population'!$S$18/'Inflation GDP Population'!W$18</f>
        <v>3.717844708</v>
      </c>
      <c r="Z26" s="104">
        <f>SUM(Model!Y2695,Model!Y2862,Model!Y3029)*'Inflation GDP Population'!$S$18/'Inflation GDP Population'!X$18</f>
        <v>3.725599282</v>
      </c>
      <c r="AA26" s="104">
        <f>SUM(Model!Z2695,Model!Z2862,Model!Z3029)*'Inflation GDP Population'!$S$18/'Inflation GDP Population'!Y$18</f>
        <v>3.733357287</v>
      </c>
      <c r="AB26" s="104">
        <f>SUM(Model!AA2695,Model!AA2862,Model!AA3029)*'Inflation GDP Population'!$S$18/'Inflation GDP Population'!Z$18</f>
        <v>3.741118725</v>
      </c>
      <c r="AC26" s="104">
        <f>SUM(Model!AB2695,Model!AB2862,Model!AB3029)*'Inflation GDP Population'!$S$18/'Inflation GDP Population'!AA$18</f>
        <v>3.748883597</v>
      </c>
      <c r="AD26" s="104">
        <f>SUM(Model!AC2695,Model!AC2862,Model!AC3029)*'Inflation GDP Population'!$S$18/'Inflation GDP Population'!AB$18</f>
        <v>3.756651904</v>
      </c>
      <c r="AE26" s="104">
        <f>SUM(Model!AD2695,Model!AD2862,Model!AD3029)*'Inflation GDP Population'!$S$18/'Inflation GDP Population'!AC$18</f>
        <v>3.764423647</v>
      </c>
      <c r="AF26" s="104">
        <f>SUM(Model!AE2695,Model!AE2862,Model!AE3029)*'Inflation GDP Population'!$S$18/'Inflation GDP Population'!AD$18</f>
        <v>3.772198827</v>
      </c>
      <c r="AG26" s="104">
        <f>SUM(Model!AF2695,Model!AF2862,Model!AF3029)*'Inflation GDP Population'!$S$18/'Inflation GDP Population'!AE$18</f>
        <v>3.779977445</v>
      </c>
      <c r="AH26" s="104">
        <f>SUM(Model!AG2695,Model!AG2862,Model!AG3029)*'Inflation GDP Population'!$S$18/'Inflation GDP Population'!AF$18</f>
        <v>3.787759504</v>
      </c>
      <c r="AI26" s="104">
        <f>SUM(Model!AH2695,Model!AH2862,Model!AH3029)*'Inflation GDP Population'!$S$18/'Inflation GDP Population'!AG$18</f>
        <v>3.795545003</v>
      </c>
      <c r="AJ26" s="104">
        <f>SUM(Model!AI2695,Model!AI2862,Model!AI3029)*'Inflation GDP Population'!$S$18/'Inflation GDP Population'!AH$18</f>
        <v>3.803333944</v>
      </c>
      <c r="AK26" s="104">
        <f>SUM(Model!AJ2695,Model!AJ2862,Model!AJ3029)*'Inflation GDP Population'!$S$18/'Inflation GDP Population'!AI$18</f>
        <v>3.811126328</v>
      </c>
      <c r="AL26" s="104">
        <f>SUM(Model!AK2695,Model!AK2862,Model!AK3029)*'Inflation GDP Population'!$S$18/'Inflation GDP Population'!AJ$18</f>
        <v>3.818922157</v>
      </c>
      <c r="AM26" s="104">
        <f>SUM(Model!AL2695,Model!AL2862,Model!AL3029)*'Inflation GDP Population'!$S$18/'Inflation GDP Population'!AK$18</f>
        <v>3.826721431</v>
      </c>
      <c r="AN26" s="104">
        <f>SUM(Model!AM2695,Model!AM2862,Model!AM3029)*'Inflation GDP Population'!$S$18/'Inflation GDP Population'!AL$18</f>
        <v>3.834524152</v>
      </c>
      <c r="AO26" s="104">
        <f>SUM(Model!AN2695,Model!AN2862,Model!AN3029)*'Inflation GDP Population'!$S$18/'Inflation GDP Population'!AM$18</f>
        <v>3.842330322</v>
      </c>
      <c r="AP26" s="104">
        <f>SUM(Model!AO2695,Model!AO2862,Model!AO3029)*'Inflation GDP Population'!$S$18/'Inflation GDP Population'!AN$18</f>
        <v>3.85013994</v>
      </c>
      <c r="AQ26" s="104">
        <f>SUM(Model!AP2695,Model!AP2862,Model!AP3029)*'Inflation GDP Population'!$S$18/'Inflation GDP Population'!AO$18</f>
        <v>3.857953008</v>
      </c>
      <c r="AR26" s="104">
        <f>SUM(Model!AQ2695,Model!AQ2862,Model!AQ3029)*'Inflation GDP Population'!$S$18/'Inflation GDP Population'!AP$18</f>
        <v>3.865769529</v>
      </c>
      <c r="AS26" s="104">
        <f>SUM(Model!AR2695,Model!AR2862,Model!AR3029)*'Inflation GDP Population'!$S$18/'Inflation GDP Population'!AQ$18</f>
        <v>3.873589501</v>
      </c>
      <c r="AT26" s="104">
        <f>SUM(Model!AS2695,Model!AS2862,Model!AS3029)*'Inflation GDP Population'!$S$18/'Inflation GDP Population'!AR$18</f>
        <v>3.881412928</v>
      </c>
      <c r="AU26" s="104">
        <f>SUM(Model!AT2695,Model!AT2862,Model!AT3029)*'Inflation GDP Population'!$S$18/'Inflation GDP Population'!AS$18</f>
        <v>3.88923981</v>
      </c>
      <c r="AV26" s="104">
        <f>SUM(Model!AU2695,Model!AU2862,Model!AU3029)*'Inflation GDP Population'!$S$18/'Inflation GDP Population'!AT$18</f>
        <v>3.897070148</v>
      </c>
      <c r="AW26" s="104">
        <f>SUM(Model!AV2695,Model!AV2862,Model!AV3029)*'Inflation GDP Population'!$S$18/'Inflation GDP Population'!AU$18</f>
        <v>3.904903944</v>
      </c>
      <c r="AX26" s="104">
        <f>SUM(Model!AW2695,Model!AW2862,Model!AW3029)*'Inflation GDP Population'!$S$18/'Inflation GDP Population'!AV$18</f>
        <v>3.912741198</v>
      </c>
      <c r="AY26" s="104">
        <f>SUM(Model!AX2695,Model!AX2862,Model!AX3029)*'Inflation GDP Population'!$S$18/'Inflation GDP Population'!AW$18</f>
        <v>3.920581912</v>
      </c>
      <c r="AZ26" s="104">
        <f>SUM(Model!AY2695,Model!AY2862,Model!AY3029)*'Inflation GDP Population'!$S$18/'Inflation GDP Population'!AX$18</f>
        <v>3.928426088</v>
      </c>
      <c r="BA26" s="104">
        <f>SUM(Model!AZ2695,Model!AZ2862,Model!AZ3029)*'Inflation GDP Population'!$S$18/'Inflation GDP Population'!AY$18</f>
        <v>3.936273725</v>
      </c>
      <c r="BB26" s="104">
        <f>SUM(Model!BA2695,Model!BA2862,Model!BA3029)*'Inflation GDP Population'!$S$18/'Inflation GDP Population'!AZ$18</f>
        <v>3.944124826</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1.1392938</v>
      </c>
      <c r="E27" s="89">
        <f>SUM(Model!D2698,Model!D2865,0*Model!D3032)*'Inflation GDP Population'!$S$11/'Inflation GDP Population'!C$11</f>
        <v>1.164979911</v>
      </c>
      <c r="F27" s="89">
        <f>SUM(Model!E2698,Model!E2865,0*Model!E3032)*'Inflation GDP Population'!$S$11/'Inflation GDP Population'!D$11</f>
        <v>1.159572028</v>
      </c>
      <c r="G27" s="89">
        <f>SUM(Model!F2698,Model!F2865,0*Model!F3032)*'Inflation GDP Population'!$S$11/'Inflation GDP Population'!E$11</f>
        <v>1.197089517</v>
      </c>
      <c r="H27" s="89">
        <f>SUM(Model!G2698,Model!G2865,0*Model!G3032)*'Inflation GDP Population'!$S$11/'Inflation GDP Population'!F$11</f>
        <v>1.283816205</v>
      </c>
      <c r="I27" s="89">
        <f>SUM(Model!H2698,Model!H2865,0*Model!H3032)*'Inflation GDP Population'!$S$11/'Inflation GDP Population'!G$11</f>
        <v>1.198553913</v>
      </c>
      <c r="J27" s="89">
        <f>SUM(Model!I2698,Model!I2865,0*Model!I3032)*'Inflation GDP Population'!$S$11/'Inflation GDP Population'!H$11</f>
        <v>1.666859384</v>
      </c>
      <c r="K27" s="89">
        <f>SUM(Model!J2698,Model!J2865,0*Model!J3032)*'Inflation GDP Population'!$S$11/'Inflation GDP Population'!I$11</f>
        <v>1.814530538</v>
      </c>
      <c r="L27" s="89">
        <f>SUM(Model!K2698,Model!K2865,0*Model!K3032)*'Inflation GDP Population'!$S$11/'Inflation GDP Population'!J$11</f>
        <v>2.270220226</v>
      </c>
      <c r="M27" s="89">
        <f>SUM(Model!L2698,Model!L2865,0*Model!L3032)*'Inflation GDP Population'!$S$11/'Inflation GDP Population'!K$11</f>
        <v>1.762721534</v>
      </c>
      <c r="N27" s="89">
        <f>SUM(Model!M2698,Model!M2865,0*Model!M3032)*'Inflation GDP Population'!$S$11/'Inflation GDP Population'!L$11</f>
        <v>2.511360241</v>
      </c>
      <c r="O27" s="89">
        <f>SUM(Model!N2698,Model!N2865,0*Model!N3032)*'Inflation GDP Population'!$S$11/'Inflation GDP Population'!M$11</f>
        <v>1.852574007</v>
      </c>
      <c r="P27" s="89">
        <f>SUM(Model!O2698,Model!O2865,0*Model!O3032)*'Inflation GDP Population'!$S$11/'Inflation GDP Population'!N$11</f>
        <v>2.978287422</v>
      </c>
      <c r="Q27" s="89">
        <f>SUM(Model!P2698,Model!P2865,0*Model!P3032)*'Inflation GDP Population'!$S$11/'Inflation GDP Population'!O$11</f>
        <v>2.573867015</v>
      </c>
      <c r="R27" s="89">
        <f>SUM(Model!Q2698,Model!Q2865,0*Model!Q3032)*'Inflation GDP Population'!$S$11/'Inflation GDP Population'!P$11</f>
        <v>4.071142739</v>
      </c>
      <c r="S27" s="89">
        <f>SUM(Model!R2698,Model!R2865,0*Model!R3032)*'Inflation GDP Population'!$S$11/'Inflation GDP Population'!Q$11</f>
        <v>2.710720423</v>
      </c>
      <c r="T27" s="89">
        <f>SUM(Model!S2698,Model!S2865,0*Model!S3032)*'Inflation GDP Population'!$S$11/'Inflation GDP Population'!R$11</f>
        <v>3.126763155</v>
      </c>
      <c r="U27" s="89">
        <f>SUM(Model!T2698,Model!T2865,0*Model!T3032)*'Inflation GDP Population'!$S$11/'Inflation GDP Population'!S$11</f>
        <v>3.169336048</v>
      </c>
      <c r="V27" s="89">
        <f>SUM(Model!U2698,Model!U2865,0*Model!U3032)*'Inflation GDP Population'!$S$11/'Inflation GDP Population'!T$11</f>
        <v>3.169336048</v>
      </c>
      <c r="W27" s="104">
        <f>SUM(Model!V2698,Model!V2865,0*Model!V3032)*'Inflation GDP Population'!$S$18/'Inflation GDP Population'!U$18</f>
        <v>3.185285473</v>
      </c>
      <c r="X27" s="104">
        <f>SUM(Model!W2698,Model!W2865,0*Model!W3032)*'Inflation GDP Population'!$S$18/'Inflation GDP Population'!V$18</f>
        <v>3.186032175</v>
      </c>
      <c r="Y27" s="104">
        <f>SUM(Model!X2698,Model!X2865,0*Model!X3032)*'Inflation GDP Population'!$S$18/'Inflation GDP Population'!W$18</f>
        <v>3.372587854</v>
      </c>
      <c r="Z27" s="104">
        <f>SUM(Model!Y2698,Model!Y2865,0*Model!Y3032)*'Inflation GDP Population'!$S$18/'Inflation GDP Population'!X$18</f>
        <v>3.412178683</v>
      </c>
      <c r="AA27" s="104">
        <f>SUM(Model!Z2698,Model!Z2865,0*Model!Z3032)*'Inflation GDP Population'!$S$18/'Inflation GDP Population'!Y$18</f>
        <v>3.451787889</v>
      </c>
      <c r="AB27" s="104">
        <f>SUM(Model!AA2698,Model!AA2865,0*Model!AA3032)*'Inflation GDP Population'!$S$18/'Inflation GDP Population'!Z$18</f>
        <v>3.491415478</v>
      </c>
      <c r="AC27" s="104">
        <f>SUM(Model!AB2698,Model!AB2865,0*Model!AB3032)*'Inflation GDP Population'!$S$18/'Inflation GDP Population'!AA$18</f>
        <v>3.531061456</v>
      </c>
      <c r="AD27" s="104">
        <f>SUM(Model!AC2698,Model!AC2865,0*Model!AC3032)*'Inflation GDP Population'!$S$18/'Inflation GDP Population'!AB$18</f>
        <v>3.570774104</v>
      </c>
      <c r="AE27" s="104">
        <f>SUM(Model!AD2698,Model!AD2865,0*Model!AD3032)*'Inflation GDP Population'!$S$18/'Inflation GDP Population'!AC$18</f>
        <v>3.610456892</v>
      </c>
      <c r="AF27" s="104">
        <f>SUM(Model!AE2698,Model!AE2865,0*Model!AE3032)*'Inflation GDP Population'!$S$18/'Inflation GDP Population'!AD$18</f>
        <v>3.650109793</v>
      </c>
      <c r="AG27" s="104">
        <f>SUM(Model!AF2698,Model!AF2865,0*Model!AF3032)*'Inflation GDP Population'!$S$18/'Inflation GDP Population'!AE$18</f>
        <v>3.699056019</v>
      </c>
      <c r="AH27" s="104">
        <f>SUM(Model!AG2698,Model!AG2865,0*Model!AG3032)*'Inflation GDP Population'!$S$18/'Inflation GDP Population'!AF$18</f>
        <v>3.729567417</v>
      </c>
      <c r="AI27" s="104">
        <f>SUM(Model!AH2698,Model!AH2865,0*Model!AH3032)*'Inflation GDP Population'!$S$18/'Inflation GDP Population'!AG$18</f>
        <v>3.79195017</v>
      </c>
      <c r="AJ27" s="104">
        <f>SUM(Model!AI2698,Model!AI2865,0*Model!AI3032)*'Inflation GDP Population'!$S$18/'Inflation GDP Population'!AH$18</f>
        <v>3.809098753</v>
      </c>
      <c r="AK27" s="104">
        <f>SUM(Model!AJ2698,Model!AJ2865,0*Model!AJ3032)*'Inflation GDP Population'!$S$18/'Inflation GDP Population'!AI$18</f>
        <v>3.893279445</v>
      </c>
      <c r="AL27" s="104">
        <f>SUM(Model!AK2698,Model!AK2865,0*Model!AK3032)*'Inflation GDP Population'!$S$18/'Inflation GDP Population'!AJ$18</f>
        <v>3.912007041</v>
      </c>
      <c r="AM27" s="104">
        <f>SUM(Model!AL2698,Model!AL2865,0*Model!AL3032)*'Inflation GDP Population'!$S$18/'Inflation GDP Population'!AK$18</f>
        <v>3.95284248</v>
      </c>
      <c r="AN27" s="104">
        <f>SUM(Model!AM2698,Model!AM2865,0*Model!AM3032)*'Inflation GDP Population'!$S$18/'Inflation GDP Population'!AL$18</f>
        <v>4.049768464</v>
      </c>
      <c r="AO27" s="104">
        <f>SUM(Model!AN2698,Model!AN2865,0*Model!AN3032)*'Inflation GDP Population'!$S$18/'Inflation GDP Population'!AM$18</f>
        <v>4.10449663</v>
      </c>
      <c r="AP27" s="104">
        <f>SUM(Model!AO2698,Model!AO2865,0*Model!AO3032)*'Inflation GDP Population'!$S$18/'Inflation GDP Population'!AN$18</f>
        <v>4.128881685</v>
      </c>
      <c r="AQ27" s="104">
        <f>SUM(Model!AP2698,Model!AP2865,0*Model!AP3032)*'Inflation GDP Population'!$S$18/'Inflation GDP Population'!AO$18</f>
        <v>4.15390741</v>
      </c>
      <c r="AR27" s="104">
        <f>SUM(Model!AQ2698,Model!AQ2865,0*Model!AQ3032)*'Inflation GDP Population'!$S$18/'Inflation GDP Population'!AP$18</f>
        <v>4.381808679</v>
      </c>
      <c r="AS27" s="104">
        <f>SUM(Model!AR2698,Model!AR2865,0*Model!AR3032)*'Inflation GDP Population'!$S$18/'Inflation GDP Population'!AQ$18</f>
        <v>4.194433965</v>
      </c>
      <c r="AT27" s="104">
        <f>SUM(Model!AS2698,Model!AS2865,0*Model!AS3032)*'Inflation GDP Population'!$S$18/'Inflation GDP Population'!AR$18</f>
        <v>4.284388519</v>
      </c>
      <c r="AU27" s="104">
        <f>SUM(Model!AT2698,Model!AT2865,0*Model!AT3032)*'Inflation GDP Population'!$S$18/'Inflation GDP Population'!AS$18</f>
        <v>4.453610311</v>
      </c>
      <c r="AV27" s="104">
        <f>SUM(Model!AU2698,Model!AU2865,0*Model!AU3032)*'Inflation GDP Population'!$S$18/'Inflation GDP Population'!AT$18</f>
        <v>4.577092287</v>
      </c>
      <c r="AW27" s="104">
        <f>SUM(Model!AV2698,Model!AV2865,0*Model!AV3032)*'Inflation GDP Population'!$S$18/'Inflation GDP Population'!AU$18</f>
        <v>4.432983784</v>
      </c>
      <c r="AX27" s="104">
        <f>SUM(Model!AW2698,Model!AW2865,0*Model!AW3032)*'Inflation GDP Population'!$S$18/'Inflation GDP Population'!AV$18</f>
        <v>4.517136489</v>
      </c>
      <c r="AY27" s="104">
        <f>SUM(Model!AX2698,Model!AX2865,0*Model!AX3032)*'Inflation GDP Population'!$S$18/'Inflation GDP Population'!AW$18</f>
        <v>4.407938587</v>
      </c>
      <c r="AZ27" s="104">
        <f>SUM(Model!AY2698,Model!AY2865,0*Model!AY3032)*'Inflation GDP Population'!$S$18/'Inflation GDP Population'!AX$18</f>
        <v>4.448009306</v>
      </c>
      <c r="BA27" s="104">
        <f>SUM(Model!AZ2698,Model!AZ2865,0*Model!AZ3032)*'Inflation GDP Population'!$S$18/'Inflation GDP Population'!AY$18</f>
        <v>4.597037753</v>
      </c>
      <c r="BB27" s="104">
        <f>SUM(Model!BA2698,Model!BA2865,0*Model!BA3032)*'Inflation GDP Population'!$S$18/'Inflation GDP Population'!AZ$18</f>
        <v>4.598115401</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0.339963</v>
      </c>
      <c r="E34" s="101">
        <f>Model!D657</f>
        <v>0.335476</v>
      </c>
      <c r="F34" s="101">
        <f>Model!E657</f>
        <v>0.340398</v>
      </c>
      <c r="G34" s="101">
        <f>Model!F657</f>
        <v>0.333522</v>
      </c>
      <c r="H34" s="101">
        <f>Model!G657</f>
        <v>0.316195</v>
      </c>
      <c r="I34" s="101">
        <f>Model!H657</f>
        <v>0.307096</v>
      </c>
      <c r="J34" s="101">
        <f>Model!I657</f>
        <v>0.283104</v>
      </c>
      <c r="K34" s="101">
        <f>Model!J657</f>
        <v>0.313628</v>
      </c>
      <c r="L34" s="101">
        <f>Model!K657</f>
        <v>0.3449</v>
      </c>
      <c r="M34" s="101">
        <f>Model!L657</f>
        <v>0.334492</v>
      </c>
      <c r="N34" s="101">
        <f>Model!M657</f>
        <v>0.329723</v>
      </c>
      <c r="O34" s="101">
        <f>Model!N657</f>
        <v>0.324684</v>
      </c>
      <c r="P34" s="101">
        <f>Model!O657</f>
        <v>0.26612</v>
      </c>
      <c r="Q34" s="101">
        <f>Model!P657</f>
        <v>0.34735</v>
      </c>
      <c r="R34" s="101">
        <f>Model!Q657</f>
        <v>0.364483</v>
      </c>
      <c r="S34" s="101">
        <f>Model!R657</f>
        <v>0.320793</v>
      </c>
      <c r="T34" s="101">
        <f>Model!S657</f>
        <v>0.294344</v>
      </c>
      <c r="U34" s="101">
        <f>Model!T657</f>
        <v>0.2991207878</v>
      </c>
      <c r="V34" s="101">
        <f>Model!U657</f>
        <v>0.3001600608</v>
      </c>
      <c r="W34" s="101">
        <f>Model!V657</f>
        <v>0.3011993338</v>
      </c>
      <c r="X34" s="101">
        <f>Model!W657</f>
        <v>0.3022386068</v>
      </c>
      <c r="Y34" s="101">
        <f>Model!X657</f>
        <v>0.3032778798</v>
      </c>
      <c r="Z34" s="101">
        <f>Model!Y657</f>
        <v>0.3043171528</v>
      </c>
      <c r="AA34" s="101">
        <f>Model!Z657</f>
        <v>0.3053564258</v>
      </c>
      <c r="AB34" s="101">
        <f>Model!AA657</f>
        <v>0.3063956989</v>
      </c>
      <c r="AC34" s="101">
        <f>Model!AB657</f>
        <v>0.3074349719</v>
      </c>
      <c r="AD34" s="101">
        <f>Model!AC657</f>
        <v>0.3084742449</v>
      </c>
      <c r="AE34" s="101">
        <f>Model!AD657</f>
        <v>0.3095135179</v>
      </c>
      <c r="AF34" s="101">
        <f>Model!AE657</f>
        <v>0.3105527909</v>
      </c>
      <c r="AG34" s="101">
        <f>Model!AF657</f>
        <v>0.3115920639</v>
      </c>
      <c r="AH34" s="101">
        <f>Model!AG657</f>
        <v>0.3126313369</v>
      </c>
      <c r="AI34" s="101">
        <f>Model!AH657</f>
        <v>0.3136706099</v>
      </c>
      <c r="AJ34" s="101">
        <f>Model!AI657</f>
        <v>0.314709883</v>
      </c>
      <c r="AK34" s="101">
        <f>Model!AJ657</f>
        <v>0.315749156</v>
      </c>
      <c r="AL34" s="101">
        <f>Model!AK657</f>
        <v>0.316788429</v>
      </c>
      <c r="AM34" s="101">
        <f>Model!AL657</f>
        <v>0.317827702</v>
      </c>
      <c r="AN34" s="101">
        <f>Model!AM657</f>
        <v>0.318866975</v>
      </c>
      <c r="AO34" s="101">
        <f>Model!AN657</f>
        <v>0.319906248</v>
      </c>
      <c r="AP34" s="101">
        <f>Model!AO657</f>
        <v>0.320945521</v>
      </c>
      <c r="AQ34" s="101">
        <f>Model!AP657</f>
        <v>0.321984794</v>
      </c>
      <c r="AR34" s="101">
        <f>Model!AQ657</f>
        <v>0.3230240671</v>
      </c>
      <c r="AS34" s="101">
        <f>Model!AR657</f>
        <v>0.3240633401</v>
      </c>
      <c r="AT34" s="101">
        <f>Model!AS657</f>
        <v>0.3251026131</v>
      </c>
      <c r="AU34" s="101">
        <f>Model!AT657</f>
        <v>0.3261418861</v>
      </c>
      <c r="AV34" s="101">
        <f>Model!AU657</f>
        <v>0.3271811591</v>
      </c>
      <c r="AW34" s="101">
        <f>Model!AV657</f>
        <v>0.3282204321</v>
      </c>
      <c r="AX34" s="101">
        <f>Model!AW657</f>
        <v>0.3292597051</v>
      </c>
      <c r="AY34" s="101">
        <f>Model!AX657</f>
        <v>0.3302989781</v>
      </c>
      <c r="AZ34" s="101">
        <f>Model!AY657</f>
        <v>0.3313382512</v>
      </c>
      <c r="BA34" s="101">
        <f>Model!AZ657</f>
        <v>0.3323775242</v>
      </c>
      <c r="BB34" s="101">
        <f>Model!BA657</f>
        <v>0.3334167972</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0.2258514885</v>
      </c>
      <c r="E35" s="101">
        <f>Model!D434</f>
        <v>0.2090314741</v>
      </c>
      <c r="F35" s="101">
        <f>Model!E434</f>
        <v>0.2227453209</v>
      </c>
      <c r="G35" s="101">
        <f>Model!F434</f>
        <v>0.2005540702</v>
      </c>
      <c r="H35" s="101">
        <f>Model!G434</f>
        <v>0.1958578377</v>
      </c>
      <c r="I35" s="101">
        <f>Model!H434</f>
        <v>0.2622436992</v>
      </c>
      <c r="J35" s="101">
        <f>Model!I434</f>
        <v>0.3154004498</v>
      </c>
      <c r="K35" s="101">
        <f>Model!J434</f>
        <v>0.3155425785</v>
      </c>
      <c r="L35" s="101">
        <f>Model!K434</f>
        <v>0.3195663392</v>
      </c>
      <c r="M35" s="101">
        <f>Model!L434</f>
        <v>0.3266925076</v>
      </c>
      <c r="N35" s="101">
        <f>Model!M434</f>
        <v>0.3053633499</v>
      </c>
      <c r="O35" s="101">
        <f>Model!N434</f>
        <v>0.2875607972</v>
      </c>
      <c r="P35" s="101">
        <f>Model!O434</f>
        <v>0.343265906</v>
      </c>
      <c r="Q35" s="101">
        <f>Model!P434</f>
        <v>0.2654690368</v>
      </c>
      <c r="R35" s="101">
        <f>Model!Q434</f>
        <v>0.2344666932</v>
      </c>
      <c r="S35" s="101">
        <f>Model!R434</f>
        <v>0.2997343387</v>
      </c>
      <c r="T35" s="101">
        <f>Model!S434</f>
        <v>0.3290078557</v>
      </c>
      <c r="U35" s="101">
        <f>Model!T434</f>
        <v>0.2766103619</v>
      </c>
      <c r="V35" s="101">
        <f>Model!U434</f>
        <v>0.3748812539</v>
      </c>
      <c r="W35" s="101">
        <f>Model!V434</f>
        <v>0.3673836766</v>
      </c>
      <c r="X35" s="101">
        <f>Model!W434</f>
        <v>0.3598860993</v>
      </c>
      <c r="Y35" s="101">
        <f>Model!X434</f>
        <v>0.3441218886</v>
      </c>
      <c r="Z35" s="101">
        <f>Model!Y434</f>
        <v>0.3286926112</v>
      </c>
      <c r="AA35" s="101">
        <f>Model!Z434</f>
        <v>0.3135982671</v>
      </c>
      <c r="AB35" s="101">
        <f>Model!AA434</f>
        <v>0.2988388564</v>
      </c>
      <c r="AC35" s="101">
        <f>Model!AB434</f>
        <v>0.2844143789</v>
      </c>
      <c r="AD35" s="101">
        <f>Model!AC434</f>
        <v>0.2703248348</v>
      </c>
      <c r="AE35" s="101">
        <f>Model!AD434</f>
        <v>0.2565702239</v>
      </c>
      <c r="AF35" s="101">
        <f>Model!AE434</f>
        <v>0.2493083905</v>
      </c>
      <c r="AG35" s="101">
        <f>Model!AF434</f>
        <v>0.242046557</v>
      </c>
      <c r="AH35" s="101">
        <f>Model!AG434</f>
        <v>0.2347847236</v>
      </c>
      <c r="AI35" s="101">
        <f>Model!AH434</f>
        <v>0.2275228901</v>
      </c>
      <c r="AJ35" s="101">
        <f>Model!AI434</f>
        <v>0.2202610567</v>
      </c>
      <c r="AK35" s="101">
        <f>Model!AJ434</f>
        <v>0.2129992232</v>
      </c>
      <c r="AL35" s="101">
        <f>Model!AK434</f>
        <v>0.2057373898</v>
      </c>
      <c r="AM35" s="101">
        <f>Model!AL434</f>
        <v>0.1984755563</v>
      </c>
      <c r="AN35" s="101">
        <f>Model!AM434</f>
        <v>0.1912137229</v>
      </c>
      <c r="AO35" s="101">
        <f>Model!AN434</f>
        <v>0.1839518894</v>
      </c>
      <c r="AP35" s="101">
        <f>Model!AO434</f>
        <v>0.176690056</v>
      </c>
      <c r="AQ35" s="101">
        <f>Model!AP434</f>
        <v>0.1694282225</v>
      </c>
      <c r="AR35" s="101">
        <f>Model!AQ434</f>
        <v>0.1621663891</v>
      </c>
      <c r="AS35" s="101">
        <f>Model!AR434</f>
        <v>0.1549045556</v>
      </c>
      <c r="AT35" s="101">
        <f>Model!AS434</f>
        <v>0.1476427222</v>
      </c>
      <c r="AU35" s="101">
        <f>Model!AT434</f>
        <v>0.1403808887</v>
      </c>
      <c r="AV35" s="101">
        <f>Model!AU434</f>
        <v>0.1331190553</v>
      </c>
      <c r="AW35" s="101">
        <f>Model!AV434</f>
        <v>0.1258572218</v>
      </c>
      <c r="AX35" s="101">
        <f>Model!AW434</f>
        <v>0.1185953884</v>
      </c>
      <c r="AY35" s="101">
        <f>Model!AX434</f>
        <v>0.1113335549</v>
      </c>
      <c r="AZ35" s="101">
        <f>Model!AY434</f>
        <v>0.1040717215</v>
      </c>
      <c r="BA35" s="101">
        <f>Model!AZ434</f>
        <v>0.096809888</v>
      </c>
      <c r="BB35" s="101">
        <f>Model!BA434</f>
        <v>0.08954805455</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0.449881</v>
      </c>
      <c r="E36" s="101">
        <f>'Assumptions (NG non-electricity'!C7</f>
        <v>0.381964</v>
      </c>
      <c r="F36" s="101">
        <f>'Assumptions (NG non-electricity'!D7</f>
        <v>0.407626</v>
      </c>
      <c r="G36" s="101">
        <f>'Assumptions (NG non-electricity'!E7</f>
        <v>0.416697</v>
      </c>
      <c r="H36" s="101">
        <f>'Assumptions (NG non-electricity'!F7</f>
        <v>0.41043</v>
      </c>
      <c r="I36" s="101">
        <f>'Assumptions (NG non-electricity'!G7</f>
        <v>0.408336</v>
      </c>
      <c r="J36" s="101">
        <f>'Assumptions (NG non-electricity'!H7</f>
        <v>0.455756</v>
      </c>
      <c r="K36" s="101">
        <f>'Assumptions (NG non-electricity'!I7</f>
        <v>0.50918</v>
      </c>
      <c r="L36" s="101">
        <f>'Assumptions (NG non-electricity'!J7</f>
        <v>0.553911</v>
      </c>
      <c r="M36" s="101">
        <f>'Assumptions (NG non-electricity'!K7</f>
        <v>0.52064</v>
      </c>
      <c r="N36" s="101">
        <f>'Assumptions (NG non-electricity'!L7</f>
        <v>0.543644</v>
      </c>
      <c r="O36" s="101">
        <f>'Assumptions (NG non-electricity'!M7</f>
        <v>0.565881</v>
      </c>
      <c r="P36" s="101">
        <f>'Assumptions (NG non-electricity'!N7</f>
        <v>0.569686</v>
      </c>
      <c r="Q36" s="101">
        <f>'Assumptions (NG non-electricity'!O7</f>
        <v>0.587887</v>
      </c>
      <c r="R36" s="101">
        <f>'Assumptions (NG non-electricity'!P7</f>
        <v>0.603757</v>
      </c>
      <c r="S36" s="101">
        <f>'Assumptions (NG non-electricity'!Q7</f>
        <v>0.630186</v>
      </c>
      <c r="T36" s="101">
        <f>'Assumptions (NG non-electricity'!R7</f>
        <v>0.648133</v>
      </c>
      <c r="U36" s="101">
        <f>'Assumptions (NG non-electricity'!S7</f>
        <v>0.661387</v>
      </c>
      <c r="V36" s="101">
        <f>'Assumptions (NG non-electricity'!T7</f>
        <v>0.6654176423</v>
      </c>
      <c r="W36" s="101">
        <f>'Assumptions (NG non-electricity'!U7</f>
        <v>0.6694482846</v>
      </c>
      <c r="X36" s="101">
        <f>'Assumptions (NG non-electricity'!V7</f>
        <v>0.6734789268</v>
      </c>
      <c r="Y36" s="101">
        <f>'Assumptions (NG non-electricity'!W7</f>
        <v>0.6775095691</v>
      </c>
      <c r="Z36" s="101">
        <f>'Assumptions (NG non-electricity'!X7</f>
        <v>0.6815402114</v>
      </c>
      <c r="AA36" s="101">
        <f>'Assumptions (NG non-electricity'!Y7</f>
        <v>0.6855708537</v>
      </c>
      <c r="AB36" s="101">
        <f>'Assumptions (NG non-electricity'!Z7</f>
        <v>0.6896014959</v>
      </c>
      <c r="AC36" s="101">
        <f>'Assumptions (NG non-electricity'!AA7</f>
        <v>0.6936321382</v>
      </c>
      <c r="AD36" s="101">
        <f>'Assumptions (NG non-electricity'!AB7</f>
        <v>0.6976627805</v>
      </c>
      <c r="AE36" s="101">
        <f>'Assumptions (NG non-electricity'!AC7</f>
        <v>0.7016934228</v>
      </c>
      <c r="AF36" s="101">
        <f>'Assumptions (NG non-electricity'!AD7</f>
        <v>0.705724065</v>
      </c>
      <c r="AG36" s="101">
        <f>'Assumptions (NG non-electricity'!AE7</f>
        <v>0.7097547073</v>
      </c>
      <c r="AH36" s="101">
        <f>'Assumptions (NG non-electricity'!AF7</f>
        <v>0.7137853496</v>
      </c>
      <c r="AI36" s="101">
        <f>'Assumptions (NG non-electricity'!AG7</f>
        <v>0.7178159919</v>
      </c>
      <c r="AJ36" s="101">
        <f>'Assumptions (NG non-electricity'!AH7</f>
        <v>0.7218466341</v>
      </c>
      <c r="AK36" s="101">
        <f>'Assumptions (NG non-electricity'!AI7</f>
        <v>0.7258772764</v>
      </c>
      <c r="AL36" s="101">
        <f>'Assumptions (NG non-electricity'!AJ7</f>
        <v>0.7299079187</v>
      </c>
      <c r="AM36" s="101">
        <f>'Assumptions (NG non-electricity'!AK7</f>
        <v>0.733938561</v>
      </c>
      <c r="AN36" s="101">
        <f>'Assumptions (NG non-electricity'!AL7</f>
        <v>0.7379692032</v>
      </c>
      <c r="AO36" s="101">
        <f>'Assumptions (NG non-electricity'!AM7</f>
        <v>0.7419998455</v>
      </c>
      <c r="AP36" s="101">
        <f>'Assumptions (NG non-electricity'!AN7</f>
        <v>0.7460304878</v>
      </c>
      <c r="AQ36" s="101">
        <f>'Assumptions (NG non-electricity'!AO7</f>
        <v>0.7500611301</v>
      </c>
      <c r="AR36" s="101">
        <f>'Assumptions (NG non-electricity'!AP7</f>
        <v>0.7540917724</v>
      </c>
      <c r="AS36" s="101">
        <f>'Assumptions (NG non-electricity'!AQ7</f>
        <v>0.7581224146</v>
      </c>
      <c r="AT36" s="101">
        <f>'Assumptions (NG non-electricity'!AR7</f>
        <v>0.7621530569</v>
      </c>
      <c r="AU36" s="101">
        <f>'Assumptions (NG non-electricity'!AS7</f>
        <v>0.7661836992</v>
      </c>
      <c r="AV36" s="101">
        <f>'Assumptions (NG non-electricity'!AT7</f>
        <v>0.7702143415</v>
      </c>
      <c r="AW36" s="101">
        <f>'Assumptions (NG non-electricity'!AU7</f>
        <v>0.7742449837</v>
      </c>
      <c r="AX36" s="101">
        <f>'Assumptions (NG non-electricity'!AV7</f>
        <v>0.778275626</v>
      </c>
      <c r="AY36" s="101">
        <f>'Assumptions (NG non-electricity'!AW7</f>
        <v>0.7823062683</v>
      </c>
      <c r="AZ36" s="101">
        <f>'Assumptions (NG non-electricity'!AX7</f>
        <v>0.7863369106</v>
      </c>
      <c r="BA36" s="101">
        <f>'Assumptions (NG non-electricity'!AY7</f>
        <v>0.7903675528</v>
      </c>
      <c r="BB36" s="101">
        <f>'Assumptions (NG non-electricity'!AZ7</f>
        <v>0.7943981951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0.071914</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-17.67469951</v>
      </c>
      <c r="E38" s="116">
        <f t="shared" si="3"/>
        <v>-16.51103253</v>
      </c>
      <c r="F38" s="116">
        <f t="shared" si="3"/>
        <v>-15.74841868</v>
      </c>
      <c r="G38" s="116">
        <f t="shared" si="3"/>
        <v>-15.97755493</v>
      </c>
      <c r="H38" s="116">
        <f t="shared" si="3"/>
        <v>-15.56546116</v>
      </c>
      <c r="I38" s="116">
        <f t="shared" si="3"/>
        <v>-14.9180543</v>
      </c>
      <c r="J38" s="116">
        <f t="shared" si="3"/>
        <v>-15.30306855</v>
      </c>
      <c r="K38" s="116">
        <f t="shared" si="3"/>
        <v>-15.87277142</v>
      </c>
      <c r="L38" s="116">
        <f t="shared" si="3"/>
        <v>-16.69846066</v>
      </c>
      <c r="M38" s="116">
        <f t="shared" si="3"/>
        <v>-17.12246449</v>
      </c>
      <c r="N38" s="116">
        <f t="shared" si="3"/>
        <v>-17.82363465</v>
      </c>
      <c r="O38" s="116">
        <f t="shared" si="3"/>
        <v>-19.3787102</v>
      </c>
      <c r="P38" s="116">
        <f t="shared" si="3"/>
        <v>-20.39734109</v>
      </c>
      <c r="Q38" s="116">
        <f t="shared" si="3"/>
        <v>-20.37116796</v>
      </c>
      <c r="R38" s="116">
        <f t="shared" si="3"/>
        <v>-22.14772931</v>
      </c>
      <c r="S38" s="116">
        <f t="shared" si="3"/>
        <v>-23.23401666</v>
      </c>
      <c r="T38" s="116">
        <f t="shared" si="3"/>
        <v>-22.77333614</v>
      </c>
      <c r="U38" s="116">
        <f t="shared" si="3"/>
        <v>-23.44303485</v>
      </c>
      <c r="V38" s="116">
        <f t="shared" si="3"/>
        <v>-26.18424189</v>
      </c>
      <c r="W38" s="116">
        <f t="shared" si="3"/>
        <v>-28.10111971</v>
      </c>
      <c r="X38" s="116">
        <f t="shared" si="3"/>
        <v>-29.24892137</v>
      </c>
      <c r="Y38" s="116">
        <f t="shared" si="3"/>
        <v>-29.72223666</v>
      </c>
      <c r="Z38" s="116">
        <f t="shared" si="3"/>
        <v>-30.21616502</v>
      </c>
      <c r="AA38" s="116">
        <f t="shared" si="3"/>
        <v>-30.81320345</v>
      </c>
      <c r="AB38" s="116">
        <f t="shared" si="3"/>
        <v>-31.35273595</v>
      </c>
      <c r="AC38" s="116">
        <f t="shared" si="3"/>
        <v>-32.00994551</v>
      </c>
      <c r="AD38" s="116">
        <f t="shared" si="3"/>
        <v>-32.65655214</v>
      </c>
      <c r="AE38" s="116">
        <f t="shared" si="3"/>
        <v>-33.06812084</v>
      </c>
      <c r="AF38" s="116">
        <f t="shared" si="3"/>
        <v>-33.45184075</v>
      </c>
      <c r="AG38" s="116">
        <f t="shared" si="3"/>
        <v>-33.56034467</v>
      </c>
      <c r="AH38" s="116">
        <f t="shared" si="3"/>
        <v>-33.61584359</v>
      </c>
      <c r="AI38" s="116">
        <f t="shared" si="3"/>
        <v>-33.84527351</v>
      </c>
      <c r="AJ38" s="116">
        <f t="shared" si="3"/>
        <v>-34.13586743</v>
      </c>
      <c r="AK38" s="116">
        <f t="shared" si="3"/>
        <v>-34.20084434</v>
      </c>
      <c r="AL38" s="116">
        <f t="shared" si="3"/>
        <v>-34.40520226</v>
      </c>
      <c r="AM38" s="116">
        <f t="shared" si="3"/>
        <v>-34.55938418</v>
      </c>
      <c r="AN38" s="116">
        <f t="shared" si="3"/>
        <v>-34.7618161</v>
      </c>
      <c r="AO38" s="116">
        <f t="shared" si="3"/>
        <v>-34.96902102</v>
      </c>
      <c r="AP38" s="116">
        <f t="shared" si="3"/>
        <v>-35.14814494</v>
      </c>
      <c r="AQ38" s="116">
        <f t="shared" si="3"/>
        <v>-35.27847585</v>
      </c>
      <c r="AR38" s="116">
        <f t="shared" si="3"/>
        <v>-35.51488577</v>
      </c>
      <c r="AS38" s="116">
        <f t="shared" si="3"/>
        <v>-35.71773969</v>
      </c>
      <c r="AT38" s="116">
        <f t="shared" si="3"/>
        <v>-35.96309261</v>
      </c>
      <c r="AU38" s="116">
        <f t="shared" si="3"/>
        <v>-36.12670453</v>
      </c>
      <c r="AV38" s="116">
        <f t="shared" si="3"/>
        <v>-36.49405344</v>
      </c>
      <c r="AW38" s="116">
        <f t="shared" si="3"/>
        <v>-36.79827236</v>
      </c>
      <c r="AX38" s="116">
        <f t="shared" si="3"/>
        <v>-37.02123728</v>
      </c>
      <c r="AY38" s="116">
        <f t="shared" si="3"/>
        <v>-37.2307312</v>
      </c>
      <c r="AZ38" s="116">
        <f t="shared" si="3"/>
        <v>-37.56029312</v>
      </c>
      <c r="BA38" s="116">
        <f t="shared" si="3"/>
        <v>-37.73139803</v>
      </c>
      <c r="BB38" s="116">
        <f t="shared" si="3"/>
        <v>-38.01259095</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9.232152087</v>
      </c>
      <c r="E42" s="121">
        <f t="shared" si="4"/>
        <v>9.29553767</v>
      </c>
      <c r="F42" s="121">
        <f t="shared" si="4"/>
        <v>9.23403621</v>
      </c>
      <c r="G42" s="121">
        <f t="shared" si="4"/>
        <v>9.758572953</v>
      </c>
      <c r="H42" s="121">
        <f t="shared" si="4"/>
        <v>9.830562305</v>
      </c>
      <c r="I42" s="121">
        <f t="shared" si="4"/>
        <v>11.1157167</v>
      </c>
      <c r="J42" s="121">
        <f t="shared" si="4"/>
        <v>10.46202242</v>
      </c>
      <c r="K42" s="121">
        <f t="shared" si="4"/>
        <v>10.72976178</v>
      </c>
      <c r="L42" s="121">
        <f t="shared" si="4"/>
        <v>11.42092495</v>
      </c>
      <c r="M42" s="121">
        <f t="shared" si="4"/>
        <v>10.02964178</v>
      </c>
      <c r="N42" s="121">
        <f t="shared" si="4"/>
        <v>10.23166278</v>
      </c>
      <c r="O42" s="121">
        <f t="shared" si="4"/>
        <v>10.00682141</v>
      </c>
      <c r="P42" s="121">
        <f t="shared" si="4"/>
        <v>9.662933562</v>
      </c>
      <c r="Q42" s="121">
        <f t="shared" si="4"/>
        <v>9.763589063</v>
      </c>
      <c r="R42" s="121">
        <f t="shared" si="4"/>
        <v>9.89076853</v>
      </c>
      <c r="S42" s="121">
        <f t="shared" si="4"/>
        <v>9.419113588</v>
      </c>
      <c r="T42" s="121">
        <f t="shared" si="4"/>
        <v>9.361439444</v>
      </c>
      <c r="U42" s="121">
        <f t="shared" si="4"/>
        <v>8.716852689</v>
      </c>
      <c r="V42" s="121">
        <f t="shared" si="4"/>
        <v>9.202595153</v>
      </c>
      <c r="W42" s="121">
        <f t="shared" si="4"/>
        <v>9.237570344</v>
      </c>
      <c r="X42" s="121">
        <f t="shared" si="4"/>
        <v>9.523983644</v>
      </c>
      <c r="Y42" s="121">
        <f t="shared" si="4"/>
        <v>9.413488542</v>
      </c>
      <c r="Z42" s="121">
        <f t="shared" si="4"/>
        <v>9.888081087</v>
      </c>
      <c r="AA42" s="121">
        <f t="shared" si="4"/>
        <v>9.771937185</v>
      </c>
      <c r="AB42" s="121">
        <f t="shared" si="4"/>
        <v>9.739027745</v>
      </c>
      <c r="AC42" s="121">
        <f t="shared" si="4"/>
        <v>9.689974149</v>
      </c>
      <c r="AD42" s="121">
        <f t="shared" si="4"/>
        <v>9.546897741</v>
      </c>
      <c r="AE42" s="121">
        <f t="shared" si="4"/>
        <v>9.412485247</v>
      </c>
      <c r="AF42" s="121">
        <f t="shared" si="4"/>
        <v>9.328007286</v>
      </c>
      <c r="AG42" s="121">
        <f t="shared" si="4"/>
        <v>9.186212903</v>
      </c>
      <c r="AH42" s="121">
        <f t="shared" si="4"/>
        <v>9.132146933</v>
      </c>
      <c r="AI42" s="121">
        <f t="shared" si="4"/>
        <v>9.006856549</v>
      </c>
      <c r="AJ42" s="121">
        <f t="shared" si="4"/>
        <v>8.979951019</v>
      </c>
      <c r="AK42" s="121">
        <f t="shared" si="4"/>
        <v>8.849108417</v>
      </c>
      <c r="AL42" s="121">
        <f t="shared" si="4"/>
        <v>8.707063845</v>
      </c>
      <c r="AM42" s="121">
        <f t="shared" si="4"/>
        <v>8.610884724</v>
      </c>
      <c r="AN42" s="121">
        <f t="shared" si="4"/>
        <v>8.524512541</v>
      </c>
      <c r="AO42" s="121">
        <f t="shared" si="4"/>
        <v>8.44432891</v>
      </c>
      <c r="AP42" s="121">
        <f t="shared" si="4"/>
        <v>8.343621255</v>
      </c>
      <c r="AQ42" s="121">
        <f t="shared" si="4"/>
        <v>8.225514049</v>
      </c>
      <c r="AR42" s="121">
        <f t="shared" si="4"/>
        <v>8.156096574</v>
      </c>
      <c r="AS42" s="121">
        <f t="shared" si="4"/>
        <v>8.081346624</v>
      </c>
      <c r="AT42" s="121">
        <f t="shared" si="4"/>
        <v>7.964466627</v>
      </c>
      <c r="AU42" s="121">
        <f t="shared" si="4"/>
        <v>7.8986777</v>
      </c>
      <c r="AV42" s="121">
        <f t="shared" si="4"/>
        <v>7.836516945</v>
      </c>
      <c r="AW42" s="121">
        <f t="shared" si="4"/>
        <v>7.772646365</v>
      </c>
      <c r="AX42" s="121">
        <f t="shared" si="4"/>
        <v>7.655613647</v>
      </c>
      <c r="AY42" s="121">
        <f t="shared" si="4"/>
        <v>7.591856337</v>
      </c>
      <c r="AZ42" s="121">
        <f t="shared" si="4"/>
        <v>7.532865478</v>
      </c>
      <c r="BA42" s="121">
        <f t="shared" si="4"/>
        <v>7.414939666</v>
      </c>
      <c r="BB42" s="121">
        <f t="shared" si="4"/>
        <v>7.351752701</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3.758645675</v>
      </c>
      <c r="E43" s="121">
        <f t="shared" si="5"/>
        <v>3.81083697</v>
      </c>
      <c r="F43" s="121">
        <f t="shared" si="5"/>
        <v>3.361531795</v>
      </c>
      <c r="G43" s="121">
        <f t="shared" si="5"/>
        <v>3.151323835</v>
      </c>
      <c r="H43" s="121">
        <f t="shared" si="5"/>
        <v>2.958791861</v>
      </c>
      <c r="I43" s="121">
        <f t="shared" si="5"/>
        <v>2.974707319</v>
      </c>
      <c r="J43" s="121">
        <f t="shared" si="5"/>
        <v>4.188853847</v>
      </c>
      <c r="K43" s="121">
        <f t="shared" si="5"/>
        <v>5.384847739</v>
      </c>
      <c r="L43" s="121">
        <f t="shared" si="5"/>
        <v>6.042221942</v>
      </c>
      <c r="M43" s="121">
        <f t="shared" si="5"/>
        <v>4.760034351</v>
      </c>
      <c r="N43" s="121">
        <f t="shared" si="5"/>
        <v>8.110970655</v>
      </c>
      <c r="O43" s="121">
        <f t="shared" si="5"/>
        <v>6.335641535</v>
      </c>
      <c r="P43" s="121">
        <f t="shared" si="5"/>
        <v>4.699374866</v>
      </c>
      <c r="Q43" s="121">
        <f t="shared" si="5"/>
        <v>6.454671775</v>
      </c>
      <c r="R43" s="121">
        <f t="shared" si="5"/>
        <v>10.26318852</v>
      </c>
      <c r="S43" s="121">
        <f t="shared" si="5"/>
        <v>7.760380359</v>
      </c>
      <c r="T43" s="121">
        <f t="shared" si="5"/>
        <v>6.888259627</v>
      </c>
      <c r="U43" s="121">
        <f t="shared" si="5"/>
        <v>5.252144733</v>
      </c>
      <c r="V43" s="121">
        <f t="shared" si="5"/>
        <v>4.936714939</v>
      </c>
      <c r="W43" s="121">
        <f t="shared" si="5"/>
        <v>6.121617989</v>
      </c>
      <c r="X43" s="121">
        <f t="shared" si="5"/>
        <v>9.245811284</v>
      </c>
      <c r="Y43" s="121">
        <f t="shared" si="5"/>
        <v>7.278622926</v>
      </c>
      <c r="Z43" s="121">
        <f t="shared" si="5"/>
        <v>7.352146042</v>
      </c>
      <c r="AA43" s="121">
        <f t="shared" si="5"/>
        <v>8.018594217</v>
      </c>
      <c r="AB43" s="121">
        <f t="shared" si="5"/>
        <v>8.541073005</v>
      </c>
      <c r="AC43" s="121">
        <f t="shared" si="5"/>
        <v>10.45911284</v>
      </c>
      <c r="AD43" s="121">
        <f t="shared" si="5"/>
        <v>11.54361782</v>
      </c>
      <c r="AE43" s="121">
        <f t="shared" si="5"/>
        <v>11.81927074</v>
      </c>
      <c r="AF43" s="121">
        <f t="shared" si="5"/>
        <v>12.55663845</v>
      </c>
      <c r="AG43" s="121">
        <f t="shared" si="5"/>
        <v>12.33779279</v>
      </c>
      <c r="AH43" s="121">
        <f t="shared" si="5"/>
        <v>12.02936685</v>
      </c>
      <c r="AI43" s="121">
        <f t="shared" si="5"/>
        <v>10.1237156</v>
      </c>
      <c r="AJ43" s="121">
        <f t="shared" si="5"/>
        <v>9.079389352</v>
      </c>
      <c r="AK43" s="121">
        <f t="shared" si="5"/>
        <v>8.673951484</v>
      </c>
      <c r="AL43" s="121">
        <f t="shared" si="5"/>
        <v>8.403040466</v>
      </c>
      <c r="AM43" s="121">
        <f t="shared" si="5"/>
        <v>8.429200683</v>
      </c>
      <c r="AN43" s="121">
        <f t="shared" si="5"/>
        <v>8.544957252</v>
      </c>
      <c r="AO43" s="121">
        <f t="shared" si="5"/>
        <v>8.672912216</v>
      </c>
      <c r="AP43" s="121">
        <f t="shared" si="5"/>
        <v>9.880374262</v>
      </c>
      <c r="AQ43" s="121">
        <f t="shared" si="5"/>
        <v>9.006776816</v>
      </c>
      <c r="AR43" s="121">
        <f t="shared" si="5"/>
        <v>7.46840217</v>
      </c>
      <c r="AS43" s="121">
        <f t="shared" si="5"/>
        <v>8.733482457</v>
      </c>
      <c r="AT43" s="121">
        <f t="shared" si="5"/>
        <v>10.24650779</v>
      </c>
      <c r="AU43" s="121">
        <f t="shared" si="5"/>
        <v>9.681295028</v>
      </c>
      <c r="AV43" s="121">
        <f t="shared" si="5"/>
        <v>8.766034794</v>
      </c>
      <c r="AW43" s="121">
        <f t="shared" si="5"/>
        <v>7.905102404</v>
      </c>
      <c r="AX43" s="121">
        <f t="shared" si="5"/>
        <v>7.591139054</v>
      </c>
      <c r="AY43" s="121">
        <f t="shared" si="5"/>
        <v>7.994383649</v>
      </c>
      <c r="AZ43" s="121">
        <f t="shared" si="5"/>
        <v>8.625654401</v>
      </c>
      <c r="BA43" s="121">
        <f t="shared" si="5"/>
        <v>7.221873941</v>
      </c>
      <c r="BB43" s="121">
        <f t="shared" si="5"/>
        <v>4.598115401</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997.0214138</v>
      </c>
      <c r="E44" s="121">
        <f>E42*1000/'Inflation GDP Population'!C28</f>
        <v>1001.012873</v>
      </c>
      <c r="F44" s="121">
        <f>F42*1000/'Inflation GDP Population'!D28</f>
        <v>989.8105025</v>
      </c>
      <c r="G44" s="121">
        <f>G42*1000/'Inflation GDP Population'!E28</f>
        <v>1041.571611</v>
      </c>
      <c r="H44" s="121">
        <f>H42*1000/'Inflation GDP Population'!F28</f>
        <v>1043.132638</v>
      </c>
      <c r="I44" s="121">
        <f>I42*1000/'Inflation GDP Population'!G28</f>
        <v>1172.918226</v>
      </c>
      <c r="J44" s="121">
        <f>J42*1000/'Inflation GDP Population'!H28</f>
        <v>1094.105576</v>
      </c>
      <c r="K44" s="121">
        <f>K42*1000/'Inflation GDP Population'!I28</f>
        <v>1112.351301</v>
      </c>
      <c r="L44" s="121">
        <f>L42*1000/'Inflation GDP Population'!J28</f>
        <v>1173.769843</v>
      </c>
      <c r="M44" s="121">
        <f>M42*1000/'Inflation GDP Population'!K28</f>
        <v>1019.791347</v>
      </c>
      <c r="N44" s="121">
        <f>N42*1000/'Inflation GDP Population'!L28</f>
        <v>1029.108143</v>
      </c>
      <c r="O44" s="121">
        <f>O42*1000/'Inflation GDP Population'!M28</f>
        <v>1000.080692</v>
      </c>
      <c r="P44" s="121">
        <f>P42*1000/'Inflation GDP Population'!N28</f>
        <v>957.494366</v>
      </c>
      <c r="Q44" s="121">
        <f>Q42*1000/'Inflation GDP Population'!O28</f>
        <v>959.4346706</v>
      </c>
      <c r="R44" s="121">
        <f>R42*1000/'Inflation GDP Population'!P28</f>
        <v>965.3999368</v>
      </c>
      <c r="S44" s="121">
        <f>S42*1000/'Inflation GDP Population'!Q28</f>
        <v>912.8113881</v>
      </c>
      <c r="T44" s="121">
        <f>T42*1000/'Inflation GDP Population'!R28</f>
        <v>903.5092795</v>
      </c>
      <c r="U44" s="121">
        <f>U42*1000/'Inflation GDP Population'!S28</f>
        <v>839.0168071</v>
      </c>
      <c r="V44" s="121">
        <f>V42*1000/'Inflation GDP Population'!T28</f>
        <v>882.6443889</v>
      </c>
      <c r="W44" s="121">
        <f>W42*1000/'Inflation GDP Population'!U28</f>
        <v>879.7047941</v>
      </c>
      <c r="X44" s="121">
        <f>X42*1000/'Inflation GDP Population'!V28</f>
        <v>900.5825162</v>
      </c>
      <c r="Y44" s="121">
        <f>Y42*1000/'Inflation GDP Population'!W28</f>
        <v>884.474712</v>
      </c>
      <c r="Z44" s="121">
        <f>Z42*1000/'Inflation GDP Population'!X28</f>
        <v>923.196925</v>
      </c>
      <c r="AA44" s="121">
        <f>AA42*1000/'Inflation GDP Population'!Y28</f>
        <v>906.6253116</v>
      </c>
      <c r="AB44" s="121">
        <f>AB42*1000/'Inflation GDP Population'!Z28</f>
        <v>897.9346635</v>
      </c>
      <c r="AC44" s="121">
        <f>AC42*1000/'Inflation GDP Population'!AA28</f>
        <v>887.8725286</v>
      </c>
      <c r="AD44" s="121">
        <f>AD42*1000/'Inflation GDP Population'!AB28</f>
        <v>869.3723699</v>
      </c>
      <c r="AE44" s="121">
        <f>AE42*1000/'Inflation GDP Population'!AC28</f>
        <v>851.8829469</v>
      </c>
      <c r="AF44" s="121">
        <f>AF42*1000/'Inflation GDP Population'!AD28</f>
        <v>839.0982895</v>
      </c>
      <c r="AG44" s="121">
        <f>AG42*1000/'Inflation GDP Population'!AE28</f>
        <v>821.3436439</v>
      </c>
      <c r="AH44" s="121">
        <f>AH42*1000/'Inflation GDP Population'!AF28</f>
        <v>811.5992132</v>
      </c>
      <c r="AI44" s="121">
        <f>AI42*1000/'Inflation GDP Population'!AG28</f>
        <v>796.8239619</v>
      </c>
      <c r="AJ44" s="121">
        <f>AJ42*1000/'Inflation GDP Population'!AH28</f>
        <v>790.8470572</v>
      </c>
      <c r="AK44" s="121">
        <f>AK42*1000/'Inflation GDP Population'!AI28</f>
        <v>775.8117406</v>
      </c>
      <c r="AL44" s="121">
        <f>AL42*1000/'Inflation GDP Population'!AJ28</f>
        <v>759.9336547</v>
      </c>
      <c r="AM44" s="121">
        <f>AM42*1000/'Inflation GDP Population'!AK28</f>
        <v>748.1825665</v>
      </c>
      <c r="AN44" s="121">
        <f>AN42*1000/'Inflation GDP Population'!AL28</f>
        <v>737.3843012</v>
      </c>
      <c r="AO44" s="121">
        <f>AO42*1000/'Inflation GDP Population'!AM28</f>
        <v>727.2145937</v>
      </c>
      <c r="AP44" s="121">
        <f>AP42*1000/'Inflation GDP Population'!AN28</f>
        <v>715.37482</v>
      </c>
      <c r="AQ44" s="121">
        <f>AQ42*1000/'Inflation GDP Population'!AO28</f>
        <v>702.1536795</v>
      </c>
      <c r="AR44" s="121">
        <f>AR42*1000/'Inflation GDP Population'!AP28</f>
        <v>693.1862022</v>
      </c>
      <c r="AS44" s="121">
        <f>AS42*1000/'Inflation GDP Population'!AQ28</f>
        <v>683.6231918</v>
      </c>
      <c r="AT44" s="121">
        <f>AT42*1000/'Inflation GDP Population'!AR28</f>
        <v>670.601837</v>
      </c>
      <c r="AU44" s="121">
        <f>AU42*1000/'Inflation GDP Population'!AS28</f>
        <v>661.9829784</v>
      </c>
      <c r="AV44" s="121">
        <f>AV42*1000/'Inflation GDP Population'!AT28</f>
        <v>653.7462421</v>
      </c>
      <c r="AW44" s="121">
        <f>AW42*1000/'Inflation GDP Population'!AU28</f>
        <v>645.4430997</v>
      </c>
      <c r="AX44" s="121">
        <f>AX42*1000/'Inflation GDP Population'!AV28</f>
        <v>632.8213568</v>
      </c>
      <c r="AY44" s="121">
        <f>AY42*1000/'Inflation GDP Population'!AW28</f>
        <v>624.6981576</v>
      </c>
      <c r="AZ44" s="121">
        <f>AZ42*1000/'Inflation GDP Population'!AX28</f>
        <v>617.0389169</v>
      </c>
      <c r="BA44" s="121">
        <f>BA42*1000/'Inflation GDP Population'!AY28</f>
        <v>604.6429047</v>
      </c>
      <c r="BB44" s="121">
        <f>BB42*1000/'Inflation GDP Population'!AZ28</f>
        <v>596.8016829</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405.9129648</v>
      </c>
      <c r="E45" s="121">
        <f>E43*1000/'Inflation GDP Population'!C28</f>
        <v>410.3793668</v>
      </c>
      <c r="F45" s="121">
        <f>F43*1000/'Inflation GDP Population'!D28</f>
        <v>360.3277483</v>
      </c>
      <c r="G45" s="121">
        <f>G43*1000/'Inflation GDP Population'!E28</f>
        <v>336.3534256</v>
      </c>
      <c r="H45" s="121">
        <f>H43*1000/'Inflation GDP Population'!F28</f>
        <v>313.9609174</v>
      </c>
      <c r="I45" s="121">
        <f>I43*1000/'Inflation GDP Population'!G28</f>
        <v>313.8878513</v>
      </c>
      <c r="J45" s="121">
        <f>J43*1000/'Inflation GDP Population'!H28</f>
        <v>438.0652388</v>
      </c>
      <c r="K45" s="121">
        <f>K43*1000/'Inflation GDP Population'!I28</f>
        <v>558.2456077</v>
      </c>
      <c r="L45" s="121">
        <f>L43*1000/'Inflation GDP Population'!J28</f>
        <v>620.9810443</v>
      </c>
      <c r="M45" s="121">
        <f>M43*1000/'Inflation GDP Population'!K28</f>
        <v>483.9895531</v>
      </c>
      <c r="N45" s="121">
        <f>N43*1000/'Inflation GDP Population'!L28</f>
        <v>815.8073742</v>
      </c>
      <c r="O45" s="121">
        <f>O43*1000/'Inflation GDP Population'!M28</f>
        <v>633.183357</v>
      </c>
      <c r="P45" s="121">
        <f>P43*1000/'Inflation GDP Population'!N28</f>
        <v>465.6582733</v>
      </c>
      <c r="Q45" s="121">
        <f>Q43*1000/'Inflation GDP Population'!O28</f>
        <v>634.2786294</v>
      </c>
      <c r="R45" s="121">
        <f>R43*1000/'Inflation GDP Population'!P28</f>
        <v>1001.750422</v>
      </c>
      <c r="S45" s="121">
        <f>S43*1000/'Inflation GDP Population'!Q28</f>
        <v>752.0626545</v>
      </c>
      <c r="T45" s="121">
        <f>T43*1000/'Inflation GDP Population'!R28</f>
        <v>664.8129842</v>
      </c>
      <c r="U45" s="121">
        <f>U43*1000/'Inflation GDP Population'!S28</f>
        <v>505.5308219</v>
      </c>
      <c r="V45" s="121">
        <f>V43*1000/'Inflation GDP Population'!T28</f>
        <v>473.4929298</v>
      </c>
      <c r="W45" s="121">
        <f>W43*1000/'Inflation GDP Population'!U28</f>
        <v>582.9689509</v>
      </c>
      <c r="X45" s="121">
        <f>X43*1000/'Inflation GDP Population'!V28</f>
        <v>874.2786949</v>
      </c>
      <c r="Y45" s="121">
        <f>Y43*1000/'Inflation GDP Population'!W28</f>
        <v>683.8865195</v>
      </c>
      <c r="Z45" s="121">
        <f>Z43*1000/'Inflation GDP Population'!X28</f>
        <v>686.4303154</v>
      </c>
      <c r="AA45" s="121">
        <f>AA43*1000/'Inflation GDP Population'!Y28</f>
        <v>743.952846</v>
      </c>
      <c r="AB45" s="121">
        <f>AB43*1000/'Inflation GDP Population'!Z28</f>
        <v>787.483691</v>
      </c>
      <c r="AC45" s="121">
        <f>AC43*1000/'Inflation GDP Population'!AA28</f>
        <v>958.3471347</v>
      </c>
      <c r="AD45" s="121">
        <f>AD43*1000/'Inflation GDP Population'!AB28</f>
        <v>1051.200364</v>
      </c>
      <c r="AE45" s="121">
        <f>AE43*1000/'Inflation GDP Population'!AC28</f>
        <v>1069.710595</v>
      </c>
      <c r="AF45" s="121">
        <f>AF43*1000/'Inflation GDP Population'!AD28</f>
        <v>1129.528903</v>
      </c>
      <c r="AG45" s="121">
        <f>AG43*1000/'Inflation GDP Population'!AE28</f>
        <v>1103.127893</v>
      </c>
      <c r="AH45" s="121">
        <f>AH43*1000/'Inflation GDP Population'!AF28</f>
        <v>1069.083178</v>
      </c>
      <c r="AI45" s="121">
        <f>AI43*1000/'Inflation GDP Population'!AG28</f>
        <v>895.630915</v>
      </c>
      <c r="AJ45" s="121">
        <f>AJ43*1000/'Inflation GDP Population'!AH28</f>
        <v>799.6044004</v>
      </c>
      <c r="AK45" s="121">
        <f>AK43*1000/'Inflation GDP Population'!AI28</f>
        <v>760.4555263</v>
      </c>
      <c r="AL45" s="121">
        <f>AL43*1000/'Inflation GDP Population'!AJ28</f>
        <v>733.3991533</v>
      </c>
      <c r="AM45" s="121">
        <f>AM43*1000/'Inflation GDP Population'!AK28</f>
        <v>732.3964032</v>
      </c>
      <c r="AN45" s="121">
        <f>AN43*1000/'Inflation GDP Population'!AL28</f>
        <v>739.1528022</v>
      </c>
      <c r="AO45" s="121">
        <f>AO43*1000/'Inflation GDP Population'!AM28</f>
        <v>746.89989</v>
      </c>
      <c r="AP45" s="121">
        <f>AP43*1000/'Inflation GDP Population'!AN28</f>
        <v>847.1346845</v>
      </c>
      <c r="AQ45" s="121">
        <f>AQ43*1000/'Inflation GDP Population'!AO28</f>
        <v>768.8445299</v>
      </c>
      <c r="AR45" s="121">
        <f>AR43*1000/'Inflation GDP Population'!AP28</f>
        <v>634.7390924</v>
      </c>
      <c r="AS45" s="121">
        <f>AS43*1000/'Inflation GDP Population'!AQ28</f>
        <v>738.7891438</v>
      </c>
      <c r="AT45" s="121">
        <f>AT43*1000/'Inflation GDP Population'!AR28</f>
        <v>862.7479113</v>
      </c>
      <c r="AU45" s="121">
        <f>AU43*1000/'Inflation GDP Population'!AS28</f>
        <v>811.3829631</v>
      </c>
      <c r="AV45" s="121">
        <f>AV43*1000/'Inflation GDP Population'!AT28</f>
        <v>731.2894676</v>
      </c>
      <c r="AW45" s="121">
        <f>AW43*1000/'Inflation GDP Population'!AU28</f>
        <v>656.4422925</v>
      </c>
      <c r="AX45" s="121">
        <f>AX43*1000/'Inflation GDP Population'!AV28</f>
        <v>627.4918167</v>
      </c>
      <c r="AY45" s="121">
        <f>AY43*1000/'Inflation GDP Population'!AW28</f>
        <v>657.8202373</v>
      </c>
      <c r="AZ45" s="121">
        <f>AZ43*1000/'Inflation GDP Population'!AX28</f>
        <v>706.5524354</v>
      </c>
      <c r="BA45" s="121">
        <f>BA43*1000/'Inflation GDP Population'!AY28</f>
        <v>588.8995775</v>
      </c>
      <c r="BB45" s="121">
        <f>BB43*1000/'Inflation GDP Population'!AZ28</f>
        <v>373.2665013</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2.442164276</v>
      </c>
      <c r="E46" s="126">
        <f>E42*1000/'Inflation GDP Population'!C23*100</f>
        <v>2.397044526</v>
      </c>
      <c r="F46" s="126">
        <f>F42*1000/'Inflation GDP Population'!D23*100</f>
        <v>2.327886896</v>
      </c>
      <c r="G46" s="126">
        <f>G42*1000/'Inflation GDP Population'!E23*100</f>
        <v>2.366772288</v>
      </c>
      <c r="H46" s="126">
        <f>H42*1000/'Inflation GDP Population'!F23*100</f>
        <v>2.315511794</v>
      </c>
      <c r="I46" s="126">
        <f>I42*1000/'Inflation GDP Population'!G23*100</f>
        <v>2.521381066</v>
      </c>
      <c r="J46" s="126">
        <f>J42*1000/'Inflation GDP Population'!H23*100</f>
        <v>2.265197617</v>
      </c>
      <c r="K46" s="126">
        <f>K42*1000/'Inflation GDP Population'!I23*100</f>
        <v>2.224472085</v>
      </c>
      <c r="L46" s="126">
        <f>L42*1000/'Inflation GDP Population'!J23*100</f>
        <v>2.265557743</v>
      </c>
      <c r="M46" s="126">
        <f>M42*1000/'Inflation GDP Population'!K23*100</f>
        <v>2.079392791</v>
      </c>
      <c r="N46" s="126">
        <f>N42*1000/'Inflation GDP Population'!L23*100</f>
        <v>2.048294755</v>
      </c>
      <c r="O46" s="126">
        <f>O42*1000/'Inflation GDP Population'!M23*100</f>
        <v>1.887068155</v>
      </c>
      <c r="P46" s="126">
        <f>P42*1000/'Inflation GDP Population'!N23*100</f>
        <v>1.754188989</v>
      </c>
      <c r="Q46" s="126">
        <f>Q42*1000/'Inflation GDP Population'!O23*100</f>
        <v>1.731986477</v>
      </c>
      <c r="R46" s="126">
        <f>R42*1000/'Inflation GDP Population'!P23*100</f>
        <v>1.700820951</v>
      </c>
      <c r="S46" s="126">
        <f>S42*1000/'Inflation GDP Population'!Q23*100</f>
        <v>1.644534275</v>
      </c>
      <c r="T46" s="126">
        <f>T42*1000/'Inflation GDP Population'!R23*100</f>
        <v>1.666359371</v>
      </c>
      <c r="U46" s="126">
        <f>U42*1000/'Inflation GDP Population'!S23*100</f>
        <v>1.523083605</v>
      </c>
      <c r="V46" s="126">
        <f>V42*1000/'Inflation GDP Population'!T23*100</f>
        <v>1.563447981</v>
      </c>
      <c r="W46" s="126">
        <f>W42*1000/'Inflation GDP Population'!U23*100</f>
        <v>1.564631474</v>
      </c>
      <c r="X46" s="126">
        <f>X42*1000/'Inflation GDP Population'!V23*100</f>
        <v>1.581903893</v>
      </c>
      <c r="Y46" s="126">
        <f>Y42*1000/'Inflation GDP Population'!W23*100</f>
        <v>1.533271993</v>
      </c>
      <c r="Z46" s="126">
        <f>Z42*1000/'Inflation GDP Population'!X23*100</f>
        <v>1.579384145</v>
      </c>
      <c r="AA46" s="126">
        <f>AA42*1000/'Inflation GDP Population'!Y23*100</f>
        <v>1.530606565</v>
      </c>
      <c r="AB46" s="126">
        <f>AB42*1000/'Inflation GDP Population'!Z23*100</f>
        <v>1.495910666</v>
      </c>
      <c r="AC46" s="126">
        <f>AC42*1000/'Inflation GDP Population'!AA23*100</f>
        <v>1.459552847</v>
      </c>
      <c r="AD46" s="126">
        <f>AD42*1000/'Inflation GDP Population'!AB23*100</f>
        <v>1.410154271</v>
      </c>
      <c r="AE46" s="126">
        <f>AE42*1000/'Inflation GDP Population'!AC23*100</f>
        <v>1.363376536</v>
      </c>
      <c r="AF46" s="126">
        <f>AF42*1000/'Inflation GDP Population'!AD23*100</f>
        <v>1.324974542</v>
      </c>
      <c r="AG46" s="126">
        <f>AG42*1000/'Inflation GDP Population'!AE23*100</f>
        <v>1.279564888</v>
      </c>
      <c r="AH46" s="126">
        <f>AH42*1000/'Inflation GDP Population'!AF23*100</f>
        <v>1.247400313</v>
      </c>
      <c r="AI46" s="126">
        <f>AI42*1000/'Inflation GDP Population'!AG23*100</f>
        <v>1.206461186</v>
      </c>
      <c r="AJ46" s="126">
        <f>AJ42*1000/'Inflation GDP Population'!AH23*100</f>
        <v>1.179563232</v>
      </c>
      <c r="AK46" s="126">
        <f>AK42*1000/'Inflation GDP Population'!AI23*100</f>
        <v>1.13986633</v>
      </c>
      <c r="AL46" s="126">
        <f>AL42*1000/'Inflation GDP Population'!AJ23*100</f>
        <v>1.099849569</v>
      </c>
      <c r="AM46" s="126">
        <f>AM42*1000/'Inflation GDP Population'!AK23*100</f>
        <v>1.066636609</v>
      </c>
      <c r="AN46" s="126">
        <f>AN42*1000/'Inflation GDP Population'!AL23*100</f>
        <v>1.035488821</v>
      </c>
      <c r="AO46" s="126">
        <f>AO42*1000/'Inflation GDP Population'!AM23*100</f>
        <v>1.005884583</v>
      </c>
      <c r="AP46" s="126">
        <f>AP42*1000/'Inflation GDP Population'!AN23*100</f>
        <v>0.9746411491</v>
      </c>
      <c r="AQ46" s="126">
        <f>AQ42*1000/'Inflation GDP Population'!AO23*100</f>
        <v>0.9422374473</v>
      </c>
      <c r="AR46" s="126">
        <f>AR42*1000/'Inflation GDP Population'!AP23*100</f>
        <v>0.9161926889</v>
      </c>
      <c r="AS46" s="126">
        <f>AS42*1000/'Inflation GDP Population'!AQ23*100</f>
        <v>0.8902159014</v>
      </c>
      <c r="AT46" s="126">
        <f>AT42*1000/'Inflation GDP Population'!AR23*100</f>
        <v>0.8603505882</v>
      </c>
      <c r="AU46" s="126">
        <f>AU42*1000/'Inflation GDP Population'!AS23*100</f>
        <v>0.8367203019</v>
      </c>
      <c r="AV46" s="126">
        <f>AV42*1000/'Inflation GDP Population'!AT23*100</f>
        <v>0.8140594853</v>
      </c>
      <c r="AW46" s="126">
        <f>AW42*1000/'Inflation GDP Population'!AU23*100</f>
        <v>0.7917883788</v>
      </c>
      <c r="AX46" s="126">
        <f>AX42*1000/'Inflation GDP Population'!AV23*100</f>
        <v>0.7647638886</v>
      </c>
      <c r="AY46" s="126">
        <f>AY42*1000/'Inflation GDP Population'!AW23*100</f>
        <v>0.743708074</v>
      </c>
      <c r="AZ46" s="126">
        <f>AZ42*1000/'Inflation GDP Population'!AX23*100</f>
        <v>0.7236388546</v>
      </c>
      <c r="BA46" s="126">
        <f>BA42*1000/'Inflation GDP Population'!AY23*100</f>
        <v>0.6985161275</v>
      </c>
      <c r="BB46" s="126">
        <f>BB42*1000/'Inflation GDP Population'!AZ23*100</f>
        <v>0.6791518003</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0.9942676537</v>
      </c>
      <c r="E47" s="126">
        <f>E43*1000/'Inflation GDP Population'!C23*100</f>
        <v>0.9827022625</v>
      </c>
      <c r="F47" s="126">
        <f>F43*1000/'Inflation GDP Population'!D23*100</f>
        <v>0.8474372027</v>
      </c>
      <c r="G47" s="126">
        <f>G43*1000/'Inflation GDP Population'!E23*100</f>
        <v>0.7642988332</v>
      </c>
      <c r="H47" s="126">
        <f>H43*1000/'Inflation GDP Population'!F23*100</f>
        <v>0.6969202002</v>
      </c>
      <c r="I47" s="126">
        <f>I43*1000/'Inflation GDP Population'!G23*100</f>
        <v>0.6747536765</v>
      </c>
      <c r="J47" s="126">
        <f>J43*1000/'Inflation GDP Population'!H23*100</f>
        <v>0.9069548285</v>
      </c>
      <c r="K47" s="126">
        <f>K43*1000/'Inflation GDP Population'!I23*100</f>
        <v>1.116375529</v>
      </c>
      <c r="L47" s="126">
        <f>L43*1000/'Inflation GDP Population'!J23*100</f>
        <v>1.198589674</v>
      </c>
      <c r="M47" s="126">
        <f>M43*1000/'Inflation GDP Population'!K23*100</f>
        <v>0.9868728451</v>
      </c>
      <c r="N47" s="126">
        <f>N43*1000/'Inflation GDP Population'!L23*100</f>
        <v>1.62374963</v>
      </c>
      <c r="O47" s="126">
        <f>O43*1000/'Inflation GDP Population'!M23*100</f>
        <v>1.194763741</v>
      </c>
      <c r="P47" s="126">
        <f>P43*1000/'Inflation GDP Population'!N23*100</f>
        <v>0.853114801</v>
      </c>
      <c r="Q47" s="126">
        <f>Q43*1000/'Inflation GDP Population'!O23*100</f>
        <v>1.145009704</v>
      </c>
      <c r="R47" s="126">
        <f>R43*1000/'Inflation GDP Population'!P23*100</f>
        <v>1.764862459</v>
      </c>
      <c r="S47" s="126">
        <f>S43*1000/'Inflation GDP Population'!Q23*100</f>
        <v>1.354927018</v>
      </c>
      <c r="T47" s="126">
        <f>T43*1000/'Inflation GDP Population'!R23*100</f>
        <v>1.226127248</v>
      </c>
      <c r="U47" s="126">
        <f>U43*1000/'Inflation GDP Population'!S23*100</f>
        <v>0.9176999796</v>
      </c>
      <c r="V47" s="126">
        <f>V43*1000/'Inflation GDP Population'!T23*100</f>
        <v>0.838708742</v>
      </c>
      <c r="W47" s="126">
        <f>W43*1000/'Inflation GDP Population'!U23*100</f>
        <v>1.036860973</v>
      </c>
      <c r="X47" s="126">
        <f>X43*1000/'Inflation GDP Population'!V23*100</f>
        <v>1.535700334</v>
      </c>
      <c r="Y47" s="126">
        <f>Y43*1000/'Inflation GDP Population'!W23*100</f>
        <v>1.185544405</v>
      </c>
      <c r="Z47" s="126">
        <f>Z43*1000/'Inflation GDP Population'!X23*100</f>
        <v>1.174329255</v>
      </c>
      <c r="AA47" s="126">
        <f>AA43*1000/'Inflation GDP Population'!Y23*100</f>
        <v>1.255975424</v>
      </c>
      <c r="AB47" s="126">
        <f>AB43*1000/'Inflation GDP Population'!Z23*100</f>
        <v>1.311905309</v>
      </c>
      <c r="AC47" s="126">
        <f>AC43*1000/'Inflation GDP Population'!AA23*100</f>
        <v>1.575404401</v>
      </c>
      <c r="AD47" s="126">
        <f>AD43*1000/'Inflation GDP Population'!AB23*100</f>
        <v>1.705086031</v>
      </c>
      <c r="AE47" s="126">
        <f>AE43*1000/'Inflation GDP Population'!AC23*100</f>
        <v>1.711993802</v>
      </c>
      <c r="AF47" s="126">
        <f>AF43*1000/'Inflation GDP Population'!AD23*100</f>
        <v>1.783577753</v>
      </c>
      <c r="AG47" s="126">
        <f>AG43*1000/'Inflation GDP Population'!AE23*100</f>
        <v>1.718554383</v>
      </c>
      <c r="AH47" s="126">
        <f>AH43*1000/'Inflation GDP Population'!AF23*100</f>
        <v>1.643144386</v>
      </c>
      <c r="AI47" s="126">
        <f>AI43*1000/'Inflation GDP Population'!AG23*100</f>
        <v>1.356063557</v>
      </c>
      <c r="AJ47" s="126">
        <f>AJ43*1000/'Inflation GDP Population'!AH23*100</f>
        <v>1.192624974</v>
      </c>
      <c r="AK47" s="126">
        <f>AK43*1000/'Inflation GDP Population'!AI23*100</f>
        <v>1.117304115</v>
      </c>
      <c r="AL47" s="126">
        <f>AL43*1000/'Inflation GDP Population'!AJ23*100</f>
        <v>1.061446269</v>
      </c>
      <c r="AM47" s="126">
        <f>AM43*1000/'Inflation GDP Population'!AK23*100</f>
        <v>1.044131274</v>
      </c>
      <c r="AN47" s="126">
        <f>AN43*1000/'Inflation GDP Population'!AL23*100</f>
        <v>1.037972279</v>
      </c>
      <c r="AO47" s="126">
        <f>AO43*1000/'Inflation GDP Population'!AM23*100</f>
        <v>1.033113322</v>
      </c>
      <c r="AP47" s="126">
        <f>AP43*1000/'Inflation GDP Population'!AN23*100</f>
        <v>1.154153458</v>
      </c>
      <c r="AQ47" s="126">
        <f>AQ43*1000/'Inflation GDP Population'!AO23*100</f>
        <v>1.031731554</v>
      </c>
      <c r="AR47" s="126">
        <f>AR43*1000/'Inflation GDP Population'!AP23*100</f>
        <v>0.8389424284</v>
      </c>
      <c r="AS47" s="126">
        <f>AS43*1000/'Inflation GDP Population'!AQ23*100</f>
        <v>0.9620531478</v>
      </c>
      <c r="AT47" s="126">
        <f>AT43*1000/'Inflation GDP Population'!AR23*100</f>
        <v>1.106864956</v>
      </c>
      <c r="AU47" s="126">
        <f>AU43*1000/'Inflation GDP Population'!AS23*100</f>
        <v>1.025555973</v>
      </c>
      <c r="AV47" s="126">
        <f>AV43*1000/'Inflation GDP Population'!AT23*100</f>
        <v>0.9106180491</v>
      </c>
      <c r="AW47" s="126">
        <f>AW43*1000/'Inflation GDP Population'!AU23*100</f>
        <v>0.8052814863</v>
      </c>
      <c r="AX47" s="126">
        <f>AX43*1000/'Inflation GDP Population'!AV23*100</f>
        <v>0.7583231455</v>
      </c>
      <c r="AY47" s="126">
        <f>AY43*1000/'Inflation GDP Population'!AW23*100</f>
        <v>0.7831401706</v>
      </c>
      <c r="AZ47" s="126">
        <f>AZ43*1000/'Inflation GDP Population'!AX23*100</f>
        <v>0.8286167712</v>
      </c>
      <c r="BA47" s="126">
        <f>BA43*1000/'Inflation GDP Population'!AY23*100</f>
        <v>0.680328586</v>
      </c>
      <c r="BB47" s="126">
        <f>BB43*1000/'Inflation GDP Population'!AZ23*100</f>
        <v>0.4247719529</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132.4624644</v>
      </c>
      <c r="E48" s="128">
        <f>sum('Transportation and Industrial G'!C21,Model!D246)</f>
        <v>131.6694914</v>
      </c>
      <c r="F48" s="128">
        <f>sum('Transportation and Industrial G'!D21,Model!E246)</f>
        <v>136.3036877</v>
      </c>
      <c r="G48" s="128">
        <f>sum('Transportation and Industrial G'!E21,Model!F246)</f>
        <v>138.0334152</v>
      </c>
      <c r="H48" s="128">
        <f>sum('Transportation and Industrial G'!F21,Model!G246)</f>
        <v>132.1151956</v>
      </c>
      <c r="I48" s="128">
        <f>sum('Transportation and Industrial G'!G21,Model!H246)</f>
        <v>137.4198043</v>
      </c>
      <c r="J48" s="128">
        <f>sum('Transportation and Industrial G'!H21,Model!I246)</f>
        <v>133.8403818</v>
      </c>
      <c r="K48" s="128">
        <f>sum('Transportation and Industrial G'!I21,Model!J246)</f>
        <v>134.716514</v>
      </c>
      <c r="L48" s="128">
        <f>sum('Transportation and Industrial G'!J21,Model!K246)</f>
        <v>137.0724673</v>
      </c>
      <c r="M48" s="128">
        <f>sum('Transportation and Industrial G'!K21,Model!L246)</f>
        <v>134.0524775</v>
      </c>
      <c r="N48" s="128">
        <f>sum('Transportation and Industrial G'!L21,Model!M246)</f>
        <v>131.4704064</v>
      </c>
      <c r="O48" s="128">
        <f>sum('Transportation and Industrial G'!M21,Model!N246)</f>
        <v>134.4263267</v>
      </c>
      <c r="P48" s="128">
        <f>sum('Transportation and Industrial G'!N21,Model!O246)</f>
        <v>126.0918682</v>
      </c>
      <c r="Q48" s="128">
        <f>sum('Transportation and Industrial G'!O21,Model!P246)</f>
        <v>129.1794522</v>
      </c>
      <c r="R48" s="128">
        <f>sum('Transportation and Industrial G'!P21,Model!Q246)</f>
        <v>126.8114131</v>
      </c>
      <c r="S48" s="128">
        <f>sum('Transportation and Industrial G'!Q21,Model!R246)</f>
        <v>115.9383409</v>
      </c>
      <c r="T48" s="128">
        <f>sum('Transportation and Industrial G'!R21,Model!S246)</f>
        <v>105.5067857</v>
      </c>
      <c r="U48" s="128">
        <f>sum('Transportation and Industrial G'!S21,Model!T246)</f>
        <v>99.38631031</v>
      </c>
      <c r="V48" s="128">
        <f>sum('Transportation and Industrial G'!T21,Model!U246)</f>
        <v>101.1397626</v>
      </c>
      <c r="W48" s="128">
        <f>sum('Transportation and Industrial G'!U21,Model!V246)</f>
        <v>101.0851695</v>
      </c>
      <c r="X48" s="128">
        <f>sum('Transportation and Industrial G'!V21,Model!W246)</f>
        <v>101.0305763</v>
      </c>
      <c r="Y48" s="128">
        <f>sum('Transportation and Industrial G'!W21,Model!X246)</f>
        <v>97.69060358</v>
      </c>
      <c r="Z48" s="128">
        <f>sum('Transportation and Industrial G'!X21,Model!Y246)</f>
        <v>95.25880896</v>
      </c>
      <c r="AA48" s="128">
        <f>sum('Transportation and Industrial G'!Y21,Model!Z246)</f>
        <v>92.82722928</v>
      </c>
      <c r="AB48" s="128">
        <f>sum('Transportation and Industrial G'!Z21,Model!AA246)</f>
        <v>90.39588022</v>
      </c>
      <c r="AC48" s="128">
        <f>sum('Transportation and Industrial G'!AA21,Model!AB246)</f>
        <v>87.96477905</v>
      </c>
      <c r="AD48" s="128">
        <f>sum('Transportation and Industrial G'!AB21,Model!AC246)</f>
        <v>85.53394481</v>
      </c>
      <c r="AE48" s="128">
        <f>sum('Transportation and Industrial G'!AC21,Model!AD246)</f>
        <v>83.1033985</v>
      </c>
      <c r="AF48" s="128">
        <f>sum('Transportation and Industrial G'!AD21,Model!AE246)</f>
        <v>80.67316343</v>
      </c>
      <c r="AG48" s="128">
        <f>sum('Transportation and Industrial G'!AE21,Model!AF246)</f>
        <v>77.15371197</v>
      </c>
      <c r="AH48" s="128">
        <f>sum('Transportation and Industrial G'!AF21,Model!AG246)</f>
        <v>73.81649995</v>
      </c>
      <c r="AI48" s="128">
        <f>sum('Transportation and Industrial G'!AG21,Model!AH246)</f>
        <v>69.21767374</v>
      </c>
      <c r="AJ48" s="128">
        <f>sum('Transportation and Industrial G'!AH21,Model!AI246)</f>
        <v>65.85948672</v>
      </c>
      <c r="AK48" s="128">
        <f>sum('Transportation and Industrial G'!AI21,Model!AJ246)</f>
        <v>63.32195219</v>
      </c>
      <c r="AL48" s="128">
        <f>sum('Transportation and Industrial G'!AJ21,Model!AK246)</f>
        <v>60.55345367</v>
      </c>
      <c r="AM48" s="128">
        <f>sum('Transportation and Industrial G'!AK21,Model!AL246)</f>
        <v>57.95499269</v>
      </c>
      <c r="AN48" s="128">
        <f>sum('Transportation and Industrial G'!AL21,Model!AM246)</f>
        <v>55.41285657</v>
      </c>
      <c r="AO48" s="128">
        <f>sum('Transportation and Industrial G'!AM21,Model!AN246)</f>
        <v>53.08918929</v>
      </c>
      <c r="AP48" s="128">
        <f>sum('Transportation and Industrial G'!AN21,Model!AO246)</f>
        <v>50.82350424</v>
      </c>
      <c r="AQ48" s="128">
        <f>sum('Transportation and Industrial G'!AO21,Model!AP246)</f>
        <v>48.58730508</v>
      </c>
      <c r="AR48" s="128">
        <f>sum('Transportation and Industrial G'!AP21,Model!AQ246)</f>
        <v>46.3599129</v>
      </c>
      <c r="AS48" s="128">
        <f>sum('Transportation and Industrial G'!AQ21,Model!AR246)</f>
        <v>44.14192218</v>
      </c>
      <c r="AT48" s="128">
        <f>sum('Transportation and Industrial G'!AR21,Model!AS246)</f>
        <v>41.9339821</v>
      </c>
      <c r="AU48" s="128">
        <f>sum('Transportation and Industrial G'!AS21,Model!AT246)</f>
        <v>39.73680304</v>
      </c>
      <c r="AV48" s="128">
        <f>sum('Transportation and Industrial G'!AT21,Model!AU246)</f>
        <v>37.55116393</v>
      </c>
      <c r="AW48" s="128">
        <f>sum('Transportation and Industrial G'!AU21,Model!AV246)</f>
        <v>35.37792073</v>
      </c>
      <c r="AX48" s="128">
        <f>sum('Transportation and Industrial G'!AV21,Model!AW246)</f>
        <v>33.21801622</v>
      </c>
      <c r="AY48" s="128">
        <f>sum('Transportation and Industrial G'!AW21,Model!AX246)</f>
        <v>31.07249125</v>
      </c>
      <c r="AZ48" s="128">
        <f>sum('Transportation and Industrial G'!AX21,Model!AY246)</f>
        <v>28.94249788</v>
      </c>
      <c r="BA48" s="128">
        <f>sum('Transportation and Industrial G'!AY21,Model!AZ246)</f>
        <v>26.82931457</v>
      </c>
      <c r="BB48" s="128">
        <f>sum('Transportation and Industrial G'!AZ21,Model!BA246)</f>
        <v>24.73436411</v>
      </c>
    </row>
    <row r="49" ht="15.75" customHeight="1">
      <c r="A49" s="127" t="s">
        <v>280</v>
      </c>
      <c r="B49" s="32" t="s">
        <v>279</v>
      </c>
      <c r="C49" s="32" t="s">
        <v>281</v>
      </c>
      <c r="D49" s="128">
        <f>sum('Transportation and Industrial G'!B$14:B$17,Model!C654)</f>
        <v>57.00424152</v>
      </c>
      <c r="E49" s="128">
        <f>sum('Transportation and Industrial G'!C$14:C$17,Model!D654)</f>
        <v>52.41049873</v>
      </c>
      <c r="F49" s="128">
        <f>sum('Transportation and Industrial G'!D$14:D$17,Model!E654)</f>
        <v>55.30176472</v>
      </c>
      <c r="G49" s="128">
        <f>sum('Transportation and Industrial G'!E$14:E$17,Model!F654)</f>
        <v>54.70971045</v>
      </c>
      <c r="H49" s="128">
        <f>sum('Transportation and Industrial G'!F$14:F$17,Model!G654)</f>
        <v>52.90662039</v>
      </c>
      <c r="I49" s="128">
        <f>sum('Transportation and Industrial G'!G$14:G$17,Model!H654)</f>
        <v>55.67025748</v>
      </c>
      <c r="J49" s="128">
        <f>sum('Transportation and Industrial G'!H$14:H$17,Model!I654)</f>
        <v>59.41820377</v>
      </c>
      <c r="K49" s="128">
        <f>sum('Transportation and Industrial G'!I$14:I$17,Model!J654)</f>
        <v>63.77840943</v>
      </c>
      <c r="L49" s="128">
        <f>sum('Transportation and Industrial G'!J$14:J$17,Model!K654)</f>
        <v>68.01540645</v>
      </c>
      <c r="M49" s="128">
        <f>sum('Transportation and Industrial G'!K$14:K$17,Model!L654)</f>
        <v>65.89868966</v>
      </c>
      <c r="N49" s="128">
        <f>sum('Transportation and Industrial G'!L$14:L$17,Model!M654)</f>
        <v>66.16134187</v>
      </c>
      <c r="O49" s="128">
        <f>sum('Transportation and Industrial G'!M$14:M$17,Model!N654)</f>
        <v>66.28178626</v>
      </c>
      <c r="P49" s="128">
        <f>sum('Transportation and Industrial G'!N$14:N$17,Model!O654)</f>
        <v>66.12992948</v>
      </c>
      <c r="Q49" s="128">
        <f>sum('Transportation and Industrial G'!O$14:O$17,Model!P654)</f>
        <v>68.07277597</v>
      </c>
      <c r="R49" s="128">
        <f>sum('Transportation and Industrial G'!P$14:P$17,Model!Q654)</f>
        <v>68.60801603</v>
      </c>
      <c r="S49" s="128">
        <f>sum('Transportation and Industrial G'!Q$14:Q$17,Model!R654)</f>
        <v>70.8459617</v>
      </c>
      <c r="T49" s="128">
        <f>sum('Transportation and Industrial G'!R$14:R$17,Model!S654)</f>
        <v>71.89607341</v>
      </c>
      <c r="U49" s="128">
        <f>sum('Transportation and Industrial G'!S$14:S$17,Model!T654)</f>
        <v>70.67561999</v>
      </c>
      <c r="V49" s="128">
        <f>sum('Transportation and Industrial G'!T$14:T$17,Model!U654)</f>
        <v>75.83283902</v>
      </c>
      <c r="W49" s="128">
        <f>sum('Transportation and Industrial G'!U$14:U$17,Model!V654)</f>
        <v>75.76819634</v>
      </c>
      <c r="X49" s="128">
        <f>sum('Transportation and Industrial G'!V$14:V$17,Model!W654)</f>
        <v>75.70355365</v>
      </c>
      <c r="Y49" s="128">
        <f>sum('Transportation and Industrial G'!W$14:W$17,Model!X654)</f>
        <v>75.21980835</v>
      </c>
      <c r="Z49" s="128">
        <f>sum('Transportation and Industrial G'!X$14:X$17,Model!Y654)</f>
        <v>74.75304354</v>
      </c>
      <c r="AA49" s="128">
        <f>sum('Transportation and Industrial G'!Y$14:Y$17,Model!Z654)</f>
        <v>74.30325921</v>
      </c>
      <c r="AB49" s="128">
        <f>sum('Transportation and Industrial G'!Z$14:Z$17,Model!AA654)</f>
        <v>73.87045536</v>
      </c>
      <c r="AC49" s="128">
        <f>sum('Transportation and Industrial G'!AA$14:AA$17,Model!AB654)</f>
        <v>73.45463199</v>
      </c>
      <c r="AD49" s="128">
        <f>sum('Transportation and Industrial G'!AB$14:AB$17,Model!AC654)</f>
        <v>73.05578911</v>
      </c>
      <c r="AE49" s="128">
        <f>sum('Transportation and Industrial G'!AC$14:AC$17,Model!AD654)</f>
        <v>72.67392671</v>
      </c>
      <c r="AF49" s="128">
        <f>sum('Transportation and Industrial G'!AD$14:AD$17,Model!AE654)</f>
        <v>72.62123579</v>
      </c>
      <c r="AG49" s="128">
        <f>sum('Transportation and Industrial G'!AE$14:AE$17,Model!AF654)</f>
        <v>72.56854487</v>
      </c>
      <c r="AH49" s="128">
        <f>sum('Transportation and Industrial G'!AF$14:AF$17,Model!AG654)</f>
        <v>72.51585395</v>
      </c>
      <c r="AI49" s="128">
        <f>sum('Transportation and Industrial G'!AG$14:AG$17,Model!AH654)</f>
        <v>72.46316303</v>
      </c>
      <c r="AJ49" s="128">
        <f>sum('Transportation and Industrial G'!AH$14:AH$17,Model!AI654)</f>
        <v>72.41047211</v>
      </c>
      <c r="AK49" s="128">
        <f>sum('Transportation and Industrial G'!AI$14:AI$17,Model!AJ654)</f>
        <v>72.35778119</v>
      </c>
      <c r="AL49" s="128">
        <f>sum('Transportation and Industrial G'!AJ$14:AJ$17,Model!AK654)</f>
        <v>72.30509027</v>
      </c>
      <c r="AM49" s="128">
        <f>sum('Transportation and Industrial G'!AK$14:AK$17,Model!AL654)</f>
        <v>72.25239935</v>
      </c>
      <c r="AN49" s="128">
        <f>sum('Transportation and Industrial G'!AL$14:AL$17,Model!AM654)</f>
        <v>72.19970843</v>
      </c>
      <c r="AO49" s="128">
        <f>sum('Transportation and Industrial G'!AM$14:AM$17,Model!AN654)</f>
        <v>72.14701751</v>
      </c>
      <c r="AP49" s="128">
        <f>sum('Transportation and Industrial G'!AN$14:AN$17,Model!AO654)</f>
        <v>72.09432659</v>
      </c>
      <c r="AQ49" s="128">
        <f>sum('Transportation and Industrial G'!AO$14:AO$17,Model!AP654)</f>
        <v>72.04163567</v>
      </c>
      <c r="AR49" s="128">
        <f>sum('Transportation and Industrial G'!AP$14:AP$17,Model!AQ654)</f>
        <v>71.98894475</v>
      </c>
      <c r="AS49" s="128">
        <f>sum('Transportation and Industrial G'!AQ$14:AQ$17,Model!AR654)</f>
        <v>71.93625383</v>
      </c>
      <c r="AT49" s="128">
        <f>sum('Transportation and Industrial G'!AR$14:AR$17,Model!AS654)</f>
        <v>71.88356291</v>
      </c>
      <c r="AU49" s="128">
        <f>sum('Transportation and Industrial G'!AS$14:AS$17,Model!AT654)</f>
        <v>71.83087199</v>
      </c>
      <c r="AV49" s="128">
        <f>sum('Transportation and Industrial G'!AT$14:AT$17,Model!AU654)</f>
        <v>71.77818107</v>
      </c>
      <c r="AW49" s="128">
        <f>sum('Transportation and Industrial G'!AU$14:AU$17,Model!AV654)</f>
        <v>71.72549015</v>
      </c>
      <c r="AX49" s="128">
        <f>sum('Transportation and Industrial G'!AV$14:AV$17,Model!AW654)</f>
        <v>71.67279923</v>
      </c>
      <c r="AY49" s="128">
        <f>sum('Transportation and Industrial G'!AW$14:AW$17,Model!AX654)</f>
        <v>71.62010831</v>
      </c>
      <c r="AZ49" s="128">
        <f>sum('Transportation and Industrial G'!AX$14:AX$17,Model!AY654)</f>
        <v>71.56741739</v>
      </c>
      <c r="BA49" s="128">
        <f>sum('Transportation and Industrial G'!AY$14:AY$17,Model!AZ654)</f>
        <v>71.51472647</v>
      </c>
      <c r="BB49" s="128">
        <f>sum('Transportation and Industrial G'!AZ$14:AZ$17,Model!BA654)</f>
        <v>71.46203555</v>
      </c>
    </row>
    <row r="50" ht="15.75" customHeight="1">
      <c r="A50" s="127" t="s">
        <v>282</v>
      </c>
      <c r="B50" s="32" t="s">
        <v>279</v>
      </c>
      <c r="C50" s="32" t="s">
        <v>215</v>
      </c>
      <c r="D50" s="128">
        <f>sum('Transportation and Industrial G'!B36:B39,Model!C2468)</f>
        <v>88.20286011</v>
      </c>
      <c r="E50" s="128">
        <f>sum('Transportation and Industrial G'!C36:C39,Model!D2468)</f>
        <v>91.82075897</v>
      </c>
      <c r="F50" s="128">
        <f>sum('Transportation and Industrial G'!D36:D39,Model!E2468)</f>
        <v>89.25652402</v>
      </c>
      <c r="G50" s="128">
        <f>sum('Transportation and Industrial G'!E36:E39,Model!F2468)</f>
        <v>92.79527649</v>
      </c>
      <c r="H50" s="128">
        <f>sum('Transportation and Industrial G'!F36:F39,Model!G2468)</f>
        <v>90.52560133</v>
      </c>
      <c r="I50" s="128">
        <f>sum('Transportation and Industrial G'!G36:G39,Model!H2468)</f>
        <v>89.53981679</v>
      </c>
      <c r="J50" s="128">
        <f>sum('Transportation and Industrial G'!H36:H39,Model!I2468)</f>
        <v>92.70182928</v>
      </c>
      <c r="K50" s="128">
        <f>sum('Transportation and Industrial G'!I36:I39,Model!J2468)</f>
        <v>96.24877969</v>
      </c>
      <c r="L50" s="128">
        <f>sum('Transportation and Industrial G'!J36:J39,Model!K2468)</f>
        <v>91.08743312</v>
      </c>
      <c r="M50" s="128">
        <f>sum('Transportation and Industrial G'!K36:K39,Model!L2468)</f>
        <v>87.32330782</v>
      </c>
      <c r="N50" s="128">
        <f>sum('Transportation and Industrial G'!L36:L39,Model!M2468)</f>
        <v>92.00266569</v>
      </c>
      <c r="O50" s="128">
        <f>sum('Transportation and Industrial G'!M36:M39,Model!N2468)</f>
        <v>92.85370247</v>
      </c>
      <c r="P50" s="128">
        <f>sum('Transportation and Industrial G'!N36:N39,Model!O2468)</f>
        <v>94.52056953</v>
      </c>
      <c r="Q50" s="128">
        <f>sum('Transportation and Industrial G'!O36:O39,Model!P2468)</f>
        <v>96.21335695</v>
      </c>
      <c r="R50" s="128">
        <f>sum('Transportation and Industrial G'!P36:P39,Model!Q2468)</f>
        <v>100.9386254</v>
      </c>
      <c r="S50" s="128">
        <f>sum('Transportation and Industrial G'!Q36:Q39,Model!R2468)</f>
        <v>96.31079922</v>
      </c>
      <c r="T50" s="128">
        <f>sum('Transportation and Industrial G'!R36:R39,Model!S2468)</f>
        <v>94.869165</v>
      </c>
      <c r="U50" s="128">
        <f>sum('Transportation and Industrial G'!S36:S39,Model!T2468)</f>
        <v>96.9354479</v>
      </c>
      <c r="V50" s="128">
        <f>sum('Transportation and Industrial G'!T36:T39,Model!U2468)</f>
        <v>96.56761304</v>
      </c>
      <c r="W50" s="128">
        <f>sum('Transportation and Industrial G'!U36:U39,Model!V2468)</f>
        <v>96.18802356</v>
      </c>
      <c r="X50" s="128">
        <f>sum('Transportation and Industrial G'!V36:V39,Model!W2468)</f>
        <v>95.80843408</v>
      </c>
      <c r="Y50" s="128">
        <f>sum('Transportation and Industrial G'!W36:W39,Model!X2468)</f>
        <v>95.42477118</v>
      </c>
      <c r="Z50" s="128">
        <f>sum('Transportation and Industrial G'!X36:X39,Model!Y2468)</f>
        <v>95.04110829</v>
      </c>
      <c r="AA50" s="128">
        <f>sum('Transportation and Industrial G'!Y36:Y39,Model!Z2468)</f>
        <v>94.65744539</v>
      </c>
      <c r="AB50" s="128">
        <f>sum('Transportation and Industrial G'!Z36:Z39,Model!AA2468)</f>
        <v>94.27378249</v>
      </c>
      <c r="AC50" s="128">
        <f>sum('Transportation and Industrial G'!AA36:AA39,Model!AB2468)</f>
        <v>93.8901196</v>
      </c>
      <c r="AD50" s="128">
        <f>sum('Transportation and Industrial G'!AB36:AB39,Model!AC2468)</f>
        <v>93.5064567</v>
      </c>
      <c r="AE50" s="128">
        <f>sum('Transportation and Industrial G'!AC36:AC39,Model!AD2468)</f>
        <v>93.12279381</v>
      </c>
      <c r="AF50" s="128">
        <f>sum('Transportation and Industrial G'!AD36:AD39,Model!AE2468)</f>
        <v>92.73913091</v>
      </c>
      <c r="AG50" s="128">
        <f>sum('Transportation and Industrial G'!AE36:AE39,Model!AF2468)</f>
        <v>92.35546801</v>
      </c>
      <c r="AH50" s="128">
        <f>sum('Transportation and Industrial G'!AF36:AF39,Model!AG2468)</f>
        <v>91.97180512</v>
      </c>
      <c r="AI50" s="128">
        <f>sum('Transportation and Industrial G'!AG36:AG39,Model!AH2468)</f>
        <v>91.58814222</v>
      </c>
      <c r="AJ50" s="128">
        <f>sum('Transportation and Industrial G'!AH36:AH39,Model!AI2468)</f>
        <v>91.20447932</v>
      </c>
      <c r="AK50" s="128">
        <f>sum('Transportation and Industrial G'!AI36:AI39,Model!AJ2468)</f>
        <v>90.82081643</v>
      </c>
      <c r="AL50" s="128">
        <f>sum('Transportation and Industrial G'!AJ36:AJ39,Model!AK2468)</f>
        <v>90.43715353</v>
      </c>
      <c r="AM50" s="128">
        <f>sum('Transportation and Industrial G'!AK36:AK39,Model!AL2468)</f>
        <v>90.05349064</v>
      </c>
      <c r="AN50" s="128">
        <f>sum('Transportation and Industrial G'!AL36:AL39,Model!AM2468)</f>
        <v>89.66982774</v>
      </c>
      <c r="AO50" s="128">
        <f>sum('Transportation and Industrial G'!AM36:AM39,Model!AN2468)</f>
        <v>89.28616484</v>
      </c>
      <c r="AP50" s="128">
        <f>sum('Transportation and Industrial G'!AN36:AN39,Model!AO2468)</f>
        <v>88.90250195</v>
      </c>
      <c r="AQ50" s="128">
        <f>sum('Transportation and Industrial G'!AO36:AO39,Model!AP2468)</f>
        <v>88.51883905</v>
      </c>
      <c r="AR50" s="128">
        <f>sum('Transportation and Industrial G'!AP36:AP39,Model!AQ2468)</f>
        <v>88.13517615</v>
      </c>
      <c r="AS50" s="128">
        <f>sum('Transportation and Industrial G'!AQ36:AQ39,Model!AR2468)</f>
        <v>87.75151326</v>
      </c>
      <c r="AT50" s="128">
        <f>sum('Transportation and Industrial G'!AR36:AR39,Model!AS2468)</f>
        <v>87.36785036</v>
      </c>
      <c r="AU50" s="128">
        <f>sum('Transportation and Industrial G'!AS36:AS39,Model!AT2468)</f>
        <v>86.98418747</v>
      </c>
      <c r="AV50" s="128">
        <f>sum('Transportation and Industrial G'!AT36:AT39,Model!AU2468)</f>
        <v>86.60052457</v>
      </c>
      <c r="AW50" s="128">
        <f>sum('Transportation and Industrial G'!AU36:AU39,Model!AV2468)</f>
        <v>86.21686167</v>
      </c>
      <c r="AX50" s="128">
        <f>sum('Transportation and Industrial G'!AV36:AV39,Model!AW2468)</f>
        <v>85.83319878</v>
      </c>
      <c r="AY50" s="128">
        <f>sum('Transportation and Industrial G'!AW36:AW39,Model!AX2468)</f>
        <v>85.44953588</v>
      </c>
      <c r="AZ50" s="128">
        <f>sum('Transportation and Industrial G'!AX36:AX39,Model!AY2468)</f>
        <v>85.06587299</v>
      </c>
      <c r="BA50" s="128">
        <f>sum('Transportation and Industrial G'!AY36:AY39,Model!AZ2468)</f>
        <v>84.68221009</v>
      </c>
      <c r="BB50" s="128">
        <f>sum('Transportation and Industrial G'!AZ36:AZ39,Model!BA2468)</f>
        <v>84.29854719</v>
      </c>
    </row>
    <row r="51" ht="15.75" customHeight="1">
      <c r="A51" s="127" t="s">
        <v>283</v>
      </c>
      <c r="B51" s="32" t="s">
        <v>279</v>
      </c>
      <c r="C51" s="32" t="s">
        <v>284</v>
      </c>
      <c r="D51" s="128">
        <f>sum(Model!C245,Model!C653,Model!C891,Model!C1116,Model!C1343,Model!C1568,Model!C1793,Model!C2244,Model!C2467,Model!C3760)</f>
        <v>0.08837992</v>
      </c>
      <c r="E51" s="128">
        <f>sum(Model!D245,Model!D653,Model!D891,Model!D1116,Model!D1343,Model!D1568,Model!D1793,Model!D2244,Model!D2467,Model!D3760)</f>
        <v>0.2236482</v>
      </c>
      <c r="F51" s="128">
        <f>sum(Model!E245,Model!E653,Model!E891,Model!E1116,Model!E1343,Model!E1568,Model!E1793,Model!E2244,Model!E2467,Model!E3760)</f>
        <v>0.2488076</v>
      </c>
      <c r="G51" s="128">
        <f>sum(Model!F245,Model!F653,Model!F891,Model!F1116,Model!F1343,Model!F1568,Model!F1793,Model!F2244,Model!F2467,Model!F3760)</f>
        <v>0.50976014</v>
      </c>
      <c r="H51" s="128">
        <f>sum(Model!G245,Model!G653,Model!G891,Model!G1116,Model!G1343,Model!G1568,Model!G1793,Model!G2244,Model!G2467,Model!G3760)</f>
        <v>0.2493344</v>
      </c>
      <c r="I51" s="128">
        <f>sum(Model!H245,Model!H653,Model!H891,Model!H1116,Model!H1343,Model!H1568,Model!H1793,Model!H2244,Model!H2467,Model!H3760)</f>
        <v>0.38323984</v>
      </c>
      <c r="J51" s="128">
        <f>sum(Model!I245,Model!I653,Model!I891,Model!I1116,Model!I1343,Model!I1568,Model!I1793,Model!I2244,Model!I2467,Model!I3760)</f>
        <v>0.18174918</v>
      </c>
      <c r="K51" s="128">
        <f>sum(Model!J245,Model!J653,Model!J891,Model!J1116,Model!J1343,Model!J1568,Model!J1793,Model!J2244,Model!J2467,Model!J3760)</f>
        <v>0.2117965</v>
      </c>
      <c r="L51" s="128">
        <f>sum(Model!K245,Model!K653,Model!K891,Model!K1116,Model!K1343,Model!K1568,Model!K1793,Model!K2244,Model!K2467,Model!K3760)</f>
        <v>0.631196</v>
      </c>
      <c r="M51" s="128">
        <f>sum(Model!L245,Model!L653,Model!L891,Model!L1116,Model!L1343,Model!L1568,Model!L1793,Model!L2244,Model!L2467,Model!L3760)</f>
        <v>0.93171224</v>
      </c>
      <c r="N51" s="128">
        <f>sum(Model!M245,Model!M653,Model!M891,Model!M1116,Model!M1343,Model!M1568,Model!M1793,Model!M2244,Model!M2467,Model!M3760)</f>
        <v>0.6409826</v>
      </c>
      <c r="O51" s="128">
        <f>sum(Model!N245,Model!N653,Model!N891,Model!N1116,Model!N1343,Model!N1568,Model!N1793,Model!N2244,Model!N2467,Model!N3760)</f>
        <v>0.6549582</v>
      </c>
      <c r="P51" s="128">
        <f>sum(Model!O245,Model!O653,Model!O891,Model!O1116,Model!O1343,Model!O1568,Model!O1793,Model!O2244,Model!O2467,Model!O3760)</f>
        <v>1.9995112</v>
      </c>
      <c r="Q51" s="128">
        <f>sum(Model!P245,Model!P653,Model!P891,Model!P1116,Model!P1343,Model!P1568,Model!P1793,Model!P2244,Model!P2467,Model!P3760)</f>
        <v>0.20586288</v>
      </c>
      <c r="R51" s="128">
        <f>sum(Model!Q245,Model!Q653,Model!Q891,Model!Q1116,Model!Q1343,Model!Q1568,Model!Q1793,Model!Q2244,Model!Q2467,Model!Q3760)</f>
        <v>0.61800108</v>
      </c>
      <c r="S51" s="128">
        <f>sum(Model!R245,Model!R653,Model!R891,Model!R1116,Model!R1343,Model!R1568,Model!R1793,Model!R2244,Model!R2467,Model!R3760)</f>
        <v>1.584598</v>
      </c>
      <c r="T51" s="128">
        <f>sum(Model!S245,Model!S653,Model!S891,Model!S1116,Model!S1343,Model!S1568,Model!S1793,Model!S2244,Model!S2467,Model!S3760)</f>
        <v>2.2488639</v>
      </c>
      <c r="U51" s="128">
        <f>sum(Model!T245,Model!T653,Model!T891,Model!T1116,Model!T1343,Model!T1568,Model!T1793,Model!T2244,Model!T2467,Model!T3760)</f>
        <v>0.95803886</v>
      </c>
      <c r="V51" s="128">
        <f>sum(Model!U245,Model!U653,Model!U891,Model!U1116,Model!U1343,Model!U1568,Model!U1793,Model!U2244,Model!U2467,Model!U3760)</f>
        <v>1.16399384</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2.636760595</v>
      </c>
      <c r="Z51" s="128">
        <f>sum(Model!Y245,Model!Y653,Model!Y891,Model!Y1116,Model!Y1343,Model!Y1568,Model!Y1793,Model!Y2244,Model!Y2467,Model!Y3760)</f>
        <v>2.344871832</v>
      </c>
      <c r="AA51" s="128">
        <f>sum(Model!Z245,Model!Z653,Model!Z891,Model!Z1116,Model!Z1343,Model!Z1568,Model!Z1793,Model!Z2244,Model!Z2467,Model!Z3760)</f>
        <v>2.349273472</v>
      </c>
      <c r="AB51" s="128">
        <f>sum(Model!AA245,Model!AA653,Model!AA891,Model!AA1116,Model!AA1343,Model!AA1568,Model!AA1793,Model!AA2244,Model!AA2467,Model!AA3760)</f>
        <v>2.348830792</v>
      </c>
      <c r="AC51" s="128">
        <f>sum(Model!AB245,Model!AB653,Model!AB891,Model!AB1116,Model!AB1343,Model!AB1568,Model!AB1793,Model!AB2244,Model!AB2467,Model!AB3760)</f>
        <v>2.349202072</v>
      </c>
      <c r="AD51" s="128">
        <f>sum(Model!AC245,Model!AC653,Model!AC891,Model!AC1116,Model!AC1343,Model!AC1568,Model!AC1793,Model!AC2244,Model!AC2467,Model!AC3760)</f>
        <v>2.348307312</v>
      </c>
      <c r="AE51" s="128">
        <f>sum(Model!AD245,Model!AD653,Model!AD891,Model!AD1116,Model!AD1343,Model!AD1568,Model!AD1793,Model!AD2244,Model!AD2467,Model!AD3760)</f>
        <v>2.344540792</v>
      </c>
      <c r="AF51" s="128">
        <f>sum(Model!AE245,Model!AE653,Model!AE891,Model!AE1116,Model!AE1343,Model!AE1568,Model!AE1793,Model!AE2244,Model!AE2467,Model!AE3760)</f>
        <v>2.343687272</v>
      </c>
      <c r="AG51" s="128">
        <f>sum(Model!AF245,Model!AF653,Model!AF891,Model!AF1116,Model!AF1343,Model!AF1568,Model!AF1793,Model!AF2244,Model!AF2467,Model!AF3760)</f>
        <v>2.649558875</v>
      </c>
      <c r="AH51" s="128">
        <f>sum(Model!AG245,Model!AG653,Model!AG891,Model!AG1116,Model!AG1343,Model!AG1568,Model!AG1793,Model!AG2244,Model!AG2467,Model!AG3760)</f>
        <v>2.566980963</v>
      </c>
      <c r="AI51" s="128">
        <f>sum(Model!AH245,Model!AH653,Model!AH891,Model!AH1116,Model!AH1343,Model!AH1568,Model!AH1793,Model!AH2244,Model!AH2467,Model!AH3760)</f>
        <v>3.184885043</v>
      </c>
      <c r="AJ51" s="128">
        <f>sum(Model!AI245,Model!AI653,Model!AI891,Model!AI1116,Model!AI1343,Model!AI1568,Model!AI1793,Model!AI2244,Model!AI2467,Model!AI3760)</f>
        <v>2.733428223</v>
      </c>
      <c r="AK51" s="128">
        <f>sum(Model!AJ245,Model!AJ653,Model!AJ891,Model!AJ1116,Model!AJ1343,Model!AJ1568,Model!AJ1793,Model!AJ2244,Model!AJ2467,Model!AJ3760)</f>
        <v>2.778252263</v>
      </c>
      <c r="AL51" s="128">
        <f>sum(Model!AK245,Model!AK653,Model!AK891,Model!AK1116,Model!AK1343,Model!AK1568,Model!AK1793,Model!AK2244,Model!AK2467,Model!AK3760)</f>
        <v>2.743283503</v>
      </c>
      <c r="AM51" s="128">
        <f>sum(Model!AL245,Model!AL653,Model!AL891,Model!AL1116,Model!AL1343,Model!AL1568,Model!AL1793,Model!AL2244,Model!AL2467,Model!AL3760)</f>
        <v>2.696296163</v>
      </c>
      <c r="AN51" s="128">
        <f>sum(Model!AM245,Model!AM653,Model!AM891,Model!AM1116,Model!AM1343,Model!AM1568,Model!AM1793,Model!AM2244,Model!AM2467,Model!AM3760)</f>
        <v>3.129322003</v>
      </c>
      <c r="AO51" s="128">
        <f>sum(Model!AN245,Model!AN653,Model!AN891,Model!AN1116,Model!AN1343,Model!AN1568,Model!AN1793,Model!AN2244,Model!AN2467,Model!AN3760)</f>
        <v>3.126217723</v>
      </c>
      <c r="AP51" s="128">
        <f>sum(Model!AO245,Model!AO653,Model!AO891,Model!AO1116,Model!AO1343,Model!AO1568,Model!AO1793,Model!AO2244,Model!AO2467,Model!AO3760)</f>
        <v>2.977236723</v>
      </c>
      <c r="AQ51" s="128">
        <f>sum(Model!AP245,Model!AP653,Model!AP891,Model!AP1116,Model!AP1343,Model!AP1568,Model!AP1793,Model!AP2244,Model!AP2467,Model!AP3760)</f>
        <v>3.107295138</v>
      </c>
      <c r="AR51" s="128">
        <f>sum(Model!AQ245,Model!AQ653,Model!AQ891,Model!AQ1116,Model!AQ1343,Model!AQ1568,Model!AQ1793,Model!AQ2244,Model!AQ2467,Model!AQ3760)</f>
        <v>4.502404785</v>
      </c>
      <c r="AS51" s="128">
        <f>sum(Model!AR245,Model!AR653,Model!AR891,Model!AR1116,Model!AR1343,Model!AR1568,Model!AR1793,Model!AR2244,Model!AR2467,Model!AR3760)</f>
        <v>2.560845225</v>
      </c>
      <c r="AT51" s="128">
        <f>sum(Model!AS245,Model!AS653,Model!AS891,Model!AS1116,Model!AS1343,Model!AS1568,Model!AS1793,Model!AS2244,Model!AS2467,Model!AS3760)</f>
        <v>2.941967072</v>
      </c>
      <c r="AU51" s="128">
        <f>sum(Model!AT245,Model!AT653,Model!AT891,Model!AT1116,Model!AT1343,Model!AT1568,Model!AT1793,Model!AT2244,Model!AT2467,Model!AT3760)</f>
        <v>3.969785632</v>
      </c>
      <c r="AV51" s="128">
        <f>sum(Model!AU245,Model!AU653,Model!AU891,Model!AU1116,Model!AU1343,Model!AU1568,Model!AU1793,Model!AU2244,Model!AU2467,Model!AU3760)</f>
        <v>4.581354972</v>
      </c>
      <c r="AW51" s="128">
        <f>sum(Model!AV245,Model!AV653,Model!AV891,Model!AV1116,Model!AV1343,Model!AV1568,Model!AV1793,Model!AV2244,Model!AV2467,Model!AV3760)</f>
        <v>3.148751932</v>
      </c>
      <c r="AX51" s="128">
        <f>sum(Model!AW245,Model!AW653,Model!AW891,Model!AW1116,Model!AW1343,Model!AW1568,Model!AW1793,Model!AW2244,Model!AW2467,Model!AW3760)</f>
        <v>3.487471112</v>
      </c>
      <c r="AY51" s="128">
        <f>sum(Model!AX245,Model!AX653,Model!AX891,Model!AX1116,Model!AX1343,Model!AX1568,Model!AX1793,Model!AX2244,Model!AX2467,Model!AX3760)</f>
        <v>3.925427396</v>
      </c>
      <c r="AZ51" s="128">
        <f>sum(Model!AY245,Model!AY653,Model!AY891,Model!AY1116,Model!AY1343,Model!AY1568,Model!AY1793,Model!AY2244,Model!AY2467,Model!AY3760)</f>
        <v>3.853211936</v>
      </c>
      <c r="BA51" s="128">
        <f>sum(Model!AZ245,Model!AZ653,Model!AZ891,Model!AZ1116,Model!AZ1343,Model!AZ1568,Model!AZ1793,Model!AZ2244,Model!AZ2467,Model!AZ3760)</f>
        <v>4.685977962</v>
      </c>
      <c r="BB51" s="128">
        <f>sum(Model!BA245,Model!BA653,Model!BA891,Model!BA1116,Model!BA1343,Model!BA1568,Model!BA1793,Model!BA2244,Model!BA2467,Model!BA3760)</f>
        <v>4.688141042</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0.04297688066</v>
      </c>
      <c r="E52" s="105">
        <f>SUM(Model!D189,Model!D599,Model!D837,Model!D1062,Model!D1289,Model!D1514,Model!D1739,Model!D1964*0,Model!D2190,Model!D2413,Model!D2638,Model!D3704)-sum(Model!D136,Model!D547,Model!D785,Model!D1010,Model!D1237,Model!D1462,Model!D1687,Model!D1912*0,Model!D2138,Model!D2361,Model!D2586,Model!D3652)</f>
        <v>0.171844219</v>
      </c>
      <c r="F52" s="105">
        <f>SUM(Model!E189,Model!E599,Model!E837,Model!E1062,Model!E1289,Model!E1514,Model!E1739,Model!E1964*0,Model!E2190,Model!E2413,Model!E2638,Model!E3704)-sum(Model!E136,Model!E547,Model!E785,Model!E1010,Model!E1237,Model!E1462,Model!E1687,Model!E1912*0,Model!E2138,Model!E2361,Model!E2586,Model!E3652)</f>
        <v>0.3116879293</v>
      </c>
      <c r="G52" s="105">
        <f>SUM(Model!F189,Model!F599,Model!F837,Model!F1062,Model!F1289,Model!F1514,Model!F1739,Model!F1964*0,Model!F2190,Model!F2413,Model!F2638,Model!F3704)-sum(Model!F136,Model!F547,Model!F785,Model!F1010,Model!F1237,Model!F1462,Model!F1687,Model!F1912*0,Model!F2138,Model!F2361,Model!F2586,Model!F3652)</f>
        <v>0.5619579711</v>
      </c>
      <c r="H52" s="105">
        <f>SUM(Model!G189,Model!G599,Model!G837,Model!G1062,Model!G1289,Model!G1514,Model!G1739,Model!G1964*0,Model!G2190,Model!G2413,Model!G2638,Model!G3704)-sum(Model!G136,Model!G547,Model!G785,Model!G1010,Model!G1237,Model!G1462,Model!G1687,Model!G1912*0,Model!G2138,Model!G2361,Model!G2586,Model!G3652)</f>
        <v>0.7168612574</v>
      </c>
      <c r="I52" s="105">
        <f>SUM(Model!H189,Model!H599,Model!H837,Model!H1062,Model!H1289,Model!H1514,Model!H1739,Model!H1964*0,Model!H2190,Model!H2413,Model!H2638,Model!H3704)-sum(Model!H136,Model!H547,Model!H785,Model!H1010,Model!H1237,Model!H1462,Model!H1687,Model!H1912*0,Model!H2138,Model!H2361,Model!H2586,Model!H3652)</f>
        <v>0.8405098084</v>
      </c>
      <c r="J52" s="105">
        <f>SUM(Model!I189,Model!I599,Model!I837,Model!I1062,Model!I1289,Model!I1514,Model!I1739,Model!I1964*0,Model!I2190,Model!I2413,Model!I2638,Model!I3704)-sum(Model!I136,Model!I547,Model!I785,Model!I1010,Model!I1237,Model!I1462,Model!I1687,Model!I1912*0,Model!I2138,Model!I2361,Model!I2586,Model!I3652)</f>
        <v>0.9154253779</v>
      </c>
      <c r="K52" s="105">
        <f>SUM(Model!J189,Model!J599,Model!J837,Model!J1062,Model!J1289,Model!J1514,Model!J1739,Model!J1964*0,Model!J2190,Model!J2413,Model!J2638,Model!J3704)-sum(Model!J136,Model!J547,Model!J785,Model!J1010,Model!J1237,Model!J1462,Model!J1687,Model!J1912*0,Model!J2138,Model!J2361,Model!J2586,Model!J3652)</f>
        <v>0.9236857045</v>
      </c>
      <c r="L52" s="105">
        <f>SUM(Model!K189,Model!K599,Model!K837,Model!K1062,Model!K1289,Model!K1514,Model!K1739,Model!K1964*0,Model!K2190,Model!K2413,Model!K2638,Model!K3704)-sum(Model!K136,Model!K547,Model!K785,Model!K1010,Model!K1237,Model!K1462,Model!K1687,Model!K1912*0,Model!K2138,Model!K2361,Model!K2586,Model!K3652)</f>
        <v>1.050398216</v>
      </c>
      <c r="M52" s="105">
        <f>SUM(Model!L189,Model!L599,Model!L837,Model!L1062,Model!L1289,Model!L1514,Model!L1739,Model!L1964*0,Model!L2190,Model!L2413,Model!L2638,Model!L3704)-sum(Model!L136,Model!L547,Model!L785,Model!L1010,Model!L1237,Model!L1462,Model!L1687,Model!L1912*0,Model!L2138,Model!L2361,Model!L2586,Model!L3652)</f>
        <v>2.024440854</v>
      </c>
      <c r="N52" s="105">
        <f>SUM(Model!M189,Model!M599,Model!M837,Model!M1062,Model!M1289,Model!M1514,Model!M1739,Model!M1964*0,Model!M2190,Model!M2413,Model!M2638,Model!M3704)-sum(Model!M136,Model!M547,Model!M785,Model!M1010,Model!M1237,Model!M1462,Model!M1687,Model!M1912*0,Model!M2138,Model!M2361,Model!M2586,Model!M3652)</f>
        <v>2.539563985</v>
      </c>
      <c r="O52" s="105">
        <f>SUM(Model!N189,Model!N599,Model!N837,Model!N1062,Model!N1289,Model!N1514,Model!N1739,Model!N1964*0,Model!N2190,Model!N2413,Model!N2638,Model!N3704)-sum(Model!N136,Model!N547,Model!N785,Model!N1010,Model!N1237,Model!N1462,Model!N1687,Model!N1912*0,Model!N2138,Model!N2361,Model!N2586,Model!N3652)</f>
        <v>2.770276274</v>
      </c>
      <c r="P52" s="105">
        <f>SUM(Model!O189,Model!O599,Model!O837,Model!O1062,Model!O1289,Model!O1514,Model!O1739,Model!O1964*0,Model!O2190,Model!O2413,Model!O2638,Model!O3704)-sum(Model!O136,Model!O547,Model!O785,Model!O1010,Model!O1237,Model!O1462,Model!O1687,Model!O1912*0,Model!O2138,Model!O2361,Model!O2586,Model!O3652)</f>
        <v>4.143711602</v>
      </c>
      <c r="Q52" s="105">
        <f>SUM(Model!P189,Model!P599,Model!P837,Model!P1062,Model!P1289,Model!P1514,Model!P1739,Model!P1964*0,Model!P2190,Model!P2413,Model!P2638,Model!P3704)-sum(Model!P136,Model!P547,Model!P785,Model!P1010,Model!P1237,Model!P1462,Model!P1687,Model!P1912*0,Model!P2138,Model!P2361,Model!P2586,Model!P3652)</f>
        <v>4.50715295</v>
      </c>
      <c r="R52" s="105">
        <f>SUM(Model!Q189,Model!Q599,Model!Q837,Model!Q1062,Model!Q1289,Model!Q1514,Model!Q1739,Model!Q1964*0,Model!Q2190,Model!Q2413,Model!Q2638,Model!Q3704)-sum(Model!Q136,Model!Q547,Model!Q785,Model!Q1010,Model!Q1237,Model!Q1462,Model!Q1687,Model!Q1912*0,Model!Q2138,Model!Q2361,Model!Q2586,Model!Q3652)</f>
        <v>3.742256111</v>
      </c>
      <c r="S52" s="105">
        <f>SUM(Model!R189,Model!R599,Model!R837,Model!R1062,Model!R1289,Model!R1514,Model!R1739,Model!R1964*0,Model!R2190,Model!R2413,Model!R2638,Model!R3704)-sum(Model!R136,Model!R547,Model!R785,Model!R1010,Model!R1237,Model!R1462,Model!R1687,Model!R1912*0,Model!R2138,Model!R2361,Model!R2586,Model!R3652)</f>
        <v>4.1441717</v>
      </c>
      <c r="T52" s="105">
        <f>SUM(Model!S189,Model!S599,Model!S837,Model!S1062,Model!S1289,Model!S1514,Model!S1739,Model!S1964*0,Model!S2190,Model!S2413,Model!S2638,Model!S3704)-sum(Model!S136,Model!S547,Model!S785,Model!S1010,Model!S1237,Model!S1462,Model!S1687,Model!S1912*0,Model!S2138,Model!S2361,Model!S2586,Model!S3652)</f>
        <v>5.530417232</v>
      </c>
      <c r="U52" s="105">
        <f>SUM(Model!T189,Model!T599,Model!T837,Model!T1062,Model!T1289,Model!T1514,Model!T1739,Model!T1964*0,Model!T2190,Model!T2413,Model!T2638,Model!T3704)-sum(Model!T136,Model!T547,Model!T785,Model!T1010,Model!T1237,Model!T1462,Model!T1687,Model!T1912*0,Model!T2138,Model!T2361,Model!T2586,Model!T3652)</f>
        <v>5.470980375</v>
      </c>
      <c r="V52" s="105">
        <f>SUM(Model!U189,Model!U599,Model!U837,Model!U1062,Model!U1289,Model!U1514,Model!U1739,Model!U1964*0,Model!U2190,Model!U2413,Model!U2638,Model!U3704)-sum(Model!U136,Model!U547,Model!U785,Model!U1010,Model!U1237,Model!U1462,Model!U1687,Model!U1912*0,Model!U2138,Model!U2361,Model!U2586,Model!U3652)</f>
        <v>4.73656221</v>
      </c>
      <c r="W52" s="105">
        <f>SUM(Model!V189,Model!V599,Model!V837,Model!V1062,Model!V1289,Model!V1514,Model!V1739,Model!V1964*0,Model!V2190,Model!V2413,Model!V2638,Model!V3704)-sum(Model!V136,Model!V547,Model!V785,Model!V1010,Model!V1237,Model!V1462,Model!V1687,Model!V1912*0,Model!V2138,Model!V2361,Model!V2586,Model!V3652)</f>
        <v>3.982497494</v>
      </c>
      <c r="X52" s="105">
        <f>SUM(Model!W189,Model!W599,Model!W837,Model!W1062,Model!W1289,Model!W1514,Model!W1739,Model!W1964*0,Model!W2190,Model!W2413,Model!W2638,Model!W3704)-sum(Model!W136,Model!W547,Model!W785,Model!W1010,Model!W1237,Model!W1462,Model!W1687,Model!W1912*0,Model!W2138,Model!W2361,Model!W2586,Model!W3652)</f>
        <v>2.821803618</v>
      </c>
      <c r="Y52" s="105">
        <f>SUM(Model!X189,Model!X599,Model!X837,Model!X1062,Model!X1289,Model!X1514,Model!X1739,Model!X1964*0,Model!X2190,Model!X2413,Model!X2638,Model!X3704)-sum(Model!X136,Model!X547,Model!X785,Model!X1010,Model!X1237,Model!X1462,Model!X1687,Model!X1912*0,Model!X2138,Model!X2361,Model!X2586,Model!X3652)</f>
        <v>3.040498613</v>
      </c>
      <c r="Z52" s="105">
        <f>SUM(Model!Y189,Model!Y599,Model!Y837,Model!Y1062,Model!Y1289,Model!Y1514,Model!Y1739,Model!Y1964*0,Model!Y2190,Model!Y2413,Model!Y2638,Model!Y3704)-sum(Model!Y136,Model!Y547,Model!Y785,Model!Y1010,Model!Y1237,Model!Y1462,Model!Y1687,Model!Y1912*0,Model!Y2138,Model!Y2361,Model!Y2586,Model!Y3652)</f>
        <v>3.920843721</v>
      </c>
      <c r="AA52" s="105">
        <f>SUM(Model!Z189,Model!Z599,Model!Z837,Model!Z1062,Model!Z1289,Model!Z1514,Model!Z1739,Model!Z1964*0,Model!Z2190,Model!Z2413,Model!Z2638,Model!Z3704)-sum(Model!Z136,Model!Z547,Model!Z785,Model!Z1010,Model!Z1237,Model!Z1462,Model!Z1687,Model!Z1912*0,Model!Z2138,Model!Z2361,Model!Z2586,Model!Z3652)</f>
        <v>4.247248074</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4.425881316</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4.806585058</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4.93679832</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4.867000019</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4.833362605</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5.262219076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5.620937267</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6.624945904</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7.550431305</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7.937518963</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8.25803592</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8.498750642</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8.947197217</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9.493235664</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9.689459136</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9.817655257</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11.02742759</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11.21724212</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10.42804738</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10.87830565</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12.42910076</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12.48263776</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11.88925587</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11.62337691</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11.005446</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10.70818625</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10.93613168</v>
      </c>
    </row>
    <row r="53" ht="15.75" customHeight="1">
      <c r="A53" s="87" t="s">
        <v>287</v>
      </c>
      <c r="B53" s="129" t="s">
        <v>286</v>
      </c>
      <c r="C53" s="91" t="s">
        <v>241</v>
      </c>
      <c r="D53" s="105">
        <f>sum(Model!C2805,Model!C2972)-sum(Model!C2753,Model!C2920)</f>
        <v>0.03996315609</v>
      </c>
      <c r="E53" s="105">
        <f>sum(Model!D2805,Model!D2972)-sum(Model!D2753,Model!D2920)</f>
        <v>0.08014174308</v>
      </c>
      <c r="F53" s="105">
        <f>sum(Model!E2805,Model!E2972)-sum(Model!E2753,Model!E2920)</f>
        <v>0.1193970521</v>
      </c>
      <c r="G53" s="105">
        <f>sum(Model!F2805,Model!F2972)-sum(Model!F2753,Model!F2920)</f>
        <v>0.1592031909</v>
      </c>
      <c r="H53" s="105">
        <f>sum(Model!G2805,Model!G2972)-sum(Model!G2753,Model!G2920)</f>
        <v>0.2023681806</v>
      </c>
      <c r="I53" s="105">
        <f>sum(Model!H2805,Model!H2972)-sum(Model!H2753,Model!H2920)</f>
        <v>0.2434515576</v>
      </c>
      <c r="J53" s="105">
        <f>sum(Model!I2805,Model!I2972)-sum(Model!I2753,Model!I2920)</f>
        <v>0.3058506706</v>
      </c>
      <c r="K53" s="105">
        <f>sum(Model!J2805,Model!J2972)-sum(Model!J2753,Model!J2920)</f>
        <v>0.3752169163</v>
      </c>
      <c r="L53" s="105">
        <f>sum(Model!K2805,Model!K2972)-sum(Model!K2753,Model!K2920)</f>
        <v>0.4667312467</v>
      </c>
      <c r="M53" s="105">
        <f>sum(Model!L2805,Model!L2972)-sum(Model!L2753,Model!L2920)</f>
        <v>0.535732812</v>
      </c>
      <c r="N53" s="105">
        <f>sum(Model!M2805,Model!M2972)-sum(Model!M2753,Model!M2920)</f>
        <v>0.6389773793</v>
      </c>
      <c r="O53" s="105">
        <f>sum(Model!N2805,Model!N2972)-sum(Model!N2753,Model!N2920)</f>
        <v>0.7116821304</v>
      </c>
      <c r="P53" s="105">
        <f>sum(Model!O2805,Model!O2972)-sum(Model!O2753,Model!O2920)</f>
        <v>0.8365704543</v>
      </c>
      <c r="Q53" s="105">
        <f>sum(Model!P2805,Model!P2972)-sum(Model!P2753,Model!P2920)</f>
        <v>0.9407502465</v>
      </c>
      <c r="R53" s="105">
        <f>sum(Model!Q2805,Model!Q2972)-sum(Model!Q2753,Model!Q2920)</f>
        <v>1.121353013</v>
      </c>
      <c r="S53" s="105">
        <f>sum(Model!R2805,Model!R2972)-sum(Model!R2753,Model!R2920)</f>
        <v>1.23172216</v>
      </c>
      <c r="T53" s="105">
        <f>sum(Model!S2805,Model!S2972)-sum(Model!S2753,Model!S2920)</f>
        <v>1.359204959</v>
      </c>
      <c r="U53" s="105">
        <f>sum(Model!T2805,Model!T2972)-sum(Model!T2753,Model!T2920)</f>
        <v>1.492633927</v>
      </c>
      <c r="V53" s="105">
        <f>sum(Model!U2805,Model!U2972)-sum(Model!U2753,Model!U2920)</f>
        <v>1.625177193</v>
      </c>
      <c r="W53" s="105">
        <f>sum(Model!V2805,Model!V2972)-sum(Model!V2753,Model!V2920)</f>
        <v>1.760736545</v>
      </c>
      <c r="X53" s="105">
        <f>sum(Model!W2805,Model!W2972)-sum(Model!W2753,Model!W2920)</f>
        <v>1.896511042</v>
      </c>
      <c r="Y53" s="105">
        <f>sum(Model!X2805,Model!X2972)-sum(Model!X2753,Model!X2920)</f>
        <v>2.042865728</v>
      </c>
      <c r="Z53" s="105">
        <f>sum(Model!Y2805,Model!Y2972)-sum(Model!Y2753,Model!Y2920)</f>
        <v>2.192135783</v>
      </c>
      <c r="AA53" s="105">
        <f>sum(Model!Z2805,Model!Z2972)-sum(Model!Z2753,Model!Z2920)</f>
        <v>2.344520883</v>
      </c>
      <c r="AB53" s="105">
        <f>sum(Model!AA2805,Model!AA2972)-sum(Model!AA2753,Model!AA2920)</f>
        <v>2.500753323</v>
      </c>
      <c r="AC53" s="105">
        <f>sum(Model!AB2805,Model!AB2972)-sum(Model!AB2753,Model!AB2920)</f>
        <v>2.660073349</v>
      </c>
      <c r="AD53" s="105">
        <f>sum(Model!AC2805,Model!AC2972)-sum(Model!AC2753,Model!AC2920)</f>
        <v>2.823625707</v>
      </c>
      <c r="AE53" s="105">
        <f>sum(Model!AD2805,Model!AD2972)-sum(Model!AD2753,Model!AD2920)</f>
        <v>2.990391405</v>
      </c>
      <c r="AF53" s="105">
        <f>sum(Model!AE2805,Model!AE2972)-sum(Model!AE2753,Model!AE2920)</f>
        <v>3.162130122</v>
      </c>
      <c r="AG53" s="105">
        <f>sum(Model!AF2805,Model!AF2972)-sum(Model!AF2753,Model!AF2920)</f>
        <v>3.338822907</v>
      </c>
      <c r="AH53" s="105">
        <f>sum(Model!AG2805,Model!AG2972)-sum(Model!AG2753,Model!AG2920)</f>
        <v>3.517166122</v>
      </c>
      <c r="AI53" s="105">
        <f>sum(Model!AH2805,Model!AH2972)-sum(Model!AH2753,Model!AH2920)</f>
        <v>3.701592128</v>
      </c>
      <c r="AJ53" s="105">
        <f>sum(Model!AI2805,Model!AI2972)-sum(Model!AI2753,Model!AI2920)</f>
        <v>3.88829113</v>
      </c>
      <c r="AK53" s="105">
        <f>sum(Model!AJ2805,Model!AJ2972)-sum(Model!AJ2753,Model!AJ2920)</f>
        <v>4.084420771</v>
      </c>
      <c r="AL53" s="105">
        <f>sum(Model!AK2805,Model!AK2972)-sum(Model!AK2753,Model!AK2920)</f>
        <v>4.285366191</v>
      </c>
      <c r="AM53" s="105">
        <f>sum(Model!AL2805,Model!AL2972)-sum(Model!AL2753,Model!AL2920)</f>
        <v>4.492146976</v>
      </c>
      <c r="AN53" s="105">
        <f>sum(Model!AM2805,Model!AM2972)-sum(Model!AM2753,Model!AM2920)</f>
        <v>4.704828335</v>
      </c>
      <c r="AO53" s="105">
        <f>sum(Model!AN2805,Model!AN2972)-sum(Model!AN2753,Model!AN2920)</f>
        <v>4.922347826</v>
      </c>
      <c r="AP53" s="105">
        <f>sum(Model!AO2805,Model!AO2972)-sum(Model!AO2753,Model!AO2920)</f>
        <v>5.137854215</v>
      </c>
      <c r="AQ53" s="105">
        <f>sum(Model!AP2805,Model!AP2972)-sum(Model!AP2753,Model!AP2920)</f>
        <v>5.363722966</v>
      </c>
      <c r="AR53" s="105">
        <f>sum(Model!AQ2805,Model!AQ2972)-sum(Model!AQ2753,Model!AQ2920)</f>
        <v>5.592690364</v>
      </c>
      <c r="AS53" s="105">
        <f>sum(Model!AR2805,Model!AR2972)-sum(Model!AR2753,Model!AR2920)</f>
        <v>5.824577943</v>
      </c>
      <c r="AT53" s="105">
        <f>sum(Model!AS2805,Model!AS2972)-sum(Model!AS2753,Model!AS2920)</f>
        <v>6.040627054</v>
      </c>
      <c r="AU53" s="105">
        <f>sum(Model!AT2805,Model!AT2972)-sum(Model!AT2753,Model!AT2920)</f>
        <v>6.28685643</v>
      </c>
      <c r="AV53" s="105">
        <f>sum(Model!AU2805,Model!AU2972)-sum(Model!AU2753,Model!AU2920)</f>
        <v>6.50324551</v>
      </c>
      <c r="AW53" s="105">
        <f>sum(Model!AV2805,Model!AV2972)-sum(Model!AV2753,Model!AV2920)</f>
        <v>6.761982313</v>
      </c>
      <c r="AX53" s="105">
        <f>sum(Model!AW2805,Model!AW2972)-sum(Model!AW2753,Model!AW2920)</f>
        <v>7.018263036</v>
      </c>
      <c r="AY53" s="105">
        <f>sum(Model!AX2805,Model!AX2972)-sum(Model!AX2753,Model!AX2920)</f>
        <v>7.261108432</v>
      </c>
      <c r="AZ53" s="105">
        <f>sum(Model!AY2805,Model!AY2972)-sum(Model!AY2753,Model!AY2920)</f>
        <v>7.511623578</v>
      </c>
      <c r="BA53" s="105">
        <f>sum(Model!AZ2805,Model!AZ2972)-sum(Model!AZ2753,Model!AZ2920)</f>
        <v>7.779518395</v>
      </c>
      <c r="BB53" s="105">
        <f>sum(Model!BA2805,Model!BA2972)-sum(Model!BA2753,Model!BA2920)</f>
        <v>8.051308993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2.376894609</v>
      </c>
      <c r="E55" s="132">
        <f>sum('Transportation and Industrial G'!C$35)*10^9*'Assumptions (O&amp;G Upstream)'!D$309/'Assumptions (O&amp;G Upstream)'!D$319/10^9*'Inflation GDP Population'!$S$18/'Inflation GDP Population'!C$18</f>
        <v>2.277483525</v>
      </c>
      <c r="F55" s="132">
        <f>sum('Transportation and Industrial G'!D$35)*10^9*'Assumptions (O&amp;G Upstream)'!E$309/'Assumptions (O&amp;G Upstream)'!E$319/10^9*'Inflation GDP Population'!$S$18/'Inflation GDP Population'!D$18</f>
        <v>2.133664674</v>
      </c>
      <c r="G55" s="132">
        <f>sum('Transportation and Industrial G'!E$35)*10^9*'Assumptions (O&amp;G Upstream)'!F$309/'Assumptions (O&amp;G Upstream)'!F$319/10^9*'Inflation GDP Population'!$S$18/'Inflation GDP Population'!E$18</f>
        <v>2.649751715</v>
      </c>
      <c r="H55" s="132">
        <f>sum('Transportation and Industrial G'!F$35)*10^9*'Assumptions (O&amp;G Upstream)'!G$309/'Assumptions (O&amp;G Upstream)'!G$319/10^9*'Inflation GDP Population'!$S$18/'Inflation GDP Population'!F$18</f>
        <v>3.685772859</v>
      </c>
      <c r="I55" s="132">
        <f>sum('Transportation and Industrial G'!G$35)*10^9*'Assumptions (O&amp;G Upstream)'!H$309/'Assumptions (O&amp;G Upstream)'!H$319/10^9*'Inflation GDP Population'!$S$18/'Inflation GDP Population'!G$18</f>
        <v>4.405599052</v>
      </c>
      <c r="J55" s="132">
        <f>sum('Transportation and Industrial G'!H$35)*10^9*'Assumptions (O&amp;G Upstream)'!I$309/'Assumptions (O&amp;G Upstream)'!I$319/10^9*'Inflation GDP Population'!$S$18/'Inflation GDP Population'!H$18</f>
        <v>5.269202401</v>
      </c>
      <c r="K55" s="132">
        <f>sum('Transportation and Industrial G'!I$35)*10^9*'Assumptions (O&amp;G Upstream)'!J$309/'Assumptions (O&amp;G Upstream)'!J$319/10^9*'Inflation GDP Population'!$S$18/'Inflation GDP Population'!I$18</f>
        <v>5.568789576</v>
      </c>
      <c r="L55" s="132">
        <f>sum('Transportation and Industrial G'!J$35)*10^9*'Assumptions (O&amp;G Upstream)'!K$309/'Assumptions (O&amp;G Upstream)'!K$319/10^9*'Inflation GDP Population'!$S$18/'Inflation GDP Population'!J$18</f>
        <v>6.114220381</v>
      </c>
      <c r="M55" s="132">
        <f>sum('Transportation and Industrial G'!K$35)*10^9*'Assumptions (O&amp;G Upstream)'!L$309/'Assumptions (O&amp;G Upstream)'!L$319/10^9*'Inflation GDP Population'!$S$18/'Inflation GDP Population'!K$18</f>
        <v>3.372771325</v>
      </c>
      <c r="N55" s="132">
        <f>sum('Transportation and Industrial G'!L$35)*10^9*'Assumptions (O&amp;G Upstream)'!M$309/'Assumptions (O&amp;G Upstream)'!M$319/10^9*'Inflation GDP Population'!$S$18/'Inflation GDP Population'!L$18</f>
        <v>4.740693618</v>
      </c>
      <c r="O55" s="132">
        <f>sum('Transportation and Industrial G'!M$35)*10^9*'Assumptions (O&amp;G Upstream)'!N$309/'Assumptions (O&amp;G Upstream)'!N$319/10^9*'Inflation GDP Population'!$S$18/'Inflation GDP Population'!M$18</f>
        <v>5.6378366</v>
      </c>
      <c r="P55" s="132">
        <f>sum('Transportation and Industrial G'!N$35)*10^9*'Assumptions (O&amp;G Upstream)'!O$309/'Assumptions (O&amp;G Upstream)'!O$319/10^9*'Inflation GDP Population'!$S$18/'Inflation GDP Population'!N$18</f>
        <v>6.02133424</v>
      </c>
      <c r="Q55" s="132">
        <f>sum('Transportation and Industrial G'!O$35)*10^9*'Assumptions (O&amp;G Upstream)'!P$309/'Assumptions (O&amp;G Upstream)'!P$319/10^9*'Inflation GDP Population'!$S$18/'Inflation GDP Population'!O$18</f>
        <v>6.169358657</v>
      </c>
      <c r="R55" s="132">
        <f>sum('Transportation and Industrial G'!P$35)*10^9*'Assumptions (O&amp;G Upstream)'!Q$309/'Assumptions (O&amp;G Upstream)'!Q$319/10^9*'Inflation GDP Population'!$S$18/'Inflation GDP Population'!P$18</f>
        <v>5.738587176</v>
      </c>
      <c r="S55" s="132">
        <f>sum('Transportation and Industrial G'!Q$35)*10^9*'Assumptions (O&amp;G Upstream)'!R$309/'Assumptions (O&amp;G Upstream)'!R$319/10^9*'Inflation GDP Population'!$S$18/'Inflation GDP Population'!Q$18</f>
        <v>2.752161156</v>
      </c>
      <c r="T55" s="132">
        <f>sum('Transportation and Industrial G'!R$35)*10^9*'Assumptions (O&amp;G Upstream)'!S$309/'Assumptions (O&amp;G Upstream)'!S$319/10^9*'Inflation GDP Population'!$S$18/'Inflation GDP Population'!R$18</f>
        <v>2.335758249</v>
      </c>
      <c r="U55" s="132">
        <f>sum('Transportation and Industrial G'!S$35)*10^9*'Assumptions (O&amp;G Upstream)'!T$309/'Assumptions (O&amp;G Upstream)'!T$319/10^9*'Inflation GDP Population'!$S$18/'Inflation GDP Population'!S$18</f>
        <v>2.996039817</v>
      </c>
      <c r="V55" s="132">
        <f>sum('Transportation and Industrial G'!T$35)*10^9*'Assumptions (O&amp;G Upstream)'!U$309/'Assumptions (O&amp;G Upstream)'!U$319/10^9*'Inflation GDP Population'!$S$18/'Inflation GDP Population'!T$18</f>
        <v>3.784322824</v>
      </c>
      <c r="W55" s="132">
        <f>sum('Transportation and Industrial G'!U$35)*10^9*'Assumptions (O&amp;G Upstream)'!V$309/'Assumptions (O&amp;G Upstream)'!V$319/10^9*'Inflation GDP Population'!$S$18/'Inflation GDP Population'!U$18</f>
        <v>4.023988098</v>
      </c>
      <c r="X55" s="132">
        <f>sum('Transportation and Industrial G'!V$35)*10^9*'Assumptions (O&amp;G Upstream)'!W$309/'Assumptions (O&amp;G Upstream)'!W$319/10^9*'Inflation GDP Population'!$S$18/'Inflation GDP Population'!V$18</f>
        <v>4.210170565</v>
      </c>
      <c r="Y55" s="132">
        <f>sum('Transportation and Industrial G'!W$35)*10^9*'Assumptions (O&amp;G Upstream)'!X$309/'Assumptions (O&amp;G Upstream)'!X$319/10^9*'Inflation GDP Population'!$S$18/'Inflation GDP Population'!W$18</f>
        <v>4.376928653</v>
      </c>
      <c r="Z55" s="132">
        <f>sum('Transportation and Industrial G'!X$35)*10^9*'Assumptions (O&amp;G Upstream)'!Y$309/'Assumptions (O&amp;G Upstream)'!Y$319/10^9*'Inflation GDP Population'!$S$18/'Inflation GDP Population'!X$18</f>
        <v>4.403426049</v>
      </c>
      <c r="AA55" s="132">
        <f>sum('Transportation and Industrial G'!Y$35)*10^9*'Assumptions (O&amp;G Upstream)'!Z$309/'Assumptions (O&amp;G Upstream)'!Z$319/10^9*'Inflation GDP Population'!$S$18/'Inflation GDP Population'!Y$18</f>
        <v>4.571452933</v>
      </c>
      <c r="AB55" s="132">
        <f>sum('Transportation and Industrial G'!Z$35)*10^9*'Assumptions (O&amp;G Upstream)'!AA$309/'Assumptions (O&amp;G Upstream)'!AA$319/10^9*'Inflation GDP Population'!$S$18/'Inflation GDP Population'!Z$18</f>
        <v>4.836629262</v>
      </c>
      <c r="AC55" s="132">
        <f>sum('Transportation and Industrial G'!AA$35)*10^9*'Assumptions (O&amp;G Upstream)'!AB$309/'Assumptions (O&amp;G Upstream)'!AB$319/10^9*'Inflation GDP Population'!$S$18/'Inflation GDP Population'!AA$18</f>
        <v>5.078340351</v>
      </c>
      <c r="AD55" s="132">
        <f>sum('Transportation and Industrial G'!AB$35)*10^9*'Assumptions (O&amp;G Upstream)'!AC$309/'Assumptions (O&amp;G Upstream)'!AC$319/10^9*'Inflation GDP Population'!$S$18/'Inflation GDP Population'!AB$18</f>
        <v>5.285438964</v>
      </c>
      <c r="AE55" s="132">
        <f>sum('Transportation and Industrial G'!AC$35)*10^9*'Assumptions (O&amp;G Upstream)'!AD$309/'Assumptions (O&amp;G Upstream)'!AD$319/10^9*'Inflation GDP Population'!$S$18/'Inflation GDP Population'!AC$18</f>
        <v>5.508304034</v>
      </c>
      <c r="AF55" s="132">
        <f>sum('Transportation and Industrial G'!AD$35)*10^9*'Assumptions (O&amp;G Upstream)'!AE$309/'Assumptions (O&amp;G Upstream)'!AE$319/10^9*'Inflation GDP Population'!$S$18/'Inflation GDP Population'!AD$18</f>
        <v>5.694303642</v>
      </c>
      <c r="AG55" s="132">
        <f>sum('Transportation and Industrial G'!AE$35)*10^9*'Assumptions (O&amp;G Upstream)'!AF$309/'Assumptions (O&amp;G Upstream)'!AF$319/10^9*'Inflation GDP Population'!$S$18/'Inflation GDP Population'!AE$18</f>
        <v>5.895766145</v>
      </c>
      <c r="AH55" s="132">
        <f>sum('Transportation and Industrial G'!AF$35)*10^9*'Assumptions (O&amp;G Upstream)'!AG$309/'Assumptions (O&amp;G Upstream)'!AG$319/10^9*'Inflation GDP Population'!$S$18/'Inflation GDP Population'!AF$18</f>
        <v>6.060563033</v>
      </c>
      <c r="AI55" s="132">
        <f>sum('Transportation and Industrial G'!AG$35)*10^9*'Assumptions (O&amp;G Upstream)'!AH$309/'Assumptions (O&amp;G Upstream)'!AH$319/10^9*'Inflation GDP Population'!$S$18/'Inflation GDP Population'!AG$18</f>
        <v>6.260910794</v>
      </c>
      <c r="AJ55" s="132">
        <f>sum('Transportation and Industrial G'!AH$35)*10^9*'Assumptions (O&amp;G Upstream)'!AI$309/'Assumptions (O&amp;G Upstream)'!AI$319/10^9*'Inflation GDP Population'!$S$18/'Inflation GDP Population'!AH$18</f>
        <v>6.413928821</v>
      </c>
      <c r="AK55" s="132">
        <f>sum('Transportation and Industrial G'!AI$35)*10^9*'Assumptions (O&amp;G Upstream)'!AJ$309/'Assumptions (O&amp;G Upstream)'!AJ$319/10^9*'Inflation GDP Population'!$S$18/'Inflation GDP Population'!AI$18</f>
        <v>6.681765736</v>
      </c>
      <c r="AL55" s="132">
        <f>sum('Transportation and Industrial G'!AJ$35)*10^9*'Assumptions (O&amp;G Upstream)'!AK$309/'Assumptions (O&amp;G Upstream)'!AK$319/10^9*'Inflation GDP Population'!$S$18/'Inflation GDP Population'!AJ$18</f>
        <v>6.804451504</v>
      </c>
      <c r="AM55" s="132">
        <f>sum('Transportation and Industrial G'!AK$35)*10^9*'Assumptions (O&amp;G Upstream)'!AL$309/'Assumptions (O&amp;G Upstream)'!AL$319/10^9*'Inflation GDP Population'!$S$18/'Inflation GDP Population'!AK$18</f>
        <v>6.997801156</v>
      </c>
      <c r="AN55" s="132">
        <f>sum('Transportation and Industrial G'!AL$35)*10^9*'Assumptions (O&amp;G Upstream)'!AM$309/'Assumptions (O&amp;G Upstream)'!AM$319/10^9*'Inflation GDP Population'!$S$18/'Inflation GDP Population'!AL$18</f>
        <v>7.223992515</v>
      </c>
      <c r="AO55" s="132">
        <f>sum('Transportation and Industrial G'!AM$35)*10^9*'Assumptions (O&amp;G Upstream)'!AN$309/'Assumptions (O&amp;G Upstream)'!AN$319/10^9*'Inflation GDP Population'!$S$18/'Inflation GDP Population'!AM$18</f>
        <v>7.28482977</v>
      </c>
      <c r="AP55" s="132">
        <f>sum('Transportation and Industrial G'!AN$35)*10^9*'Assumptions (O&amp;G Upstream)'!AO$309/'Assumptions (O&amp;G Upstream)'!AO$319/10^9*'Inflation GDP Population'!$S$18/'Inflation GDP Population'!AN$18</f>
        <v>7.460420965</v>
      </c>
      <c r="AQ55" s="132">
        <f>sum('Transportation and Industrial G'!AO$35)*10^9*'Assumptions (O&amp;G Upstream)'!AP$309/'Assumptions (O&amp;G Upstream)'!AP$319/10^9*'Inflation GDP Population'!$S$18/'Inflation GDP Population'!AO$18</f>
        <v>7.606248483</v>
      </c>
      <c r="AR55" s="132">
        <f>sum('Transportation and Industrial G'!AP$35)*10^9*'Assumptions (O&amp;G Upstream)'!AQ$309/'Assumptions (O&amp;G Upstream)'!AQ$319/10^9*'Inflation GDP Population'!$S$18/'Inflation GDP Population'!AP$18</f>
        <v>7.809449869</v>
      </c>
      <c r="AS55" s="132">
        <f>sum('Transportation and Industrial G'!AQ$35)*10^9*'Assumptions (O&amp;G Upstream)'!AR$309/'Assumptions (O&amp;G Upstream)'!AR$319/10^9*'Inflation GDP Population'!$S$18/'Inflation GDP Population'!AQ$18</f>
        <v>7.95019684</v>
      </c>
      <c r="AT55" s="132">
        <f>sum('Transportation and Industrial G'!AR$35)*10^9*'Assumptions (O&amp;G Upstream)'!AS$309/'Assumptions (O&amp;G Upstream)'!AS$319/10^9*'Inflation GDP Population'!$S$18/'Inflation GDP Population'!AR$18</f>
        <v>8.15388258</v>
      </c>
      <c r="AU55" s="132">
        <f>sum('Transportation and Industrial G'!AS$35)*10^9*'Assumptions (O&amp;G Upstream)'!AT$309/'Assumptions (O&amp;G Upstream)'!AT$319/10^9*'Inflation GDP Population'!$S$18/'Inflation GDP Population'!AS$18</f>
        <v>8.276316103</v>
      </c>
      <c r="AV55" s="132">
        <f>sum('Transportation and Industrial G'!AT$35)*10^9*'Assumptions (O&amp;G Upstream)'!AU$309/'Assumptions (O&amp;G Upstream)'!AU$319/10^9*'Inflation GDP Population'!$S$18/'Inflation GDP Population'!AT$18</f>
        <v>8.4228278</v>
      </c>
      <c r="AW55" s="132">
        <f>sum('Transportation and Industrial G'!AU$35)*10^9*'Assumptions (O&amp;G Upstream)'!AV$309/'Assumptions (O&amp;G Upstream)'!AV$319/10^9*'Inflation GDP Population'!$S$18/'Inflation GDP Population'!AU$18</f>
        <v>8.573100178</v>
      </c>
      <c r="AX55" s="132">
        <f>sum('Transportation and Industrial G'!AV$35)*10^9*'Assumptions (O&amp;G Upstream)'!AW$309/'Assumptions (O&amp;G Upstream)'!AW$319/10^9*'Inflation GDP Population'!$S$18/'Inflation GDP Population'!AV$18</f>
        <v>8.709933784</v>
      </c>
      <c r="AY55" s="132">
        <f>sum('Transportation and Industrial G'!AW$35)*10^9*'Assumptions (O&amp;G Upstream)'!AX$309/'Assumptions (O&amp;G Upstream)'!AX$319/10^9*'Inflation GDP Population'!$S$18/'Inflation GDP Population'!AW$18</f>
        <v>8.845802937</v>
      </c>
      <c r="AZ55" s="132">
        <f>sum('Transportation and Industrial G'!AX$35)*10^9*'Assumptions (O&amp;G Upstream)'!AY$309/'Assumptions (O&amp;G Upstream)'!AY$319/10^9*'Inflation GDP Population'!$S$18/'Inflation GDP Population'!AX$18</f>
        <v>8.985707263</v>
      </c>
      <c r="BA55" s="132">
        <f>sum('Transportation and Industrial G'!AY$35)*10^9*'Assumptions (O&amp;G Upstream)'!AZ$309/'Assumptions (O&amp;G Upstream)'!AZ$319/10^9*'Inflation GDP Population'!$S$18/'Inflation GDP Population'!AY$18</f>
        <v>9.108796756</v>
      </c>
      <c r="BB55" s="132">
        <f>sum('Transportation and Industrial G'!AZ$35)*10^9*'Assumptions (O&amp;G Upstream)'!BA$309/'Assumptions (O&amp;G Upstream)'!BA$319/10^9*'Inflation GDP Population'!$S$18/'Inflation GDP Population'!AZ$18</f>
        <v>9.227141496</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0.1270365041</v>
      </c>
      <c r="E56" s="132">
        <f>sum('Transportation and Industrial G'!C$34)*10^9*'Assumptions (O&amp;G Upstream)'!D$309/'Assumptions (O&amp;G Upstream)'!D$319/10^9*'Inflation GDP Population'!$S$18/'Inflation GDP Population'!C$18</f>
        <v>0.1280025677</v>
      </c>
      <c r="F56" s="132">
        <f>sum('Transportation and Industrial G'!D$34)*10^9*'Assumptions (O&amp;G Upstream)'!E$309/'Assumptions (O&amp;G Upstream)'!E$319/10^9*'Inflation GDP Population'!$S$18/'Inflation GDP Population'!D$18</f>
        <v>0.1008223401</v>
      </c>
      <c r="G56" s="132">
        <f>sum('Transportation and Industrial G'!E$34)*10^9*'Assumptions (O&amp;G Upstream)'!F$309/'Assumptions (O&amp;G Upstream)'!F$319/10^9*'Inflation GDP Population'!$S$18/'Inflation GDP Population'!E$18</f>
        <v>0.1161222326</v>
      </c>
      <c r="H56" s="132">
        <f>sum('Transportation and Industrial G'!F$34)*10^9*'Assumptions (O&amp;G Upstream)'!G$309/'Assumptions (O&amp;G Upstream)'!G$319/10^9*'Inflation GDP Population'!$S$18/'Inflation GDP Population'!F$18</f>
        <v>0.1420449269</v>
      </c>
      <c r="I56" s="132">
        <f>sum('Transportation and Industrial G'!G$34)*10^9*'Assumptions (O&amp;G Upstream)'!H$309/'Assumptions (O&amp;G Upstream)'!H$319/10^9*'Inflation GDP Population'!$S$18/'Inflation GDP Population'!G$18</f>
        <v>0.1588680915</v>
      </c>
      <c r="J56" s="132">
        <f>sum('Transportation and Industrial G'!H$34)*10^9*'Assumptions (O&amp;G Upstream)'!I$309/'Assumptions (O&amp;G Upstream)'!I$319/10^9*'Inflation GDP Population'!$S$18/'Inflation GDP Population'!H$18</f>
        <v>0.1777375475</v>
      </c>
      <c r="K56" s="132">
        <f>sum('Transportation and Industrial G'!I$34)*10^9*'Assumptions (O&amp;G Upstream)'!J$309/'Assumptions (O&amp;G Upstream)'!J$319/10^9*'Inflation GDP Population'!$S$18/'Inflation GDP Population'!I$18</f>
        <v>0.2268520686</v>
      </c>
      <c r="L56" s="132">
        <f>sum('Transportation and Industrial G'!J$34)*10^9*'Assumptions (O&amp;G Upstream)'!K$309/'Assumptions (O&amp;G Upstream)'!K$319/10^9*'Inflation GDP Population'!$S$18/'Inflation GDP Population'!J$18</f>
        <v>0.3634388564</v>
      </c>
      <c r="M56" s="132">
        <f>sum('Transportation and Industrial G'!K$34)*10^9*'Assumptions (O&amp;G Upstream)'!L$309/'Assumptions (O&amp;G Upstream)'!L$319/10^9*'Inflation GDP Population'!$S$18/'Inflation GDP Population'!K$18</f>
        <v>0.2157018241</v>
      </c>
      <c r="N56" s="132">
        <f>sum('Transportation and Industrial G'!L$34)*10^9*'Assumptions (O&amp;G Upstream)'!M$309/'Assumptions (O&amp;G Upstream)'!M$319/10^9*'Inflation GDP Population'!$S$18/'Inflation GDP Population'!L$18</f>
        <v>0.2835821655</v>
      </c>
      <c r="O56" s="132">
        <f>sum('Transportation and Industrial G'!M$34)*10^9*'Assumptions (O&amp;G Upstream)'!N$309/'Assumptions (O&amp;G Upstream)'!N$319/10^9*'Inflation GDP Population'!$S$18/'Inflation GDP Population'!M$18</f>
        <v>0.3734668696</v>
      </c>
      <c r="P56" s="132">
        <f>sum('Transportation and Industrial G'!N$34)*10^9*'Assumptions (O&amp;G Upstream)'!O$309/'Assumptions (O&amp;G Upstream)'!O$319/10^9*'Inflation GDP Population'!$S$18/'Inflation GDP Population'!N$18</f>
        <v>0.3618642424</v>
      </c>
      <c r="Q56" s="132">
        <f>sum('Transportation and Industrial G'!O$34)*10^9*'Assumptions (O&amp;G Upstream)'!P$309/'Assumptions (O&amp;G Upstream)'!P$319/10^9*'Inflation GDP Population'!$S$18/'Inflation GDP Population'!O$18</f>
        <v>0.4251122848</v>
      </c>
      <c r="R56" s="132">
        <f>sum('Transportation and Industrial G'!P$34)*10^9*'Assumptions (O&amp;G Upstream)'!Q$309/'Assumptions (O&amp;G Upstream)'!Q$319/10^9*'Inflation GDP Population'!$S$18/'Inflation GDP Population'!P$18</f>
        <v>0.4097844062</v>
      </c>
      <c r="S56" s="132">
        <f>sum('Transportation and Industrial G'!Q$34)*10^9*'Assumptions (O&amp;G Upstream)'!R$309/'Assumptions (O&amp;G Upstream)'!R$319/10^9*'Inflation GDP Population'!$S$18/'Inflation GDP Population'!Q$18</f>
        <v>0.2574329474</v>
      </c>
      <c r="T56" s="132">
        <f>sum('Transportation and Industrial G'!R$34)*10^9*'Assumptions (O&amp;G Upstream)'!S$309/'Assumptions (O&amp;G Upstream)'!S$319/10^9*'Inflation GDP Population'!$S$18/'Inflation GDP Population'!R$18</f>
        <v>0.2269208425</v>
      </c>
      <c r="U56" s="132">
        <f>sum('Transportation and Industrial G'!S$34)*10^9*'Assumptions (O&amp;G Upstream)'!T$309/'Assumptions (O&amp;G Upstream)'!T$319/10^9*'Inflation GDP Population'!$S$18/'Inflation GDP Population'!S$18</f>
        <v>0.2710028656</v>
      </c>
      <c r="V56" s="132">
        <f>sum('Transportation and Industrial G'!T$34)*10^9*'Assumptions (O&amp;G Upstream)'!U$309/'Assumptions (O&amp;G Upstream)'!U$319/10^9*'Inflation GDP Population'!$S$18/'Inflation GDP Population'!T$18</f>
        <v>0.3398577516</v>
      </c>
      <c r="W56" s="132">
        <f>sum('Transportation and Industrial G'!U$34)*10^9*'Assumptions (O&amp;G Upstream)'!V$309/'Assumptions (O&amp;G Upstream)'!V$319/10^9*'Inflation GDP Population'!$S$18/'Inflation GDP Population'!U$18</f>
        <v>0.3588331537</v>
      </c>
      <c r="X56" s="132">
        <f>sum('Transportation and Industrial G'!V$34)*10^9*'Assumptions (O&amp;G Upstream)'!W$309/'Assumptions (O&amp;G Upstream)'!W$319/10^9*'Inflation GDP Population'!$S$18/'Inflation GDP Population'!V$18</f>
        <v>0.3728254927</v>
      </c>
      <c r="Y56" s="132">
        <f>sum('Transportation and Industrial G'!W$34)*10^9*'Assumptions (O&amp;G Upstream)'!X$309/'Assumptions (O&amp;G Upstream)'!X$319/10^9*'Inflation GDP Population'!$S$18/'Inflation GDP Population'!W$18</f>
        <v>0.3849351775</v>
      </c>
      <c r="Z56" s="132">
        <f>sum('Transportation and Industrial G'!X$34)*10^9*'Assumptions (O&amp;G Upstream)'!Y$309/'Assumptions (O&amp;G Upstream)'!Y$319/10^9*'Inflation GDP Population'!$S$18/'Inflation GDP Population'!X$18</f>
        <v>0.3846469641</v>
      </c>
      <c r="AA56" s="132">
        <f>sum('Transportation and Industrial G'!Y$34)*10^9*'Assumptions (O&amp;G Upstream)'!Z$309/'Assumptions (O&amp;G Upstream)'!Z$319/10^9*'Inflation GDP Population'!$S$18/'Inflation GDP Population'!Y$18</f>
        <v>0.3966611367</v>
      </c>
      <c r="AB56" s="132">
        <f>sum('Transportation and Industrial G'!Z$34)*10^9*'Assumptions (O&amp;G Upstream)'!AA$309/'Assumptions (O&amp;G Upstream)'!AA$319/10^9*'Inflation GDP Population'!$S$18/'Inflation GDP Population'!Z$18</f>
        <v>0.4169091623</v>
      </c>
      <c r="AC56" s="132">
        <f>sum('Transportation and Industrial G'!AA$34)*10^9*'Assumptions (O&amp;G Upstream)'!AB$309/'Assumptions (O&amp;G Upstream)'!AB$319/10^9*'Inflation GDP Population'!$S$18/'Inflation GDP Population'!AA$18</f>
        <v>0.4349028666</v>
      </c>
      <c r="AD56" s="132">
        <f>sum('Transportation and Industrial G'!AB$34)*10^9*'Assumptions (O&amp;G Upstream)'!AC$309/'Assumptions (O&amp;G Upstream)'!AC$319/10^9*'Inflation GDP Population'!$S$18/'Inflation GDP Population'!AB$18</f>
        <v>0.449739576</v>
      </c>
      <c r="AE56" s="132">
        <f>sum('Transportation and Industrial G'!AC$34)*10^9*'Assumptions (O&amp;G Upstream)'!AD$309/'Assumptions (O&amp;G Upstream)'!AD$319/10^9*'Inflation GDP Population'!$S$18/'Inflation GDP Population'!AC$18</f>
        <v>0.4657409986</v>
      </c>
      <c r="AF56" s="132">
        <f>sum('Transportation and Industrial G'!AD$34)*10^9*'Assumptions (O&amp;G Upstream)'!AE$309/'Assumptions (O&amp;G Upstream)'!AE$319/10^9*'Inflation GDP Population'!$S$18/'Inflation GDP Population'!AD$18</f>
        <v>0.4784646674</v>
      </c>
      <c r="AG56" s="132">
        <f>sum('Transportation and Industrial G'!AE$34)*10^9*'Assumptions (O&amp;G Upstream)'!AF$309/'Assumptions (O&amp;G Upstream)'!AF$319/10^9*'Inflation GDP Population'!$S$18/'Inflation GDP Population'!AE$18</f>
        <v>0.4923427937</v>
      </c>
      <c r="AH56" s="132">
        <f>sum('Transportation and Industrial G'!AF$34)*10^9*'Assumptions (O&amp;G Upstream)'!AG$309/'Assumptions (O&amp;G Upstream)'!AG$319/10^9*'Inflation GDP Population'!$S$18/'Inflation GDP Population'!AF$18</f>
        <v>0.5030290417</v>
      </c>
      <c r="AI56" s="132">
        <f>sum('Transportation and Industrial G'!AG$34)*10^9*'Assumptions (O&amp;G Upstream)'!AH$309/'Assumptions (O&amp;G Upstream)'!AH$319/10^9*'Inflation GDP Population'!$S$18/'Inflation GDP Population'!AG$18</f>
        <v>0.5165404077</v>
      </c>
      <c r="AJ56" s="132">
        <f>sum('Transportation and Industrial G'!AH$34)*10^9*'Assumptions (O&amp;G Upstream)'!AI$309/'Assumptions (O&amp;G Upstream)'!AI$319/10^9*'Inflation GDP Population'!$S$18/'Inflation GDP Population'!AH$18</f>
        <v>0.526030435</v>
      </c>
      <c r="AK56" s="132">
        <f>sum('Transportation and Industrial G'!AI$34)*10^9*'Assumptions (O&amp;G Upstream)'!AJ$309/'Assumptions (O&amp;G Upstream)'!AJ$319/10^9*'Inflation GDP Population'!$S$18/'Inflation GDP Population'!AI$18</f>
        <v>0.5447917349</v>
      </c>
      <c r="AL56" s="132">
        <f>sum('Transportation and Industrial G'!AJ$34)*10^9*'Assumptions (O&amp;G Upstream)'!AK$309/'Assumptions (O&amp;G Upstream)'!AK$319/10^9*'Inflation GDP Population'!$S$18/'Inflation GDP Population'!AJ$18</f>
        <v>0.5515905771</v>
      </c>
      <c r="AM56" s="132">
        <f>sum('Transportation and Industrial G'!AK$34)*10^9*'Assumptions (O&amp;G Upstream)'!AL$309/'Assumptions (O&amp;G Upstream)'!AL$319/10^9*'Inflation GDP Population'!$S$18/'Inflation GDP Population'!AK$18</f>
        <v>0.5640284972</v>
      </c>
      <c r="AN56" s="132">
        <f>sum('Transportation and Industrial G'!AL$34)*10^9*'Assumptions (O&amp;G Upstream)'!AM$309/'Assumptions (O&amp;G Upstream)'!AM$319/10^9*'Inflation GDP Population'!$S$18/'Inflation GDP Population'!AL$18</f>
        <v>0.5789794302</v>
      </c>
      <c r="AO56" s="132">
        <f>sum('Transportation and Industrial G'!AM$34)*10^9*'Assumptions (O&amp;G Upstream)'!AN$309/'Assumptions (O&amp;G Upstream)'!AN$319/10^9*'Inflation GDP Population'!$S$18/'Inflation GDP Population'!AM$18</f>
        <v>0.58060626</v>
      </c>
      <c r="AP56" s="132">
        <f>sum('Transportation and Industrial G'!AN$34)*10^9*'Assumptions (O&amp;G Upstream)'!AO$309/'Assumptions (O&amp;G Upstream)'!AO$319/10^9*'Inflation GDP Population'!$S$18/'Inflation GDP Population'!AN$18</f>
        <v>0.5913322623</v>
      </c>
      <c r="AQ56" s="132">
        <f>sum('Transportation and Industrial G'!AO$34)*10^9*'Assumptions (O&amp;G Upstream)'!AP$309/'Assumptions (O&amp;G Upstream)'!AP$319/10^9*'Inflation GDP Population'!$S$18/'Inflation GDP Population'!AO$18</f>
        <v>0.5996165182</v>
      </c>
      <c r="AR56" s="132">
        <f>sum('Transportation and Industrial G'!AP$34)*10^9*'Assumptions (O&amp;G Upstream)'!AQ$309/'Assumptions (O&amp;G Upstream)'!AQ$319/10^9*'Inflation GDP Population'!$S$18/'Inflation GDP Population'!AP$18</f>
        <v>0.6123316528</v>
      </c>
      <c r="AS56" s="132">
        <f>sum('Transportation and Industrial G'!AQ$34)*10^9*'Assumptions (O&amp;G Upstream)'!AR$309/'Assumptions (O&amp;G Upstream)'!AR$319/10^9*'Inflation GDP Population'!$S$18/'Inflation GDP Population'!AQ$18</f>
        <v>0.6200620461</v>
      </c>
      <c r="AT56" s="132">
        <f>sum('Transportation and Industrial G'!AR$34)*10^9*'Assumptions (O&amp;G Upstream)'!AS$309/'Assumptions (O&amp;G Upstream)'!AS$319/10^9*'Inflation GDP Population'!$S$18/'Inflation GDP Population'!AR$18</f>
        <v>0.6326157561</v>
      </c>
      <c r="AU56" s="132">
        <f>sum('Transportation and Industrial G'!AS$34)*10^9*'Assumptions (O&amp;G Upstream)'!AT$309/'Assumptions (O&amp;G Upstream)'!AT$319/10^9*'Inflation GDP Population'!$S$18/'Inflation GDP Population'!AS$18</f>
        <v>0.6387893656</v>
      </c>
      <c r="AV56" s="132">
        <f>sum('Transportation and Industrial G'!AT$34)*10^9*'Assumptions (O&amp;G Upstream)'!AU$309/'Assumptions (O&amp;G Upstream)'!AU$319/10^9*'Inflation GDP Population'!$S$18/'Inflation GDP Population'!AT$18</f>
        <v>0.6467699906</v>
      </c>
      <c r="AW56" s="132">
        <f>sum('Transportation and Industrial G'!AU$34)*10^9*'Assumptions (O&amp;G Upstream)'!AV$309/'Assumptions (O&amp;G Upstream)'!AV$319/10^9*'Inflation GDP Population'!$S$18/'Inflation GDP Population'!AU$18</f>
        <v>0.6549783696</v>
      </c>
      <c r="AX56" s="132">
        <f>sum('Transportation and Industrial G'!AV$34)*10^9*'Assumptions (O&amp;G Upstream)'!AW$309/'Assumptions (O&amp;G Upstream)'!AW$319/10^9*'Inflation GDP Population'!$S$18/'Inflation GDP Population'!AV$18</f>
        <v>0.6621042097</v>
      </c>
      <c r="AY56" s="132">
        <f>sum('Transportation and Industrial G'!AW$34)*10^9*'Assumptions (O&amp;G Upstream)'!AX$309/'Assumptions (O&amp;G Upstream)'!AX$319/10^9*'Inflation GDP Population'!$S$18/'Inflation GDP Population'!AW$18</f>
        <v>0.6691077309</v>
      </c>
      <c r="AZ56" s="132">
        <f>sum('Transportation and Industrial G'!AX$34)*10^9*'Assumptions (O&amp;G Upstream)'!AY$309/'Assumptions (O&amp;G Upstream)'!AY$319/10^9*'Inflation GDP Population'!$S$18/'Inflation GDP Population'!AX$18</f>
        <v>0.6763675321</v>
      </c>
      <c r="BA56" s="132">
        <f>sum('Transportation and Industrial G'!AY$34)*10^9*'Assumptions (O&amp;G Upstream)'!AZ$309/'Assumptions (O&amp;G Upstream)'!AZ$319/10^9*'Inflation GDP Population'!$S$18/'Inflation GDP Population'!AY$18</f>
        <v>0.6823185275</v>
      </c>
      <c r="BB56" s="132">
        <f>sum('Transportation and Industrial G'!AZ$34)*10^9*'Assumptions (O&amp;G Upstream)'!BA$309/'Assumptions (O&amp;G Upstream)'!BA$319/10^9*'Inflation GDP Population'!$S$18/'Inflation GDP Population'!AZ$18</f>
        <v>0.6878797755</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6.935264135</v>
      </c>
      <c r="E57" s="132">
        <f>sum('Transportation and Industrial G'!C$31:C$32)*10^9*'Assumptions (O&amp;G Upstream)'!D$309/'Assumptions (O&amp;G Upstream)'!D$319/10^9*'Inflation GDP Population'!$S$18/'Inflation GDP Population'!C$18</f>
        <v>5.899305269</v>
      </c>
      <c r="F57" s="132">
        <f>sum('Transportation and Industrial G'!D$31:D$32)*10^9*'Assumptions (O&amp;G Upstream)'!E$309/'Assumptions (O&amp;G Upstream)'!E$319/10^9*'Inflation GDP Population'!$S$18/'Inflation GDP Population'!D$18</f>
        <v>5.727639474</v>
      </c>
      <c r="G57" s="132">
        <f>sum('Transportation and Industrial G'!E$31:E$32)*10^9*'Assumptions (O&amp;G Upstream)'!F$309/'Assumptions (O&amp;G Upstream)'!F$319/10^9*'Inflation GDP Population'!$S$18/'Inflation GDP Population'!E$18</f>
        <v>6.90207431</v>
      </c>
      <c r="H57" s="132">
        <f>sum('Transportation and Industrial G'!F$31:F$32)*10^9*'Assumptions (O&amp;G Upstream)'!G$309/'Assumptions (O&amp;G Upstream)'!G$319/10^9*'Inflation GDP Population'!$S$18/'Inflation GDP Population'!F$18</f>
        <v>8.641837101</v>
      </c>
      <c r="I57" s="132">
        <f>sum('Transportation and Industrial G'!G$31:G$32)*10^9*'Assumptions (O&amp;G Upstream)'!H$309/'Assumptions (O&amp;G Upstream)'!H$319/10^9*'Inflation GDP Population'!$S$18/'Inflation GDP Population'!G$18</f>
        <v>11.5632383</v>
      </c>
      <c r="J57" s="132">
        <f>sum('Transportation and Industrial G'!H$31:H$32)*10^9*'Assumptions (O&amp;G Upstream)'!I$309/'Assumptions (O&amp;G Upstream)'!I$319/10^9*'Inflation GDP Population'!$S$18/'Inflation GDP Population'!H$18</f>
        <v>13.5213359</v>
      </c>
      <c r="K57" s="132">
        <f>sum('Transportation and Industrial G'!I$31:I$32)*10^9*'Assumptions (O&amp;G Upstream)'!J$309/'Assumptions (O&amp;G Upstream)'!J$319/10^9*'Inflation GDP Population'!$S$18/'Inflation GDP Population'!I$18</f>
        <v>14.94029413</v>
      </c>
      <c r="L57" s="132">
        <f>sum('Transportation and Industrial G'!J$31:J$32)*10^9*'Assumptions (O&amp;G Upstream)'!K$309/'Assumptions (O&amp;G Upstream)'!K$319/10^9*'Inflation GDP Population'!$S$18/'Inflation GDP Population'!J$18</f>
        <v>19.86937127</v>
      </c>
      <c r="M57" s="132">
        <f>sum('Transportation and Industrial G'!K$31:K$32)*10^9*'Assumptions (O&amp;G Upstream)'!L$309/'Assumptions (O&amp;G Upstream)'!L$319/10^9*'Inflation GDP Population'!$S$18/'Inflation GDP Population'!K$18</f>
        <v>12.10908116</v>
      </c>
      <c r="N57" s="132">
        <f>sum('Transportation and Industrial G'!L$31:L$32)*10^9*'Assumptions (O&amp;G Upstream)'!M$309/'Assumptions (O&amp;G Upstream)'!M$319/10^9*'Inflation GDP Population'!$S$18/'Inflation GDP Population'!L$18</f>
        <v>16.17542171</v>
      </c>
      <c r="O57" s="132">
        <f>sum('Transportation and Industrial G'!M$31:M$32)*10^9*'Assumptions (O&amp;G Upstream)'!N$309/'Assumptions (O&amp;G Upstream)'!N$319/10^9*'Inflation GDP Population'!$S$18/'Inflation GDP Population'!M$18</f>
        <v>18.87989859</v>
      </c>
      <c r="P57" s="132">
        <f>sum('Transportation and Industrial G'!N$31:N$32)*10^9*'Assumptions (O&amp;G Upstream)'!O$309/'Assumptions (O&amp;G Upstream)'!O$319/10^9*'Inflation GDP Population'!$S$18/'Inflation GDP Population'!N$18</f>
        <v>18.46649776</v>
      </c>
      <c r="Q57" s="132">
        <f>sum('Transportation and Industrial G'!O$31:O$32)*10^9*'Assumptions (O&amp;G Upstream)'!P$309/'Assumptions (O&amp;G Upstream)'!P$319/10^9*'Inflation GDP Population'!$S$18/'Inflation GDP Population'!O$18</f>
        <v>19.07417111</v>
      </c>
      <c r="R57" s="132">
        <f>sum('Transportation and Industrial G'!P$31:P$32)*10^9*'Assumptions (O&amp;G Upstream)'!Q$309/'Assumptions (O&amp;G Upstream)'!Q$319/10^9*'Inflation GDP Population'!$S$18/'Inflation GDP Population'!P$18</f>
        <v>18.86352866</v>
      </c>
      <c r="S57" s="132">
        <f>sum('Transportation and Industrial G'!Q$31:Q$32)*10^9*'Assumptions (O&amp;G Upstream)'!R$309/'Assumptions (O&amp;G Upstream)'!R$319/10^9*'Inflation GDP Population'!$S$18/'Inflation GDP Population'!Q$18</f>
        <v>9.594792896</v>
      </c>
      <c r="T57" s="132">
        <f>sum('Transportation and Industrial G'!R$31:R$32)*10^9*'Assumptions (O&amp;G Upstream)'!S$309/'Assumptions (O&amp;G Upstream)'!S$319/10^9*'Inflation GDP Population'!$S$18/'Inflation GDP Population'!R$18</f>
        <v>8.29892364</v>
      </c>
      <c r="U57" s="132">
        <f>sum('Transportation and Industrial G'!S$31:S$32)*10^9*'Assumptions (O&amp;G Upstream)'!T$309/'Assumptions (O&amp;G Upstream)'!T$319/10^9*'Inflation GDP Population'!$S$18/'Inflation GDP Population'!S$18</f>
        <v>9.531085117</v>
      </c>
      <c r="V57" s="132">
        <f>sum('Transportation and Industrial G'!T$31:T$32)*10^9*'Assumptions (O&amp;G Upstream)'!U$309/'Assumptions (O&amp;G Upstream)'!U$319/10^9*'Inflation GDP Population'!$S$18/'Inflation GDP Population'!T$18</f>
        <v>11.81749986</v>
      </c>
      <c r="W57" s="132">
        <f>sum('Transportation and Industrial G'!U$31:U$32)*10^9*'Assumptions (O&amp;G Upstream)'!V$309/'Assumptions (O&amp;G Upstream)'!V$319/10^9*'Inflation GDP Population'!$S$18/'Inflation GDP Population'!U$18</f>
        <v>12.33558882</v>
      </c>
      <c r="X57" s="132">
        <f>sum('Transportation and Industrial G'!V$31:V$32)*10^9*'Assumptions (O&amp;G Upstream)'!W$309/'Assumptions (O&amp;G Upstream)'!W$319/10^9*'Inflation GDP Population'!$S$18/'Inflation GDP Population'!V$18</f>
        <v>12.6703991</v>
      </c>
      <c r="Y57" s="132">
        <f>sum('Transportation and Industrial G'!W$31:W$32)*10^9*'Assumptions (O&amp;G Upstream)'!X$309/'Assumptions (O&amp;G Upstream)'!X$319/10^9*'Inflation GDP Population'!$S$18/'Inflation GDP Population'!W$18</f>
        <v>12.93205883</v>
      </c>
      <c r="Z57" s="132">
        <f>sum('Transportation and Industrial G'!X$31:X$32)*10^9*'Assumptions (O&amp;G Upstream)'!Y$309/'Assumptions (O&amp;G Upstream)'!Y$319/10^9*'Inflation GDP Population'!$S$18/'Inflation GDP Population'!X$18</f>
        <v>12.77365787</v>
      </c>
      <c r="AA57" s="132">
        <f>sum('Transportation and Industrial G'!Y$31:Y$32)*10^9*'Assumptions (O&amp;G Upstream)'!Z$309/'Assumptions (O&amp;G Upstream)'!Z$319/10^9*'Inflation GDP Population'!$S$18/'Inflation GDP Population'!Y$18</f>
        <v>13.02034693</v>
      </c>
      <c r="AB57" s="132">
        <f>sum('Transportation and Industrial G'!Z$31:Z$32)*10^9*'Assumptions (O&amp;G Upstream)'!AA$309/'Assumptions (O&amp;G Upstream)'!AA$319/10^9*'Inflation GDP Population'!$S$18/'Inflation GDP Population'!Z$18</f>
        <v>13.52604439</v>
      </c>
      <c r="AC57" s="132">
        <f>sum('Transportation and Industrial G'!AA$31:AA$32)*10^9*'Assumptions (O&amp;G Upstream)'!AB$309/'Assumptions (O&amp;G Upstream)'!AB$319/10^9*'Inflation GDP Population'!$S$18/'Inflation GDP Population'!AA$18</f>
        <v>13.94517995</v>
      </c>
      <c r="AD57" s="132">
        <f>sum('Transportation and Industrial G'!AB$31:AB$32)*10^9*'Assumptions (O&amp;G Upstream)'!AC$309/'Assumptions (O&amp;G Upstream)'!AC$319/10^9*'Inflation GDP Population'!$S$18/'Inflation GDP Population'!AB$18</f>
        <v>14.25183998</v>
      </c>
      <c r="AE57" s="132">
        <f>sum('Transportation and Industrial G'!AC$31:AC$32)*10^9*'Assumptions (O&amp;G Upstream)'!AD$309/'Assumptions (O&amp;G Upstream)'!AD$319/10^9*'Inflation GDP Population'!$S$18/'Inflation GDP Population'!AC$18</f>
        <v>14.58502705</v>
      </c>
      <c r="AF57" s="132">
        <f>sum('Transportation and Industrial G'!AD$31:AD$32)*10^9*'Assumptions (O&amp;G Upstream)'!AE$309/'Assumptions (O&amp;G Upstream)'!AE$319/10^9*'Inflation GDP Population'!$S$18/'Inflation GDP Population'!AD$18</f>
        <v>14.80607651</v>
      </c>
      <c r="AG57" s="132">
        <f>sum('Transportation and Industrial G'!AE$31:AE$32)*10^9*'Assumptions (O&amp;G Upstream)'!AF$309/'Assumptions (O&amp;G Upstream)'!AF$319/10^9*'Inflation GDP Population'!$S$18/'Inflation GDP Population'!AE$18</f>
        <v>15.05424225</v>
      </c>
      <c r="AH57" s="132">
        <f>sum('Transportation and Industrial G'!AF$31:AF$32)*10^9*'Assumptions (O&amp;G Upstream)'!AG$309/'Assumptions (O&amp;G Upstream)'!AG$319/10^9*'Inflation GDP Population'!$S$18/'Inflation GDP Population'!AF$18</f>
        <v>15.19703442</v>
      </c>
      <c r="AI57" s="132">
        <f>sum('Transportation and Industrial G'!AG$31:AG$32)*10^9*'Assumptions (O&amp;G Upstream)'!AH$309/'Assumptions (O&amp;G Upstream)'!AH$319/10^9*'Inflation GDP Population'!$S$18/'Inflation GDP Population'!AG$18</f>
        <v>15.41761689</v>
      </c>
      <c r="AJ57" s="132">
        <f>sum('Transportation and Industrial G'!AH$31:AH$32)*10^9*'Assumptions (O&amp;G Upstream)'!AI$309/'Assumptions (O&amp;G Upstream)'!AI$319/10^9*'Inflation GDP Population'!$S$18/'Inflation GDP Population'!AH$18</f>
        <v>15.51111679</v>
      </c>
      <c r="AK57" s="132">
        <f>sum('Transportation and Industrial G'!AI$31:AI$32)*10^9*'Assumptions (O&amp;G Upstream)'!AJ$309/'Assumptions (O&amp;G Upstream)'!AJ$319/10^9*'Inflation GDP Population'!$S$18/'Inflation GDP Population'!AI$18</f>
        <v>15.86914109</v>
      </c>
      <c r="AL57" s="132">
        <f>sum('Transportation and Industrial G'!AJ$31:AJ$32)*10^9*'Assumptions (O&amp;G Upstream)'!AK$309/'Assumptions (O&amp;G Upstream)'!AK$319/10^9*'Inflation GDP Population'!$S$18/'Inflation GDP Population'!AJ$18</f>
        <v>15.87089077</v>
      </c>
      <c r="AM57" s="132">
        <f>sum('Transportation and Industrial G'!AK$31:AK$32)*10^9*'Assumptions (O&amp;G Upstream)'!AL$309/'Assumptions (O&amp;G Upstream)'!AL$319/10^9*'Inflation GDP Population'!$S$18/'Inflation GDP Population'!AK$18</f>
        <v>16.02939952</v>
      </c>
      <c r="AN57" s="132">
        <f>sum('Transportation and Industrial G'!AL$31:AL$32)*10^9*'Assumptions (O&amp;G Upstream)'!AM$309/'Assumptions (O&amp;G Upstream)'!AM$319/10^9*'Inflation GDP Population'!$S$18/'Inflation GDP Population'!AL$18</f>
        <v>16.25101941</v>
      </c>
      <c r="AO57" s="132">
        <f>sum('Transportation and Industrial G'!AM$31:AM$32)*10^9*'Assumptions (O&amp;G Upstream)'!AN$309/'Assumptions (O&amp;G Upstream)'!AN$319/10^9*'Inflation GDP Population'!$S$18/'Inflation GDP Population'!AM$18</f>
        <v>16.09419656</v>
      </c>
      <c r="AP57" s="132">
        <f>sum('Transportation and Industrial G'!AN$31:AN$32)*10^9*'Assumptions (O&amp;G Upstream)'!AO$309/'Assumptions (O&amp;G Upstream)'!AO$319/10^9*'Inflation GDP Population'!$S$18/'Inflation GDP Population'!AN$18</f>
        <v>16.18666653</v>
      </c>
      <c r="AQ57" s="132">
        <f>sum('Transportation and Industrial G'!AO$31:AO$32)*10^9*'Assumptions (O&amp;G Upstream)'!AP$309/'Assumptions (O&amp;G Upstream)'!AP$319/10^9*'Inflation GDP Population'!$S$18/'Inflation GDP Population'!AO$18</f>
        <v>16.2070929</v>
      </c>
      <c r="AR57" s="132">
        <f>sum('Transportation and Industrial G'!AP$31:AP$32)*10^9*'Assumptions (O&amp;G Upstream)'!AQ$309/'Assumptions (O&amp;G Upstream)'!AQ$319/10^9*'Inflation GDP Population'!$S$18/'Inflation GDP Population'!AP$18</f>
        <v>16.34145129</v>
      </c>
      <c r="AS57" s="132">
        <f>sum('Transportation and Industrial G'!AQ$31:AQ$32)*10^9*'Assumptions (O&amp;G Upstream)'!AR$309/'Assumptions (O&amp;G Upstream)'!AR$319/10^9*'Inflation GDP Population'!$S$18/'Inflation GDP Population'!AQ$18</f>
        <v>16.33719081</v>
      </c>
      <c r="AT57" s="132">
        <f>sum('Transportation and Industrial G'!AR$31:AR$32)*10^9*'Assumptions (O&amp;G Upstream)'!AS$309/'Assumptions (O&amp;G Upstream)'!AS$319/10^9*'Inflation GDP Population'!$S$18/'Inflation GDP Population'!AR$18</f>
        <v>16.45453889</v>
      </c>
      <c r="AU57" s="132">
        <f>sum('Transportation and Industrial G'!AS$31:AS$32)*10^9*'Assumptions (O&amp;G Upstream)'!AT$309/'Assumptions (O&amp;G Upstream)'!AT$319/10^9*'Inflation GDP Population'!$S$18/'Inflation GDP Population'!AS$18</f>
        <v>16.40103416</v>
      </c>
      <c r="AV57" s="132">
        <f>sum('Transportation and Industrial G'!AT$31:AT$32)*10^9*'Assumptions (O&amp;G Upstream)'!AU$309/'Assumptions (O&amp;G Upstream)'!AU$319/10^9*'Inflation GDP Population'!$S$18/'Inflation GDP Population'!AT$18</f>
        <v>16.39059821</v>
      </c>
      <c r="AW57" s="132">
        <f>sum('Transportation and Industrial G'!AU$31:AU$32)*10^9*'Assumptions (O&amp;G Upstream)'!AV$309/'Assumptions (O&amp;G Upstream)'!AV$319/10^9*'Inflation GDP Population'!$S$18/'Inflation GDP Population'!AU$18</f>
        <v>16.38196488</v>
      </c>
      <c r="AX57" s="132">
        <f>sum('Transportation and Industrial G'!AV$31:AV$32)*10^9*'Assumptions (O&amp;G Upstream)'!AW$309/'Assumptions (O&amp;G Upstream)'!AW$319/10^9*'Inflation GDP Population'!$S$18/'Inflation GDP Population'!AV$18</f>
        <v>16.34260582</v>
      </c>
      <c r="AY57" s="132">
        <f>sum('Transportation and Industrial G'!AW$31:AW$32)*10^9*'Assumptions (O&amp;G Upstream)'!AX$309/'Assumptions (O&amp;G Upstream)'!AX$319/10^9*'Inflation GDP Population'!$S$18/'Inflation GDP Population'!AW$18</f>
        <v>16.29700772</v>
      </c>
      <c r="AZ57" s="132">
        <f>sum('Transportation and Industrial G'!AX$31:AX$32)*10^9*'Assumptions (O&amp;G Upstream)'!AY$309/'Assumptions (O&amp;G Upstream)'!AY$319/10^9*'Inflation GDP Population'!$S$18/'Inflation GDP Population'!AX$18</f>
        <v>16.25441963</v>
      </c>
      <c r="BA57" s="132">
        <f>sum('Transportation and Industrial G'!AY$31:AY$32)*10^9*'Assumptions (O&amp;G Upstream)'!AZ$309/'Assumptions (O&amp;G Upstream)'!AZ$319/10^9*'Inflation GDP Population'!$S$18/'Inflation GDP Population'!AY$18</f>
        <v>16.17751652</v>
      </c>
      <c r="BB57" s="132">
        <f>sum('Transportation and Industrial G'!AZ$31:AZ$32)*10^9*'Assumptions (O&amp;G Upstream)'!BA$309/'Assumptions (O&amp;G Upstream)'!BA$319/10^9*'Inflation GDP Population'!$S$18/'Inflation GDP Population'!AZ$18</f>
        <v>16.0890836</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0.3406393015</v>
      </c>
      <c r="E58" s="132">
        <f>sum('Transportation and Industrial G'!C$33)*10^9*'Assumptions (O&amp;G Upstream)'!D$309/'Assumptions (O&amp;G Upstream)'!D$319/10^9*'Inflation GDP Population'!$S$18/'Inflation GDP Population'!C$18</f>
        <v>0.2571836849</v>
      </c>
      <c r="F58" s="132">
        <f>sum('Transportation and Industrial G'!D$33)*10^9*'Assumptions (O&amp;G Upstream)'!E$309/'Assumptions (O&amp;G Upstream)'!E$319/10^9*'Inflation GDP Population'!$S$18/'Inflation GDP Population'!D$18</f>
        <v>0.2787120626</v>
      </c>
      <c r="G58" s="132">
        <f>sum('Transportation and Industrial G'!E$33)*10^9*'Assumptions (O&amp;G Upstream)'!F$309/'Assumptions (O&amp;G Upstream)'!F$319/10^9*'Inflation GDP Population'!$S$18/'Inflation GDP Population'!E$18</f>
        <v>0.3118240995</v>
      </c>
      <c r="H58" s="132">
        <f>sum('Transportation and Industrial G'!F$33)*10^9*'Assumptions (O&amp;G Upstream)'!G$309/'Assumptions (O&amp;G Upstream)'!G$319/10^9*'Inflation GDP Population'!$S$18/'Inflation GDP Population'!F$18</f>
        <v>0.3702071459</v>
      </c>
      <c r="I58" s="132">
        <f>sum('Transportation and Industrial G'!G$33)*10^9*'Assumptions (O&amp;G Upstream)'!H$309/'Assumptions (O&amp;G Upstream)'!H$319/10^9*'Inflation GDP Population'!$S$18/'Inflation GDP Population'!G$18</f>
        <v>0.4729892687</v>
      </c>
      <c r="J58" s="132">
        <f>sum('Transportation and Industrial G'!H$33)*10^9*'Assumptions (O&amp;G Upstream)'!I$309/'Assumptions (O&amp;G Upstream)'!I$319/10^9*'Inflation GDP Population'!$S$18/'Inflation GDP Population'!H$18</f>
        <v>0.4665014621</v>
      </c>
      <c r="K58" s="132">
        <f>sum('Transportation and Industrial G'!I$33)*10^9*'Assumptions (O&amp;G Upstream)'!J$309/'Assumptions (O&amp;G Upstream)'!J$319/10^9*'Inflation GDP Population'!$S$18/'Inflation GDP Population'!I$18</f>
        <v>0.5707923574</v>
      </c>
      <c r="L58" s="132">
        <f>sum('Transportation and Industrial G'!J$33)*10^9*'Assumptions (O&amp;G Upstream)'!K$309/'Assumptions (O&amp;G Upstream)'!K$319/10^9*'Inflation GDP Population'!$S$18/'Inflation GDP Population'!J$18</f>
        <v>0.9131408628</v>
      </c>
      <c r="M58" s="132">
        <f>sum('Transportation and Industrial G'!K$33)*10^9*'Assumptions (O&amp;G Upstream)'!L$309/'Assumptions (O&amp;G Upstream)'!L$319/10^9*'Inflation GDP Population'!$S$18/'Inflation GDP Population'!K$18</f>
        <v>0.4936874895</v>
      </c>
      <c r="N58" s="132">
        <f>sum('Transportation and Industrial G'!L$33)*10^9*'Assumptions (O&amp;G Upstream)'!M$309/'Assumptions (O&amp;G Upstream)'!M$319/10^9*'Inflation GDP Population'!$S$18/'Inflation GDP Population'!L$18</f>
        <v>0.5963961237</v>
      </c>
      <c r="O58" s="132">
        <f>sum('Transportation and Industrial G'!M$33)*10^9*'Assumptions (O&amp;G Upstream)'!N$309/'Assumptions (O&amp;G Upstream)'!N$319/10^9*'Inflation GDP Population'!$S$18/'Inflation GDP Population'!M$18</f>
        <v>0.6556426365</v>
      </c>
      <c r="P58" s="132">
        <f>sum('Transportation and Industrial G'!N$33)*10^9*'Assumptions (O&amp;G Upstream)'!O$309/'Assumptions (O&amp;G Upstream)'!O$319/10^9*'Inflation GDP Population'!$S$18/'Inflation GDP Population'!N$18</f>
        <v>0.5067918423</v>
      </c>
      <c r="Q58" s="132">
        <f>sum('Transportation and Industrial G'!O$33)*10^9*'Assumptions (O&amp;G Upstream)'!P$309/'Assumptions (O&amp;G Upstream)'!P$319/10^9*'Inflation GDP Population'!$S$18/'Inflation GDP Population'!O$18</f>
        <v>0.6167373739</v>
      </c>
      <c r="R58" s="132">
        <f>sum('Transportation and Industrial G'!P$33)*10^9*'Assumptions (O&amp;G Upstream)'!Q$309/'Assumptions (O&amp;G Upstream)'!Q$319/10^9*'Inflation GDP Population'!$S$18/'Inflation GDP Population'!P$18</f>
        <v>0.5940142971</v>
      </c>
      <c r="S58" s="132">
        <f>sum('Transportation and Industrial G'!Q$33)*10^9*'Assumptions (O&amp;G Upstream)'!R$309/'Assumptions (O&amp;G Upstream)'!R$319/10^9*'Inflation GDP Population'!$S$18/'Inflation GDP Population'!Q$18</f>
        <v>0.2814798936</v>
      </c>
      <c r="T58" s="132">
        <f>sum('Transportation and Industrial G'!R$33)*10^9*'Assumptions (O&amp;G Upstream)'!S$309/'Assumptions (O&amp;G Upstream)'!S$319/10^9*'Inflation GDP Population'!$S$18/'Inflation GDP Population'!R$18</f>
        <v>0.2246239018</v>
      </c>
      <c r="U58" s="132">
        <f>sum('Transportation and Industrial G'!S$33)*10^9*'Assumptions (O&amp;G Upstream)'!T$309/'Assumptions (O&amp;G Upstream)'!T$319/10^9*'Inflation GDP Population'!$S$18/'Inflation GDP Population'!S$18</f>
        <v>0.2508199094</v>
      </c>
      <c r="V58" s="132">
        <f>sum('Transportation and Industrial G'!T$33)*10^9*'Assumptions (O&amp;G Upstream)'!U$309/'Assumptions (O&amp;G Upstream)'!U$319/10^9*'Inflation GDP Population'!$S$18/'Inflation GDP Population'!T$18</f>
        <v>0.3110921298</v>
      </c>
      <c r="W58" s="132">
        <f>sum('Transportation and Industrial G'!U$33)*10^9*'Assumptions (O&amp;G Upstream)'!V$309/'Assumptions (O&amp;G Upstream)'!V$319/10^9*'Inflation GDP Population'!$S$18/'Inflation GDP Population'!U$18</f>
        <v>0.3248398358</v>
      </c>
      <c r="X58" s="132">
        <f>sum('Transportation and Industrial G'!V$33)*10^9*'Assumptions (O&amp;G Upstream)'!W$309/'Assumptions (O&amp;G Upstream)'!W$319/10^9*'Inflation GDP Population'!$S$18/'Inflation GDP Population'!V$18</f>
        <v>0.3337704952</v>
      </c>
      <c r="Y58" s="132">
        <f>sum('Transportation and Industrial G'!W$33)*10^9*'Assumptions (O&amp;G Upstream)'!X$309/'Assumptions (O&amp;G Upstream)'!X$319/10^9*'Inflation GDP Population'!$S$18/'Inflation GDP Population'!W$18</f>
        <v>0.3407814096</v>
      </c>
      <c r="Z58" s="132">
        <f>sum('Transportation and Industrial G'!X$33)*10^9*'Assumptions (O&amp;G Upstream)'!Y$309/'Assumptions (O&amp;G Upstream)'!Y$319/10^9*'Inflation GDP Population'!$S$18/'Inflation GDP Population'!X$18</f>
        <v>0.33672585</v>
      </c>
      <c r="AA58" s="132">
        <f>sum('Transportation and Industrial G'!Y$33)*10^9*'Assumptions (O&amp;G Upstream)'!Z$309/'Assumptions (O&amp;G Upstream)'!Z$319/10^9*'Inflation GDP Population'!$S$18/'Inflation GDP Population'!Y$18</f>
        <v>0.3433516398</v>
      </c>
      <c r="AB58" s="132">
        <f>sum('Transportation and Industrial G'!Z$33)*10^9*'Assumptions (O&amp;G Upstream)'!AA$309/'Assumptions (O&amp;G Upstream)'!AA$319/10^9*'Inflation GDP Population'!$S$18/'Inflation GDP Population'!Z$18</f>
        <v>0.3568167762</v>
      </c>
      <c r="AC58" s="132">
        <f>sum('Transportation and Industrial G'!AA$33)*10^9*'Assumptions (O&amp;G Upstream)'!AB$309/'Assumptions (O&amp;G Upstream)'!AB$319/10^9*'Inflation GDP Population'!$S$18/'Inflation GDP Population'!AA$18</f>
        <v>0.3680094936</v>
      </c>
      <c r="AD58" s="132">
        <f>sum('Transportation and Industrial G'!AB$33)*10^9*'Assumptions (O&amp;G Upstream)'!AC$309/'Assumptions (O&amp;G Upstream)'!AC$319/10^9*'Inflation GDP Population'!$S$18/'Inflation GDP Population'!AB$18</f>
        <v>0.3762434069</v>
      </c>
      <c r="AE58" s="132">
        <f>sum('Transportation and Industrial G'!AC$33)*10^9*'Assumptions (O&amp;G Upstream)'!AD$309/'Assumptions (O&amp;G Upstream)'!AD$319/10^9*'Inflation GDP Population'!$S$18/'Inflation GDP Population'!AC$18</f>
        <v>0.3851863996</v>
      </c>
      <c r="AF58" s="132">
        <f>sum('Transportation and Industrial G'!AD$33)*10^9*'Assumptions (O&amp;G Upstream)'!AE$309/'Assumptions (O&amp;G Upstream)'!AE$319/10^9*'Inflation GDP Population'!$S$18/'Inflation GDP Population'!AD$18</f>
        <v>0.3911759893</v>
      </c>
      <c r="AG58" s="132">
        <f>sum('Transportation and Industrial G'!AE$33)*10^9*'Assumptions (O&amp;G Upstream)'!AF$309/'Assumptions (O&amp;G Upstream)'!AF$319/10^9*'Inflation GDP Population'!$S$18/'Inflation GDP Population'!AE$18</f>
        <v>0.397889441</v>
      </c>
      <c r="AH58" s="132">
        <f>sum('Transportation and Industrial G'!AF$33)*10^9*'Assumptions (O&amp;G Upstream)'!AG$309/'Assumptions (O&amp;G Upstream)'!AG$319/10^9*'Inflation GDP Population'!$S$18/'Inflation GDP Population'!AF$18</f>
        <v>0.4018246408</v>
      </c>
      <c r="AI58" s="132">
        <f>sum('Transportation and Industrial G'!AG$33)*10^9*'Assumptions (O&amp;G Upstream)'!AH$309/'Assumptions (O&amp;G Upstream)'!AH$319/10^9*'Inflation GDP Population'!$S$18/'Inflation GDP Population'!AG$18</f>
        <v>0.4078233953</v>
      </c>
      <c r="AJ58" s="132">
        <f>sum('Transportation and Industrial G'!AH$33)*10^9*'Assumptions (O&amp;G Upstream)'!AI$309/'Assumptions (O&amp;G Upstream)'!AI$319/10^9*'Inflation GDP Population'!$S$18/'Inflation GDP Population'!AH$18</f>
        <v>0.41046692</v>
      </c>
      <c r="AK58" s="132">
        <f>sum('Transportation and Industrial G'!AI$33)*10^9*'Assumptions (O&amp;G Upstream)'!AJ$309/'Assumptions (O&amp;G Upstream)'!AJ$319/10^9*'Inflation GDP Population'!$S$18/'Inflation GDP Population'!AI$18</f>
        <v>0.4201185369</v>
      </c>
      <c r="AL58" s="132">
        <f>sum('Transportation and Industrial G'!AJ$33)*10^9*'Assumptions (O&amp;G Upstream)'!AK$309/'Assumptions (O&amp;G Upstream)'!AK$319/10^9*'Inflation GDP Population'!$S$18/'Inflation GDP Population'!AJ$18</f>
        <v>0.420345357</v>
      </c>
      <c r="AM58" s="132">
        <f>sum('Transportation and Industrial G'!AK$33)*10^9*'Assumptions (O&amp;G Upstream)'!AL$309/'Assumptions (O&amp;G Upstream)'!AL$319/10^9*'Inflation GDP Population'!$S$18/'Inflation GDP Population'!AK$18</f>
        <v>0.4247291033</v>
      </c>
      <c r="AN58" s="132">
        <f>sum('Transportation and Industrial G'!AL$33)*10^9*'Assumptions (O&amp;G Upstream)'!AM$309/'Assumptions (O&amp;G Upstream)'!AM$319/10^9*'Inflation GDP Population'!$S$18/'Inflation GDP Population'!AL$18</f>
        <v>0.4307929274</v>
      </c>
      <c r="AO58" s="132">
        <f>sum('Transportation and Industrial G'!AM$33)*10^9*'Assumptions (O&amp;G Upstream)'!AN$309/'Assumptions (O&amp;G Upstream)'!AN$319/10^9*'Inflation GDP Population'!$S$18/'Inflation GDP Population'!AM$18</f>
        <v>0.4268289904</v>
      </c>
      <c r="AP58" s="132">
        <f>sum('Transportation and Industrial G'!AN$33)*10^9*'Assumptions (O&amp;G Upstream)'!AO$309/'Assumptions (O&amp;G Upstream)'!AO$319/10^9*'Inflation GDP Population'!$S$18/'Inflation GDP Population'!AN$18</f>
        <v>0.429479302</v>
      </c>
      <c r="AQ58" s="132">
        <f>sum('Transportation and Industrial G'!AO$33)*10^9*'Assumptions (O&amp;G Upstream)'!AP$309/'Assumptions (O&amp;G Upstream)'!AP$319/10^9*'Inflation GDP Population'!$S$18/'Inflation GDP Population'!AO$18</f>
        <v>0.4302231806</v>
      </c>
      <c r="AR58" s="132">
        <f>sum('Transportation and Industrial G'!AP$33)*10^9*'Assumptions (O&amp;G Upstream)'!AQ$309/'Assumptions (O&amp;G Upstream)'!AQ$319/10^9*'Inflation GDP Population'!$S$18/'Inflation GDP Population'!AP$18</f>
        <v>0.4339972043</v>
      </c>
      <c r="AS58" s="132">
        <f>sum('Transportation and Industrial G'!AQ$33)*10^9*'Assumptions (O&amp;G Upstream)'!AR$309/'Assumptions (O&amp;G Upstream)'!AR$319/10^9*'Inflation GDP Population'!$S$18/'Inflation GDP Population'!AQ$18</f>
        <v>0.4340953904</v>
      </c>
      <c r="AT58" s="132">
        <f>sum('Transportation and Industrial G'!AR$33)*10^9*'Assumptions (O&amp;G Upstream)'!AS$309/'Assumptions (O&amp;G Upstream)'!AS$319/10^9*'Inflation GDP Population'!$S$18/'Inflation GDP Population'!AR$18</f>
        <v>0.4374304022</v>
      </c>
      <c r="AU58" s="132">
        <f>sum('Transportation and Industrial G'!AS$33)*10^9*'Assumptions (O&amp;G Upstream)'!AT$309/'Assumptions (O&amp;G Upstream)'!AT$319/10^9*'Inflation GDP Population'!$S$18/'Inflation GDP Population'!AS$18</f>
        <v>0.4362284829</v>
      </c>
      <c r="AV58" s="132">
        <f>sum('Transportation and Industrial G'!AT$33)*10^9*'Assumptions (O&amp;G Upstream)'!AU$309/'Assumptions (O&amp;G Upstream)'!AU$319/10^9*'Inflation GDP Population'!$S$18/'Inflation GDP Population'!AT$18</f>
        <v>0.4361755611</v>
      </c>
      <c r="AW58" s="132">
        <f>sum('Transportation and Industrial G'!AU$33)*10^9*'Assumptions (O&amp;G Upstream)'!AV$309/'Assumptions (O&amp;G Upstream)'!AV$319/10^9*'Inflation GDP Population'!$S$18/'Inflation GDP Population'!AU$18</f>
        <v>0.4361748045</v>
      </c>
      <c r="AX58" s="132">
        <f>sum('Transportation and Industrial G'!AV$33)*10^9*'Assumptions (O&amp;G Upstream)'!AW$309/'Assumptions (O&amp;G Upstream)'!AW$319/10^9*'Inflation GDP Population'!$S$18/'Inflation GDP Population'!AV$18</f>
        <v>0.4353598748</v>
      </c>
      <c r="AY58" s="132">
        <f>sum('Transportation and Industrial G'!AW$33)*10^9*'Assumptions (O&amp;G Upstream)'!AX$309/'Assumptions (O&amp;G Upstream)'!AX$319/10^9*'Inflation GDP Population'!$S$18/'Inflation GDP Population'!AW$18</f>
        <v>0.4343822339</v>
      </c>
      <c r="AZ58" s="132">
        <f>sum('Transportation and Industrial G'!AX$33)*10^9*'Assumptions (O&amp;G Upstream)'!AY$309/'Assumptions (O&amp;G Upstream)'!AY$319/10^9*'Inflation GDP Population'!$S$18/'Inflation GDP Population'!AX$18</f>
        <v>0.4334883764</v>
      </c>
      <c r="BA58" s="132">
        <f>sum('Transportation and Industrial G'!AY$33)*10^9*'Assumptions (O&amp;G Upstream)'!AZ$309/'Assumptions (O&amp;G Upstream)'!AZ$319/10^9*'Inflation GDP Population'!$S$18/'Inflation GDP Population'!AY$18</f>
        <v>0.4316825632</v>
      </c>
      <c r="BB58" s="132">
        <f>sum('Transportation and Industrial G'!AZ$33)*10^9*'Assumptions (O&amp;G Upstream)'!BA$309/'Assumptions (O&amp;G Upstream)'!BA$319/10^9*'Inflation GDP Population'!$S$18/'Inflation GDP Population'!AZ$18</f>
        <v>0.429571673</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2.611678276</v>
      </c>
      <c r="E59" s="132">
        <f>sum('Assumptions (NG non-electricity'!C$7)*10^15*'Assumptions (O&amp;G Upstream)'!D$312/'Assumptions (O&amp;G Upstream)'!D$320/10^9/10^3*'Inflation GDP Population'!$S$18/'Inflation GDP Population'!C$18</f>
        <v>1.987788657</v>
      </c>
      <c r="F59" s="132">
        <f>sum('Assumptions (NG non-electricity'!D$7)*10^15*'Assumptions (O&amp;G Upstream)'!E$312/'Assumptions (O&amp;G Upstream)'!E$320/10^9/10^3*'Inflation GDP Population'!$S$18/'Inflation GDP Population'!D$18</f>
        <v>1.789404996</v>
      </c>
      <c r="G59" s="132">
        <f>sum('Assumptions (NG non-electricity'!E$7)*10^15*'Assumptions (O&amp;G Upstream)'!F$312/'Assumptions (O&amp;G Upstream)'!F$320/10^9/10^3*'Inflation GDP Population'!$S$18/'Inflation GDP Population'!E$18</f>
        <v>2.895030885</v>
      </c>
      <c r="H59" s="132">
        <f>sum('Assumptions (NG non-electricity'!F$7)*10^15*'Assumptions (O&amp;G Upstream)'!G$312/'Assumptions (O&amp;G Upstream)'!G$320/10^9/10^3*'Inflation GDP Population'!$S$18/'Inflation GDP Population'!F$18</f>
        <v>2.995768075</v>
      </c>
      <c r="I59" s="132">
        <f>sum('Assumptions (NG non-electricity'!G$7)*10^15*'Assumptions (O&amp;G Upstream)'!H$312/'Assumptions (O&amp;G Upstream)'!H$320/10^9/10^3*'Inflation GDP Population'!$S$18/'Inflation GDP Population'!G$18</f>
        <v>4.25621956</v>
      </c>
      <c r="J59" s="132">
        <f>sum('Assumptions (NG non-electricity'!H$7)*10^15*'Assumptions (O&amp;G Upstream)'!I$312/'Assumptions (O&amp;G Upstream)'!I$320/10^9/10^3*'Inflation GDP Population'!$S$18/'Inflation GDP Population'!H$18</f>
        <v>3.570970831</v>
      </c>
      <c r="K59" s="132">
        <f>sum('Assumptions (NG non-electricity'!I$7)*10^15*'Assumptions (O&amp;G Upstream)'!J$312/'Assumptions (O&amp;G Upstream)'!J$320/10^9/10^3*'Inflation GDP Population'!$S$18/'Inflation GDP Population'!I$18</f>
        <v>4.027662735</v>
      </c>
      <c r="L59" s="132">
        <f>sum('Assumptions (NG non-electricity'!J$7)*10^15*'Assumptions (O&amp;G Upstream)'!K$312/'Assumptions (O&amp;G Upstream)'!K$320/10^9/10^3*'Inflation GDP Population'!$S$18/'Inflation GDP Population'!J$18</f>
        <v>5.463314677</v>
      </c>
      <c r="M59" s="132">
        <f>sum('Assumptions (NG non-electricity'!K$7)*10^15*'Assumptions (O&amp;G Upstream)'!L$312/'Assumptions (O&amp;G Upstream)'!L$320/10^9/10^3*'Inflation GDP Population'!$S$18/'Inflation GDP Population'!K$18</f>
        <v>2.270725336</v>
      </c>
      <c r="N59" s="132">
        <f>sum('Assumptions (NG non-electricity'!L$7)*10^15*'Assumptions (O&amp;G Upstream)'!M$312/'Assumptions (O&amp;G Upstream)'!M$320/10^9/10^3*'Inflation GDP Population'!$S$18/'Inflation GDP Population'!L$18</f>
        <v>2.604616271</v>
      </c>
      <c r="O59" s="132">
        <f>sum('Assumptions (NG non-electricity'!M$7)*10^15*'Assumptions (O&amp;G Upstream)'!N$312/'Assumptions (O&amp;G Upstream)'!N$320/10^9/10^3*'Inflation GDP Population'!$S$18/'Inflation GDP Population'!M$18</f>
        <v>2.433206501</v>
      </c>
      <c r="P59" s="132">
        <f>sum('Assumptions (NG non-electricity'!N$7)*10^15*'Assumptions (O&amp;G Upstream)'!O$312/'Assumptions (O&amp;G Upstream)'!O$320/10^9/10^3*'Inflation GDP Population'!$S$18/'Inflation GDP Population'!N$18</f>
        <v>1.64916014</v>
      </c>
      <c r="Q59" s="132">
        <f>sum('Assumptions (NG non-electricity'!O$7)*10^15*'Assumptions (O&amp;G Upstream)'!P$312/'Assumptions (O&amp;G Upstream)'!P$320/10^9/10^3*'Inflation GDP Population'!$S$18/'Inflation GDP Population'!O$18</f>
        <v>2.261889243</v>
      </c>
      <c r="R59" s="132">
        <f>sum('Assumptions (NG non-electricity'!P$7)*10^15*'Assumptions (O&amp;G Upstream)'!Q$312/'Assumptions (O&amp;G Upstream)'!Q$320/10^9/10^3*'Inflation GDP Population'!$S$18/'Inflation GDP Population'!P$18</f>
        <v>2.65913527</v>
      </c>
      <c r="S59" s="132">
        <f>sum('Assumptions (NG non-electricity'!Q$7)*10^15*'Assumptions (O&amp;G Upstream)'!R$312/'Assumptions (O&amp;G Upstream)'!R$320/10^9/10^3*'Inflation GDP Population'!$S$18/'Inflation GDP Population'!Q$18</f>
        <v>1.63896128</v>
      </c>
      <c r="T59" s="132">
        <f>sum('Assumptions (NG non-electricity'!R$7)*10^15*'Assumptions (O&amp;G Upstream)'!S$312/'Assumptions (O&amp;G Upstream)'!S$320/10^9/10^3*'Inflation GDP Population'!$S$18/'Inflation GDP Population'!R$18</f>
        <v>1.60468682</v>
      </c>
      <c r="U59" s="132">
        <f>sum('Assumptions (NG non-electricity'!S$7)*10^15*'Assumptions (O&amp;G Upstream)'!T$312/'Assumptions (O&amp;G Upstream)'!T$320/10^9/10^3*'Inflation GDP Population'!$S$18/'Inflation GDP Population'!S$18</f>
        <v>1.908829276</v>
      </c>
      <c r="V59" s="132">
        <f>sum('Assumptions (NG non-electricity'!T$7)*10^15*'Assumptions (O&amp;G Upstream)'!U$312/'Assumptions (O&amp;G Upstream)'!U$320/10^9/10^3*'Inflation GDP Population'!$S$18/'Inflation GDP Population'!T$18</f>
        <v>1.987656878</v>
      </c>
      <c r="W59" s="132">
        <f>sum('Assumptions (NG non-electricity'!U$7)*10^15*'Assumptions (O&amp;G Upstream)'!V$312/'Assumptions (O&amp;G Upstream)'!V$320/10^9/10^3*'Inflation GDP Population'!$S$18/'Inflation GDP Population'!U$18</f>
        <v>1.916834172</v>
      </c>
      <c r="X59" s="132">
        <f>sum('Assumptions (NG non-electricity'!V$7)*10^15*'Assumptions (O&amp;G Upstream)'!W$312/'Assumptions (O&amp;G Upstream)'!W$320/10^9/10^3*'Inflation GDP Population'!$S$18/'Inflation GDP Population'!V$18</f>
        <v>1.980810465</v>
      </c>
      <c r="Y59" s="132">
        <f>sum('Assumptions (NG non-electricity'!W$7)*10^15*'Assumptions (O&amp;G Upstream)'!X$312/'Assumptions (O&amp;G Upstream)'!X$320/10^9/10^3*'Inflation GDP Population'!$S$18/'Inflation GDP Population'!W$18</f>
        <v>1.951966047</v>
      </c>
      <c r="Z59" s="132">
        <f>sum('Assumptions (NG non-electricity'!X$7)*10^15*'Assumptions (O&amp;G Upstream)'!Y$312/'Assumptions (O&amp;G Upstream)'!Y$320/10^9/10^3*'Inflation GDP Population'!$S$18/'Inflation GDP Population'!X$18</f>
        <v>1.976835988</v>
      </c>
      <c r="AA59" s="132">
        <f>sum('Assumptions (NG non-electricity'!Y$7)*10^15*'Assumptions (O&amp;G Upstream)'!Z$312/'Assumptions (O&amp;G Upstream)'!Z$320/10^9/10^3*'Inflation GDP Population'!$S$18/'Inflation GDP Population'!Y$18</f>
        <v>2.083572519</v>
      </c>
      <c r="AB59" s="132">
        <f>sum('Assumptions (NG non-electricity'!Z$7)*10^15*'Assumptions (O&amp;G Upstream)'!AA$312/'Assumptions (O&amp;G Upstream)'!AA$320/10^9/10^3*'Inflation GDP Population'!$S$18/'Inflation GDP Population'!Z$18</f>
        <v>2.221944731</v>
      </c>
      <c r="AC59" s="132">
        <f>sum('Assumptions (NG non-electricity'!AA$7)*10^15*'Assumptions (O&amp;G Upstream)'!AB$312/'Assumptions (O&amp;G Upstream)'!AB$320/10^9/10^3*'Inflation GDP Population'!$S$18/'Inflation GDP Population'!AA$18</f>
        <v>2.397339673</v>
      </c>
      <c r="AD59" s="132">
        <f>sum('Assumptions (NG non-electricity'!AB$7)*10^15*'Assumptions (O&amp;G Upstream)'!AC$312/'Assumptions (O&amp;G Upstream)'!AC$320/10^9/10^3*'Inflation GDP Population'!$S$18/'Inflation GDP Population'!AB$18</f>
        <v>2.468064913</v>
      </c>
      <c r="AE59" s="132">
        <f>sum('Assumptions (NG non-electricity'!AC$7)*10^15*'Assumptions (O&amp;G Upstream)'!AD$312/'Assumptions (O&amp;G Upstream)'!AD$320/10^9/10^3*'Inflation GDP Population'!$S$18/'Inflation GDP Population'!AC$18</f>
        <v>2.506568789</v>
      </c>
      <c r="AF59" s="132">
        <f>sum('Assumptions (NG non-electricity'!AD$7)*10^15*'Assumptions (O&amp;G Upstream)'!AE$312/'Assumptions (O&amp;G Upstream)'!AE$320/10^9/10^3*'Inflation GDP Population'!$S$18/'Inflation GDP Population'!AD$18</f>
        <v>2.583334575</v>
      </c>
      <c r="AG59" s="132">
        <f>sum('Assumptions (NG non-electricity'!AE$7)*10^15*'Assumptions (O&amp;G Upstream)'!AF$312/'Assumptions (O&amp;G Upstream)'!AF$320/10^9/10^3*'Inflation GDP Population'!$S$18/'Inflation GDP Population'!AE$18</f>
        <v>2.617018227</v>
      </c>
      <c r="AH59" s="132">
        <f>sum('Assumptions (NG non-electricity'!AF$7)*10^15*'Assumptions (O&amp;G Upstream)'!AG$312/'Assumptions (O&amp;G Upstream)'!AG$320/10^9/10^3*'Inflation GDP Population'!$S$18/'Inflation GDP Population'!AF$18</f>
        <v>2.66359102</v>
      </c>
      <c r="AI59" s="132">
        <f>sum('Assumptions (NG non-electricity'!AG$7)*10^15*'Assumptions (O&amp;G Upstream)'!AH$312/'Assumptions (O&amp;G Upstream)'!AH$320/10^9/10^3*'Inflation GDP Population'!$S$18/'Inflation GDP Population'!AG$18</f>
        <v>2.67341062</v>
      </c>
      <c r="AJ59" s="132">
        <f>sum('Assumptions (NG non-electricity'!AH$7)*10^15*'Assumptions (O&amp;G Upstream)'!AI$312/'Assumptions (O&amp;G Upstream)'!AI$320/10^9/10^3*'Inflation GDP Population'!$S$18/'Inflation GDP Population'!AH$18</f>
        <v>2.790031629</v>
      </c>
      <c r="AK59" s="132">
        <f>sum('Assumptions (NG non-electricity'!AI$7)*10^15*'Assumptions (O&amp;G Upstream)'!AJ$312/'Assumptions (O&amp;G Upstream)'!AJ$320/10^9/10^3*'Inflation GDP Population'!$S$18/'Inflation GDP Population'!AI$18</f>
        <v>2.854576477</v>
      </c>
      <c r="AL59" s="132">
        <f>sum('Assumptions (NG non-electricity'!AJ$7)*10^15*'Assumptions (O&amp;G Upstream)'!AK$312/'Assumptions (O&amp;G Upstream)'!AK$320/10^9/10^3*'Inflation GDP Population'!$S$18/'Inflation GDP Population'!AJ$18</f>
        <v>2.908200524</v>
      </c>
      <c r="AM59" s="132">
        <f>sum('Assumptions (NG non-electricity'!AK$7)*10^15*'Assumptions (O&amp;G Upstream)'!AL$312/'Assumptions (O&amp;G Upstream)'!AL$320/10^9/10^3*'Inflation GDP Population'!$S$18/'Inflation GDP Population'!AK$18</f>
        <v>2.962093817</v>
      </c>
      <c r="AN59" s="132">
        <f>sum('Assumptions (NG non-electricity'!AL$7)*10^15*'Assumptions (O&amp;G Upstream)'!AM$312/'Assumptions (O&amp;G Upstream)'!AM$320/10^9/10^3*'Inflation GDP Population'!$S$18/'Inflation GDP Population'!AL$18</f>
        <v>3.043469283</v>
      </c>
      <c r="AO59" s="132">
        <f>sum('Assumptions (NG non-electricity'!AM$7)*10^15*'Assumptions (O&amp;G Upstream)'!AN$312/'Assumptions (O&amp;G Upstream)'!AN$320/10^9/10^3*'Inflation GDP Population'!$S$18/'Inflation GDP Population'!AM$18</f>
        <v>3.083571256</v>
      </c>
      <c r="AP59" s="132">
        <f>sum('Assumptions (NG non-electricity'!AN$7)*10^15*'Assumptions (O&amp;G Upstream)'!AO$312/'Assumptions (O&amp;G Upstream)'!AO$320/10^9/10^3*'Inflation GDP Population'!$S$18/'Inflation GDP Population'!AN$18</f>
        <v>3.116482928</v>
      </c>
      <c r="AQ59" s="132">
        <f>sum('Assumptions (NG non-electricity'!AO$7)*10^15*'Assumptions (O&amp;G Upstream)'!AP$312/'Assumptions (O&amp;G Upstream)'!AP$320/10^9/10^3*'Inflation GDP Population'!$S$18/'Inflation GDP Population'!AO$18</f>
        <v>3.158719239</v>
      </c>
      <c r="AR59" s="132">
        <f>sum('Assumptions (NG non-electricity'!AP$7)*10^15*'Assumptions (O&amp;G Upstream)'!AQ$312/'Assumptions (O&amp;G Upstream)'!AQ$320/10^9/10^3*'Inflation GDP Population'!$S$18/'Inflation GDP Population'!AP$18</f>
        <v>3.230655442</v>
      </c>
      <c r="AS59" s="132">
        <f>sum('Assumptions (NG non-electricity'!AQ$7)*10^15*'Assumptions (O&amp;G Upstream)'!AR$312/'Assumptions (O&amp;G Upstream)'!AR$320/10^9/10^3*'Inflation GDP Population'!$S$18/'Inflation GDP Population'!AQ$18</f>
        <v>3.248660134</v>
      </c>
      <c r="AT59" s="132">
        <f>sum('Assumptions (NG non-electricity'!AR$7)*10^15*'Assumptions (O&amp;G Upstream)'!AS$312/'Assumptions (O&amp;G Upstream)'!AS$320/10^9/10^3*'Inflation GDP Population'!$S$18/'Inflation GDP Population'!AR$18</f>
        <v>3.309234787</v>
      </c>
      <c r="AU59" s="132">
        <f>sum('Assumptions (NG non-electricity'!AS$7)*10^15*'Assumptions (O&amp;G Upstream)'!AT$312/'Assumptions (O&amp;G Upstream)'!AT$320/10^9/10^3*'Inflation GDP Population'!$S$18/'Inflation GDP Population'!AS$18</f>
        <v>3.386319996</v>
      </c>
      <c r="AV59" s="132">
        <f>sum('Assumptions (NG non-electricity'!AT$7)*10^15*'Assumptions (O&amp;G Upstream)'!AU$312/'Assumptions (O&amp;G Upstream)'!AU$320/10^9/10^3*'Inflation GDP Population'!$S$18/'Inflation GDP Population'!AT$18</f>
        <v>3.479907303</v>
      </c>
      <c r="AW59" s="132">
        <f>sum('Assumptions (NG non-electricity'!AU$7)*10^15*'Assumptions (O&amp;G Upstream)'!AV$312/'Assumptions (O&amp;G Upstream)'!AV$320/10^9/10^3*'Inflation GDP Population'!$S$18/'Inflation GDP Population'!AU$18</f>
        <v>3.570013551</v>
      </c>
      <c r="AX59" s="132">
        <f>sum('Assumptions (NG non-electricity'!AV$7)*10^15*'Assumptions (O&amp;G Upstream)'!AW$312/'Assumptions (O&amp;G Upstream)'!AW$320/10^9/10^3*'Inflation GDP Population'!$S$18/'Inflation GDP Population'!AV$18</f>
        <v>3.644068402</v>
      </c>
      <c r="AY59" s="132">
        <f>sum('Assumptions (NG non-electricity'!AW$7)*10^15*'Assumptions (O&amp;G Upstream)'!AX$312/'Assumptions (O&amp;G Upstream)'!AX$320/10^9/10^3*'Inflation GDP Population'!$S$18/'Inflation GDP Population'!AW$18</f>
        <v>3.734084832</v>
      </c>
      <c r="AZ59" s="132">
        <f>sum('Assumptions (NG non-electricity'!AX$7)*10^15*'Assumptions (O&amp;G Upstream)'!AY$312/'Assumptions (O&amp;G Upstream)'!AY$320/10^9/10^3*'Inflation GDP Population'!$S$18/'Inflation GDP Population'!AX$18</f>
        <v>3.874685927</v>
      </c>
      <c r="BA59" s="132">
        <f>sum('Assumptions (NG non-electricity'!AY$7)*10^15*'Assumptions (O&amp;G Upstream)'!AZ$312/'Assumptions (O&amp;G Upstream)'!AZ$320/10^9/10^3*'Inflation GDP Population'!$S$18/'Inflation GDP Population'!AY$18</f>
        <v>3.992665603</v>
      </c>
      <c r="BB59" s="132">
        <f>sum('Assumptions (NG non-electricity'!AZ$7)*10^15*'Assumptions (O&amp;G Upstream)'!BA$312/'Assumptions (O&amp;G Upstream)'!BA$320/10^9/10^3*'Inflation GDP Population'!$S$18/'Inflation GDP Population'!AZ$18</f>
        <v>4.100959359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0.7820794513</v>
      </c>
      <c r="E60" s="132">
        <f>sum('Assumptions (NG non-electricity'!C$3)*10^15*'Assumptions (O&amp;G Upstream)'!D$312/'Assumptions (O&amp;G Upstream)'!D$320/10^9/10^3*'Inflation GDP Population'!$S$18/'Inflation GDP Population'!C$18</f>
        <v>0.6663726797</v>
      </c>
      <c r="F60" s="132">
        <f>sum('Assumptions (NG non-electricity'!D$3)*10^15*'Assumptions (O&amp;G Upstream)'!E$312/'Assumptions (O&amp;G Upstream)'!E$320/10^9/10^3*'Inflation GDP Population'!$S$18/'Inflation GDP Population'!D$18</f>
        <v>0.5747899348</v>
      </c>
      <c r="G60" s="132">
        <f>sum('Assumptions (NG non-electricity'!E$3)*10^15*'Assumptions (O&amp;G Upstream)'!F$312/'Assumptions (O&amp;G Upstream)'!F$320/10^9/10^3*'Inflation GDP Population'!$S$18/'Inflation GDP Population'!E$18</f>
        <v>0.8816325273</v>
      </c>
      <c r="H60" s="132">
        <f>sum('Assumptions (NG non-electricity'!F$3)*10^15*'Assumptions (O&amp;G Upstream)'!G$312/'Assumptions (O&amp;G Upstream)'!G$320/10^9/10^3*'Inflation GDP Population'!$S$18/'Inflation GDP Population'!F$18</f>
        <v>0.9221824187</v>
      </c>
      <c r="I60" s="132">
        <f>sum('Assumptions (NG non-electricity'!G$3)*10^15*'Assumptions (O&amp;G Upstream)'!H$312/'Assumptions (O&amp;G Upstream)'!H$320/10^9/10^3*'Inflation GDP Population'!$S$18/'Inflation GDP Population'!G$18</f>
        <v>1.234007233</v>
      </c>
      <c r="J60" s="132">
        <f>sum('Assumptions (NG non-electricity'!H$3)*10^15*'Assumptions (O&amp;G Upstream)'!I$312/'Assumptions (O&amp;G Upstream)'!I$320/10^9/10^3*'Inflation GDP Population'!$S$18/'Inflation GDP Population'!H$18</f>
        <v>0.8812248623</v>
      </c>
      <c r="K60" s="132">
        <f>sum('Assumptions (NG non-electricity'!I$3)*10^15*'Assumptions (O&amp;G Upstream)'!J$312/'Assumptions (O&amp;G Upstream)'!J$320/10^9/10^3*'Inflation GDP Population'!$S$18/'Inflation GDP Population'!I$18</f>
        <v>0.9877969816</v>
      </c>
      <c r="L60" s="132">
        <f>sum('Assumptions (NG non-electricity'!J$3)*10^15*'Assumptions (O&amp;G Upstream)'!K$312/'Assumptions (O&amp;G Upstream)'!K$320/10^9/10^3*'Inflation GDP Population'!$S$18/'Inflation GDP Population'!J$18</f>
        <v>1.332424601</v>
      </c>
      <c r="M60" s="132">
        <f>sum('Assumptions (NG non-electricity'!K$3)*10^15*'Assumptions (O&amp;G Upstream)'!L$312/'Assumptions (O&amp;G Upstream)'!L$320/10^9/10^3*'Inflation GDP Population'!$S$18/'Inflation GDP Population'!K$18</f>
        <v>0.572587922</v>
      </c>
      <c r="N60" s="132">
        <f>sum('Assumptions (NG non-electricity'!L$3)*10^15*'Assumptions (O&amp;G Upstream)'!M$312/'Assumptions (O&amp;G Upstream)'!M$320/10^9/10^3*'Inflation GDP Population'!$S$18/'Inflation GDP Population'!L$18</f>
        <v>0.620865158</v>
      </c>
      <c r="O60" s="132">
        <f>sum('Assumptions (NG non-electricity'!M$3)*10^15*'Assumptions (O&amp;G Upstream)'!N$312/'Assumptions (O&amp;G Upstream)'!N$320/10^9/10^3*'Inflation GDP Population'!$S$18/'Inflation GDP Population'!M$18</f>
        <v>0.5579148441</v>
      </c>
      <c r="P60" s="132">
        <f>sum('Assumptions (NG non-electricity'!N$3)*10^15*'Assumptions (O&amp;G Upstream)'!O$312/'Assumptions (O&amp;G Upstream)'!O$320/10^9/10^3*'Inflation GDP Population'!$S$18/'Inflation GDP Population'!N$18</f>
        <v>0.3208515992</v>
      </c>
      <c r="Q60" s="132">
        <f>sum('Assumptions (NG non-electricity'!O$3)*10^15*'Assumptions (O&amp;G Upstream)'!P$312/'Assumptions (O&amp;G Upstream)'!P$320/10^9/10^3*'Inflation GDP Population'!$S$18/'Inflation GDP Population'!O$18</f>
        <v>0.5373173421</v>
      </c>
      <c r="R60" s="132">
        <f>sum('Assumptions (NG non-electricity'!P$3)*10^15*'Assumptions (O&amp;G Upstream)'!Q$312/'Assumptions (O&amp;G Upstream)'!Q$320/10^9/10^3*'Inflation GDP Population'!$S$18/'Inflation GDP Population'!P$18</f>
        <v>0.6503277586</v>
      </c>
      <c r="S60" s="132">
        <f>sum('Assumptions (NG non-electricity'!Q$3)*10^15*'Assumptions (O&amp;G Upstream)'!R$312/'Assumptions (O&amp;G Upstream)'!R$320/10^9/10^3*'Inflation GDP Population'!$S$18/'Inflation GDP Population'!Q$18</f>
        <v>0.3582986272</v>
      </c>
      <c r="T60" s="132">
        <f>sum('Assumptions (NG non-electricity'!R$3)*10^15*'Assumptions (O&amp;G Upstream)'!S$312/'Assumptions (O&amp;G Upstream)'!S$320/10^9/10^3*'Inflation GDP Population'!$S$18/'Inflation GDP Population'!R$18</f>
        <v>0.3149368689</v>
      </c>
      <c r="U60" s="132">
        <f>sum('Assumptions (NG non-electricity'!S$3)*10^15*'Assumptions (O&amp;G Upstream)'!T$312/'Assumptions (O&amp;G Upstream)'!T$320/10^9/10^3*'Inflation GDP Population'!$S$18/'Inflation GDP Population'!S$18</f>
        <v>0.3789969305</v>
      </c>
      <c r="V60" s="132">
        <f>sum('Assumptions (NG non-electricity'!T$3)*10^15*'Assumptions (O&amp;G Upstream)'!U$312/'Assumptions (O&amp;G Upstream)'!U$320/10^9/10^3*'Inflation GDP Population'!$S$18/'Inflation GDP Population'!T$18</f>
        <v>0.3933851772</v>
      </c>
      <c r="W60" s="132">
        <f>sum('Assumptions (NG non-electricity'!U$3)*10^15*'Assumptions (O&amp;G Upstream)'!V$312/'Assumptions (O&amp;G Upstream)'!V$320/10^9/10^3*'Inflation GDP Population'!$S$18/'Inflation GDP Population'!U$18</f>
        <v>0.3781651084</v>
      </c>
      <c r="X60" s="132">
        <f>sum('Assumptions (NG non-electricity'!V$3)*10^15*'Assumptions (O&amp;G Upstream)'!W$312/'Assumptions (O&amp;G Upstream)'!W$320/10^9/10^3*'Inflation GDP Population'!$S$18/'Inflation GDP Population'!V$18</f>
        <v>0.3895582153</v>
      </c>
      <c r="Y60" s="132">
        <f>sum('Assumptions (NG non-electricity'!W$3)*10^15*'Assumptions (O&amp;G Upstream)'!X$312/'Assumptions (O&amp;G Upstream)'!X$320/10^9/10^3*'Inflation GDP Population'!$S$18/'Inflation GDP Population'!W$18</f>
        <v>0.382689253</v>
      </c>
      <c r="Z60" s="132">
        <f>sum('Assumptions (NG non-electricity'!X$3)*10^15*'Assumptions (O&amp;G Upstream)'!Y$312/'Assumptions (O&amp;G Upstream)'!Y$320/10^9/10^3*'Inflation GDP Population'!$S$18/'Inflation GDP Population'!X$18</f>
        <v>0.3863679296</v>
      </c>
      <c r="AA60" s="132">
        <f>sum('Assumptions (NG non-electricity'!Y$3)*10^15*'Assumptions (O&amp;G Upstream)'!Z$312/'Assumptions (O&amp;G Upstream)'!Z$320/10^9/10^3*'Inflation GDP Population'!$S$18/'Inflation GDP Population'!Y$18</f>
        <v>0.405982375</v>
      </c>
      <c r="AB60" s="132">
        <f>sum('Assumptions (NG non-electricity'!Z$3)*10^15*'Assumptions (O&amp;G Upstream)'!AA$312/'Assumptions (O&amp;G Upstream)'!AA$320/10^9/10^3*'Inflation GDP Population'!$S$18/'Inflation GDP Population'!Z$18</f>
        <v>0.4316298607</v>
      </c>
      <c r="AC60" s="132">
        <f>sum('Assumptions (NG non-electricity'!AA$3)*10^15*'Assumptions (O&amp;G Upstream)'!AB$312/'Assumptions (O&amp;G Upstream)'!AB$320/10^9/10^3*'Inflation GDP Population'!$S$18/'Inflation GDP Population'!AA$18</f>
        <v>0.4643001906</v>
      </c>
      <c r="AD60" s="132">
        <f>sum('Assumptions (NG non-electricity'!AB$3)*10^15*'Assumptions (O&amp;G Upstream)'!AC$312/'Assumptions (O&amp;G Upstream)'!AC$320/10^9/10^3*'Inflation GDP Population'!$S$18/'Inflation GDP Population'!AB$18</f>
        <v>0.4765716051</v>
      </c>
      <c r="AE60" s="132">
        <f>sum('Assumptions (NG non-electricity'!AC$3)*10^15*'Assumptions (O&amp;G Upstream)'!AD$312/'Assumptions (O&amp;G Upstream)'!AD$320/10^9/10^3*'Inflation GDP Population'!$S$18/'Inflation GDP Population'!AC$18</f>
        <v>0.4825747493</v>
      </c>
      <c r="AF60" s="132">
        <f>sum('Assumptions (NG non-electricity'!AD$3)*10^15*'Assumptions (O&amp;G Upstream)'!AE$312/'Assumptions (O&amp;G Upstream)'!AE$320/10^9/10^3*'Inflation GDP Population'!$S$18/'Inflation GDP Population'!AD$18</f>
        <v>0.4958952438</v>
      </c>
      <c r="AG60" s="132">
        <f>sum('Assumptions (NG non-electricity'!AE$3)*10^15*'Assumptions (O&amp;G Upstream)'!AF$312/'Assumptions (O&amp;G Upstream)'!AF$320/10^9/10^3*'Inflation GDP Population'!$S$18/'Inflation GDP Population'!AE$18</f>
        <v>0.5009001352</v>
      </c>
      <c r="AH60" s="132">
        <f>sum('Assumptions (NG non-electricity'!AF$3)*10^15*'Assumptions (O&amp;G Upstream)'!AG$312/'Assumptions (O&amp;G Upstream)'!AG$320/10^9/10^3*'Inflation GDP Population'!$S$18/'Inflation GDP Population'!AF$18</f>
        <v>0.5083440111</v>
      </c>
      <c r="AI60" s="132">
        <f>sum('Assumptions (NG non-electricity'!AG$3)*10^15*'Assumptions (O&amp;G Upstream)'!AH$312/'Assumptions (O&amp;G Upstream)'!AH$320/10^9/10^3*'Inflation GDP Population'!$S$18/'Inflation GDP Population'!AG$18</f>
        <v>0.5087590175</v>
      </c>
      <c r="AJ60" s="132">
        <f>sum('Assumptions (NG non-electricity'!AH$3)*10^15*'Assumptions (O&amp;G Upstream)'!AI$312/'Assumptions (O&amp;G Upstream)'!AI$320/10^9/10^3*'Inflation GDP Population'!$S$18/'Inflation GDP Population'!AH$18</f>
        <v>0.5294466886</v>
      </c>
      <c r="AK60" s="132">
        <f>sum('Assumptions (NG non-electricity'!AI$3)*10^15*'Assumptions (O&amp;G Upstream)'!AJ$312/'Assumptions (O&amp;G Upstream)'!AJ$320/10^9/10^3*'Inflation GDP Population'!$S$18/'Inflation GDP Population'!AI$18</f>
        <v>0.540171534</v>
      </c>
      <c r="AL60" s="132">
        <f>sum('Assumptions (NG non-electricity'!AJ$3)*10^15*'Assumptions (O&amp;G Upstream)'!AK$312/'Assumptions (O&amp;G Upstream)'!AK$320/10^9/10^3*'Inflation GDP Population'!$S$18/'Inflation GDP Population'!AJ$18</f>
        <v>0.5487839132</v>
      </c>
      <c r="AM60" s="132">
        <f>sum('Assumptions (NG non-electricity'!AK$3)*10^15*'Assumptions (O&amp;G Upstream)'!AL$312/'Assumptions (O&amp;G Upstream)'!AL$320/10^9/10^3*'Inflation GDP Population'!$S$18/'Inflation GDP Population'!AK$18</f>
        <v>0.5574075249</v>
      </c>
      <c r="AN60" s="132">
        <f>sum('Assumptions (NG non-electricity'!AL$3)*10^15*'Assumptions (O&amp;G Upstream)'!AM$312/'Assumptions (O&amp;G Upstream)'!AM$320/10^9/10^3*'Inflation GDP Population'!$S$18/'Inflation GDP Population'!AL$18</f>
        <v>0.571149484</v>
      </c>
      <c r="AO60" s="132">
        <f>sum('Assumptions (NG non-electricity'!AM$3)*10^15*'Assumptions (O&amp;G Upstream)'!AN$312/'Assumptions (O&amp;G Upstream)'!AN$320/10^9/10^3*'Inflation GDP Population'!$S$18/'Inflation GDP Population'!AM$18</f>
        <v>0.5771004751</v>
      </c>
      <c r="AP60" s="132">
        <f>sum('Assumptions (NG non-electricity'!AN$3)*10^15*'Assumptions (O&amp;G Upstream)'!AO$312/'Assumptions (O&amp;G Upstream)'!AO$320/10^9/10^3*'Inflation GDP Population'!$S$18/'Inflation GDP Population'!AN$18</f>
        <v>0.5816856887</v>
      </c>
      <c r="AQ60" s="132">
        <f>sum('Assumptions (NG non-electricity'!AO$3)*10^15*'Assumptions (O&amp;G Upstream)'!AP$312/'Assumptions (O&amp;G Upstream)'!AP$320/10^9/10^3*'Inflation GDP Population'!$S$18/'Inflation GDP Population'!AO$18</f>
        <v>0.5879905162</v>
      </c>
      <c r="AR60" s="132">
        <f>sum('Assumptions (NG non-electricity'!AP$3)*10^15*'Assumptions (O&amp;G Upstream)'!AQ$312/'Assumptions (O&amp;G Upstream)'!AQ$320/10^9/10^3*'Inflation GDP Population'!$S$18/'Inflation GDP Population'!AP$18</f>
        <v>0.5997841345</v>
      </c>
      <c r="AS60" s="132">
        <f>sum('Assumptions (NG non-electricity'!AQ$3)*10^15*'Assumptions (O&amp;G Upstream)'!AR$312/'Assumptions (O&amp;G Upstream)'!AR$320/10^9/10^3*'Inflation GDP Population'!$S$18/'Inflation GDP Population'!AQ$18</f>
        <v>0.6015377638</v>
      </c>
      <c r="AT60" s="132">
        <f>sum('Assumptions (NG non-electricity'!AR$3)*10^15*'Assumptions (O&amp;G Upstream)'!AS$312/'Assumptions (O&amp;G Upstream)'!AS$320/10^9/10^3*'Inflation GDP Population'!$S$18/'Inflation GDP Population'!AR$18</f>
        <v>0.6111525399</v>
      </c>
      <c r="AU60" s="132">
        <f>sum('Assumptions (NG non-electricity'!AS$3)*10^15*'Assumptions (O&amp;G Upstream)'!AT$312/'Assumptions (O&amp;G Upstream)'!AT$320/10^9/10^3*'Inflation GDP Population'!$S$18/'Inflation GDP Population'!AS$18</f>
        <v>0.6237671221</v>
      </c>
      <c r="AV60" s="132">
        <f>sum('Assumptions (NG non-electricity'!AT$3)*10^15*'Assumptions (O&amp;G Upstream)'!AU$312/'Assumptions (O&amp;G Upstream)'!AU$320/10^9/10^3*'Inflation GDP Population'!$S$18/'Inflation GDP Population'!AT$18</f>
        <v>0.6393571371</v>
      </c>
      <c r="AW60" s="132">
        <f>sum('Assumptions (NG non-electricity'!AU$3)*10^15*'Assumptions (O&amp;G Upstream)'!AV$312/'Assumptions (O&amp;G Upstream)'!AV$320/10^9/10^3*'Inflation GDP Population'!$S$18/'Inflation GDP Population'!AU$18</f>
        <v>0.6542381529</v>
      </c>
      <c r="AX60" s="132">
        <f>sum('Assumptions (NG non-electricity'!AV$3)*10^15*'Assumptions (O&amp;G Upstream)'!AW$312/'Assumptions (O&amp;G Upstream)'!AW$320/10^9/10^3*'Inflation GDP Population'!$S$18/'Inflation GDP Population'!AV$18</f>
        <v>0.6661183221</v>
      </c>
      <c r="AY60" s="132">
        <f>sum('Assumptions (NG non-electricity'!AW$3)*10^15*'Assumptions (O&amp;G Upstream)'!AX$312/'Assumptions (O&amp;G Upstream)'!AX$320/10^9/10^3*'Inflation GDP Population'!$S$18/'Inflation GDP Population'!AW$18</f>
        <v>0.6808579089</v>
      </c>
      <c r="AZ60" s="132">
        <f>sum('Assumptions (NG non-electricity'!AX$3)*10^15*'Assumptions (O&amp;G Upstream)'!AY$312/'Assumptions (O&amp;G Upstream)'!AY$320/10^9/10^3*'Inflation GDP Population'!$S$18/'Inflation GDP Population'!AX$18</f>
        <v>0.7047332246</v>
      </c>
      <c r="BA60" s="132">
        <f>sum('Assumptions (NG non-electricity'!AY$3)*10^15*'Assumptions (O&amp;G Upstream)'!AZ$312/'Assumptions (O&amp;G Upstream)'!AZ$320/10^9/10^3*'Inflation GDP Population'!$S$18/'Inflation GDP Population'!AY$18</f>
        <v>0.7243950933</v>
      </c>
      <c r="BB60" s="132">
        <f>sum('Assumptions (NG non-electricity'!AZ$3)*10^15*'Assumptions (O&amp;G Upstream)'!BA$312/'Assumptions (O&amp;G Upstream)'!BA$320/10^9/10^3*'Inflation GDP Population'!$S$18/'Inflation GDP Population'!AZ$18</f>
        <v>0.7422165475</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0.4174798036</v>
      </c>
      <c r="E61" s="132">
        <f>sum('Assumptions (NG non-electricity'!C$8)*10^15*'Assumptions (O&amp;G Upstream)'!D$312/'Assumptions (O&amp;G Upstream)'!D$320/10^9/10^3*'Inflation GDP Population'!$S$18/'Inflation GDP Population'!C$18</f>
        <v>0.3829247709</v>
      </c>
      <c r="F61" s="132">
        <f>sum('Assumptions (NG non-electricity'!D$8)*10^15*'Assumptions (O&amp;G Upstream)'!E$312/'Assumptions (O&amp;G Upstream)'!E$320/10^9/10^3*'Inflation GDP Population'!$S$18/'Inflation GDP Population'!D$18</f>
        <v>0.3703954997</v>
      </c>
      <c r="G61" s="132">
        <f>sum('Assumptions (NG non-electricity'!E$8)*10^15*'Assumptions (O&amp;G Upstream)'!F$312/'Assumptions (O&amp;G Upstream)'!F$320/10^9/10^3*'Inflation GDP Population'!$S$18/'Inflation GDP Population'!E$18</f>
        <v>0.6402740031</v>
      </c>
      <c r="H61" s="132">
        <f>sum('Assumptions (NG non-electricity'!F$8)*10^15*'Assumptions (O&amp;G Upstream)'!G$312/'Assumptions (O&amp;G Upstream)'!G$320/10^9/10^3*'Inflation GDP Population'!$S$18/'Inflation GDP Population'!F$18</f>
        <v>0.6290069186</v>
      </c>
      <c r="I61" s="132">
        <f>sum('Assumptions (NG non-electricity'!G$8)*10^15*'Assumptions (O&amp;G Upstream)'!H$312/'Assumptions (O&amp;G Upstream)'!H$320/10^9/10^3*'Inflation GDP Population'!$S$18/'Inflation GDP Population'!G$18</f>
        <v>0.8950093764</v>
      </c>
      <c r="J61" s="132">
        <f>sum('Assumptions (NG non-electricity'!H$8)*10^15*'Assumptions (O&amp;G Upstream)'!I$312/'Assumptions (O&amp;G Upstream)'!I$320/10^9/10^3*'Inflation GDP Population'!$S$18/'Inflation GDP Population'!H$18</f>
        <v>0.6403765304</v>
      </c>
      <c r="K61" s="132">
        <f>sum('Assumptions (NG non-electricity'!I$8)*10^15*'Assumptions (O&amp;G Upstream)'!J$312/'Assumptions (O&amp;G Upstream)'!J$320/10^9/10^3*'Inflation GDP Population'!$S$18/'Inflation GDP Population'!I$18</f>
        <v>0.6317240053</v>
      </c>
      <c r="L61" s="132">
        <f>sum('Assumptions (NG non-electricity'!J$8)*10^15*'Assumptions (O&amp;G Upstream)'!K$312/'Assumptions (O&amp;G Upstream)'!K$320/10^9/10^3*'Inflation GDP Population'!$S$18/'Inflation GDP Population'!J$18</f>
        <v>0.7885894997</v>
      </c>
      <c r="M61" s="132">
        <f>sum('Assumptions (NG non-electricity'!K$8)*10^15*'Assumptions (O&amp;G Upstream)'!L$312/'Assumptions (O&amp;G Upstream)'!L$320/10^9/10^3*'Inflation GDP Population'!$S$18/'Inflation GDP Population'!K$18</f>
        <v>0.3347775931</v>
      </c>
      <c r="N61" s="132">
        <f>sum('Assumptions (NG non-electricity'!L$8)*10^15*'Assumptions (O&amp;G Upstream)'!M$312/'Assumptions (O&amp;G Upstream)'!M$320/10^9/10^3*'Inflation GDP Population'!$S$18/'Inflation GDP Population'!L$18</f>
        <v>0.4039367719</v>
      </c>
      <c r="O61" s="132">
        <f>sum('Assumptions (NG non-electricity'!M$8)*10^15*'Assumptions (O&amp;G Upstream)'!N$312/'Assumptions (O&amp;G Upstream)'!N$320/10^9/10^3*'Inflation GDP Population'!$S$18/'Inflation GDP Population'!M$18</f>
        <v>0.3720621921</v>
      </c>
      <c r="P61" s="132">
        <f>sum('Assumptions (NG non-electricity'!N$8)*10^15*'Assumptions (O&amp;G Upstream)'!O$312/'Assumptions (O&amp;G Upstream)'!O$320/10^9/10^3*'Inflation GDP Population'!$S$18/'Inflation GDP Population'!N$18</f>
        <v>0.2472064087</v>
      </c>
      <c r="Q61" s="132">
        <f>sum('Assumptions (NG non-electricity'!O$8)*10^15*'Assumptions (O&amp;G Upstream)'!P$312/'Assumptions (O&amp;G Upstream)'!P$320/10^9/10^3*'Inflation GDP Population'!$S$18/'Inflation GDP Population'!O$18</f>
        <v>0.373068002</v>
      </c>
      <c r="R61" s="132">
        <f>sum('Assumptions (NG non-electricity'!P$8)*10^15*'Assumptions (O&amp;G Upstream)'!Q$312/'Assumptions (O&amp;G Upstream)'!Q$320/10^9/10^3*'Inflation GDP Population'!$S$18/'Inflation GDP Population'!P$18</f>
        <v>0.4567625727</v>
      </c>
      <c r="S61" s="132">
        <f>sum('Assumptions (NG non-electricity'!Q$8)*10^15*'Assumptions (O&amp;G Upstream)'!R$312/'Assumptions (O&amp;G Upstream)'!R$320/10^9/10^3*'Inflation GDP Population'!$S$18/'Inflation GDP Population'!Q$18</f>
        <v>0.2619197372</v>
      </c>
      <c r="T61" s="132">
        <f>sum('Assumptions (NG non-electricity'!R$8)*10^15*'Assumptions (O&amp;G Upstream)'!S$312/'Assumptions (O&amp;G Upstream)'!S$320/10^9/10^3*'Inflation GDP Population'!$S$18/'Inflation GDP Population'!R$18</f>
        <v>0.250170837</v>
      </c>
      <c r="U61" s="132">
        <f>sum('Assumptions (NG non-electricity'!S$8)*10^15*'Assumptions (O&amp;G Upstream)'!T$312/'Assumptions (O&amp;G Upstream)'!T$320/10^9/10^3*'Inflation GDP Population'!$S$18/'Inflation GDP Population'!S$18</f>
        <v>0.3102298166</v>
      </c>
      <c r="V61" s="132">
        <f>sum('Assumptions (NG non-electricity'!T$8)*10^15*'Assumptions (O&amp;G Upstream)'!U$312/'Assumptions (O&amp;G Upstream)'!U$320/10^9/10^3*'Inflation GDP Population'!$S$18/'Inflation GDP Population'!T$18</f>
        <v>0.3237536724</v>
      </c>
      <c r="W61" s="132">
        <f>sum('Assumptions (NG non-electricity'!U$8)*10^15*'Assumptions (O&amp;G Upstream)'!V$312/'Assumptions (O&amp;G Upstream)'!V$320/10^9/10^3*'Inflation GDP Population'!$S$18/'Inflation GDP Population'!U$18</f>
        <v>0.3128967711</v>
      </c>
      <c r="X61" s="132">
        <f>sum('Assumptions (NG non-electricity'!V$8)*10^15*'Assumptions (O&amp;G Upstream)'!W$312/'Assumptions (O&amp;G Upstream)'!W$320/10^9/10^3*'Inflation GDP Population'!$S$18/'Inflation GDP Population'!V$18</f>
        <v>0.3240331278</v>
      </c>
      <c r="Y61" s="132">
        <f>sum('Assumptions (NG non-electricity'!W$8)*10^15*'Assumptions (O&amp;G Upstream)'!X$312/'Assumptions (O&amp;G Upstream)'!X$320/10^9/10^3*'Inflation GDP Population'!$S$18/'Inflation GDP Population'!W$18</f>
        <v>0.3199894696</v>
      </c>
      <c r="Z61" s="132">
        <f>sum('Assumptions (NG non-electricity'!X$8)*10^15*'Assumptions (O&amp;G Upstream)'!Y$312/'Assumptions (O&amp;G Upstream)'!Y$320/10^9/10^3*'Inflation GDP Population'!$S$18/'Inflation GDP Population'!X$18</f>
        <v>0.324741849</v>
      </c>
      <c r="AA61" s="132">
        <f>sum('Assumptions (NG non-electricity'!Y$8)*10^15*'Assumptions (O&amp;G Upstream)'!Z$312/'Assumptions (O&amp;G Upstream)'!Z$320/10^9/10^3*'Inflation GDP Population'!$S$18/'Inflation GDP Population'!Y$18</f>
        <v>0.3429793368</v>
      </c>
      <c r="AB61" s="132">
        <f>sum('Assumptions (NG non-electricity'!Z$8)*10^15*'Assumptions (O&amp;G Upstream)'!AA$312/'Assumptions (O&amp;G Upstream)'!AA$320/10^9/10^3*'Inflation GDP Population'!$S$18/'Inflation GDP Population'!Z$18</f>
        <v>0.3664984005</v>
      </c>
      <c r="AC61" s="132">
        <f>sum('Assumptions (NG non-electricity'!AA$8)*10^15*'Assumptions (O&amp;G Upstream)'!AB$312/'Assumptions (O&amp;G Upstream)'!AB$320/10^9/10^3*'Inflation GDP Population'!$S$18/'Inflation GDP Population'!AA$18</f>
        <v>0.3962195788</v>
      </c>
      <c r="AD61" s="132">
        <f>sum('Assumptions (NG non-electricity'!AB$8)*10^15*'Assumptions (O&amp;G Upstream)'!AC$312/'Assumptions (O&amp;G Upstream)'!AC$320/10^9/10^3*'Inflation GDP Population'!$S$18/'Inflation GDP Population'!AB$18</f>
        <v>0.4087132732</v>
      </c>
      <c r="AE61" s="132">
        <f>sum('Assumptions (NG non-electricity'!AC$8)*10^15*'Assumptions (O&amp;G Upstream)'!AD$312/'Assumptions (O&amp;G Upstream)'!AD$320/10^9/10^3*'Inflation GDP Population'!$S$18/'Inflation GDP Population'!AC$18</f>
        <v>0.4158973086</v>
      </c>
      <c r="AF61" s="132">
        <f>sum('Assumptions (NG non-electricity'!AD$8)*10^15*'Assumptions (O&amp;G Upstream)'!AE$312/'Assumptions (O&amp;G Upstream)'!AE$320/10^9/10^3*'Inflation GDP Population'!$S$18/'Inflation GDP Population'!AD$18</f>
        <v>0.4294575106</v>
      </c>
      <c r="AG61" s="132">
        <f>sum('Assumptions (NG non-electricity'!AE$8)*10^15*'Assumptions (O&amp;G Upstream)'!AF$312/'Assumptions (O&amp;G Upstream)'!AF$320/10^9/10^3*'Inflation GDP Population'!$S$18/'Inflation GDP Population'!AE$18</f>
        <v>0.4358813902</v>
      </c>
      <c r="AH61" s="132">
        <f>sum('Assumptions (NG non-electricity'!AF$8)*10^15*'Assumptions (O&amp;G Upstream)'!AG$312/'Assumptions (O&amp;G Upstream)'!AG$320/10^9/10^3*'Inflation GDP Population'!$S$18/'Inflation GDP Population'!AF$18</f>
        <v>0.4444678427</v>
      </c>
      <c r="AI61" s="132">
        <f>sum('Assumptions (NG non-electricity'!AG$8)*10^15*'Assumptions (O&amp;G Upstream)'!AH$312/'Assumptions (O&amp;G Upstream)'!AH$320/10^9/10^3*'Inflation GDP Population'!$S$18/'Inflation GDP Population'!AG$18</f>
        <v>0.4469295787</v>
      </c>
      <c r="AJ61" s="132">
        <f>sum('Assumptions (NG non-electricity'!AH$8)*10^15*'Assumptions (O&amp;G Upstream)'!AI$312/'Assumptions (O&amp;G Upstream)'!AI$320/10^9/10^3*'Inflation GDP Population'!$S$18/'Inflation GDP Population'!AH$18</f>
        <v>0.4672752643</v>
      </c>
      <c r="AK61" s="132">
        <f>sum('Assumptions (NG non-electricity'!AI$8)*10^15*'Assumptions (O&amp;G Upstream)'!AJ$312/'Assumptions (O&amp;G Upstream)'!AJ$320/10^9/10^3*'Inflation GDP Population'!$S$18/'Inflation GDP Population'!AI$18</f>
        <v>0.4789447274</v>
      </c>
      <c r="AL61" s="132">
        <f>sum('Assumptions (NG non-electricity'!AJ$8)*10^15*'Assumptions (O&amp;G Upstream)'!AK$312/'Assumptions (O&amp;G Upstream)'!AK$320/10^9/10^3*'Inflation GDP Population'!$S$18/'Inflation GDP Population'!AJ$18</f>
        <v>0.4888077921</v>
      </c>
      <c r="AM61" s="132">
        <f>sum('Assumptions (NG non-electricity'!AK$8)*10^15*'Assumptions (O&amp;G Upstream)'!AL$312/'Assumptions (O&amp;G Upstream)'!AL$320/10^9/10^3*'Inflation GDP Population'!$S$18/'Inflation GDP Population'!AK$18</f>
        <v>0.4987384384</v>
      </c>
      <c r="AN61" s="132">
        <f>sum('Assumptions (NG non-electricity'!AL$8)*10^15*'Assumptions (O&amp;G Upstream)'!AM$312/'Assumptions (O&amp;G Upstream)'!AM$320/10^9/10^3*'Inflation GDP Population'!$S$18/'Inflation GDP Population'!AL$18</f>
        <v>0.5133264023</v>
      </c>
      <c r="AO61" s="132">
        <f>sum('Assumptions (NG non-electricity'!AM$8)*10^15*'Assumptions (O&amp;G Upstream)'!AN$312/'Assumptions (O&amp;G Upstream)'!AN$320/10^9/10^3*'Inflation GDP Population'!$S$18/'Inflation GDP Population'!AM$18</f>
        <v>0.5209786025</v>
      </c>
      <c r="AP61" s="132">
        <f>sum('Assumptions (NG non-electricity'!AN$8)*10^15*'Assumptions (O&amp;G Upstream)'!AO$312/'Assumptions (O&amp;G Upstream)'!AO$320/10^9/10^3*'Inflation GDP Population'!$S$18/'Inflation GDP Population'!AN$18</f>
        <v>0.5274273136</v>
      </c>
      <c r="AQ61" s="132">
        <f>sum('Assumptions (NG non-electricity'!AO$8)*10^15*'Assumptions (O&amp;G Upstream)'!AP$312/'Assumptions (O&amp;G Upstream)'!AP$320/10^9/10^3*'Inflation GDP Population'!$S$18/'Inflation GDP Population'!AO$18</f>
        <v>0.5354658493</v>
      </c>
      <c r="AR61" s="132">
        <f>sum('Assumptions (NG non-electricity'!AP$8)*10^15*'Assumptions (O&amp;G Upstream)'!AQ$312/'Assumptions (O&amp;G Upstream)'!AQ$320/10^9/10^3*'Inflation GDP Population'!$S$18/'Inflation GDP Population'!AP$18</f>
        <v>0.548561561</v>
      </c>
      <c r="AS61" s="132">
        <f>sum('Assumptions (NG non-electricity'!AQ$8)*10^15*'Assumptions (O&amp;G Upstream)'!AR$312/'Assumptions (O&amp;G Upstream)'!AR$320/10^9/10^3*'Inflation GDP Population'!$S$18/'Inflation GDP Population'!AQ$18</f>
        <v>0.5525152156</v>
      </c>
      <c r="AT61" s="132">
        <f>sum('Assumptions (NG non-electricity'!AR$8)*10^15*'Assumptions (O&amp;G Upstream)'!AS$312/'Assumptions (O&amp;G Upstream)'!AS$320/10^9/10^3*'Inflation GDP Population'!$S$18/'Inflation GDP Population'!AR$18</f>
        <v>0.5637209733</v>
      </c>
      <c r="AU61" s="132">
        <f>sum('Assumptions (NG non-electricity'!AS$8)*10^15*'Assumptions (O&amp;G Upstream)'!AT$312/'Assumptions (O&amp;G Upstream)'!AT$320/10^9/10^3*'Inflation GDP Population'!$S$18/'Inflation GDP Population'!AS$18</f>
        <v>0.5777671262</v>
      </c>
      <c r="AV61" s="132">
        <f>sum('Assumptions (NG non-electricity'!AT$8)*10^15*'Assumptions (O&amp;G Upstream)'!AU$312/'Assumptions (O&amp;G Upstream)'!AU$320/10^9/10^3*'Inflation GDP Population'!$S$18/'Inflation GDP Population'!AT$18</f>
        <v>0.5946651038</v>
      </c>
      <c r="AW61" s="132">
        <f>sum('Assumptions (NG non-electricity'!AU$8)*10^15*'Assumptions (O&amp;G Upstream)'!AV$312/'Assumptions (O&amp;G Upstream)'!AV$320/10^9/10^3*'Inflation GDP Population'!$S$18/'Inflation GDP Population'!AU$18</f>
        <v>0.6110073899</v>
      </c>
      <c r="AX61" s="132">
        <f>sum('Assumptions (NG non-electricity'!AV$8)*10^15*'Assumptions (O&amp;G Upstream)'!AW$312/'Assumptions (O&amp;G Upstream)'!AW$320/10^9/10^3*'Inflation GDP Population'!$S$18/'Inflation GDP Population'!AV$18</f>
        <v>0.6246359249</v>
      </c>
      <c r="AY61" s="132">
        <f>sum('Assumptions (NG non-electricity'!AW$8)*10^15*'Assumptions (O&amp;G Upstream)'!AX$312/'Assumptions (O&amp;G Upstream)'!AX$320/10^9/10^3*'Inflation GDP Population'!$S$18/'Inflation GDP Population'!AW$18</f>
        <v>0.6410333428</v>
      </c>
      <c r="AZ61" s="132">
        <f>sum('Assumptions (NG non-electricity'!AX$8)*10^15*'Assumptions (O&amp;G Upstream)'!AY$312/'Assumptions (O&amp;G Upstream)'!AY$320/10^9/10^3*'Inflation GDP Population'!$S$18/'Inflation GDP Population'!AX$18</f>
        <v>0.6661641345</v>
      </c>
      <c r="BA61" s="132">
        <f>sum('Assumptions (NG non-electricity'!AY$8)*10^15*'Assumptions (O&amp;G Upstream)'!AZ$312/'Assumptions (O&amp;G Upstream)'!AZ$320/10^9/10^3*'Inflation GDP Population'!$S$18/'Inflation GDP Population'!AY$18</f>
        <v>0.6874615585</v>
      </c>
      <c r="BB61" s="132">
        <f>sum('Assumptions (NG non-electricity'!AZ$8)*10^15*'Assumptions (O&amp;G Upstream)'!BA$312/'Assumptions (O&amp;G Upstream)'!BA$320/10^9/10^3*'Inflation GDP Population'!$S$18/'Inflation GDP Population'!AZ$18</f>
        <v>0.7071381239</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1.191495742</v>
      </c>
      <c r="E62" s="132">
        <f>sum('Assumptions (NG non-electricity'!C$6)*10^15*'Assumptions (O&amp;G Upstream)'!D$312/'Assumptions (O&amp;G Upstream)'!D$320/10^9/10^3*'Inflation GDP Population'!$S$18/'Inflation GDP Population'!C$18</f>
        <v>1.079486584</v>
      </c>
      <c r="F62" s="132">
        <f>sum('Assumptions (NG non-electricity'!D$6)*10^15*'Assumptions (O&amp;G Upstream)'!E$312/'Assumptions (O&amp;G Upstream)'!E$320/10^9/10^3*'Inflation GDP Population'!$S$18/'Inflation GDP Population'!D$18</f>
        <v>0.9194962046</v>
      </c>
      <c r="G62" s="132">
        <f>sum('Assumptions (NG non-electricity'!E$6)*10^15*'Assumptions (O&amp;G Upstream)'!F$312/'Assumptions (O&amp;G Upstream)'!F$320/10^9/10^3*'Inflation GDP Population'!$S$18/'Inflation GDP Population'!E$18</f>
        <v>1.435534361</v>
      </c>
      <c r="H62" s="132">
        <f>sum('Assumptions (NG non-electricity'!F$6)*10^15*'Assumptions (O&amp;G Upstream)'!G$312/'Assumptions (O&amp;G Upstream)'!G$320/10^9/10^3*'Inflation GDP Population'!$S$18/'Inflation GDP Population'!F$18</f>
        <v>1.385755321</v>
      </c>
      <c r="I62" s="132">
        <f>sum('Assumptions (NG non-electricity'!G$6)*10^15*'Assumptions (O&amp;G Upstream)'!H$312/'Assumptions (O&amp;G Upstream)'!H$320/10^9/10^3*'Inflation GDP Population'!$S$18/'Inflation GDP Population'!G$18</f>
        <v>1.966954725</v>
      </c>
      <c r="J62" s="132">
        <f>sum('Assumptions (NG non-electricity'!H$6)*10^15*'Assumptions (O&amp;G Upstream)'!I$312/'Assumptions (O&amp;G Upstream)'!I$320/10^9/10^3*'Inflation GDP Population'!$S$18/'Inflation GDP Population'!H$18</f>
        <v>1.336971115</v>
      </c>
      <c r="K62" s="132">
        <f>sum('Assumptions (NG non-electricity'!I$6)*10^15*'Assumptions (O&amp;G Upstream)'!J$312/'Assumptions (O&amp;G Upstream)'!J$320/10^9/10^3*'Inflation GDP Population'!$S$18/'Inflation GDP Population'!I$18</f>
        <v>1.49303064</v>
      </c>
      <c r="L62" s="132">
        <f>sum('Assumptions (NG non-electricity'!J$6)*10^15*'Assumptions (O&amp;G Upstream)'!K$312/'Assumptions (O&amp;G Upstream)'!K$320/10^9/10^3*'Inflation GDP Population'!$S$18/'Inflation GDP Population'!J$18</f>
        <v>2.06938044</v>
      </c>
      <c r="M62" s="132">
        <f>sum('Assumptions (NG non-electricity'!K$6)*10^15*'Assumptions (O&amp;G Upstream)'!L$312/'Assumptions (O&amp;G Upstream)'!L$320/10^9/10^3*'Inflation GDP Population'!$S$18/'Inflation GDP Population'!K$18</f>
        <v>0.8862693671</v>
      </c>
      <c r="N62" s="132">
        <f>sum('Assumptions (NG non-electricity'!L$6)*10^15*'Assumptions (O&amp;G Upstream)'!M$312/'Assumptions (O&amp;G Upstream)'!M$320/10^9/10^3*'Inflation GDP Population'!$S$18/'Inflation GDP Population'!L$18</f>
        <v>0.9588485715</v>
      </c>
      <c r="O62" s="132">
        <f>sum('Assumptions (NG non-electricity'!M$6)*10^15*'Assumptions (O&amp;G Upstream)'!N$312/'Assumptions (O&amp;G Upstream)'!N$320/10^9/10^3*'Inflation GDP Population'!$S$18/'Inflation GDP Population'!M$18</f>
        <v>0.8381794222</v>
      </c>
      <c r="P62" s="132">
        <f>sum('Assumptions (NG non-electricity'!N$6)*10^15*'Assumptions (O&amp;G Upstream)'!O$312/'Assumptions (O&amp;G Upstream)'!O$320/10^9/10^3*'Inflation GDP Population'!$S$18/'Inflation GDP Population'!N$18</f>
        <v>0.4495280424</v>
      </c>
      <c r="Q62" s="132">
        <f>sum('Assumptions (NG non-electricity'!O$6)*10^15*'Assumptions (O&amp;G Upstream)'!P$312/'Assumptions (O&amp;G Upstream)'!P$320/10^9/10^3*'Inflation GDP Population'!$S$18/'Inflation GDP Population'!O$18</f>
        <v>0.7991082438</v>
      </c>
      <c r="R62" s="132">
        <f>sum('Assumptions (NG non-electricity'!P$6)*10^15*'Assumptions (O&amp;G Upstream)'!Q$312/'Assumptions (O&amp;G Upstream)'!Q$320/10^9/10^3*'Inflation GDP Population'!$S$18/'Inflation GDP Population'!P$18</f>
        <v>0.9549697379</v>
      </c>
      <c r="S62" s="132">
        <f>sum('Assumptions (NG non-electricity'!Q$6)*10^15*'Assumptions (O&amp;G Upstream)'!R$312/'Assumptions (O&amp;G Upstream)'!R$320/10^9/10^3*'Inflation GDP Population'!$S$18/'Inflation GDP Population'!Q$18</f>
        <v>0.4760063334</v>
      </c>
      <c r="T62" s="132">
        <f>sum('Assumptions (NG non-electricity'!R$6)*10^15*'Assumptions (O&amp;G Upstream)'!S$312/'Assumptions (O&amp;G Upstream)'!S$320/10^9/10^3*'Inflation GDP Population'!$S$18/'Inflation GDP Population'!R$18</f>
        <v>0.413817781</v>
      </c>
      <c r="U62" s="132">
        <f>sum('Assumptions (NG non-electricity'!S$6)*10^15*'Assumptions (O&amp;G Upstream)'!T$312/'Assumptions (O&amp;G Upstream)'!T$320/10^9/10^3*'Inflation GDP Population'!$S$18/'Inflation GDP Population'!S$18</f>
        <v>0.4842956906</v>
      </c>
      <c r="V62" s="132">
        <f>sum('Assumptions (NG non-electricity'!T$6)*10^15*'Assumptions (O&amp;G Upstream)'!U$312/'Assumptions (O&amp;G Upstream)'!U$320/10^9/10^3*'Inflation GDP Population'!$S$18/'Inflation GDP Population'!T$18</f>
        <v>0.5032174548</v>
      </c>
      <c r="W62" s="132">
        <f>sum('Assumptions (NG non-electricity'!U$6)*10^15*'Assumptions (O&amp;G Upstream)'!V$312/'Assumptions (O&amp;G Upstream)'!V$320/10^9/10^3*'Inflation GDP Population'!$S$18/'Inflation GDP Population'!U$18</f>
        <v>0.4842602485</v>
      </c>
      <c r="X62" s="132">
        <f>sum('Assumptions (NG non-electricity'!V$6)*10^15*'Assumptions (O&amp;G Upstream)'!W$312/'Assumptions (O&amp;G Upstream)'!W$320/10^9/10^3*'Inflation GDP Population'!$S$18/'Inflation GDP Population'!V$18</f>
        <v>0.499374417</v>
      </c>
      <c r="Y62" s="132">
        <f>sum('Assumptions (NG non-electricity'!W$6)*10^15*'Assumptions (O&amp;G Upstream)'!X$312/'Assumptions (O&amp;G Upstream)'!X$320/10^9/10^3*'Inflation GDP Population'!$S$18/'Inflation GDP Population'!W$18</f>
        <v>0.4910816149</v>
      </c>
      <c r="Z62" s="132">
        <f>sum('Assumptions (NG non-electricity'!X$6)*10^15*'Assumptions (O&amp;G Upstream)'!Y$312/'Assumptions (O&amp;G Upstream)'!Y$320/10^9/10^3*'Inflation GDP Population'!$S$18/'Inflation GDP Population'!X$18</f>
        <v>0.4963167448</v>
      </c>
      <c r="AA62" s="132">
        <f>sum('Assumptions (NG non-electricity'!Y$6)*10^15*'Assumptions (O&amp;G Upstream)'!Z$312/'Assumptions (O&amp;G Upstream)'!Z$320/10^9/10^3*'Inflation GDP Population'!$S$18/'Inflation GDP Population'!Y$18</f>
        <v>0.522050452</v>
      </c>
      <c r="AB62" s="132">
        <f>sum('Assumptions (NG non-electricity'!Z$6)*10^15*'Assumptions (O&amp;G Upstream)'!AA$312/'Assumptions (O&amp;G Upstream)'!AA$320/10^9/10^3*'Inflation GDP Population'!$S$18/'Inflation GDP Population'!Z$18</f>
        <v>0.5555987237</v>
      </c>
      <c r="AC62" s="132">
        <f>sum('Assumptions (NG non-electricity'!AA$6)*10^15*'Assumptions (O&amp;G Upstream)'!AB$312/'Assumptions (O&amp;G Upstream)'!AB$320/10^9/10^3*'Inflation GDP Population'!$S$18/'Inflation GDP Population'!AA$18</f>
        <v>0.5982602275</v>
      </c>
      <c r="AD62" s="132">
        <f>sum('Assumptions (NG non-electricity'!AB$6)*10^15*'Assumptions (O&amp;G Upstream)'!AC$312/'Assumptions (O&amp;G Upstream)'!AC$320/10^9/10^3*'Inflation GDP Population'!$S$18/'Inflation GDP Population'!AB$18</f>
        <v>0.6146926585</v>
      </c>
      <c r="AE62" s="132">
        <f>sum('Assumptions (NG non-electricity'!AC$6)*10^15*'Assumptions (O&amp;G Upstream)'!AD$312/'Assumptions (O&amp;G Upstream)'!AD$320/10^9/10^3*'Inflation GDP Population'!$S$18/'Inflation GDP Population'!AC$18</f>
        <v>0.6230604162</v>
      </c>
      <c r="AF62" s="132">
        <f>sum('Assumptions (NG non-electricity'!AD$6)*10^15*'Assumptions (O&amp;G Upstream)'!AE$312/'Assumptions (O&amp;G Upstream)'!AE$320/10^9/10^3*'Inflation GDP Population'!$S$18/'Inflation GDP Population'!AD$18</f>
        <v>0.6408971681</v>
      </c>
      <c r="AG62" s="132">
        <f>sum('Assumptions (NG non-electricity'!AE$6)*10^15*'Assumptions (O&amp;G Upstream)'!AF$312/'Assumptions (O&amp;G Upstream)'!AF$320/10^9/10^3*'Inflation GDP Population'!$S$18/'Inflation GDP Population'!AE$18</f>
        <v>0.6480068074</v>
      </c>
      <c r="AH62" s="132">
        <f>sum('Assumptions (NG non-electricity'!AF$6)*10^15*'Assumptions (O&amp;G Upstream)'!AG$312/'Assumptions (O&amp;G Upstream)'!AG$320/10^9/10^3*'Inflation GDP Population'!$S$18/'Inflation GDP Population'!AF$18</f>
        <v>0.6582840545</v>
      </c>
      <c r="AI62" s="132">
        <f>sum('Assumptions (NG non-electricity'!AG$6)*10^15*'Assumptions (O&amp;G Upstream)'!AH$312/'Assumptions (O&amp;G Upstream)'!AH$320/10^9/10^3*'Inflation GDP Population'!$S$18/'Inflation GDP Population'!AG$18</f>
        <v>0.6594656381</v>
      </c>
      <c r="AJ62" s="132">
        <f>sum('Assumptions (NG non-electricity'!AH$6)*10^15*'Assumptions (O&amp;G Upstream)'!AI$312/'Assumptions (O&amp;G Upstream)'!AI$320/10^9/10^3*'Inflation GDP Population'!$S$18/'Inflation GDP Population'!AH$18</f>
        <v>0.6869481601</v>
      </c>
      <c r="AK62" s="132">
        <f>sum('Assumptions (NG non-electricity'!AI$6)*10^15*'Assumptions (O&amp;G Upstream)'!AJ$312/'Assumptions (O&amp;G Upstream)'!AJ$320/10^9/10^3*'Inflation GDP Population'!$S$18/'Inflation GDP Population'!AI$18</f>
        <v>0.7015398992</v>
      </c>
      <c r="AL62" s="132">
        <f>sum('Assumptions (NG non-electricity'!AJ$6)*10^15*'Assumptions (O&amp;G Upstream)'!AK$312/'Assumptions (O&amp;G Upstream)'!AK$320/10^9/10^3*'Inflation GDP Population'!$S$18/'Inflation GDP Population'!AJ$18</f>
        <v>0.7134085519</v>
      </c>
      <c r="AM62" s="132">
        <f>sum('Assumptions (NG non-electricity'!AK$6)*10^15*'Assumptions (O&amp;G Upstream)'!AL$312/'Assumptions (O&amp;G Upstream)'!AL$320/10^9/10^3*'Inflation GDP Population'!$S$18/'Inflation GDP Population'!AK$18</f>
        <v>0.7253094775</v>
      </c>
      <c r="AN62" s="132">
        <f>sum('Assumptions (NG non-electricity'!AL$6)*10^15*'Assumptions (O&amp;G Upstream)'!AM$312/'Assumptions (O&amp;G Upstream)'!AM$320/10^9/10^3*'Inflation GDP Population'!$S$18/'Inflation GDP Population'!AL$18</f>
        <v>0.743894341</v>
      </c>
      <c r="AO62" s="132">
        <f>sum('Assumptions (NG non-electricity'!AM$6)*10^15*'Assumptions (O&amp;G Upstream)'!AN$312/'Assumptions (O&amp;G Upstream)'!AN$320/10^9/10^3*'Inflation GDP Population'!$S$18/'Inflation GDP Population'!AM$18</f>
        <v>0.7523522425</v>
      </c>
      <c r="AP62" s="132">
        <f>sum('Assumptions (NG non-electricity'!AN$6)*10^15*'Assumptions (O&amp;G Upstream)'!AO$312/'Assumptions (O&amp;G Upstream)'!AO$320/10^9/10^3*'Inflation GDP Population'!$S$18/'Inflation GDP Population'!AN$18</f>
        <v>0.7590386565</v>
      </c>
      <c r="AQ62" s="132">
        <f>sum('Assumptions (NG non-electricity'!AO$6)*10^15*'Assumptions (O&amp;G Upstream)'!AP$312/'Assumptions (O&amp;G Upstream)'!AP$320/10^9/10^3*'Inflation GDP Population'!$S$18/'Inflation GDP Population'!AO$18</f>
        <v>0.7679783812</v>
      </c>
      <c r="AR62" s="132">
        <f>sum('Assumptions (NG non-electricity'!AP$6)*10^15*'Assumptions (O&amp;G Upstream)'!AQ$312/'Assumptions (O&amp;G Upstream)'!AQ$320/10^9/10^3*'Inflation GDP Population'!$S$18/'Inflation GDP Population'!AP$18</f>
        <v>0.7841050663</v>
      </c>
      <c r="AS62" s="132">
        <f>sum('Assumptions (NG non-electricity'!AQ$6)*10^15*'Assumptions (O&amp;G Upstream)'!AR$312/'Assumptions (O&amp;G Upstream)'!AR$320/10^9/10^3*'Inflation GDP Population'!$S$18/'Inflation GDP Population'!AQ$18</f>
        <v>0.7871187821</v>
      </c>
      <c r="AT62" s="132">
        <f>sum('Assumptions (NG non-electricity'!AR$6)*10^15*'Assumptions (O&amp;G Upstream)'!AS$312/'Assumptions (O&amp;G Upstream)'!AS$320/10^9/10^3*'Inflation GDP Population'!$S$18/'Inflation GDP Population'!AR$18</f>
        <v>0.8004285944</v>
      </c>
      <c r="AU62" s="132">
        <f>sum('Assumptions (NG non-electricity'!AS$6)*10^15*'Assumptions (O&amp;G Upstream)'!AT$312/'Assumptions (O&amp;G Upstream)'!AT$320/10^9/10^3*'Inflation GDP Population'!$S$18/'Inflation GDP Population'!AS$18</f>
        <v>0.8176897916</v>
      </c>
      <c r="AV62" s="132">
        <f>sum('Assumptions (NG non-electricity'!AT$6)*10^15*'Assumptions (O&amp;G Upstream)'!AU$312/'Assumptions (O&amp;G Upstream)'!AU$320/10^9/10^3*'Inflation GDP Population'!$S$18/'Inflation GDP Population'!AT$18</f>
        <v>0.8388808596</v>
      </c>
      <c r="AW62" s="132">
        <f>sum('Assumptions (NG non-electricity'!AU$6)*10^15*'Assumptions (O&amp;G Upstream)'!AV$312/'Assumptions (O&amp;G Upstream)'!AV$320/10^9/10^3*'Inflation GDP Population'!$S$18/'Inflation GDP Population'!AU$18</f>
        <v>0.8591735128</v>
      </c>
      <c r="AX62" s="132">
        <f>sum('Assumptions (NG non-electricity'!AV$6)*10^15*'Assumptions (O&amp;G Upstream)'!AW$312/'Assumptions (O&amp;G Upstream)'!AW$320/10^9/10^3*'Inflation GDP Population'!$S$18/'Inflation GDP Population'!AV$18</f>
        <v>0.8755525813</v>
      </c>
      <c r="AY62" s="132">
        <f>sum('Assumptions (NG non-electricity'!AW$6)*10^15*'Assumptions (O&amp;G Upstream)'!AX$312/'Assumptions (O&amp;G Upstream)'!AX$320/10^9/10^3*'Inflation GDP Population'!$S$18/'Inflation GDP Population'!AW$18</f>
        <v>0.8957169623</v>
      </c>
      <c r="AZ62" s="132">
        <f>sum('Assumptions (NG non-electricity'!AX$6)*10^15*'Assumptions (O&amp;G Upstream)'!AY$312/'Assumptions (O&amp;G Upstream)'!AY$320/10^9/10^3*'Inflation GDP Population'!$S$18/'Inflation GDP Population'!AX$18</f>
        <v>0.927940559</v>
      </c>
      <c r="BA62" s="132">
        <f>sum('Assumptions (NG non-electricity'!AY$6)*10^15*'Assumptions (O&amp;G Upstream)'!AZ$312/'Assumptions (O&amp;G Upstream)'!AZ$320/10^9/10^3*'Inflation GDP Population'!$S$18/'Inflation GDP Population'!AY$18</f>
        <v>0.9546620785</v>
      </c>
      <c r="BB62" s="132">
        <f>sum('Assumptions (NG non-electricity'!AZ$6)*10^15*'Assumptions (O&amp;G Upstream)'!BA$312/'Assumptions (O&amp;G Upstream)'!BA$320/10^9/10^3*'Inflation GDP Population'!$S$18/'Inflation GDP Population'!AZ$18</f>
        <v>0.9789967473</v>
      </c>
    </row>
    <row r="63" ht="15.75" customHeight="1">
      <c r="A63" s="119" t="s">
        <v>305</v>
      </c>
      <c r="B63" s="131" t="s">
        <v>306</v>
      </c>
      <c r="C63" s="120" t="s">
        <v>270</v>
      </c>
      <c r="D63" s="132">
        <f>'Transportation and Industrial G'!B$20*10^9*'Transportation and Industrial G'!B28/10^9</f>
        <v>0.3176804006</v>
      </c>
      <c r="E63" s="132">
        <f>'Transportation and Industrial G'!C$20*10^9*'Transportation and Industrial G'!C28/10^9</f>
        <v>0.3124401934</v>
      </c>
      <c r="F63" s="132">
        <f>'Transportation and Industrial G'!D$20*10^9*'Transportation and Industrial G'!D28/10^9</f>
        <v>0.3251685824</v>
      </c>
      <c r="G63" s="132">
        <f>'Transportation and Industrial G'!E$20*10^9*'Transportation and Industrial G'!E28/10^9</f>
        <v>0.3249962225</v>
      </c>
      <c r="H63" s="132">
        <f>'Transportation and Industrial G'!F$20*10^9*'Transportation and Industrial G'!F28/10^9</f>
        <v>0.3588948149</v>
      </c>
      <c r="I63" s="132">
        <f>'Transportation and Industrial G'!G$20*10^9*'Transportation and Industrial G'!G28/10^9</f>
        <v>0.5110768109</v>
      </c>
      <c r="J63" s="132">
        <f>'Transportation and Industrial G'!H$20*10^9*'Transportation and Industrial G'!H28/10^9</f>
        <v>0.5536191457</v>
      </c>
      <c r="K63" s="132">
        <f>'Transportation and Industrial G'!I$20*10^9*'Transportation and Industrial G'!I28/10^9</f>
        <v>0.547422101</v>
      </c>
      <c r="L63" s="132">
        <f>'Transportation and Industrial G'!J$20*10^9*'Transportation and Industrial G'!J28/10^9</f>
        <v>0.6338639244</v>
      </c>
      <c r="M63" s="132">
        <f>'Transportation and Industrial G'!K$20*10^9*'Transportation and Industrial G'!K28/10^9</f>
        <v>0.7369092127</v>
      </c>
      <c r="N63" s="132">
        <f>'Transportation and Industrial G'!L$20*10^9*'Transportation and Industrial G'!L28/10^9</f>
        <v>0.8386246702</v>
      </c>
      <c r="O63" s="132">
        <f>'Transportation and Industrial G'!M$20*10^9*'Transportation and Industrial G'!M28/10^9</f>
        <v>1.007254737</v>
      </c>
      <c r="P63" s="132">
        <f>'Transportation and Industrial G'!N$20*10^9*'Transportation and Industrial G'!N28/10^9</f>
        <v>0.9409977097</v>
      </c>
      <c r="Q63" s="132">
        <f>'Transportation and Industrial G'!O$20*10^9*'Transportation and Industrial G'!O28/10^9</f>
        <v>0.7390543194</v>
      </c>
      <c r="R63" s="132">
        <f>'Transportation and Industrial G'!P$20*10^9*'Transportation and Industrial G'!P28/10^9</f>
        <v>0.6549861715</v>
      </c>
      <c r="S63" s="132">
        <f>'Transportation and Industrial G'!Q$20*10^9*'Transportation and Industrial G'!Q28/10^9</f>
        <v>0.5812708054</v>
      </c>
      <c r="T63" s="132">
        <f>'Transportation and Industrial G'!R$20*10^9*'Transportation and Industrial G'!R28/10^9</f>
        <v>0.4795607287</v>
      </c>
      <c r="U63" s="132">
        <f>'Transportation and Industrial G'!S$20*10^9*'Transportation and Industrial G'!S28/10^9</f>
        <v>0.5966583854</v>
      </c>
      <c r="V63" s="132">
        <f>'Transportation and Industrial G'!T$20*10^9*'Transportation and Industrial G'!T28/10^9</f>
        <v>0.6681358136</v>
      </c>
      <c r="W63" s="132">
        <f>'Transportation and Industrial G'!U$20*10^9*'Transportation and Industrial G'!U28/10^9</f>
        <v>0.6244912922</v>
      </c>
      <c r="X63" s="132">
        <f>'Transportation and Industrial G'!V$20*10^9*'Transportation and Industrial G'!V28/10^9</f>
        <v>0.6077982632</v>
      </c>
      <c r="Y63" s="132">
        <f>'Transportation and Industrial G'!W$20*10^9*'Transportation and Industrial G'!W28/10^9</f>
        <v>0.5811441626</v>
      </c>
      <c r="Z63" s="132">
        <f>'Transportation and Industrial G'!X$20*10^9*'Transportation and Industrial G'!X28/10^9</f>
        <v>0.5697638382</v>
      </c>
      <c r="AA63" s="132">
        <f>'Transportation and Industrial G'!Y$20*10^9*'Transportation and Industrial G'!Y28/10^9</f>
        <v>0.5634597593</v>
      </c>
      <c r="AB63" s="132">
        <f>'Transportation and Industrial G'!Z$20*10^9*'Transportation and Industrial G'!Z28/10^9</f>
        <v>0.5634080926</v>
      </c>
      <c r="AC63" s="132">
        <f>'Transportation and Industrial G'!AA$20*10^9*'Transportation and Industrial G'!AA28/10^9</f>
        <v>0.563333906</v>
      </c>
      <c r="AD63" s="132">
        <f>'Transportation and Industrial G'!AB$20*10^9*'Transportation and Industrial G'!AB28/10^9</f>
        <v>0.5644696661</v>
      </c>
      <c r="AE63" s="132">
        <f>'Transportation and Industrial G'!AC$20*10^9*'Transportation and Industrial G'!AC28/10^9</f>
        <v>0.5667984828</v>
      </c>
      <c r="AF63" s="132">
        <f>'Transportation and Industrial G'!AD$20*10^9*'Transportation and Industrial G'!AD28/10^9</f>
        <v>0.5666398465</v>
      </c>
      <c r="AG63" s="132">
        <f>'Transportation and Industrial G'!AE$20*10^9*'Transportation and Industrial G'!AE28/10^9</f>
        <v>0.5701054202</v>
      </c>
      <c r="AH63" s="132">
        <f>'Transportation and Industrial G'!AF$20*10^9*'Transportation and Industrial G'!AF28/10^9</f>
        <v>0.5698848542</v>
      </c>
      <c r="AI63" s="132">
        <f>'Transportation and Industrial G'!AG$20*10^9*'Transportation and Industrial G'!AG28/10^9</f>
        <v>0.5720504016</v>
      </c>
      <c r="AJ63" s="132">
        <f>'Transportation and Industrial G'!AH$20*10^9*'Transportation and Industrial G'!AH28/10^9</f>
        <v>0.5729722225</v>
      </c>
      <c r="AK63" s="132">
        <f>'Transportation and Industrial G'!AI$20*10^9*'Transportation and Industrial G'!AI28/10^9</f>
        <v>0.5714741501</v>
      </c>
      <c r="AL63" s="132">
        <f>'Transportation and Industrial G'!AJ$20*10^9*'Transportation and Industrial G'!AJ28/10^9</f>
        <v>0.5699648179</v>
      </c>
      <c r="AM63" s="132">
        <f>'Transportation and Industrial G'!AK$20*10^9*'Transportation and Industrial G'!AK28/10^9</f>
        <v>0.5708078191</v>
      </c>
      <c r="AN63" s="132">
        <f>'Transportation and Industrial G'!AL$20*10^9*'Transportation and Industrial G'!AL28/10^9</f>
        <v>0.5704408737</v>
      </c>
      <c r="AO63" s="132">
        <f>'Transportation and Industrial G'!AM$20*10^9*'Transportation and Industrial G'!AM28/10^9</f>
        <v>0.5688808716</v>
      </c>
      <c r="AP63" s="132">
        <f>'Transportation and Industrial G'!AN$20*10^9*'Transportation and Industrial G'!AN28/10^9</f>
        <v>0.5684745164</v>
      </c>
      <c r="AQ63" s="132">
        <f>'Transportation and Industrial G'!AO$20*10^9*'Transportation and Industrial G'!AO28/10^9</f>
        <v>0.5657270876</v>
      </c>
      <c r="AR63" s="132">
        <f>'Transportation and Industrial G'!AP$20*10^9*'Transportation and Industrial G'!AP28/10^9</f>
        <v>0.5641333057</v>
      </c>
      <c r="AS63" s="132">
        <f>'Transportation and Industrial G'!AQ$20*10^9*'Transportation and Industrial G'!AQ28/10^9</f>
        <v>0.5636762807</v>
      </c>
      <c r="AT63" s="132">
        <f>'Transportation and Industrial G'!AR$20*10^9*'Transportation and Industrial G'!AR28/10^9</f>
        <v>0.5620543489</v>
      </c>
      <c r="AU63" s="132">
        <f>'Transportation and Industrial G'!AS$20*10^9*'Transportation and Industrial G'!AS28/10^9</f>
        <v>0.5604211571</v>
      </c>
      <c r="AV63" s="132">
        <f>'Transportation and Industrial G'!AT$20*10^9*'Transportation and Industrial G'!AT28/10^9</f>
        <v>0.5599078323</v>
      </c>
      <c r="AW63" s="132">
        <f>'Transportation and Industrial G'!AU$20*10^9*'Transportation and Industrial G'!AU28/10^9</f>
        <v>0.5604974846</v>
      </c>
      <c r="AX63" s="132">
        <f>'Transportation and Industrial G'!AV$20*10^9*'Transportation and Industrial G'!AV28/10^9</f>
        <v>0.557693756</v>
      </c>
      <c r="AY63" s="132">
        <f>'Transportation and Industrial G'!AW$20*10^9*'Transportation and Industrial G'!AW28/10^9</f>
        <v>0.5571185015</v>
      </c>
      <c r="AZ63" s="132">
        <f>'Transportation and Industrial G'!AX$20*10^9*'Transportation and Industrial G'!AX28/10^9</f>
        <v>0.55541212</v>
      </c>
      <c r="BA63" s="132">
        <f>'Transportation and Industrial G'!AY$20*10^9*'Transportation and Industrial G'!AY28/10^9</f>
        <v>0.5536944786</v>
      </c>
      <c r="BB63" s="132">
        <f>'Transportation and Industrial G'!AZ$20*10^9*'Transportation and Industrial G'!AZ28/10^9</f>
        <v>0.5519655772</v>
      </c>
    </row>
    <row r="64" ht="15.75" customHeight="1">
      <c r="A64" s="119" t="s">
        <v>307</v>
      </c>
      <c r="B64" s="131" t="s">
        <v>290</v>
      </c>
      <c r="C64" s="123" t="s">
        <v>273</v>
      </c>
      <c r="D64" s="133">
        <f>D55*1000/'Inflation GDP Population'!B$28</f>
        <v>256.6914844</v>
      </c>
      <c r="E64" s="133">
        <f>E55*1000/'Inflation GDP Population'!C$28</f>
        <v>245.2564238</v>
      </c>
      <c r="F64" s="133">
        <f>F55*1000/'Inflation GDP Population'!D$28</f>
        <v>228.7107885</v>
      </c>
      <c r="G64" s="133">
        <f>G55*1000/'Inflation GDP Population'!E$28</f>
        <v>282.8186226</v>
      </c>
      <c r="H64" s="133">
        <f>H55*1000/'Inflation GDP Population'!F$28</f>
        <v>391.1017343</v>
      </c>
      <c r="I64" s="133">
        <f>I55*1000/'Inflation GDP Population'!G$28</f>
        <v>464.8739763</v>
      </c>
      <c r="J64" s="133">
        <f>J55*1000/'Inflation GDP Population'!H$28</f>
        <v>551.0467762</v>
      </c>
      <c r="K64" s="133">
        <f>K55*1000/'Inflation GDP Population'!I$28</f>
        <v>577.3148048</v>
      </c>
      <c r="L64" s="133">
        <f>L55*1000/'Inflation GDP Population'!J$28</f>
        <v>628.3805848</v>
      </c>
      <c r="M64" s="133">
        <f>M55*1000/'Inflation GDP Population'!K$28</f>
        <v>342.9357786</v>
      </c>
      <c r="N64" s="133">
        <f>N55*1000/'Inflation GDP Population'!L$28</f>
        <v>476.8224392</v>
      </c>
      <c r="O64" s="133">
        <f>O55*1000/'Inflation GDP Population'!M$28</f>
        <v>563.4448042</v>
      </c>
      <c r="P64" s="133">
        <f>P55*1000/'Inflation GDP Population'!N$28</f>
        <v>596.6504451</v>
      </c>
      <c r="Q64" s="133">
        <f>Q55*1000/'Inflation GDP Population'!O$28</f>
        <v>606.2418802</v>
      </c>
      <c r="R64" s="133">
        <f>R55*1000/'Inflation GDP Population'!P$28</f>
        <v>560.1214587</v>
      </c>
      <c r="S64" s="133">
        <f>S55*1000/'Inflation GDP Population'!Q$28</f>
        <v>266.713425</v>
      </c>
      <c r="T64" s="133">
        <f>T55*1000/'Inflation GDP Population'!R$28</f>
        <v>225.4332003</v>
      </c>
      <c r="U64" s="133">
        <f>U55*1000/'Inflation GDP Population'!S$28</f>
        <v>288.3756157</v>
      </c>
      <c r="V64" s="133">
        <f>V55*1000/'Inflation GDP Population'!T$28</f>
        <v>362.9640608</v>
      </c>
      <c r="W64" s="133">
        <f>W55*1000/'Inflation GDP Population'!U$28</f>
        <v>383.2091653</v>
      </c>
      <c r="X64" s="133">
        <f>X55*1000/'Inflation GDP Population'!V$28</f>
        <v>398.1113516</v>
      </c>
      <c r="Y64" s="133">
        <f>Y55*1000/'Inflation GDP Population'!W$28</f>
        <v>411.2484646</v>
      </c>
      <c r="Z64" s="133">
        <f>Z55*1000/'Inflation GDP Population'!X$28</f>
        <v>411.1241961</v>
      </c>
      <c r="AA64" s="133">
        <f>AA55*1000/'Inflation GDP Population'!Y$28</f>
        <v>424.1323763</v>
      </c>
      <c r="AB64" s="133">
        <f>AB55*1000/'Inflation GDP Population'!Z$28</f>
        <v>445.9353832</v>
      </c>
      <c r="AC64" s="133">
        <f>AC55*1000/'Inflation GDP Population'!AA$28</f>
        <v>465.3179481</v>
      </c>
      <c r="AD64" s="133">
        <f>AD55*1000/'Inflation GDP Population'!AB$28</f>
        <v>481.3097116</v>
      </c>
      <c r="AE64" s="133">
        <f>AE55*1000/'Inflation GDP Population'!AC$28</f>
        <v>498.5325501</v>
      </c>
      <c r="AF64" s="133">
        <f>AF55*1000/'Inflation GDP Population'!AD$28</f>
        <v>512.2294933</v>
      </c>
      <c r="AG64" s="133">
        <f>AG55*1000/'Inflation GDP Population'!AE$28</f>
        <v>527.1432418</v>
      </c>
      <c r="AH64" s="133">
        <f>AH55*1000/'Inflation GDP Population'!AF$28</f>
        <v>538.6190372</v>
      </c>
      <c r="AI64" s="133">
        <f>AI55*1000/'Inflation GDP Population'!AG$28</f>
        <v>553.8939936</v>
      </c>
      <c r="AJ64" s="133">
        <f>AJ55*1000/'Inflation GDP Population'!AH$28</f>
        <v>564.8624054</v>
      </c>
      <c r="AK64" s="133">
        <f>AK55*1000/'Inflation GDP Population'!AI$28</f>
        <v>585.7982591</v>
      </c>
      <c r="AL64" s="133">
        <f>AL55*1000/'Inflation GDP Population'!AJ$28</f>
        <v>593.8777746</v>
      </c>
      <c r="AM64" s="133">
        <f>AM55*1000/'Inflation GDP Population'!AK$28</f>
        <v>608.0249587</v>
      </c>
      <c r="AN64" s="133">
        <f>AN55*1000/'Inflation GDP Population'!AL$28</f>
        <v>624.8871883</v>
      </c>
      <c r="AO64" s="133">
        <f>AO55*1000/'Inflation GDP Population'!AM$28</f>
        <v>627.3600399</v>
      </c>
      <c r="AP64" s="133">
        <f>AP55*1000/'Inflation GDP Population'!AN$28</f>
        <v>639.6499963</v>
      </c>
      <c r="AQ64" s="133">
        <f>AQ55*1000/'Inflation GDP Population'!AO$28</f>
        <v>649.2913789</v>
      </c>
      <c r="AR64" s="133">
        <f>AR55*1000/'Inflation GDP Population'!AP$28</f>
        <v>663.7247176</v>
      </c>
      <c r="AS64" s="133">
        <f>AS55*1000/'Inflation GDP Population'!AQ$28</f>
        <v>672.5288733</v>
      </c>
      <c r="AT64" s="133">
        <f>AT55*1000/'Inflation GDP Population'!AR$28</f>
        <v>686.5505115</v>
      </c>
      <c r="AU64" s="133">
        <f>AU55*1000/'Inflation GDP Population'!AS$28</f>
        <v>693.6326044</v>
      </c>
      <c r="AV64" s="133">
        <f>AV55*1000/'Inflation GDP Population'!AT$28</f>
        <v>702.6580891</v>
      </c>
      <c r="AW64" s="133">
        <f>AW55*1000/'Inflation GDP Population'!AU$28</f>
        <v>711.9130464</v>
      </c>
      <c r="AX64" s="133">
        <f>AX55*1000/'Inflation GDP Population'!AV$28</f>
        <v>719.9726068</v>
      </c>
      <c r="AY64" s="133">
        <f>AY55*1000/'Inflation GDP Population'!AW$28</f>
        <v>727.8795267</v>
      </c>
      <c r="AZ64" s="133">
        <f>AZ55*1000/'Inflation GDP Population'!AX$28</f>
        <v>736.0454124</v>
      </c>
      <c r="BA64" s="133">
        <f>BA55*1000/'Inflation GDP Population'!AY$28</f>
        <v>742.7665735</v>
      </c>
      <c r="BB64" s="133">
        <f>BB55*1000/'Inflation GDP Population'!AZ$28</f>
        <v>749.0422756</v>
      </c>
    </row>
    <row r="65" ht="15.75" customHeight="1">
      <c r="A65" s="119" t="s">
        <v>308</v>
      </c>
      <c r="B65" s="131" t="s">
        <v>292</v>
      </c>
      <c r="C65" s="123" t="s">
        <v>273</v>
      </c>
      <c r="D65" s="133">
        <f>D56*1000/'Inflation GDP Population'!B$28</f>
        <v>13.71924051</v>
      </c>
      <c r="E65" s="133">
        <f>E56*1000/'Inflation GDP Population'!C$28</f>
        <v>13.78427183</v>
      </c>
      <c r="F65" s="133">
        <f>F56*1000/'Inflation GDP Population'!D$28</f>
        <v>10.80730125</v>
      </c>
      <c r="G65" s="133">
        <f>G56*1000/'Inflation GDP Population'!E$28</f>
        <v>12.39419138</v>
      </c>
      <c r="H65" s="133">
        <f>H56*1000/'Inflation GDP Population'!F$28</f>
        <v>15.07255585</v>
      </c>
      <c r="I65" s="133">
        <f>I56*1000/'Inflation GDP Population'!G$28</f>
        <v>16.76358664</v>
      </c>
      <c r="J65" s="133">
        <f>J56*1000/'Inflation GDP Population'!H$28</f>
        <v>18.58757647</v>
      </c>
      <c r="K65" s="133">
        <f>K56*1000/'Inflation GDP Population'!I$28</f>
        <v>23.51768834</v>
      </c>
      <c r="L65" s="133">
        <f>L56*1000/'Inflation GDP Population'!J$28</f>
        <v>37.35192828</v>
      </c>
      <c r="M65" s="133">
        <f>M56*1000/'Inflation GDP Population'!K$28</f>
        <v>21.9320748</v>
      </c>
      <c r="N65" s="133">
        <f>N56*1000/'Inflation GDP Population'!L$28</f>
        <v>28.52290208</v>
      </c>
      <c r="O65" s="133">
        <f>O56*1000/'Inflation GDP Population'!M$28</f>
        <v>37.32424017</v>
      </c>
      <c r="P65" s="133">
        <f>P56*1000/'Inflation GDP Population'!N$28</f>
        <v>35.85691355</v>
      </c>
      <c r="Q65" s="133">
        <f>Q56*1000/'Inflation GDP Population'!O$28</f>
        <v>41.77433752</v>
      </c>
      <c r="R65" s="133">
        <f>R56*1000/'Inflation GDP Population'!P$28</f>
        <v>39.99748236</v>
      </c>
      <c r="S65" s="133">
        <f>S56*1000/'Inflation GDP Population'!Q$28</f>
        <v>24.94796606</v>
      </c>
      <c r="T65" s="133">
        <f>T56*1000/'Inflation GDP Population'!R$28</f>
        <v>21.90102154</v>
      </c>
      <c r="U65" s="133">
        <f>U56*1000/'Inflation GDP Population'!S$28</f>
        <v>26.08463939</v>
      </c>
      <c r="V65" s="133">
        <f>V56*1000/'Inflation GDP Population'!T$28</f>
        <v>32.59662437</v>
      </c>
      <c r="W65" s="133">
        <f>W56*1000/'Inflation GDP Population'!U$28</f>
        <v>34.17210736</v>
      </c>
      <c r="X65" s="133">
        <f>X56*1000/'Inflation GDP Population'!V$28</f>
        <v>35.2541681</v>
      </c>
      <c r="Y65" s="133">
        <f>Y56*1000/'Inflation GDP Population'!W$28</f>
        <v>36.16782756</v>
      </c>
      <c r="Z65" s="133">
        <f>Z56*1000/'Inflation GDP Population'!X$28</f>
        <v>35.91241732</v>
      </c>
      <c r="AA65" s="133">
        <f>AA56*1000/'Inflation GDP Population'!Y$28</f>
        <v>36.80161056</v>
      </c>
      <c r="AB65" s="133">
        <f>AB56*1000/'Inflation GDP Population'!Z$28</f>
        <v>38.43886661</v>
      </c>
      <c r="AC65" s="133">
        <f>AC56*1000/'Inflation GDP Population'!AA$28</f>
        <v>39.84926089</v>
      </c>
      <c r="AD65" s="133">
        <f>AD56*1000/'Inflation GDP Population'!AB$28</f>
        <v>40.95478674</v>
      </c>
      <c r="AE65" s="133">
        <f>AE56*1000/'Inflation GDP Population'!AC$28</f>
        <v>42.15218447</v>
      </c>
      <c r="AF65" s="133">
        <f>AF56*1000/'Inflation GDP Population'!AD$28</f>
        <v>43.04015548</v>
      </c>
      <c r="AG65" s="133">
        <f>AG56*1000/'Inflation GDP Population'!AE$28</f>
        <v>44.02060223</v>
      </c>
      <c r="AH65" s="133">
        <f>AH56*1000/'Inflation GDP Population'!AF$28</f>
        <v>44.70558539</v>
      </c>
      <c r="AI65" s="133">
        <f>AI56*1000/'Inflation GDP Population'!AG$28</f>
        <v>45.69760514</v>
      </c>
      <c r="AJ65" s="133">
        <f>AJ56*1000/'Inflation GDP Population'!AH$28</f>
        <v>46.32649116</v>
      </c>
      <c r="AK65" s="133">
        <f>AK56*1000/'Inflation GDP Population'!AI$28</f>
        <v>47.76253201</v>
      </c>
      <c r="AL65" s="133">
        <f>AL56*1000/'Inflation GDP Population'!AJ$28</f>
        <v>48.14162967</v>
      </c>
      <c r="AM65" s="133">
        <f>AM56*1000/'Inflation GDP Population'!AK$28</f>
        <v>49.00730902</v>
      </c>
      <c r="AN65" s="133">
        <f>AN56*1000/'Inflation GDP Population'!AL$28</f>
        <v>50.0826693</v>
      </c>
      <c r="AO65" s="133">
        <f>AO56*1000/'Inflation GDP Population'!AM$28</f>
        <v>50.00105396</v>
      </c>
      <c r="AP65" s="133">
        <f>AP56*1000/'Inflation GDP Population'!AN$28</f>
        <v>50.70031318</v>
      </c>
      <c r="AQ65" s="133">
        <f>AQ56*1000/'Inflation GDP Population'!AO$28</f>
        <v>51.18500096</v>
      </c>
      <c r="AR65" s="133">
        <f>AR56*1000/'Inflation GDP Population'!AP$28</f>
        <v>52.04203371</v>
      </c>
      <c r="AS65" s="133">
        <f>AS56*1000/'Inflation GDP Population'!AQ$28</f>
        <v>52.45274269</v>
      </c>
      <c r="AT65" s="133">
        <f>AT56*1000/'Inflation GDP Population'!AR$28</f>
        <v>53.26574999</v>
      </c>
      <c r="AU65" s="133">
        <f>AU56*1000/'Inflation GDP Population'!AS$28</f>
        <v>53.53651622</v>
      </c>
      <c r="AV65" s="133">
        <f>AV56*1000/'Inflation GDP Population'!AT$28</f>
        <v>53.95553328</v>
      </c>
      <c r="AW65" s="133">
        <f>AW56*1000/'Inflation GDP Population'!AU$28</f>
        <v>54.38961832</v>
      </c>
      <c r="AX65" s="133">
        <f>AX56*1000/'Inflation GDP Population'!AV$28</f>
        <v>54.73025464</v>
      </c>
      <c r="AY65" s="133">
        <f>AY56*1000/'Inflation GDP Population'!AW$28</f>
        <v>55.05772873</v>
      </c>
      <c r="AZ65" s="133">
        <f>AZ56*1000/'Inflation GDP Population'!AX$28</f>
        <v>55.40323143</v>
      </c>
      <c r="BA65" s="133">
        <f>BA56*1000/'Inflation GDP Population'!AY$28</f>
        <v>55.63889593</v>
      </c>
      <c r="BB65" s="133">
        <f>BB56*1000/'Inflation GDP Population'!AZ$28</f>
        <v>55.84080754</v>
      </c>
    </row>
    <row r="66" ht="15.75" customHeight="1">
      <c r="A66" s="119" t="s">
        <v>309</v>
      </c>
      <c r="B66" s="131" t="s">
        <v>294</v>
      </c>
      <c r="C66" s="123" t="s">
        <v>273</v>
      </c>
      <c r="D66" s="133">
        <f>D57*1000/'Inflation GDP Population'!B$28</f>
        <v>748.9702063</v>
      </c>
      <c r="E66" s="133">
        <f>E57*1000/'Inflation GDP Population'!C$28</f>
        <v>635.2812203</v>
      </c>
      <c r="F66" s="133">
        <f>F57*1000/'Inflation GDP Population'!D$28</f>
        <v>613.9544591</v>
      </c>
      <c r="G66" s="133">
        <f>G57*1000/'Inflation GDP Population'!E$28</f>
        <v>736.6860595</v>
      </c>
      <c r="H66" s="133">
        <f>H57*1000/'Inflation GDP Population'!F$28</f>
        <v>916.9955956</v>
      </c>
      <c r="I66" s="133">
        <f>I57*1000/'Inflation GDP Population'!G$28</f>
        <v>1220.140213</v>
      </c>
      <c r="J66" s="133">
        <f>J57*1000/'Inflation GDP Population'!H$28</f>
        <v>1414.044858</v>
      </c>
      <c r="K66" s="133">
        <f>K57*1000/'Inflation GDP Population'!I$28</f>
        <v>1548.855971</v>
      </c>
      <c r="L66" s="133">
        <f>L57*1000/'Inflation GDP Population'!J$28</f>
        <v>2042.047287</v>
      </c>
      <c r="M66" s="133">
        <f>M57*1000/'Inflation GDP Population'!K$28</f>
        <v>1231.224051</v>
      </c>
      <c r="N66" s="133">
        <f>N57*1000/'Inflation GDP Population'!L$28</f>
        <v>1626.935772</v>
      </c>
      <c r="O66" s="133">
        <f>O57*1000/'Inflation GDP Population'!M$28</f>
        <v>1886.855104</v>
      </c>
      <c r="P66" s="133">
        <f>P57*1000/'Inflation GDP Population'!N$28</f>
        <v>1829.834331</v>
      </c>
      <c r="Q66" s="133">
        <f>Q57*1000/'Inflation GDP Population'!O$28</f>
        <v>1874.353883</v>
      </c>
      <c r="R66" s="133">
        <f>R57*1000/'Inflation GDP Population'!P$28</f>
        <v>1841.196598</v>
      </c>
      <c r="S66" s="133">
        <f>S57*1000/'Inflation GDP Population'!Q$28</f>
        <v>929.8365648</v>
      </c>
      <c r="T66" s="133">
        <f>T57*1000/'Inflation GDP Population'!R$28</f>
        <v>800.9617072</v>
      </c>
      <c r="U66" s="133">
        <f>U57*1000/'Inflation GDP Population'!S$28</f>
        <v>917.3885218</v>
      </c>
      <c r="V66" s="133">
        <f>V57*1000/'Inflation GDP Population'!T$28</f>
        <v>1133.446573</v>
      </c>
      <c r="W66" s="133">
        <f>W57*1000/'Inflation GDP Population'!U$28</f>
        <v>1174.732772</v>
      </c>
      <c r="X66" s="133">
        <f>X57*1000/'Inflation GDP Population'!V$28</f>
        <v>1198.105786</v>
      </c>
      <c r="Y66" s="133">
        <f>Y57*1000/'Inflation GDP Population'!W$28</f>
        <v>1215.073345</v>
      </c>
      <c r="Z66" s="133">
        <f>Z57*1000/'Inflation GDP Population'!X$28</f>
        <v>1192.607702</v>
      </c>
      <c r="AA66" s="133">
        <f>AA57*1000/'Inflation GDP Population'!Y$28</f>
        <v>1208.007774</v>
      </c>
      <c r="AB66" s="133">
        <f>AB57*1000/'Inflation GDP Population'!Z$28</f>
        <v>1247.096162</v>
      </c>
      <c r="AC66" s="133">
        <f>AC57*1000/'Inflation GDP Population'!AA$28</f>
        <v>1277.76834</v>
      </c>
      <c r="AD66" s="133">
        <f>AD57*1000/'Inflation GDP Population'!AB$28</f>
        <v>1297.820112</v>
      </c>
      <c r="AE66" s="133">
        <f>AE57*1000/'Inflation GDP Population'!AC$28</f>
        <v>1320.027123</v>
      </c>
      <c r="AF66" s="133">
        <f>AF57*1000/'Inflation GDP Population'!AD$28</f>
        <v>1331.876476</v>
      </c>
      <c r="AG66" s="133">
        <f>AG57*1000/'Inflation GDP Population'!AE$28</f>
        <v>1346.006925</v>
      </c>
      <c r="AH66" s="133">
        <f>AH57*1000/'Inflation GDP Population'!AF$28</f>
        <v>1350.602577</v>
      </c>
      <c r="AI66" s="133">
        <f>AI57*1000/'Inflation GDP Population'!AG$28</f>
        <v>1363.974935</v>
      </c>
      <c r="AJ66" s="133">
        <f>AJ57*1000/'Inflation GDP Population'!AH$28</f>
        <v>1366.034296</v>
      </c>
      <c r="AK66" s="133">
        <f>AK57*1000/'Inflation GDP Population'!AI$28</f>
        <v>1391.26626</v>
      </c>
      <c r="AL66" s="133">
        <f>AL57*1000/'Inflation GDP Population'!AJ$28</f>
        <v>1385.176937</v>
      </c>
      <c r="AM66" s="133">
        <f>AM57*1000/'Inflation GDP Population'!AK$28</f>
        <v>1392.762493</v>
      </c>
      <c r="AN66" s="133">
        <f>AN57*1000/'Inflation GDP Population'!AL$28</f>
        <v>1405.739804</v>
      </c>
      <c r="AO66" s="133">
        <f>AO57*1000/'Inflation GDP Population'!AM$28</f>
        <v>1386.01122</v>
      </c>
      <c r="AP66" s="133">
        <f>AP57*1000/'Inflation GDP Population'!AN$28</f>
        <v>1387.830692</v>
      </c>
      <c r="AQ66" s="133">
        <f>AQ57*1000/'Inflation GDP Population'!AO$28</f>
        <v>1383.484345</v>
      </c>
      <c r="AR66" s="133">
        <f>AR57*1000/'Inflation GDP Population'!AP$28</f>
        <v>1388.859052</v>
      </c>
      <c r="AS66" s="133">
        <f>AS57*1000/'Inflation GDP Population'!AQ$28</f>
        <v>1382.007609</v>
      </c>
      <c r="AT66" s="133">
        <f>AT57*1000/'Inflation GDP Population'!AR$28</f>
        <v>1385.459256</v>
      </c>
      <c r="AU66" s="133">
        <f>AU57*1000/'Inflation GDP Population'!AS$28</f>
        <v>1374.559877</v>
      </c>
      <c r="AV66" s="133">
        <f>AV57*1000/'Inflation GDP Population'!AT$28</f>
        <v>1367.353897</v>
      </c>
      <c r="AW66" s="133">
        <f>AW57*1000/'Inflation GDP Population'!AU$28</f>
        <v>1360.363729</v>
      </c>
      <c r="AX66" s="133">
        <f>AX57*1000/'Inflation GDP Population'!AV$28</f>
        <v>1350.897585</v>
      </c>
      <c r="AY66" s="133">
        <f>AY57*1000/'Inflation GDP Population'!AW$28</f>
        <v>1341.004129</v>
      </c>
      <c r="AZ66" s="133">
        <f>AZ57*1000/'Inflation GDP Population'!AX$28</f>
        <v>1331.44678</v>
      </c>
      <c r="BA66" s="133">
        <f>BA57*1000/'Inflation GDP Population'!AY$28</f>
        <v>1319.177367</v>
      </c>
      <c r="BB66" s="133">
        <f>BB57*1000/'Inflation GDP Population'!AZ$28</f>
        <v>1306.082041</v>
      </c>
    </row>
    <row r="67" ht="15.75" customHeight="1">
      <c r="A67" s="119" t="s">
        <v>310</v>
      </c>
      <c r="B67" s="131" t="s">
        <v>296</v>
      </c>
      <c r="C67" s="123" t="s">
        <v>273</v>
      </c>
      <c r="D67" s="133">
        <f>D58*1000/'Inflation GDP Population'!B$28</f>
        <v>36.78716238</v>
      </c>
      <c r="E67" s="133">
        <f>E58*1000/'Inflation GDP Population'!C$28</f>
        <v>27.69545866</v>
      </c>
      <c r="F67" s="133">
        <f>F58*1000/'Inflation GDP Population'!D$28</f>
        <v>29.87557341</v>
      </c>
      <c r="G67" s="133">
        <f>G58*1000/'Inflation GDP Population'!E$28</f>
        <v>33.28223615</v>
      </c>
      <c r="H67" s="133">
        <f>H58*1000/'Inflation GDP Population'!F$28</f>
        <v>39.28311981</v>
      </c>
      <c r="I67" s="133">
        <f>I58*1000/'Inflation GDP Population'!G$28</f>
        <v>49.90930847</v>
      </c>
      <c r="J67" s="133">
        <f>J58*1000/'Inflation GDP Population'!H$28</f>
        <v>48.78615533</v>
      </c>
      <c r="K67" s="133">
        <f>K58*1000/'Inflation GDP Population'!I$28</f>
        <v>59.17387861</v>
      </c>
      <c r="L67" s="133">
        <f>L58*1000/'Inflation GDP Population'!J$28</f>
        <v>93.84679544</v>
      </c>
      <c r="M67" s="133">
        <f>M58*1000/'Inflation GDP Population'!K$28</f>
        <v>50.19703007</v>
      </c>
      <c r="N67" s="133">
        <f>N58*1000/'Inflation GDP Population'!L$28</f>
        <v>59.9859593</v>
      </c>
      <c r="O67" s="133">
        <f>O58*1000/'Inflation GDP Population'!M$28</f>
        <v>65.524857</v>
      </c>
      <c r="P67" s="133">
        <f>P58*1000/'Inflation GDP Population'!N$28</f>
        <v>50.21770362</v>
      </c>
      <c r="Q67" s="133">
        <f>Q58*1000/'Inflation GDP Population'!O$28</f>
        <v>60.60468291</v>
      </c>
      <c r="R67" s="133">
        <f>R58*1000/'Inflation GDP Population'!P$28</f>
        <v>57.9794546</v>
      </c>
      <c r="S67" s="133">
        <f>S58*1000/'Inflation GDP Population'!Q$28</f>
        <v>27.27836861</v>
      </c>
      <c r="T67" s="133">
        <f>T58*1000/'Inflation GDP Population'!R$28</f>
        <v>21.67933477</v>
      </c>
      <c r="U67" s="133">
        <f>U58*1000/'Inflation GDP Population'!S$28</f>
        <v>24.14198416</v>
      </c>
      <c r="V67" s="133">
        <f>V58*1000/'Inflation GDP Population'!T$28</f>
        <v>29.83764017</v>
      </c>
      <c r="W67" s="133">
        <f>W58*1000/'Inflation GDP Population'!U$28</f>
        <v>30.93488333</v>
      </c>
      <c r="X67" s="133">
        <f>X58*1000/'Inflation GDP Population'!V$28</f>
        <v>31.56114958</v>
      </c>
      <c r="Y67" s="133">
        <f>Y58*1000/'Inflation GDP Population'!W$28</f>
        <v>32.01921772</v>
      </c>
      <c r="Z67" s="133">
        <f>Z58*1000/'Inflation GDP Population'!X$28</f>
        <v>31.43828076</v>
      </c>
      <c r="AA67" s="133">
        <f>AA58*1000/'Inflation GDP Population'!Y$28</f>
        <v>31.85563737</v>
      </c>
      <c r="AB67" s="133">
        <f>AB58*1000/'Inflation GDP Population'!Z$28</f>
        <v>32.8983714</v>
      </c>
      <c r="AC67" s="133">
        <f>AC58*1000/'Inflation GDP Population'!AA$28</f>
        <v>33.71995782</v>
      </c>
      <c r="AD67" s="133">
        <f>AD58*1000/'Inflation GDP Population'!AB$28</f>
        <v>34.2619803</v>
      </c>
      <c r="AE67" s="133">
        <f>AE58*1000/'Inflation GDP Population'!AC$28</f>
        <v>34.86153939</v>
      </c>
      <c r="AF67" s="133">
        <f>AF58*1000/'Inflation GDP Population'!AD$28</f>
        <v>35.18812683</v>
      </c>
      <c r="AG67" s="133">
        <f>AG58*1000/'Inflation GDP Population'!AE$28</f>
        <v>35.57548326</v>
      </c>
      <c r="AH67" s="133">
        <f>AH58*1000/'Inflation GDP Population'!AF$28</f>
        <v>35.71126972</v>
      </c>
      <c r="AI67" s="133">
        <f>AI58*1000/'Inflation GDP Population'!AG$28</f>
        <v>36.07956359</v>
      </c>
      <c r="AJ67" s="133">
        <f>AJ58*1000/'Inflation GDP Population'!AH$28</f>
        <v>36.14903412</v>
      </c>
      <c r="AK67" s="133">
        <f>AK58*1000/'Inflation GDP Population'!AI$28</f>
        <v>36.83228614</v>
      </c>
      <c r="AL67" s="133">
        <f>AL58*1000/'Inflation GDP Population'!AJ$28</f>
        <v>36.68683142</v>
      </c>
      <c r="AM67" s="133">
        <f>AM58*1000/'Inflation GDP Population'!AK$28</f>
        <v>36.90386305</v>
      </c>
      <c r="AN67" s="133">
        <f>AN58*1000/'Inflation GDP Population'!AL$28</f>
        <v>37.26429403</v>
      </c>
      <c r="AO67" s="133">
        <f>AO58*1000/'Inflation GDP Population'!AM$28</f>
        <v>36.75795604</v>
      </c>
      <c r="AP67" s="133">
        <f>AP58*1000/'Inflation GDP Population'!AN$28</f>
        <v>36.82318132</v>
      </c>
      <c r="AQ67" s="133">
        <f>AQ58*1000/'Inflation GDP Population'!AO$28</f>
        <v>36.72509553</v>
      </c>
      <c r="AR67" s="133">
        <f>AR58*1000/'Inflation GDP Population'!AP$28</f>
        <v>36.88539868</v>
      </c>
      <c r="AS67" s="133">
        <f>AS58*1000/'Inflation GDP Population'!AQ$28</f>
        <v>36.72131517</v>
      </c>
      <c r="AT67" s="133">
        <f>AT58*1000/'Inflation GDP Population'!AR$28</f>
        <v>36.83129643</v>
      </c>
      <c r="AU67" s="133">
        <f>AU58*1000/'Inflation GDP Population'!AS$28</f>
        <v>36.56002199</v>
      </c>
      <c r="AV67" s="133">
        <f>AV58*1000/'Inflation GDP Population'!AT$28</f>
        <v>36.38710105</v>
      </c>
      <c r="AW67" s="133">
        <f>AW58*1000/'Inflation GDP Population'!AU$28</f>
        <v>36.22009861</v>
      </c>
      <c r="AX67" s="133">
        <f>AX58*1000/'Inflation GDP Population'!AV$28</f>
        <v>35.98732112</v>
      </c>
      <c r="AY67" s="133">
        <f>AY58*1000/'Inflation GDP Population'!AW$28</f>
        <v>35.74327136</v>
      </c>
      <c r="AZ67" s="133">
        <f>AZ58*1000/'Inflation GDP Population'!AX$28</f>
        <v>35.50829349</v>
      </c>
      <c r="BA67" s="133">
        <f>BA58*1000/'Inflation GDP Population'!AY$28</f>
        <v>35.20106847</v>
      </c>
      <c r="BB67" s="133">
        <f>BB58*1000/'Inflation GDP Population'!AZ$28</f>
        <v>34.87183367</v>
      </c>
    </row>
    <row r="68" ht="15.75" customHeight="1">
      <c r="A68" s="119" t="s">
        <v>311</v>
      </c>
      <c r="B68" s="131" t="s">
        <v>312</v>
      </c>
      <c r="C68" s="123" t="s">
        <v>273</v>
      </c>
      <c r="D68" s="133">
        <f t="shared" ref="D68:BB68" si="6">sum(D64:D67)</f>
        <v>1056.168094</v>
      </c>
      <c r="E68" s="133">
        <f t="shared" si="6"/>
        <v>922.0173746</v>
      </c>
      <c r="F68" s="133">
        <f t="shared" si="6"/>
        <v>883.3481223</v>
      </c>
      <c r="G68" s="133">
        <f t="shared" si="6"/>
        <v>1065.18111</v>
      </c>
      <c r="H68" s="133">
        <f t="shared" si="6"/>
        <v>1362.453006</v>
      </c>
      <c r="I68" s="133">
        <f t="shared" si="6"/>
        <v>1751.687085</v>
      </c>
      <c r="J68" s="133">
        <f t="shared" si="6"/>
        <v>2032.465366</v>
      </c>
      <c r="K68" s="133">
        <f t="shared" si="6"/>
        <v>2208.862343</v>
      </c>
      <c r="L68" s="133">
        <f t="shared" si="6"/>
        <v>2801.626595</v>
      </c>
      <c r="M68" s="133">
        <f t="shared" si="6"/>
        <v>1646.288935</v>
      </c>
      <c r="N68" s="133">
        <f t="shared" si="6"/>
        <v>2192.267073</v>
      </c>
      <c r="O68" s="133">
        <f t="shared" si="6"/>
        <v>2553.149005</v>
      </c>
      <c r="P68" s="133">
        <f t="shared" si="6"/>
        <v>2512.559393</v>
      </c>
      <c r="Q68" s="133">
        <f t="shared" si="6"/>
        <v>2582.974784</v>
      </c>
      <c r="R68" s="133">
        <f t="shared" si="6"/>
        <v>2499.294994</v>
      </c>
      <c r="S68" s="133">
        <f t="shared" si="6"/>
        <v>1248.776324</v>
      </c>
      <c r="T68" s="133">
        <f t="shared" si="6"/>
        <v>1069.975264</v>
      </c>
      <c r="U68" s="133">
        <f t="shared" si="6"/>
        <v>1255.990761</v>
      </c>
      <c r="V68" s="133">
        <f t="shared" si="6"/>
        <v>1558.844899</v>
      </c>
      <c r="W68" s="133">
        <f t="shared" si="6"/>
        <v>1623.048929</v>
      </c>
      <c r="X68" s="133">
        <f t="shared" si="6"/>
        <v>1663.032455</v>
      </c>
      <c r="Y68" s="133">
        <f t="shared" si="6"/>
        <v>1694.508855</v>
      </c>
      <c r="Z68" s="133">
        <f t="shared" si="6"/>
        <v>1671.082597</v>
      </c>
      <c r="AA68" s="133">
        <f t="shared" si="6"/>
        <v>1700.797398</v>
      </c>
      <c r="AB68" s="133">
        <f t="shared" si="6"/>
        <v>1764.368783</v>
      </c>
      <c r="AC68" s="133">
        <f t="shared" si="6"/>
        <v>1816.655507</v>
      </c>
      <c r="AD68" s="133">
        <f t="shared" si="6"/>
        <v>1854.346591</v>
      </c>
      <c r="AE68" s="133">
        <f t="shared" si="6"/>
        <v>1895.573397</v>
      </c>
      <c r="AF68" s="133">
        <f t="shared" si="6"/>
        <v>1922.334252</v>
      </c>
      <c r="AG68" s="133">
        <f t="shared" si="6"/>
        <v>1952.746253</v>
      </c>
      <c r="AH68" s="133">
        <f t="shared" si="6"/>
        <v>1969.638469</v>
      </c>
      <c r="AI68" s="133">
        <f t="shared" si="6"/>
        <v>1999.646097</v>
      </c>
      <c r="AJ68" s="133">
        <f t="shared" si="6"/>
        <v>2013.372226</v>
      </c>
      <c r="AK68" s="133">
        <f t="shared" si="6"/>
        <v>2061.659337</v>
      </c>
      <c r="AL68" s="133">
        <f t="shared" si="6"/>
        <v>2063.883172</v>
      </c>
      <c r="AM68" s="133">
        <f t="shared" si="6"/>
        <v>2086.698624</v>
      </c>
      <c r="AN68" s="133">
        <f t="shared" si="6"/>
        <v>2117.973956</v>
      </c>
      <c r="AO68" s="133">
        <f t="shared" si="6"/>
        <v>2100.13027</v>
      </c>
      <c r="AP68" s="133">
        <f t="shared" si="6"/>
        <v>2115.004183</v>
      </c>
      <c r="AQ68" s="133">
        <f t="shared" si="6"/>
        <v>2120.68582</v>
      </c>
      <c r="AR68" s="133">
        <f t="shared" si="6"/>
        <v>2141.511202</v>
      </c>
      <c r="AS68" s="133">
        <f t="shared" si="6"/>
        <v>2143.710541</v>
      </c>
      <c r="AT68" s="133">
        <f t="shared" si="6"/>
        <v>2162.106814</v>
      </c>
      <c r="AU68" s="133">
        <f t="shared" si="6"/>
        <v>2158.289019</v>
      </c>
      <c r="AV68" s="133">
        <f t="shared" si="6"/>
        <v>2160.354621</v>
      </c>
      <c r="AW68" s="133">
        <f t="shared" si="6"/>
        <v>2162.886492</v>
      </c>
      <c r="AX68" s="133">
        <f t="shared" si="6"/>
        <v>2161.587768</v>
      </c>
      <c r="AY68" s="133">
        <f t="shared" si="6"/>
        <v>2159.684656</v>
      </c>
      <c r="AZ68" s="133">
        <f t="shared" si="6"/>
        <v>2158.403717</v>
      </c>
      <c r="BA68" s="133">
        <f t="shared" si="6"/>
        <v>2152.783904</v>
      </c>
      <c r="BB68" s="133">
        <f t="shared" si="6"/>
        <v>2145.836957</v>
      </c>
    </row>
    <row r="69" ht="15.75" customHeight="1">
      <c r="A69" s="119" t="s">
        <v>313</v>
      </c>
      <c r="B69" s="131" t="s">
        <v>298</v>
      </c>
      <c r="C69" s="123" t="s">
        <v>273</v>
      </c>
      <c r="D69" s="133">
        <f>D59*1000/'Inflation GDP Population'!B$28</f>
        <v>282.0468231</v>
      </c>
      <c r="E69" s="133">
        <f>E59*1000/'Inflation GDP Population'!C$28</f>
        <v>214.0599183</v>
      </c>
      <c r="F69" s="133">
        <f>F59*1000/'Inflation GDP Population'!D$28</f>
        <v>191.8090657</v>
      </c>
      <c r="G69" s="133">
        <f>G59*1000/'Inflation GDP Population'!E$28</f>
        <v>308.9982517</v>
      </c>
      <c r="H69" s="133">
        <f>H59*1000/'Inflation GDP Population'!F$28</f>
        <v>317.8845074</v>
      </c>
      <c r="I69" s="133">
        <f>I59*1000/'Inflation GDP Population'!G$28</f>
        <v>449.1116163</v>
      </c>
      <c r="J69" s="133">
        <f>J59*1000/'Inflation GDP Population'!H$28</f>
        <v>373.4477848</v>
      </c>
      <c r="K69" s="133">
        <f>K59*1000/'Inflation GDP Population'!I$28</f>
        <v>417.5466309</v>
      </c>
      <c r="L69" s="133">
        <f>L59*1000/'Inflation GDP Population'!J$28</f>
        <v>561.4846469</v>
      </c>
      <c r="M69" s="133">
        <f>M59*1000/'Inflation GDP Population'!K$28</f>
        <v>230.8822289</v>
      </c>
      <c r="N69" s="133">
        <f>N59*1000/'Inflation GDP Population'!L$28</f>
        <v>261.9742138</v>
      </c>
      <c r="O69" s="133">
        <f>O59*1000/'Inflation GDP Population'!M$28</f>
        <v>243.174405</v>
      </c>
      <c r="P69" s="133">
        <f>P59*1000/'Inflation GDP Population'!N$28</f>
        <v>163.4143019</v>
      </c>
      <c r="Q69" s="133">
        <f>Q59*1000/'Inflation GDP Population'!O$28</f>
        <v>222.2681584</v>
      </c>
      <c r="R69" s="133">
        <f>R59*1000/'Inflation GDP Population'!P$28</f>
        <v>259.5479829</v>
      </c>
      <c r="S69" s="133">
        <f>S59*1000/'Inflation GDP Population'!Q$28</f>
        <v>158.8326234</v>
      </c>
      <c r="T69" s="133">
        <f>T59*1000/'Inflation GDP Population'!R$28</f>
        <v>154.874626</v>
      </c>
      <c r="U69" s="133">
        <f>U59*1000/'Inflation GDP Population'!S$28</f>
        <v>183.7291396</v>
      </c>
      <c r="V69" s="133">
        <f>V59*1000/'Inflation GDP Population'!T$28</f>
        <v>190.6412443</v>
      </c>
      <c r="W69" s="133">
        <f>W59*1000/'Inflation GDP Population'!U$28</f>
        <v>182.5423946</v>
      </c>
      <c r="X69" s="133">
        <f>X59*1000/'Inflation GDP Population'!V$28</f>
        <v>187.3043192</v>
      </c>
      <c r="Y69" s="133">
        <f>Y59*1000/'Inflation GDP Population'!W$28</f>
        <v>183.4032728</v>
      </c>
      <c r="Z69" s="133">
        <f>Z59*1000/'Inflation GDP Population'!X$28</f>
        <v>184.5665392</v>
      </c>
      <c r="AA69" s="133">
        <f>AA59*1000/'Inflation GDP Population'!Y$28</f>
        <v>193.3106557</v>
      </c>
      <c r="AB69" s="133">
        <f>AB59*1000/'Inflation GDP Population'!Z$28</f>
        <v>204.8624613</v>
      </c>
      <c r="AC69" s="133">
        <f>AC59*1000/'Inflation GDP Population'!AA$28</f>
        <v>219.6633349</v>
      </c>
      <c r="AD69" s="133">
        <f>AD59*1000/'Inflation GDP Population'!AB$28</f>
        <v>224.7502279</v>
      </c>
      <c r="AE69" s="133">
        <f>AE59*1000/'Inflation GDP Population'!AC$28</f>
        <v>226.858598</v>
      </c>
      <c r="AF69" s="133">
        <f>AF59*1000/'Inflation GDP Population'!AD$28</f>
        <v>232.38314</v>
      </c>
      <c r="AG69" s="133">
        <f>AG59*1000/'Inflation GDP Population'!AE$28</f>
        <v>233.9888385</v>
      </c>
      <c r="AH69" s="133">
        <f>AH59*1000/'Inflation GDP Population'!AF$28</f>
        <v>236.7207177</v>
      </c>
      <c r="AI69" s="133">
        <f>AI59*1000/'Inflation GDP Population'!AG$28</f>
        <v>236.5128867</v>
      </c>
      <c r="AJ69" s="133">
        <f>AJ59*1000/'Inflation GDP Population'!AH$28</f>
        <v>245.7127325</v>
      </c>
      <c r="AK69" s="133">
        <f>AK59*1000/'Inflation GDP Population'!AI$28</f>
        <v>250.2640764</v>
      </c>
      <c r="AL69" s="133">
        <f>AL59*1000/'Inflation GDP Population'!AJ$28</f>
        <v>253.8214365</v>
      </c>
      <c r="AM69" s="133">
        <f>AM59*1000/'Inflation GDP Population'!AK$28</f>
        <v>257.3704126</v>
      </c>
      <c r="AN69" s="133">
        <f>AN59*1000/'Inflation GDP Population'!AL$28</f>
        <v>263.2650794</v>
      </c>
      <c r="AO69" s="133">
        <f>AO59*1000/'Inflation GDP Population'!AM$28</f>
        <v>265.5531354</v>
      </c>
      <c r="AP69" s="133">
        <f>AP59*1000/'Inflation GDP Population'!AN$28</f>
        <v>267.2045322</v>
      </c>
      <c r="AQ69" s="133">
        <f>AQ59*1000/'Inflation GDP Population'!AO$28</f>
        <v>269.6374139</v>
      </c>
      <c r="AR69" s="133">
        <f>AR59*1000/'Inflation GDP Population'!AP$28</f>
        <v>274.5732295</v>
      </c>
      <c r="AS69" s="133">
        <f>AS59*1000/'Inflation GDP Population'!AQ$28</f>
        <v>274.8130371</v>
      </c>
      <c r="AT69" s="133">
        <f>AT59*1000/'Inflation GDP Population'!AR$28</f>
        <v>278.634971</v>
      </c>
      <c r="AU69" s="133">
        <f>AU59*1000/'Inflation GDP Population'!AS$28</f>
        <v>283.8052497</v>
      </c>
      <c r="AV69" s="133">
        <f>AV59*1000/'Inflation GDP Population'!AT$28</f>
        <v>290.3045241</v>
      </c>
      <c r="AW69" s="133">
        <f>AW59*1000/'Inflation GDP Population'!AU$28</f>
        <v>296.4550945</v>
      </c>
      <c r="AX69" s="133">
        <f>AX59*1000/'Inflation GDP Population'!AV$28</f>
        <v>301.2226604</v>
      </c>
      <c r="AY69" s="133">
        <f>AY59*1000/'Inflation GDP Population'!AW$28</f>
        <v>307.2602814</v>
      </c>
      <c r="AZ69" s="133">
        <f>AZ59*1000/'Inflation GDP Population'!AX$28</f>
        <v>317.3867919</v>
      </c>
      <c r="BA69" s="133">
        <f>BA59*1000/'Inflation GDP Population'!AY$28</f>
        <v>325.5774202</v>
      </c>
      <c r="BB69" s="133">
        <f>BB59*1000/'Inflation GDP Population'!AZ$28</f>
        <v>332.9082936</v>
      </c>
    </row>
    <row r="70" ht="15.75" customHeight="1">
      <c r="A70" s="119" t="s">
        <v>314</v>
      </c>
      <c r="B70" s="131" t="s">
        <v>300</v>
      </c>
      <c r="C70" s="123" t="s">
        <v>273</v>
      </c>
      <c r="D70" s="133">
        <f>D60*1000/'Inflation GDP Population'!B$28</f>
        <v>84.46025941</v>
      </c>
      <c r="E70" s="133">
        <f>E60*1000/'Inflation GDP Population'!C$28</f>
        <v>71.75998356</v>
      </c>
      <c r="F70" s="133">
        <f>F60*1000/'Inflation GDP Population'!D$28</f>
        <v>61.6126146</v>
      </c>
      <c r="G70" s="133">
        <f>G60*1000/'Inflation GDP Population'!E$28</f>
        <v>94.10017384</v>
      </c>
      <c r="H70" s="133">
        <f>H60*1000/'Inflation GDP Population'!F$28</f>
        <v>97.85387138</v>
      </c>
      <c r="I70" s="133">
        <f>I60*1000/'Inflation GDP Population'!G$28</f>
        <v>130.2110888</v>
      </c>
      <c r="J70" s="133">
        <f>J60*1000/'Inflation GDP Population'!H$28</f>
        <v>92.15742394</v>
      </c>
      <c r="K70" s="133">
        <f>K60*1000/'Inflation GDP Population'!I$28</f>
        <v>102.4046274</v>
      </c>
      <c r="L70" s="133">
        <f>L60*1000/'Inflation GDP Population'!J$28</f>
        <v>136.9381046</v>
      </c>
      <c r="M70" s="133">
        <f>M60*1000/'Inflation GDP Population'!K$28</f>
        <v>58.21944802</v>
      </c>
      <c r="N70" s="133">
        <f>N60*1000/'Inflation GDP Population'!L$28</f>
        <v>62.44707271</v>
      </c>
      <c r="O70" s="133">
        <f>O60*1000/'Inflation GDP Population'!M$28</f>
        <v>55.75795158</v>
      </c>
      <c r="P70" s="133">
        <f>P60*1000/'Inflation GDP Population'!N$28</f>
        <v>31.79299501</v>
      </c>
      <c r="Q70" s="133">
        <f>Q60*1000/'Inflation GDP Population'!O$28</f>
        <v>52.80034665</v>
      </c>
      <c r="R70" s="133">
        <f>R60*1000/'Inflation GDP Population'!P$28</f>
        <v>63.47599534</v>
      </c>
      <c r="S70" s="133">
        <f>S60*1000/'Inflation GDP Population'!Q$28</f>
        <v>34.72291359</v>
      </c>
      <c r="T70" s="133">
        <f>T60*1000/'Inflation GDP Population'!R$28</f>
        <v>30.39579385</v>
      </c>
      <c r="U70" s="133">
        <f>U60*1000/'Inflation GDP Population'!S$28</f>
        <v>36.47931265</v>
      </c>
      <c r="V70" s="133">
        <f>V60*1000/'Inflation GDP Population'!T$28</f>
        <v>37.73057638</v>
      </c>
      <c r="W70" s="133">
        <f>W60*1000/'Inflation GDP Population'!U$28</f>
        <v>36.01311237</v>
      </c>
      <c r="X70" s="133">
        <f>X60*1000/'Inflation GDP Population'!V$28</f>
        <v>36.8364049</v>
      </c>
      <c r="Y70" s="133">
        <f>Y60*1000/'Inflation GDP Population'!W$28</f>
        <v>35.95680446</v>
      </c>
      <c r="Z70" s="133">
        <f>Z60*1000/'Inflation GDP Population'!X$28</f>
        <v>36.07309461</v>
      </c>
      <c r="AA70" s="133">
        <f>AA60*1000/'Inflation GDP Population'!Y$28</f>
        <v>37.66642072</v>
      </c>
      <c r="AB70" s="133">
        <f>AB60*1000/'Inflation GDP Population'!Z$28</f>
        <v>39.79610942</v>
      </c>
      <c r="AC70" s="133">
        <f>AC60*1000/'Inflation GDP Population'!AA$28</f>
        <v>42.54287761</v>
      </c>
      <c r="AD70" s="133">
        <f>AD60*1000/'Inflation GDP Population'!AB$28</f>
        <v>43.39820086</v>
      </c>
      <c r="AE70" s="133">
        <f>AE60*1000/'Inflation GDP Population'!AC$28</f>
        <v>43.67573375</v>
      </c>
      <c r="AF70" s="133">
        <f>AF60*1000/'Inflation GDP Population'!AD$28</f>
        <v>44.60811812</v>
      </c>
      <c r="AG70" s="133">
        <f>AG60*1000/'Inflation GDP Population'!AE$28</f>
        <v>44.78571819</v>
      </c>
      <c r="AH70" s="133">
        <f>AH60*1000/'Inflation GDP Population'!AF$28</f>
        <v>45.17794145</v>
      </c>
      <c r="AI70" s="133">
        <f>AI60*1000/'Inflation GDP Population'!AG$28</f>
        <v>45.00919647</v>
      </c>
      <c r="AJ70" s="133">
        <f>AJ60*1000/'Inflation GDP Population'!AH$28</f>
        <v>46.62735406</v>
      </c>
      <c r="AK70" s="133">
        <f>AK60*1000/'Inflation GDP Population'!AI$28</f>
        <v>47.35747357</v>
      </c>
      <c r="AL70" s="133">
        <f>AL60*1000/'Inflation GDP Population'!AJ$28</f>
        <v>47.89667013</v>
      </c>
      <c r="AM70" s="133">
        <f>AM60*1000/'Inflation GDP Population'!AK$28</f>
        <v>48.43202597</v>
      </c>
      <c r="AN70" s="133">
        <f>AN60*1000/'Inflation GDP Population'!AL$28</f>
        <v>49.40536613</v>
      </c>
      <c r="AO70" s="133">
        <f>AO60*1000/'Inflation GDP Population'!AM$28</f>
        <v>49.69914034</v>
      </c>
      <c r="AP70" s="133">
        <f>AP60*1000/'Inflation GDP Population'!AN$28</f>
        <v>49.87322436</v>
      </c>
      <c r="AQ70" s="133">
        <f>AQ60*1000/'Inflation GDP Population'!AO$28</f>
        <v>50.19257179</v>
      </c>
      <c r="AR70" s="133">
        <f>AR60*1000/'Inflation GDP Population'!AP$28</f>
        <v>50.97562081</v>
      </c>
      <c r="AS70" s="133">
        <f>AS60*1000/'Inflation GDP Population'!AQ$28</f>
        <v>50.88572303</v>
      </c>
      <c r="AT70" s="133">
        <f>AT60*1000/'Inflation GDP Population'!AR$28</f>
        <v>51.45856404</v>
      </c>
      <c r="AU70" s="133">
        <f>AU60*1000/'Inflation GDP Population'!AS$28</f>
        <v>52.27751188</v>
      </c>
      <c r="AV70" s="133">
        <f>AV60*1000/'Inflation GDP Population'!AT$28</f>
        <v>53.33713034</v>
      </c>
      <c r="AW70" s="133">
        <f>AW60*1000/'Inflation GDP Population'!AU$28</f>
        <v>54.32815048</v>
      </c>
      <c r="AX70" s="133">
        <f>AX60*1000/'Inflation GDP Population'!AV$28</f>
        <v>55.06206554</v>
      </c>
      <c r="AY70" s="133">
        <f>AY60*1000/'Inflation GDP Population'!AW$28</f>
        <v>56.02459562</v>
      </c>
      <c r="AZ70" s="133">
        <f>AZ60*1000/'Inflation GDP Population'!AX$28</f>
        <v>57.72674779</v>
      </c>
      <c r="BA70" s="133">
        <f>BA60*1000/'Inflation GDP Population'!AY$28</f>
        <v>59.0699821</v>
      </c>
      <c r="BB70" s="133">
        <f>BB60*1000/'Inflation GDP Population'!AZ$28</f>
        <v>60.25176616</v>
      </c>
    </row>
    <row r="71" ht="15.75" customHeight="1">
      <c r="A71" s="119" t="s">
        <v>315</v>
      </c>
      <c r="B71" s="131" t="s">
        <v>302</v>
      </c>
      <c r="C71" s="123" t="s">
        <v>273</v>
      </c>
      <c r="D71" s="133">
        <f>D61*1000/'Inflation GDP Population'!B$28</f>
        <v>45.08551203</v>
      </c>
      <c r="E71" s="133">
        <f>E61*1000/'Inflation GDP Population'!C$28</f>
        <v>41.23619726</v>
      </c>
      <c r="F71" s="133">
        <f>F61*1000/'Inflation GDP Population'!D$28</f>
        <v>39.70326164</v>
      </c>
      <c r="G71" s="133">
        <f>G61*1000/'Inflation GDP Population'!E$28</f>
        <v>68.33901103</v>
      </c>
      <c r="H71" s="133">
        <f>H61*1000/'Inflation GDP Population'!F$28</f>
        <v>66.74467097</v>
      </c>
      <c r="I71" s="133">
        <f>I61*1000/'Inflation GDP Population'!G$28</f>
        <v>94.44040703</v>
      </c>
      <c r="J71" s="133">
        <f>J61*1000/'Inflation GDP Population'!H$28</f>
        <v>66.96979842</v>
      </c>
      <c r="K71" s="133">
        <f>K61*1000/'Inflation GDP Population'!I$28</f>
        <v>65.49064493</v>
      </c>
      <c r="L71" s="133">
        <f>L61*1000/'Inflation GDP Population'!J$28</f>
        <v>81.04620051</v>
      </c>
      <c r="M71" s="133">
        <f>M61*1000/'Inflation GDP Population'!K$28</f>
        <v>34.03943033</v>
      </c>
      <c r="N71" s="133">
        <f>N61*1000/'Inflation GDP Population'!L$28</f>
        <v>40.62825662</v>
      </c>
      <c r="O71" s="133">
        <f>O61*1000/'Inflation GDP Population'!M$28</f>
        <v>37.18385684</v>
      </c>
      <c r="P71" s="133">
        <f>P61*1000/'Inflation GDP Population'!N$28</f>
        <v>24.49553669</v>
      </c>
      <c r="Q71" s="133">
        <f>Q61*1000/'Inflation GDP Population'!O$28</f>
        <v>36.66012297</v>
      </c>
      <c r="R71" s="133">
        <f>R61*1000/'Inflation GDP Population'!P$28</f>
        <v>44.5828408</v>
      </c>
      <c r="S71" s="133">
        <f>S61*1000/'Inflation GDP Population'!Q$28</f>
        <v>25.38278329</v>
      </c>
      <c r="T71" s="133">
        <f>T61*1000/'Inflation GDP Population'!R$28</f>
        <v>24.1449698</v>
      </c>
      <c r="U71" s="133">
        <f>U61*1000/'Inflation GDP Population'!S$28</f>
        <v>29.86032224</v>
      </c>
      <c r="V71" s="133">
        <f>V61*1000/'Inflation GDP Population'!T$28</f>
        <v>31.05204103</v>
      </c>
      <c r="W71" s="133">
        <f>W61*1000/'Inflation GDP Population'!U$28</f>
        <v>29.7975311</v>
      </c>
      <c r="X71" s="133">
        <f>X61*1000/'Inflation GDP Population'!V$28</f>
        <v>30.64038962</v>
      </c>
      <c r="Y71" s="133">
        <f>Y61*1000/'Inflation GDP Population'!W$28</f>
        <v>30.06564386</v>
      </c>
      <c r="Z71" s="133">
        <f>Z61*1000/'Inflation GDP Population'!X$28</f>
        <v>30.31939906</v>
      </c>
      <c r="AA71" s="133">
        <f>AA61*1000/'Inflation GDP Population'!Y$28</f>
        <v>31.82109568</v>
      </c>
      <c r="AB71" s="133">
        <f>AB61*1000/'Inflation GDP Population'!Z$28</f>
        <v>33.79101349</v>
      </c>
      <c r="AC71" s="133">
        <f>AC61*1000/'Inflation GDP Population'!AA$28</f>
        <v>36.30479028</v>
      </c>
      <c r="AD71" s="133">
        <f>AD61*1000/'Inflation GDP Population'!AB$28</f>
        <v>37.21879469</v>
      </c>
      <c r="AE71" s="133">
        <f>AE61*1000/'Inflation GDP Population'!AC$28</f>
        <v>37.64104969</v>
      </c>
      <c r="AF71" s="133">
        <f>AF61*1000/'Inflation GDP Population'!AD$28</f>
        <v>38.63173039</v>
      </c>
      <c r="AG71" s="133">
        <f>AG61*1000/'Inflation GDP Population'!AE$28</f>
        <v>38.97236142</v>
      </c>
      <c r="AH71" s="133">
        <f>AH61*1000/'Inflation GDP Population'!AF$28</f>
        <v>39.50108929</v>
      </c>
      <c r="AI71" s="133">
        <f>AI61*1000/'Inflation GDP Population'!AG$28</f>
        <v>39.53923276</v>
      </c>
      <c r="AJ71" s="133">
        <f>AJ61*1000/'Inflation GDP Population'!AH$28</f>
        <v>41.15203601</v>
      </c>
      <c r="AK71" s="133">
        <f>AK61*1000/'Inflation GDP Population'!AI$28</f>
        <v>41.98964744</v>
      </c>
      <c r="AL71" s="133">
        <f>AL61*1000/'Inflation GDP Population'!AJ$28</f>
        <v>42.66208432</v>
      </c>
      <c r="AM71" s="133">
        <f>AM61*1000/'Inflation GDP Population'!AK$28</f>
        <v>43.33438628</v>
      </c>
      <c r="AN71" s="133">
        <f>AN61*1000/'Inflation GDP Population'!AL$28</f>
        <v>44.40357483</v>
      </c>
      <c r="AO71" s="133">
        <f>AO61*1000/'Inflation GDP Population'!AM$28</f>
        <v>44.86599786</v>
      </c>
      <c r="AP71" s="133">
        <f>AP61*1000/'Inflation GDP Population'!AN$28</f>
        <v>45.22115853</v>
      </c>
      <c r="AQ71" s="133">
        <f>AQ61*1000/'Inflation GDP Population'!AO$28</f>
        <v>45.70891425</v>
      </c>
      <c r="AR71" s="133">
        <f>AR61*1000/'Inflation GDP Population'!AP$28</f>
        <v>46.62221709</v>
      </c>
      <c r="AS71" s="133">
        <f>AS61*1000/'Inflation GDP Population'!AQ$28</f>
        <v>46.73877174</v>
      </c>
      <c r="AT71" s="133">
        <f>AT61*1000/'Inflation GDP Population'!AR$28</f>
        <v>47.46486336</v>
      </c>
      <c r="AU71" s="133">
        <f>AU61*1000/'Inflation GDP Population'!AS$28</f>
        <v>48.42228251</v>
      </c>
      <c r="AV71" s="133">
        <f>AV61*1000/'Inflation GDP Population'!AT$28</f>
        <v>49.60878406</v>
      </c>
      <c r="AW71" s="133">
        <f>AW61*1000/'Inflation GDP Population'!AU$28</f>
        <v>50.73825376</v>
      </c>
      <c r="AX71" s="133">
        <f>AX61*1000/'Inflation GDP Population'!AV$28</f>
        <v>51.63308543</v>
      </c>
      <c r="AY71" s="133">
        <f>AY61*1000/'Inflation GDP Population'!AW$28</f>
        <v>52.74761935</v>
      </c>
      <c r="AZ71" s="133">
        <f>AZ61*1000/'Inflation GDP Population'!AX$28</f>
        <v>54.56744146</v>
      </c>
      <c r="BA71" s="133">
        <f>BA61*1000/'Inflation GDP Population'!AY$28</f>
        <v>56.05827859</v>
      </c>
      <c r="BB71" s="133">
        <f>BB61*1000/'Inflation GDP Population'!AZ$28</f>
        <v>57.40416463</v>
      </c>
    </row>
    <row r="72" ht="15.75" customHeight="1">
      <c r="A72" s="119" t="s">
        <v>316</v>
      </c>
      <c r="B72" s="131" t="s">
        <v>304</v>
      </c>
      <c r="C72" s="123" t="s">
        <v>273</v>
      </c>
      <c r="D72" s="133">
        <f>D62*1000/'Inflation GDP Population'!B$28</f>
        <v>128.6749566</v>
      </c>
      <c r="E72" s="133">
        <f>E62*1000/'Inflation GDP Population'!C$28</f>
        <v>116.247172</v>
      </c>
      <c r="F72" s="133">
        <f>F62*1000/'Inflation GDP Population'!D$28</f>
        <v>98.5622083</v>
      </c>
      <c r="G72" s="133">
        <f>G62*1000/'Inflation GDP Population'!E$28</f>
        <v>153.220337</v>
      </c>
      <c r="H72" s="133">
        <f>H62*1000/'Inflation GDP Population'!F$28</f>
        <v>147.0441424</v>
      </c>
      <c r="I72" s="133">
        <f>I62*1000/'Inflation GDP Population'!G$28</f>
        <v>207.5509036</v>
      </c>
      <c r="J72" s="133">
        <f>J62*1000/'Inflation GDP Population'!H$28</f>
        <v>139.8188126</v>
      </c>
      <c r="K72" s="133">
        <f>K62*1000/'Inflation GDP Population'!I$28</f>
        <v>154.7820547</v>
      </c>
      <c r="L72" s="133">
        <f>L62*1000/'Inflation GDP Population'!J$28</f>
        <v>212.6777267</v>
      </c>
      <c r="M72" s="133">
        <f>M62*1000/'Inflation GDP Population'!K$28</f>
        <v>90.11386963</v>
      </c>
      <c r="N72" s="133">
        <f>N62*1000/'Inflation GDP Population'!L$28</f>
        <v>96.44169219</v>
      </c>
      <c r="O72" s="133">
        <f>O62*1000/'Inflation GDP Population'!M$28</f>
        <v>83.76756441</v>
      </c>
      <c r="P72" s="133">
        <f>P62*1000/'Inflation GDP Population'!N$28</f>
        <v>44.54346759</v>
      </c>
      <c r="Q72" s="133">
        <f>Q62*1000/'Inflation GDP Population'!O$28</f>
        <v>78.52564766</v>
      </c>
      <c r="R72" s="133">
        <f>R62*1000/'Inflation GDP Population'!P$28</f>
        <v>93.21092915</v>
      </c>
      <c r="S72" s="133">
        <f>S62*1000/'Inflation GDP Population'!Q$28</f>
        <v>46.13003102</v>
      </c>
      <c r="T72" s="133">
        <f>T62*1000/'Inflation GDP Population'!R$28</f>
        <v>39.93917895</v>
      </c>
      <c r="U72" s="133">
        <f>U62*1000/'Inflation GDP Population'!S$28</f>
        <v>46.61455671</v>
      </c>
      <c r="V72" s="133">
        <f>V62*1000/'Inflation GDP Population'!T$28</f>
        <v>48.26487045</v>
      </c>
      <c r="W72" s="133">
        <f>W62*1000/'Inflation GDP Population'!U$28</f>
        <v>46.11667855</v>
      </c>
      <c r="X72" s="133">
        <f>X62*1000/'Inflation GDP Population'!V$28</f>
        <v>47.22056293</v>
      </c>
      <c r="Y72" s="133">
        <f>Y62*1000/'Inflation GDP Population'!W$28</f>
        <v>46.14115882</v>
      </c>
      <c r="Z72" s="133">
        <f>Z62*1000/'Inflation GDP Population'!X$28</f>
        <v>46.33842387</v>
      </c>
      <c r="AA72" s="133">
        <f>AA62*1000/'Inflation GDP Population'!Y$28</f>
        <v>48.43503849</v>
      </c>
      <c r="AB72" s="133">
        <f>AB62*1000/'Inflation GDP Population'!Z$28</f>
        <v>51.22599155</v>
      </c>
      <c r="AC72" s="133">
        <f>AC62*1000/'Inflation GDP Population'!AA$28</f>
        <v>54.81736203</v>
      </c>
      <c r="AD72" s="133">
        <f>AD62*1000/'Inflation GDP Population'!AB$28</f>
        <v>55.97596495</v>
      </c>
      <c r="AE72" s="133">
        <f>AE62*1000/'Inflation GDP Population'!AC$28</f>
        <v>56.39047814</v>
      </c>
      <c r="AF72" s="133">
        <f>AF62*1000/'Inflation GDP Population'!AD$28</f>
        <v>57.65172571</v>
      </c>
      <c r="AG72" s="133">
        <f>AG62*1000/'Inflation GDP Population'!AE$28</f>
        <v>57.93859538</v>
      </c>
      <c r="AH72" s="133">
        <f>AH62*1000/'Inflation GDP Population'!AF$28</f>
        <v>58.50352876</v>
      </c>
      <c r="AI72" s="133">
        <f>AI62*1000/'Inflation GDP Population'!AG$28</f>
        <v>58.34199975</v>
      </c>
      <c r="AJ72" s="133">
        <f>AJ62*1000/'Inflation GDP Population'!AH$28</f>
        <v>60.49820647</v>
      </c>
      <c r="AK72" s="133">
        <f>AK62*1000/'Inflation GDP Population'!AI$28</f>
        <v>61.5048279</v>
      </c>
      <c r="AL72" s="133">
        <f>AL62*1000/'Inflation GDP Population'!AJ$28</f>
        <v>62.26475168</v>
      </c>
      <c r="AM72" s="133">
        <f>AM62*1000/'Inflation GDP Population'!AK$28</f>
        <v>63.02069111</v>
      </c>
      <c r="AN72" s="133">
        <f>AN62*1000/'Inflation GDP Population'!AL$28</f>
        <v>64.34807929</v>
      </c>
      <c r="AO72" s="133">
        <f>AO62*1000/'Inflation GDP Population'!AM$28</f>
        <v>64.791594</v>
      </c>
      <c r="AP72" s="133">
        <f>AP62*1000/'Inflation GDP Population'!AN$28</f>
        <v>65.07931337</v>
      </c>
      <c r="AQ72" s="133">
        <f>AQ62*1000/'Inflation GDP Population'!AO$28</f>
        <v>65.55685674</v>
      </c>
      <c r="AR72" s="133">
        <f>AR62*1000/'Inflation GDP Population'!AP$28</f>
        <v>66.64104674</v>
      </c>
      <c r="AS72" s="133">
        <f>AS62*1000/'Inflation GDP Population'!AQ$28</f>
        <v>66.58452844</v>
      </c>
      <c r="AT72" s="133">
        <f>AT62*1000/'Inflation GDP Population'!AR$28</f>
        <v>67.39545922</v>
      </c>
      <c r="AU72" s="133">
        <f>AU62*1000/'Inflation GDP Population'!AS$28</f>
        <v>68.53004315</v>
      </c>
      <c r="AV72" s="133">
        <f>AV62*1000/'Inflation GDP Population'!AT$28</f>
        <v>69.98201029</v>
      </c>
      <c r="AW72" s="133">
        <f>AW62*1000/'Inflation GDP Population'!AU$28</f>
        <v>71.34604988</v>
      </c>
      <c r="AX72" s="133">
        <f>AX62*1000/'Inflation GDP Population'!AV$28</f>
        <v>72.37412936</v>
      </c>
      <c r="AY72" s="133">
        <f>AY62*1000/'Inflation GDP Population'!AW$28</f>
        <v>73.70433676</v>
      </c>
      <c r="AZ72" s="133">
        <f>AZ62*1000/'Inflation GDP Population'!AX$28</f>
        <v>76.01030964</v>
      </c>
      <c r="BA72" s="133">
        <f>BA62*1000/'Inflation GDP Population'!AY$28</f>
        <v>77.84684409</v>
      </c>
      <c r="BB72" s="133">
        <f>BB62*1000/'Inflation GDP Population'!AZ$28</f>
        <v>79.47314471</v>
      </c>
    </row>
    <row r="73" ht="15.75" customHeight="1">
      <c r="A73" s="119" t="s">
        <v>317</v>
      </c>
      <c r="B73" s="131" t="s">
        <v>318</v>
      </c>
      <c r="C73" s="123" t="s">
        <v>273</v>
      </c>
      <c r="D73" s="133">
        <f>sum(D59:D62)*1000/'Inflation GDP Population'!B$28</f>
        <v>540.2675512</v>
      </c>
      <c r="E73" s="133">
        <f>sum(E59:E62)*1000/'Inflation GDP Population'!C$28</f>
        <v>443.3032711</v>
      </c>
      <c r="F73" s="133">
        <f>sum(F59:F62)*1000/'Inflation GDP Population'!D$28</f>
        <v>391.6871503</v>
      </c>
      <c r="G73" s="133">
        <f>sum(G59:G62)*1000/'Inflation GDP Population'!E$28</f>
        <v>624.6577735</v>
      </c>
      <c r="H73" s="133">
        <f>sum(H59:H62)*1000/'Inflation GDP Population'!F$28</f>
        <v>629.5271922</v>
      </c>
      <c r="I73" s="133">
        <f>sum(I59:I62)*1000/'Inflation GDP Population'!G$28</f>
        <v>881.3140157</v>
      </c>
      <c r="J73" s="133">
        <f>sum(J59:J62)*1000/'Inflation GDP Population'!H$28</f>
        <v>672.3938197</v>
      </c>
      <c r="K73" s="133">
        <f>sum(K59:K62)*1000/'Inflation GDP Population'!I$28</f>
        <v>740.2239579</v>
      </c>
      <c r="L73" s="133">
        <f>sum(L59:L62)*1000/'Inflation GDP Population'!J$28</f>
        <v>992.1466786</v>
      </c>
      <c r="M73" s="133">
        <f>sum(M59:M62)*1000/'Inflation GDP Population'!K$28</f>
        <v>413.2549769</v>
      </c>
      <c r="N73" s="133">
        <f>sum(N59:N62)*1000/'Inflation GDP Population'!L$28</f>
        <v>461.4912353</v>
      </c>
      <c r="O73" s="133">
        <f>sum(O59:O62)*1000/'Inflation GDP Population'!M$28</f>
        <v>419.8837778</v>
      </c>
      <c r="P73" s="133">
        <f>sum(P59:P62)*1000/'Inflation GDP Population'!N$28</f>
        <v>264.2463012</v>
      </c>
      <c r="Q73" s="133">
        <f>sum(Q59:Q62)*1000/'Inflation GDP Population'!O$28</f>
        <v>390.2542757</v>
      </c>
      <c r="R73" s="133">
        <f>sum(R59:R62)*1000/'Inflation GDP Population'!P$28</f>
        <v>460.8177482</v>
      </c>
      <c r="S73" s="133">
        <f>sum(S59:S62)*1000/'Inflation GDP Population'!Q$28</f>
        <v>265.0683513</v>
      </c>
      <c r="T73" s="133">
        <f>sum(T59:T62)*1000/'Inflation GDP Population'!R$28</f>
        <v>249.3545686</v>
      </c>
      <c r="U73" s="133">
        <f>sum(U59:U62)*1000/'Inflation GDP Population'!S$28</f>
        <v>296.6833312</v>
      </c>
      <c r="V73" s="133">
        <f>sum(V59:V62)*1000/'Inflation GDP Population'!T$28</f>
        <v>307.6887322</v>
      </c>
      <c r="W73" s="133">
        <f>sum(W59:W62)*1000/'Inflation GDP Population'!U$28</f>
        <v>294.4697166</v>
      </c>
      <c r="X73" s="133">
        <f>sum(X59:X62)*1000/'Inflation GDP Population'!V$28</f>
        <v>302.0016766</v>
      </c>
      <c r="Y73" s="133">
        <f>sum(Y59:Y62)*1000/'Inflation GDP Population'!W$28</f>
        <v>295.5668799</v>
      </c>
      <c r="Z73" s="133">
        <f>sum(Z59:Z62)*1000/'Inflation GDP Population'!X$28</f>
        <v>297.2974568</v>
      </c>
      <c r="AA73" s="133">
        <f>sum(AA59:AA62)*1000/'Inflation GDP Population'!Y$28</f>
        <v>311.2332105</v>
      </c>
      <c r="AB73" s="133">
        <f>sum(AB59:AB62)*1000/'Inflation GDP Population'!Z$28</f>
        <v>329.6755757</v>
      </c>
      <c r="AC73" s="133">
        <f>sum(AC59:AC62)*1000/'Inflation GDP Population'!AA$28</f>
        <v>353.3283649</v>
      </c>
      <c r="AD73" s="133">
        <f>sum(AD59:AD62)*1000/'Inflation GDP Population'!AB$28</f>
        <v>361.3431883</v>
      </c>
      <c r="AE73" s="133">
        <f>sum(AE59:AE62)*1000/'Inflation GDP Population'!AC$28</f>
        <v>364.5658595</v>
      </c>
      <c r="AF73" s="133">
        <f>sum(AF59:AF62)*1000/'Inflation GDP Population'!AD$28</f>
        <v>373.2747142</v>
      </c>
      <c r="AG73" s="133">
        <f>sum(AG59:AG62)*1000/'Inflation GDP Population'!AE$28</f>
        <v>375.6855135</v>
      </c>
      <c r="AH73" s="133">
        <f>sum(AH59:AH62)*1000/'Inflation GDP Population'!AF$28</f>
        <v>379.9032772</v>
      </c>
      <c r="AI73" s="133">
        <f>sum(AI59:AI62)*1000/'Inflation GDP Population'!AG$28</f>
        <v>379.4033157</v>
      </c>
      <c r="AJ73" s="133">
        <f>sum(AJ59:AJ62)*1000/'Inflation GDP Population'!AH$28</f>
        <v>393.9903291</v>
      </c>
      <c r="AK73" s="133">
        <f>sum(AK59:AK62)*1000/'Inflation GDP Population'!AI$28</f>
        <v>401.1160254</v>
      </c>
      <c r="AL73" s="133">
        <f>sum(AL59:AL62)*1000/'Inflation GDP Population'!AJ$28</f>
        <v>406.6449426</v>
      </c>
      <c r="AM73" s="133">
        <f>sum(AM59:AM62)*1000/'Inflation GDP Population'!AK$28</f>
        <v>412.1575159</v>
      </c>
      <c r="AN73" s="133">
        <f>sum(AN59:AN62)*1000/'Inflation GDP Population'!AL$28</f>
        <v>421.4220996</v>
      </c>
      <c r="AO73" s="133">
        <f>sum(AO59:AO62)*1000/'Inflation GDP Population'!AM$28</f>
        <v>424.9098676</v>
      </c>
      <c r="AP73" s="133">
        <f>sum(AP59:AP62)*1000/'Inflation GDP Population'!AN$28</f>
        <v>427.3782284</v>
      </c>
      <c r="AQ73" s="133">
        <f>sum(AQ59:AQ62)*1000/'Inflation GDP Population'!AO$28</f>
        <v>431.0957567</v>
      </c>
      <c r="AR73" s="133">
        <f>sum(AR59:AR62)*1000/'Inflation GDP Population'!AP$28</f>
        <v>438.8121141</v>
      </c>
      <c r="AS73" s="133">
        <f>sum(AS59:AS62)*1000/'Inflation GDP Population'!AQ$28</f>
        <v>439.0220603</v>
      </c>
      <c r="AT73" s="133">
        <f>sum(AT59:AT62)*1000/'Inflation GDP Population'!AR$28</f>
        <v>444.9538576</v>
      </c>
      <c r="AU73" s="133">
        <f>sum(AU59:AU62)*1000/'Inflation GDP Population'!AS$28</f>
        <v>453.0350872</v>
      </c>
      <c r="AV73" s="133">
        <f>sum(AV59:AV62)*1000/'Inflation GDP Population'!AT$28</f>
        <v>463.2324488</v>
      </c>
      <c r="AW73" s="133">
        <f>sum(AW59:AW62)*1000/'Inflation GDP Population'!AU$28</f>
        <v>472.8675486</v>
      </c>
      <c r="AX73" s="133">
        <f>sum(AX59:AX62)*1000/'Inflation GDP Population'!AV$28</f>
        <v>480.2919408</v>
      </c>
      <c r="AY73" s="133">
        <f>sum(AY59:AY62)*1000/'Inflation GDP Population'!AW$28</f>
        <v>489.7368332</v>
      </c>
      <c r="AZ73" s="133">
        <f>sum(AZ59:AZ62)*1000/'Inflation GDP Population'!AX$28</f>
        <v>505.6912908</v>
      </c>
      <c r="BA73" s="133">
        <f>sum(BA59:BA62)*1000/'Inflation GDP Population'!AY$28</f>
        <v>518.552525</v>
      </c>
      <c r="BB73" s="133">
        <f>sum(BB59:BB62)*1000/'Inflation GDP Population'!AZ$28</f>
        <v>530.0373691</v>
      </c>
    </row>
    <row r="74" ht="15.75" customHeight="1">
      <c r="A74" s="119" t="s">
        <v>319</v>
      </c>
      <c r="B74" s="131" t="s">
        <v>306</v>
      </c>
      <c r="C74" s="123" t="s">
        <v>273</v>
      </c>
      <c r="D74" s="133">
        <f>D63*1000/'Inflation GDP Population'!B$28</f>
        <v>34.30772795</v>
      </c>
      <c r="E74" s="133">
        <f>E63*1000/'Inflation GDP Population'!C$28</f>
        <v>33.6458919</v>
      </c>
      <c r="F74" s="133">
        <f>F63*1000/'Inflation GDP Population'!D$28</f>
        <v>34.85531903</v>
      </c>
      <c r="G74" s="133">
        <f>G63*1000/'Inflation GDP Population'!E$28</f>
        <v>34.68814965</v>
      </c>
      <c r="H74" s="133">
        <f>H63*1000/'Inflation GDP Population'!F$28</f>
        <v>38.08275494</v>
      </c>
      <c r="I74" s="133">
        <f>I63*1000/'Inflation GDP Population'!G$28</f>
        <v>53.92826412</v>
      </c>
      <c r="J74" s="133">
        <f>J63*1000/'Inflation GDP Population'!H$28</f>
        <v>57.89681669</v>
      </c>
      <c r="K74" s="133">
        <f>K63*1000/'Inflation GDP Population'!I$28</f>
        <v>56.75109089</v>
      </c>
      <c r="L74" s="133">
        <f>L63*1000/'Inflation GDP Population'!J$28</f>
        <v>65.14449246</v>
      </c>
      <c r="M74" s="133">
        <f>M63*1000/'Inflation GDP Population'!K$28</f>
        <v>74.92726612</v>
      </c>
      <c r="N74" s="133">
        <f>N63*1000/'Inflation GDP Population'!L$28</f>
        <v>84.34948407</v>
      </c>
      <c r="O74" s="133">
        <f>O63*1000/'Inflation GDP Population'!M$28</f>
        <v>100.6649338</v>
      </c>
      <c r="P74" s="133">
        <f>P63*1000/'Inflation GDP Population'!N$28</f>
        <v>93.24290597</v>
      </c>
      <c r="Q74" s="133">
        <f>Q63*1000/'Inflation GDP Population'!O$28</f>
        <v>72.62435288</v>
      </c>
      <c r="R74" s="133">
        <f>R63*1000/'Inflation GDP Population'!P$28</f>
        <v>63.93068514</v>
      </c>
      <c r="S74" s="133">
        <f>S63*1000/'Inflation GDP Population'!Q$28</f>
        <v>56.33126788</v>
      </c>
      <c r="T74" s="133">
        <f>T63*1000/'Inflation GDP Population'!R$28</f>
        <v>46.28428898</v>
      </c>
      <c r="U74" s="133">
        <f>U63*1000/'Inflation GDP Population'!S$28</f>
        <v>57.42972049</v>
      </c>
      <c r="V74" s="133">
        <f>V63*1000/'Inflation GDP Population'!T$28</f>
        <v>64.08261117</v>
      </c>
      <c r="W74" s="133">
        <f>W63*1000/'Inflation GDP Population'!U$28</f>
        <v>59.47104738</v>
      </c>
      <c r="X74" s="133">
        <f>X63*1000/'Inflation GDP Population'!V$28</f>
        <v>57.47306062</v>
      </c>
      <c r="Y74" s="133">
        <f>Y63*1000/'Inflation GDP Population'!W$28</f>
        <v>54.6032763</v>
      </c>
      <c r="Z74" s="133">
        <f>Z63*1000/'Inflation GDP Population'!X$28</f>
        <v>53.19578377</v>
      </c>
      <c r="AA74" s="133">
        <f>AA63*1000/'Inflation GDP Population'!Y$28</f>
        <v>52.27693037</v>
      </c>
      <c r="AB74" s="133">
        <f>AB63*1000/'Inflation GDP Population'!Z$28</f>
        <v>51.94601241</v>
      </c>
      <c r="AC74" s="133">
        <f>AC63*1000/'Inflation GDP Population'!AA$28</f>
        <v>51.61713456</v>
      </c>
      <c r="AD74" s="133">
        <f>AD63*1000/'Inflation GDP Population'!AB$28</f>
        <v>51.40249164</v>
      </c>
      <c r="AE74" s="133">
        <f>AE63*1000/'Inflation GDP Population'!AC$28</f>
        <v>51.29845616</v>
      </c>
      <c r="AF74" s="133">
        <f>AF63*1000/'Inflation GDP Population'!AD$28</f>
        <v>50.97192909</v>
      </c>
      <c r="AG74" s="133">
        <f>AG63*1000/'Inflation GDP Population'!AE$28</f>
        <v>50.97339547</v>
      </c>
      <c r="AH74" s="133">
        <f>AH63*1000/'Inflation GDP Population'!AF$28</f>
        <v>50.64724677</v>
      </c>
      <c r="AI74" s="133">
        <f>AI63*1000/'Inflation GDP Population'!AG$28</f>
        <v>50.60849642</v>
      </c>
      <c r="AJ74" s="133">
        <f>AJ63*1000/'Inflation GDP Population'!AH$28</f>
        <v>50.46056432</v>
      </c>
      <c r="AK74" s="133">
        <f>AK63*1000/'Inflation GDP Population'!AI$28</f>
        <v>50.10181074</v>
      </c>
      <c r="AL74" s="133">
        <f>AL63*1000/'Inflation GDP Population'!AJ$28</f>
        <v>49.74529357</v>
      </c>
      <c r="AM74" s="133">
        <f>AM63*1000/'Inflation GDP Population'!AK$28</f>
        <v>49.59635075</v>
      </c>
      <c r="AN74" s="133">
        <f>AN63*1000/'Inflation GDP Population'!AL$28</f>
        <v>49.34407018</v>
      </c>
      <c r="AO74" s="133">
        <f>AO63*1000/'Inflation GDP Population'!AM$28</f>
        <v>48.99127881</v>
      </c>
      <c r="AP74" s="133">
        <f>AP63*1000/'Inflation GDP Population'!AN$28</f>
        <v>48.74050996</v>
      </c>
      <c r="AQ74" s="133">
        <f>AQ63*1000/'Inflation GDP Population'!AO$28</f>
        <v>48.29210111</v>
      </c>
      <c r="AR74" s="133">
        <f>AR63*1000/'Inflation GDP Population'!AP$28</f>
        <v>47.94565883</v>
      </c>
      <c r="AS74" s="133">
        <f>AS63*1000/'Inflation GDP Population'!AQ$28</f>
        <v>47.68291673</v>
      </c>
      <c r="AT74" s="133">
        <f>AT63*1000/'Inflation GDP Population'!AR$28</f>
        <v>47.3245349</v>
      </c>
      <c r="AU74" s="133">
        <f>AU63*1000/'Inflation GDP Population'!AS$28</f>
        <v>46.96852826</v>
      </c>
      <c r="AV74" s="133">
        <f>AV63*1000/'Inflation GDP Population'!AT$28</f>
        <v>46.70922603</v>
      </c>
      <c r="AW74" s="133">
        <f>AW63*1000/'Inflation GDP Population'!AU$28</f>
        <v>46.54389468</v>
      </c>
      <c r="AX74" s="133">
        <f>AX63*1000/'Inflation GDP Population'!AV$28</f>
        <v>46.09957289</v>
      </c>
      <c r="AY74" s="133">
        <f>AY63*1000/'Inflation GDP Population'!AW$28</f>
        <v>45.84266166</v>
      </c>
      <c r="AZ74" s="133">
        <f>AZ63*1000/'Inflation GDP Population'!AX$28</f>
        <v>45.49542189</v>
      </c>
      <c r="BA74" s="133">
        <f>BA63*1000/'Inflation GDP Population'!AY$28</f>
        <v>45.15039271</v>
      </c>
      <c r="BB74" s="133">
        <f>BB63*1000/'Inflation GDP Population'!AZ$28</f>
        <v>44.80754437</v>
      </c>
    </row>
    <row r="75" ht="15.75" customHeight="1">
      <c r="A75" s="119" t="s">
        <v>320</v>
      </c>
      <c r="B75" s="131" t="s">
        <v>290</v>
      </c>
      <c r="C75" s="134" t="s">
        <v>276</v>
      </c>
      <c r="D75" s="126">
        <f>D55*1000/'Inflation GDP Population'!B$23*100</f>
        <v>0.6287555759</v>
      </c>
      <c r="E75" s="126">
        <f>E55*1000/'Inflation GDP Population'!C$23*100</f>
        <v>0.5872957123</v>
      </c>
      <c r="F75" s="126">
        <f>F55*1000/'Inflation GDP Population'!D$23*100</f>
        <v>0.5378937141</v>
      </c>
      <c r="G75" s="126">
        <f>G55*1000/'Inflation GDP Population'!E$23*100</f>
        <v>0.6426512318</v>
      </c>
      <c r="H75" s="126">
        <f>H55*1000/'Inflation GDP Population'!F$23*100</f>
        <v>0.8681548686</v>
      </c>
      <c r="I75" s="126">
        <f>I55*1000/'Inflation GDP Population'!G$23*100</f>
        <v>0.9993232403</v>
      </c>
      <c r="J75" s="126">
        <f>J55*1000/'Inflation GDP Population'!H$23*100</f>
        <v>1.140867821</v>
      </c>
      <c r="K75" s="126">
        <f>K55*1000/'Inflation GDP Population'!I$23*100</f>
        <v>1.154509971</v>
      </c>
      <c r="L75" s="126">
        <f>L55*1000/'Inflation GDP Population'!J$23*100</f>
        <v>1.212871934</v>
      </c>
      <c r="M75" s="126">
        <f>M55*1000/'Inflation GDP Population'!K$23*100</f>
        <v>0.6992589104</v>
      </c>
      <c r="N75" s="126">
        <f>N55*1000/'Inflation GDP Population'!L$23*100</f>
        <v>0.94904788</v>
      </c>
      <c r="O75" s="126">
        <f>O55*1000/'Inflation GDP Population'!M$23*100</f>
        <v>1.063172958</v>
      </c>
      <c r="P75" s="126">
        <f>P55*1000/'Inflation GDP Population'!N$23*100</f>
        <v>1.093100574</v>
      </c>
      <c r="Q75" s="126">
        <f>Q55*1000/'Inflation GDP Population'!O$23*100</f>
        <v>1.094397326</v>
      </c>
      <c r="R75" s="126">
        <f>R55*1000/'Inflation GDP Population'!P$23*100</f>
        <v>0.9868100006</v>
      </c>
      <c r="S75" s="126">
        <f>S55*1000/'Inflation GDP Population'!Q$23*100</f>
        <v>0.4805147861</v>
      </c>
      <c r="T75" s="126">
        <f>T55*1000/'Inflation GDP Population'!R$23*100</f>
        <v>0.4157707445</v>
      </c>
      <c r="U75" s="126">
        <f>U55*1000/'Inflation GDP Population'!S$23*100</f>
        <v>0.5234938904</v>
      </c>
      <c r="V75" s="126">
        <f>V55*1000/'Inflation GDP Population'!T$23*100</f>
        <v>0.6429264551</v>
      </c>
      <c r="W75" s="126">
        <f>W55*1000/'Inflation GDP Population'!U$23*100</f>
        <v>0.6815708236</v>
      </c>
      <c r="X75" s="126">
        <f>X55*1000/'Inflation GDP Population'!V$23*100</f>
        <v>0.6992961619</v>
      </c>
      <c r="Y75" s="126">
        <f>Y55*1000/'Inflation GDP Population'!W$23*100</f>
        <v>0.7129155241</v>
      </c>
      <c r="Z75" s="126">
        <f>Z55*1000/'Inflation GDP Population'!X$23*100</f>
        <v>0.7033418543</v>
      </c>
      <c r="AA75" s="126">
        <f>AA55*1000/'Inflation GDP Population'!Y$23*100</f>
        <v>0.7160397923</v>
      </c>
      <c r="AB75" s="126">
        <f>AB55*1000/'Inflation GDP Population'!Z$23*100</f>
        <v>0.7429042703</v>
      </c>
      <c r="AC75" s="126">
        <f>AC55*1000/'Inflation GDP Population'!AA$23*100</f>
        <v>0.7649252728</v>
      </c>
      <c r="AD75" s="126">
        <f>AD55*1000/'Inflation GDP Population'!AB$23*100</f>
        <v>0.7807022275</v>
      </c>
      <c r="AE75" s="126">
        <f>AE55*1000/'Inflation GDP Population'!AC$23*100</f>
        <v>0.7978649927</v>
      </c>
      <c r="AF75" s="126">
        <f>AF55*1000/'Inflation GDP Population'!AD$23*100</f>
        <v>0.8088337767</v>
      </c>
      <c r="AG75" s="126">
        <f>AG55*1000/'Inflation GDP Population'!AE$23*100</f>
        <v>0.8212323651</v>
      </c>
      <c r="AH75" s="126">
        <f>AH55*1000/'Inflation GDP Population'!AF$23*100</f>
        <v>0.8278390919</v>
      </c>
      <c r="AI75" s="126">
        <f>AI55*1000/'Inflation GDP Population'!AG$23*100</f>
        <v>0.838643962</v>
      </c>
      <c r="AJ75" s="126">
        <f>AJ55*1000/'Inflation GDP Population'!AH$23*100</f>
        <v>0.8425028817</v>
      </c>
      <c r="AK75" s="126">
        <f>AK55*1000/'Inflation GDP Population'!AI$23*100</f>
        <v>0.8606878149</v>
      </c>
      <c r="AL75" s="126">
        <f>AL55*1000/'Inflation GDP Population'!AJ$23*100</f>
        <v>0.8595174199</v>
      </c>
      <c r="AM75" s="126">
        <f>AM55*1000/'Inflation GDP Population'!AK$23*100</f>
        <v>0.866822764</v>
      </c>
      <c r="AN75" s="126">
        <f>AN55*1000/'Inflation GDP Population'!AL$23*100</f>
        <v>0.8775121694</v>
      </c>
      <c r="AO75" s="126">
        <f>AO55*1000/'Inflation GDP Population'!AM$23*100</f>
        <v>0.867765578</v>
      </c>
      <c r="AP75" s="126">
        <f>AP55*1000/'Inflation GDP Population'!AN$23*100</f>
        <v>0.8714721151</v>
      </c>
      <c r="AQ75" s="126">
        <f>AQ55*1000/'Inflation GDP Population'!AO$23*100</f>
        <v>0.8713002143</v>
      </c>
      <c r="AR75" s="126">
        <f>AR55*1000/'Inflation GDP Population'!AP$23*100</f>
        <v>0.8772530841</v>
      </c>
      <c r="AS75" s="126">
        <f>AS55*1000/'Inflation GDP Population'!AQ$23*100</f>
        <v>0.875768851</v>
      </c>
      <c r="AT75" s="126">
        <f>AT55*1000/'Inflation GDP Population'!AR$23*100</f>
        <v>0.8808119868</v>
      </c>
      <c r="AU75" s="126">
        <f>AU55*1000/'Inflation GDP Population'!AS$23*100</f>
        <v>0.8767241773</v>
      </c>
      <c r="AV75" s="126">
        <f>AV55*1000/'Inflation GDP Population'!AT$23*100</f>
        <v>0.8749656144</v>
      </c>
      <c r="AW75" s="126">
        <f>AW55*1000/'Inflation GDP Population'!AU$23*100</f>
        <v>0.873329465</v>
      </c>
      <c r="AX75" s="126">
        <f>AX55*1000/'Inflation GDP Population'!AV$23*100</f>
        <v>0.870086075</v>
      </c>
      <c r="AY75" s="126">
        <f>AY55*1000/'Inflation GDP Population'!AW$23*100</f>
        <v>0.8665463061</v>
      </c>
      <c r="AZ75" s="126">
        <f>AZ55*1000/'Inflation GDP Population'!AX$23*100</f>
        <v>0.8632049689</v>
      </c>
      <c r="BA75" s="126">
        <f>BA55*1000/'Inflation GDP Population'!AY$23*100</f>
        <v>0.8580840469</v>
      </c>
      <c r="BB75" s="126">
        <f>BB55*1000/'Inflation GDP Population'!AZ$23*100</f>
        <v>0.8523994227</v>
      </c>
    </row>
    <row r="76" ht="15.75" customHeight="1">
      <c r="A76" s="119" t="s">
        <v>321</v>
      </c>
      <c r="B76" s="131" t="s">
        <v>292</v>
      </c>
      <c r="C76" s="134" t="s">
        <v>276</v>
      </c>
      <c r="D76" s="126">
        <f>D56*1000/'Inflation GDP Population'!B$23*100</f>
        <v>0.03360473367</v>
      </c>
      <c r="E76" s="126">
        <f>E56*1000/'Inflation GDP Population'!C$23*100</f>
        <v>0.03300808034</v>
      </c>
      <c r="F76" s="126">
        <f>F56*1000/'Inflation GDP Population'!D$23*100</f>
        <v>0.02541716308</v>
      </c>
      <c r="G76" s="126">
        <f>G56*1000/'Inflation GDP Population'!E$23*100</f>
        <v>0.02816342957</v>
      </c>
      <c r="H76" s="126">
        <f>H56*1000/'Inflation GDP Population'!F$23*100</f>
        <v>0.03345756766</v>
      </c>
      <c r="I76" s="126">
        <f>I56*1000/'Inflation GDP Population'!G$23*100</f>
        <v>0.03603609273</v>
      </c>
      <c r="J76" s="126">
        <f>J56*1000/'Inflation GDP Population'!H$23*100</f>
        <v>0.0384830631</v>
      </c>
      <c r="K76" s="126">
        <f>K56*1000/'Inflation GDP Population'!I$23*100</f>
        <v>0.04703050305</v>
      </c>
      <c r="L76" s="126">
        <f>L56*1000/'Inflation GDP Population'!J$23*100</f>
        <v>0.0720950115</v>
      </c>
      <c r="M76" s="126">
        <f>M56*1000/'Inflation GDP Population'!K$23*100</f>
        <v>0.04472032282</v>
      </c>
      <c r="N76" s="126">
        <f>N56*1000/'Inflation GDP Population'!L$23*100</f>
        <v>0.05677081767</v>
      </c>
      <c r="O76" s="126">
        <f>O56*1000/'Inflation GDP Population'!M$23*100</f>
        <v>0.07042770207</v>
      </c>
      <c r="P76" s="126">
        <f>P56*1000/'Inflation GDP Population'!N$23*100</f>
        <v>0.06569208671</v>
      </c>
      <c r="Q76" s="126">
        <f>Q56*1000/'Inflation GDP Population'!O$23*100</f>
        <v>0.07541168761</v>
      </c>
      <c r="R76" s="126">
        <f>R56*1000/'Inflation GDP Population'!P$23*100</f>
        <v>0.07046670857</v>
      </c>
      <c r="S76" s="126">
        <f>S56*1000/'Inflation GDP Population'!Q$23*100</f>
        <v>0.04494661854</v>
      </c>
      <c r="T76" s="126">
        <f>T56*1000/'Inflation GDP Population'!R$23*100</f>
        <v>0.04039247112</v>
      </c>
      <c r="U76" s="126">
        <f>U56*1000/'Inflation GDP Population'!S$23*100</f>
        <v>0.04735195561</v>
      </c>
      <c r="V76" s="126">
        <f>V56*1000/'Inflation GDP Population'!T$23*100</f>
        <v>0.05773913844</v>
      </c>
      <c r="W76" s="126">
        <f>W56*1000/'Inflation GDP Population'!U$23*100</f>
        <v>0.06077806448</v>
      </c>
      <c r="X76" s="126">
        <f>X56*1000/'Inflation GDP Population'!V$23*100</f>
        <v>0.06192514819</v>
      </c>
      <c r="Y76" s="126">
        <f>Y56*1000/'Inflation GDP Population'!W$23*100</f>
        <v>0.06269836353</v>
      </c>
      <c r="Z76" s="126">
        <f>Z56*1000/'Inflation GDP Population'!X$23*100</f>
        <v>0.06143814066</v>
      </c>
      <c r="AA76" s="126">
        <f>AA56*1000/'Inflation GDP Population'!Y$23*100</f>
        <v>0.06213017221</v>
      </c>
      <c r="AB76" s="126">
        <f>AB56*1000/'Inflation GDP Population'!Z$23*100</f>
        <v>0.06403707629</v>
      </c>
      <c r="AC76" s="126">
        <f>AC56*1000/'Inflation GDP Population'!AA$23*100</f>
        <v>0.06550726633</v>
      </c>
      <c r="AD76" s="126">
        <f>AD56*1000/'Inflation GDP Population'!AB$23*100</f>
        <v>0.06643018511</v>
      </c>
      <c r="AE76" s="126">
        <f>AE56*1000/'Inflation GDP Population'!AC$23*100</f>
        <v>0.06746149744</v>
      </c>
      <c r="AF76" s="126">
        <f>AF56*1000/'Inflation GDP Population'!AD$23*100</f>
        <v>0.06796237227</v>
      </c>
      <c r="AG76" s="126">
        <f>AG56*1000/'Inflation GDP Population'!AE$23*100</f>
        <v>0.06857935456</v>
      </c>
      <c r="AH76" s="126">
        <f>AH56*1000/'Inflation GDP Population'!AF$23*100</f>
        <v>0.06871096016</v>
      </c>
      <c r="AI76" s="126">
        <f>AI56*1000/'Inflation GDP Population'!AG$23*100</f>
        <v>0.06919017189</v>
      </c>
      <c r="AJ76" s="126">
        <f>AJ56*1000/'Inflation GDP Population'!AH$23*100</f>
        <v>0.06909683125</v>
      </c>
      <c r="AK76" s="126">
        <f>AK56*1000/'Inflation GDP Population'!AI$23*100</f>
        <v>0.07017540369</v>
      </c>
      <c r="AL76" s="126">
        <f>AL56*1000/'Inflation GDP Population'!AJ$23*100</f>
        <v>0.06967522796</v>
      </c>
      <c r="AM76" s="126">
        <f>AM56*1000/'Inflation GDP Population'!AK$23*100</f>
        <v>0.06986662382</v>
      </c>
      <c r="AN76" s="126">
        <f>AN56*1000/'Inflation GDP Population'!AL$23*100</f>
        <v>0.07032973729</v>
      </c>
      <c r="AO76" s="126">
        <f>AO56*1000/'Inflation GDP Population'!AM$23*100</f>
        <v>0.06916155115</v>
      </c>
      <c r="AP76" s="126">
        <f>AP56*1000/'Inflation GDP Population'!AN$23*100</f>
        <v>0.06907513393</v>
      </c>
      <c r="AQ76" s="126">
        <f>AQ56*1000/'Inflation GDP Population'!AO$23*100</f>
        <v>0.068686423</v>
      </c>
      <c r="AR76" s="126">
        <f>AR56*1000/'Inflation GDP Population'!AP$23*100</f>
        <v>0.06878459302</v>
      </c>
      <c r="AS76" s="126">
        <f>AS56*1000/'Inflation GDP Population'!AQ$23*100</f>
        <v>0.06830409819</v>
      </c>
      <c r="AT76" s="126">
        <f>AT56*1000/'Inflation GDP Population'!AR$23*100</f>
        <v>0.06833744974</v>
      </c>
      <c r="AU76" s="126">
        <f>AU56*1000/'Inflation GDP Population'!AS$23*100</f>
        <v>0.06766803902</v>
      </c>
      <c r="AV76" s="126">
        <f>AV56*1000/'Inflation GDP Population'!AT$23*100</f>
        <v>0.06718664036</v>
      </c>
      <c r="AW76" s="126">
        <f>AW56*1000/'Inflation GDP Population'!AU$23*100</f>
        <v>0.06672171062</v>
      </c>
      <c r="AX76" s="126">
        <f>AX56*1000/'Inflation GDP Population'!AV$23*100</f>
        <v>0.06614145037</v>
      </c>
      <c r="AY76" s="126">
        <f>AY56*1000/'Inflation GDP Population'!AW$23*100</f>
        <v>0.06554665945</v>
      </c>
      <c r="AZ76" s="126">
        <f>AZ56*1000/'Inflation GDP Population'!AX$23*100</f>
        <v>0.06497472013</v>
      </c>
      <c r="BA76" s="126">
        <f>BA56*1000/'Inflation GDP Population'!AY$23*100</f>
        <v>0.06427705646</v>
      </c>
      <c r="BB76" s="126">
        <f>BB56*1000/'Inflation GDP Population'!AZ$23*100</f>
        <v>0.06354604227</v>
      </c>
    </row>
    <row r="77" ht="15.75" customHeight="1">
      <c r="A77" s="119" t="s">
        <v>322</v>
      </c>
      <c r="B77" s="131" t="s">
        <v>294</v>
      </c>
      <c r="C77" s="134" t="s">
        <v>276</v>
      </c>
      <c r="D77" s="126">
        <f>D57*1000/'Inflation GDP Population'!B$23*100</f>
        <v>1.834572715</v>
      </c>
      <c r="E77" s="126">
        <f>E57*1000/'Inflation GDP Population'!C$23*100</f>
        <v>1.521256532</v>
      </c>
      <c r="F77" s="126">
        <f>F57*1000/'Inflation GDP Population'!D$23*100</f>
        <v>1.443929455</v>
      </c>
      <c r="G77" s="126">
        <f>G57*1000/'Inflation GDP Population'!E$23*100</f>
        <v>1.673978181</v>
      </c>
      <c r="H77" s="126">
        <f>H57*1000/'Inflation GDP Population'!F$23*100</f>
        <v>2.035516902</v>
      </c>
      <c r="I77" s="126">
        <f>I57*1000/'Inflation GDP Population'!G$23*100</f>
        <v>2.622892512</v>
      </c>
      <c r="J77" s="126">
        <f>J57*1000/'Inflation GDP Population'!H$23*100</f>
        <v>2.927588628</v>
      </c>
      <c r="K77" s="126">
        <f>K57*1000/'Inflation GDP Population'!I$23*100</f>
        <v>3.097390969</v>
      </c>
      <c r="L77" s="126">
        <f>L57*1000/'Inflation GDP Population'!J$23*100</f>
        <v>3.941467801</v>
      </c>
      <c r="M77" s="126">
        <f>M57*1000/'Inflation GDP Population'!K$23*100</f>
        <v>2.510512003</v>
      </c>
      <c r="N77" s="126">
        <f>N57*1000/'Inflation GDP Population'!L$23*100</f>
        <v>3.238186417</v>
      </c>
      <c r="O77" s="126">
        <f>O57*1000/'Inflation GDP Population'!M$23*100</f>
        <v>3.560336889</v>
      </c>
      <c r="P77" s="126">
        <f>P57*1000/'Inflation GDP Population'!N$23*100</f>
        <v>3.35236984</v>
      </c>
      <c r="Q77" s="126">
        <f>Q57*1000/'Inflation GDP Population'!O$23*100</f>
        <v>3.383612952</v>
      </c>
      <c r="R77" s="126">
        <f>R57*1000/'Inflation GDP Population'!P$23*100</f>
        <v>3.24378077</v>
      </c>
      <c r="S77" s="126">
        <f>S57*1000/'Inflation GDP Population'!Q$23*100</f>
        <v>1.67520708</v>
      </c>
      <c r="T77" s="126">
        <f>T57*1000/'Inflation GDP Population'!R$23*100</f>
        <v>1.47722893</v>
      </c>
      <c r="U77" s="126">
        <f>U57*1000/'Inflation GDP Population'!S$23*100</f>
        <v>1.66535331</v>
      </c>
      <c r="V77" s="126">
        <f>V57*1000/'Inflation GDP Population'!T$23*100</f>
        <v>2.007699566</v>
      </c>
      <c r="W77" s="126">
        <f>W57*1000/'Inflation GDP Population'!U$23*100</f>
        <v>2.089364388</v>
      </c>
      <c r="X77" s="126">
        <f>X57*1000/'Inflation GDP Population'!V$23*100</f>
        <v>2.104513659</v>
      </c>
      <c r="Y77" s="126">
        <f>Y57*1000/'Inflation GDP Population'!W$23*100</f>
        <v>2.106377835</v>
      </c>
      <c r="Z77" s="126">
        <f>Z57*1000/'Inflation GDP Population'!X$23*100</f>
        <v>2.04028593</v>
      </c>
      <c r="AA77" s="126">
        <f>AA57*1000/'Inflation GDP Population'!Y$23*100</f>
        <v>2.039414306</v>
      </c>
      <c r="AB77" s="126">
        <f>AB57*1000/'Inflation GDP Population'!Z$23*100</f>
        <v>2.077594869</v>
      </c>
      <c r="AC77" s="126">
        <f>AC57*1000/'Inflation GDP Population'!AA$23*100</f>
        <v>2.100493437</v>
      </c>
      <c r="AD77" s="126">
        <f>AD57*1000/'Inflation GDP Population'!AB$23*100</f>
        <v>2.105112421</v>
      </c>
      <c r="AE77" s="126">
        <f>AE57*1000/'Inflation GDP Population'!AC$23*100</f>
        <v>2.112607152</v>
      </c>
      <c r="AF77" s="126">
        <f>AF57*1000/'Inflation GDP Population'!AD$23*100</f>
        <v>2.103093817</v>
      </c>
      <c r="AG77" s="126">
        <f>AG57*1000/'Inflation GDP Population'!AE$23*100</f>
        <v>2.096933742</v>
      </c>
      <c r="AH77" s="126">
        <f>AH57*1000/'Inflation GDP Population'!AF$23*100</f>
        <v>2.075830101</v>
      </c>
      <c r="AI77" s="126">
        <f>AI57*1000/'Inflation GDP Population'!AG$23*100</f>
        <v>2.065177375</v>
      </c>
      <c r="AJ77" s="126">
        <f>AJ57*1000/'Inflation GDP Population'!AH$23*100</f>
        <v>2.037465796</v>
      </c>
      <c r="AK77" s="126">
        <f>AK57*1000/'Inflation GDP Population'!AI$23*100</f>
        <v>2.044126794</v>
      </c>
      <c r="AL77" s="126">
        <f>AL57*1000/'Inflation GDP Population'!AJ$23*100</f>
        <v>2.004762188</v>
      </c>
      <c r="AM77" s="126">
        <f>AM57*1000/'Inflation GDP Population'!AK$23*100</f>
        <v>1.985573481</v>
      </c>
      <c r="AN77" s="126">
        <f>AN57*1000/'Inflation GDP Population'!AL$23*100</f>
        <v>1.974042369</v>
      </c>
      <c r="AO77" s="126">
        <f>AO57*1000/'Inflation GDP Population'!AM$23*100</f>
        <v>1.917133306</v>
      </c>
      <c r="AP77" s="126">
        <f>AP57*1000/'Inflation GDP Population'!AN$23*100</f>
        <v>1.890808654</v>
      </c>
      <c r="AQ77" s="126">
        <f>AQ57*1000/'Inflation GDP Population'!AO$23*100</f>
        <v>1.856531975</v>
      </c>
      <c r="AR77" s="126">
        <f>AR57*1000/'Inflation GDP Population'!AP$23*100</f>
        <v>1.835672011</v>
      </c>
      <c r="AS77" s="126">
        <f>AS57*1000/'Inflation GDP Population'!AQ$23*100</f>
        <v>1.79965391</v>
      </c>
      <c r="AT77" s="126">
        <f>AT57*1000/'Inflation GDP Population'!AR$23*100</f>
        <v>1.777479005</v>
      </c>
      <c r="AU77" s="126">
        <f>AU57*1000/'Inflation GDP Population'!AS$23*100</f>
        <v>1.737389317</v>
      </c>
      <c r="AV77" s="126">
        <f>AV57*1000/'Inflation GDP Population'!AT$23*100</f>
        <v>1.702659745</v>
      </c>
      <c r="AW77" s="126">
        <f>AW57*1000/'Inflation GDP Population'!AU$23*100</f>
        <v>1.668807354</v>
      </c>
      <c r="AX77" s="126">
        <f>AX57*1000/'Inflation GDP Population'!AV$23*100</f>
        <v>1.632558192</v>
      </c>
      <c r="AY77" s="126">
        <f>AY57*1000/'Inflation GDP Population'!AW$23*100</f>
        <v>1.596475972</v>
      </c>
      <c r="AZ77" s="126">
        <f>AZ57*1000/'Inflation GDP Population'!AX$23*100</f>
        <v>1.56146816</v>
      </c>
      <c r="BA77" s="126">
        <f>BA57*1000/'Inflation GDP Population'!AY$23*100</f>
        <v>1.523984915</v>
      </c>
      <c r="BB77" s="126">
        <f>BB57*1000/'Inflation GDP Population'!AZ$23*100</f>
        <v>1.486302728</v>
      </c>
    </row>
    <row r="78" ht="15.75" customHeight="1">
      <c r="A78" s="119" t="s">
        <v>323</v>
      </c>
      <c r="B78" s="131" t="s">
        <v>296</v>
      </c>
      <c r="C78" s="134" t="s">
        <v>276</v>
      </c>
      <c r="D78" s="126">
        <f>D58*1000/'Inflation GDP Population'!B$23*100</f>
        <v>0.09010869028</v>
      </c>
      <c r="E78" s="126">
        <f>E58*1000/'Inflation GDP Population'!C$23*100</f>
        <v>0.06632007379</v>
      </c>
      <c r="F78" s="126">
        <f>F58*1000/'Inflation GDP Population'!D$23*100</f>
        <v>0.07026289948</v>
      </c>
      <c r="G78" s="126">
        <f>G58*1000/'Inflation GDP Population'!E$23*100</f>
        <v>0.07562751654</v>
      </c>
      <c r="H78" s="126">
        <f>H58*1000/'Inflation GDP Population'!F$23*100</f>
        <v>0.08719938758</v>
      </c>
      <c r="I78" s="126">
        <f>I58*1000/'Inflation GDP Population'!G$23*100</f>
        <v>0.1072882854</v>
      </c>
      <c r="J78" s="126">
        <f>J58*1000/'Inflation GDP Population'!H$23*100</f>
        <v>0.1010051363</v>
      </c>
      <c r="K78" s="126">
        <f>K58*1000/'Inflation GDP Population'!I$23*100</f>
        <v>0.1183354944</v>
      </c>
      <c r="L78" s="126">
        <f>L58*1000/'Inflation GDP Population'!J$23*100</f>
        <v>0.1811388624</v>
      </c>
      <c r="M78" s="126">
        <f>M58*1000/'Inflation GDP Population'!K$23*100</f>
        <v>0.1023536264</v>
      </c>
      <c r="N78" s="126">
        <f>N58*1000/'Inflation GDP Population'!L$23*100</f>
        <v>0.1193935999</v>
      </c>
      <c r="O78" s="126">
        <f>O58*1000/'Inflation GDP Population'!M$23*100</f>
        <v>0.1236398943</v>
      </c>
      <c r="P78" s="126">
        <f>P58*1000/'Inflation GDP Population'!N$23*100</f>
        <v>0.09200194366</v>
      </c>
      <c r="Q78" s="126">
        <f>Q58*1000/'Inflation GDP Population'!O$23*100</f>
        <v>0.1094045217</v>
      </c>
      <c r="R78" s="126">
        <f>R58*1000/'Inflation GDP Population'!P$23*100</f>
        <v>0.1021469625</v>
      </c>
      <c r="S78" s="126">
        <f>S58*1000/'Inflation GDP Population'!Q$23*100</f>
        <v>0.04914510568</v>
      </c>
      <c r="T78" s="126">
        <f>T58*1000/'Inflation GDP Population'!R$23*100</f>
        <v>0.03998360999</v>
      </c>
      <c r="U78" s="126">
        <f>U58*1000/'Inflation GDP Population'!S$23*100</f>
        <v>0.04382541561</v>
      </c>
      <c r="V78" s="126">
        <f>V58*1000/'Inflation GDP Population'!T$23*100</f>
        <v>0.05285208729</v>
      </c>
      <c r="W78" s="126">
        <f>W58*1000/'Inflation GDP Population'!U$23*100</f>
        <v>0.05502038005</v>
      </c>
      <c r="X78" s="126">
        <f>X58*1000/'Inflation GDP Population'!V$23*100</f>
        <v>0.05543823525</v>
      </c>
      <c r="Y78" s="126">
        <f>Y58*1000/'Inflation GDP Population'!W$23*100</f>
        <v>0.05550658383</v>
      </c>
      <c r="Z78" s="126">
        <f>Z58*1000/'Inflation GDP Population'!X$23*100</f>
        <v>0.05378389034</v>
      </c>
      <c r="AA78" s="126">
        <f>AA58*1000/'Inflation GDP Population'!Y$23*100</f>
        <v>0.05378015271</v>
      </c>
      <c r="AB78" s="126">
        <f>AB58*1000/'Inflation GDP Population'!Z$23*100</f>
        <v>0.05480691043</v>
      </c>
      <c r="AC78" s="126">
        <f>AC58*1000/'Inflation GDP Population'!AA$23*100</f>
        <v>0.05543144863</v>
      </c>
      <c r="AD78" s="126">
        <f>AD58*1000/'Inflation GDP Population'!AB$23*100</f>
        <v>0.0555742045</v>
      </c>
      <c r="AE78" s="126">
        <f>AE58*1000/'Inflation GDP Population'!AC$23*100</f>
        <v>0.05579335164</v>
      </c>
      <c r="AF78" s="126">
        <f>AF58*1000/'Inflation GDP Population'!AD$23*100</f>
        <v>0.05556366023</v>
      </c>
      <c r="AG78" s="126">
        <f>AG58*1000/'Inflation GDP Population'!AE$23*100</f>
        <v>0.05542276926</v>
      </c>
      <c r="AH78" s="126">
        <f>AH58*1000/'Inflation GDP Population'!AF$23*100</f>
        <v>0.05488700372</v>
      </c>
      <c r="AI78" s="126">
        <f>AI58*1000/'Inflation GDP Population'!AG$23*100</f>
        <v>0.05462761558</v>
      </c>
      <c r="AJ78" s="126">
        <f>AJ58*1000/'Inflation GDP Population'!AH$23*100</f>
        <v>0.05391696301</v>
      </c>
      <c r="AK78" s="126">
        <f>AK58*1000/'Inflation GDP Population'!AI$23*100</f>
        <v>0.05411607048</v>
      </c>
      <c r="AL78" s="126">
        <f>AL58*1000/'Inflation GDP Population'!AJ$23*100</f>
        <v>0.05309673477</v>
      </c>
      <c r="AM78" s="126">
        <f>AM58*1000/'Inflation GDP Population'!AK$23*100</f>
        <v>0.05261150568</v>
      </c>
      <c r="AN78" s="126">
        <f>AN58*1000/'Inflation GDP Population'!AL$23*100</f>
        <v>0.05232923975</v>
      </c>
      <c r="AO78" s="126">
        <f>AO58*1000/'Inflation GDP Population'!AM$23*100</f>
        <v>0.05084367339</v>
      </c>
      <c r="AP78" s="126">
        <f>AP58*1000/'Inflation GDP Population'!AN$23*100</f>
        <v>0.05016864832</v>
      </c>
      <c r="AQ78" s="126">
        <f>AQ58*1000/'Inflation GDP Population'!AO$23*100</f>
        <v>0.04928231707</v>
      </c>
      <c r="AR78" s="126">
        <f>AR58*1000/'Inflation GDP Population'!AP$23*100</f>
        <v>0.04875188296</v>
      </c>
      <c r="AS78" s="126">
        <f>AS58*1000/'Inflation GDP Population'!AQ$23*100</f>
        <v>0.04781859228</v>
      </c>
      <c r="AT78" s="126">
        <f>AT58*1000/'Inflation GDP Population'!AR$23*100</f>
        <v>0.04725281949</v>
      </c>
      <c r="AU78" s="126">
        <f>AU58*1000/'Inflation GDP Population'!AS$23*100</f>
        <v>0.04621042176</v>
      </c>
      <c r="AV78" s="126">
        <f>AV58*1000/'Inflation GDP Population'!AT$23*100</f>
        <v>0.04531003445</v>
      </c>
      <c r="AW78" s="126">
        <f>AW58*1000/'Inflation GDP Population'!AU$23*100</f>
        <v>0.04443250409</v>
      </c>
      <c r="AX78" s="126">
        <f>AX58*1000/'Inflation GDP Population'!AV$23*100</f>
        <v>0.04349063656</v>
      </c>
      <c r="AY78" s="126">
        <f>AY58*1000/'Inflation GDP Population'!AW$23*100</f>
        <v>0.04255264592</v>
      </c>
      <c r="AZ78" s="126">
        <f>AZ58*1000/'Inflation GDP Population'!AX$23*100</f>
        <v>0.04164272322</v>
      </c>
      <c r="BA78" s="126">
        <f>BA58*1000/'Inflation GDP Population'!AY$23*100</f>
        <v>0.04066617476</v>
      </c>
      <c r="BB78" s="126">
        <f>BB58*1000/'Inflation GDP Population'!AZ$23*100</f>
        <v>0.03968364918</v>
      </c>
    </row>
    <row r="79" ht="15.75" customHeight="1">
      <c r="A79" s="119" t="s">
        <v>324</v>
      </c>
      <c r="B79" s="131" t="s">
        <v>312</v>
      </c>
      <c r="C79" s="134" t="s">
        <v>276</v>
      </c>
      <c r="D79" s="126">
        <f t="shared" ref="D79:BB79" si="7">sum(D75:D78)</f>
        <v>2.587041714</v>
      </c>
      <c r="E79" s="126">
        <f t="shared" si="7"/>
        <v>2.207880399</v>
      </c>
      <c r="F79" s="126">
        <f t="shared" si="7"/>
        <v>2.077503232</v>
      </c>
      <c r="G79" s="126">
        <f t="shared" si="7"/>
        <v>2.420420359</v>
      </c>
      <c r="H79" s="126">
        <f t="shared" si="7"/>
        <v>3.024328726</v>
      </c>
      <c r="I79" s="126">
        <f t="shared" si="7"/>
        <v>3.76554013</v>
      </c>
      <c r="J79" s="126">
        <f t="shared" si="7"/>
        <v>4.207944648</v>
      </c>
      <c r="K79" s="126">
        <f t="shared" si="7"/>
        <v>4.417266937</v>
      </c>
      <c r="L79" s="126">
        <f t="shared" si="7"/>
        <v>5.407573609</v>
      </c>
      <c r="M79" s="126">
        <f t="shared" si="7"/>
        <v>3.356844863</v>
      </c>
      <c r="N79" s="126">
        <f t="shared" si="7"/>
        <v>4.363398714</v>
      </c>
      <c r="O79" s="126">
        <f t="shared" si="7"/>
        <v>4.817577443</v>
      </c>
      <c r="P79" s="126">
        <f t="shared" si="7"/>
        <v>4.603164444</v>
      </c>
      <c r="Q79" s="126">
        <f t="shared" si="7"/>
        <v>4.662826487</v>
      </c>
      <c r="R79" s="126">
        <f t="shared" si="7"/>
        <v>4.403204441</v>
      </c>
      <c r="S79" s="126">
        <f t="shared" si="7"/>
        <v>2.249813591</v>
      </c>
      <c r="T79" s="126">
        <f t="shared" si="7"/>
        <v>1.973375756</v>
      </c>
      <c r="U79" s="126">
        <f t="shared" si="7"/>
        <v>2.280024572</v>
      </c>
      <c r="V79" s="126">
        <f t="shared" si="7"/>
        <v>2.761217247</v>
      </c>
      <c r="W79" s="126">
        <f t="shared" si="7"/>
        <v>2.886733656</v>
      </c>
      <c r="X79" s="126">
        <f t="shared" si="7"/>
        <v>2.921173205</v>
      </c>
      <c r="Y79" s="126">
        <f t="shared" si="7"/>
        <v>2.937498307</v>
      </c>
      <c r="Z79" s="126">
        <f t="shared" si="7"/>
        <v>2.858849815</v>
      </c>
      <c r="AA79" s="126">
        <f t="shared" si="7"/>
        <v>2.871364423</v>
      </c>
      <c r="AB79" s="126">
        <f t="shared" si="7"/>
        <v>2.939343126</v>
      </c>
      <c r="AC79" s="126">
        <f t="shared" si="7"/>
        <v>2.986357425</v>
      </c>
      <c r="AD79" s="126">
        <f t="shared" si="7"/>
        <v>3.007819038</v>
      </c>
      <c r="AE79" s="126">
        <f t="shared" si="7"/>
        <v>3.033726994</v>
      </c>
      <c r="AF79" s="126">
        <f t="shared" si="7"/>
        <v>3.035453627</v>
      </c>
      <c r="AG79" s="126">
        <f t="shared" si="7"/>
        <v>3.042168231</v>
      </c>
      <c r="AH79" s="126">
        <f t="shared" si="7"/>
        <v>3.027267157</v>
      </c>
      <c r="AI79" s="126">
        <f t="shared" si="7"/>
        <v>3.027639124</v>
      </c>
      <c r="AJ79" s="126">
        <f t="shared" si="7"/>
        <v>3.002982472</v>
      </c>
      <c r="AK79" s="126">
        <f t="shared" si="7"/>
        <v>3.029106083</v>
      </c>
      <c r="AL79" s="126">
        <f t="shared" si="7"/>
        <v>2.98705157</v>
      </c>
      <c r="AM79" s="126">
        <f t="shared" si="7"/>
        <v>2.974874374</v>
      </c>
      <c r="AN79" s="126">
        <f t="shared" si="7"/>
        <v>2.974213515</v>
      </c>
      <c r="AO79" s="126">
        <f t="shared" si="7"/>
        <v>2.904904108</v>
      </c>
      <c r="AP79" s="126">
        <f t="shared" si="7"/>
        <v>2.881524551</v>
      </c>
      <c r="AQ79" s="126">
        <f t="shared" si="7"/>
        <v>2.845800929</v>
      </c>
      <c r="AR79" s="126">
        <f t="shared" si="7"/>
        <v>2.830461571</v>
      </c>
      <c r="AS79" s="126">
        <f t="shared" si="7"/>
        <v>2.791545451</v>
      </c>
      <c r="AT79" s="126">
        <f t="shared" si="7"/>
        <v>2.773881261</v>
      </c>
      <c r="AU79" s="126">
        <f t="shared" si="7"/>
        <v>2.727991955</v>
      </c>
      <c r="AV79" s="126">
        <f t="shared" si="7"/>
        <v>2.690122034</v>
      </c>
      <c r="AW79" s="126">
        <f t="shared" si="7"/>
        <v>2.653291034</v>
      </c>
      <c r="AX79" s="126">
        <f t="shared" si="7"/>
        <v>2.612276354</v>
      </c>
      <c r="AY79" s="126">
        <f t="shared" si="7"/>
        <v>2.571121583</v>
      </c>
      <c r="AZ79" s="126">
        <f t="shared" si="7"/>
        <v>2.531290573</v>
      </c>
      <c r="BA79" s="126">
        <f t="shared" si="7"/>
        <v>2.487012193</v>
      </c>
      <c r="BB79" s="126">
        <f t="shared" si="7"/>
        <v>2.441931842</v>
      </c>
    </row>
    <row r="80" ht="15.75" customHeight="1">
      <c r="A80" s="119" t="s">
        <v>325</v>
      </c>
      <c r="B80" s="131" t="s">
        <v>298</v>
      </c>
      <c r="C80" s="134" t="s">
        <v>276</v>
      </c>
      <c r="D80" s="126">
        <f>D59*1000/'Inflation GDP Population'!B$23*100</f>
        <v>0.690862469</v>
      </c>
      <c r="E80" s="126">
        <f>E59*1000/'Inflation GDP Population'!C$23*100</f>
        <v>0.512591965</v>
      </c>
      <c r="F80" s="126">
        <f>F59*1000/'Inflation GDP Population'!D$23*100</f>
        <v>0.4511063577</v>
      </c>
      <c r="G80" s="126">
        <f>G59*1000/'Inflation GDP Population'!E$23*100</f>
        <v>0.702139432</v>
      </c>
      <c r="H80" s="126">
        <f>H59*1000/'Inflation GDP Population'!F$23*100</f>
        <v>0.7056296572</v>
      </c>
      <c r="I80" s="126">
        <f>I59*1000/'Inflation GDP Population'!G$23*100</f>
        <v>0.9654394493</v>
      </c>
      <c r="J80" s="126">
        <f>J59*1000/'Inflation GDP Population'!H$23*100</f>
        <v>0.7731731294</v>
      </c>
      <c r="K80" s="126">
        <f>K59*1000/'Inflation GDP Population'!I$23*100</f>
        <v>0.8350067325</v>
      </c>
      <c r="L80" s="126">
        <f>L59*1000/'Inflation GDP Population'!J$23*100</f>
        <v>1.083752404</v>
      </c>
      <c r="M80" s="126">
        <f>M59*1000/'Inflation GDP Population'!K$23*100</f>
        <v>0.4707775212</v>
      </c>
      <c r="N80" s="126">
        <f>N59*1000/'Inflation GDP Population'!L$23*100</f>
        <v>0.52142276</v>
      </c>
      <c r="O80" s="126">
        <f>O59*1000/'Inflation GDP Population'!M$23*100</f>
        <v>0.4588496503</v>
      </c>
      <c r="P80" s="126">
        <f>P59*1000/'Inflation GDP Population'!N$23*100</f>
        <v>0.2993851235</v>
      </c>
      <c r="Q80" s="126">
        <f>Q59*1000/'Inflation GDP Population'!O$23*100</f>
        <v>0.4012419567</v>
      </c>
      <c r="R80" s="126">
        <f>R59*1000/'Inflation GDP Population'!P$23*100</f>
        <v>0.4572660826</v>
      </c>
      <c r="S80" s="126">
        <f>S59*1000/'Inflation GDP Population'!Q$23*100</f>
        <v>0.2861551646</v>
      </c>
      <c r="T80" s="126">
        <f>T59*1000/'Inflation GDP Population'!R$23*100</f>
        <v>0.2856382223</v>
      </c>
      <c r="U80" s="126">
        <f>U59*1000/'Inflation GDP Population'!S$23*100</f>
        <v>0.3335270974</v>
      </c>
      <c r="V80" s="126">
        <f>V59*1000/'Inflation GDP Population'!T$23*100</f>
        <v>0.3376871504</v>
      </c>
      <c r="W80" s="126">
        <f>W59*1000/'Inflation GDP Population'!U$23*100</f>
        <v>0.3246675223</v>
      </c>
      <c r="X80" s="126">
        <f>X59*1000/'Inflation GDP Population'!V$23*100</f>
        <v>0.3290064224</v>
      </c>
      <c r="Y80" s="126">
        <f>Y59*1000/'Inflation GDP Population'!W$23*100</f>
        <v>0.3179368474</v>
      </c>
      <c r="Z80" s="126">
        <f>Z59*1000/'Inflation GDP Population'!X$23*100</f>
        <v>0.3157522062</v>
      </c>
      <c r="AA80" s="126">
        <f>AA59*1000/'Inflation GDP Population'!Y$23*100</f>
        <v>0.3263559433</v>
      </c>
      <c r="AB80" s="126">
        <f>AB59*1000/'Inflation GDP Population'!Z$23*100</f>
        <v>0.3412897991</v>
      </c>
      <c r="AC80" s="126">
        <f>AC59*1000/'Inflation GDP Population'!AA$23*100</f>
        <v>0.3610994097</v>
      </c>
      <c r="AD80" s="126">
        <f>AD59*1000/'Inflation GDP Population'!AB$23*100</f>
        <v>0.3645532166</v>
      </c>
      <c r="AE80" s="126">
        <f>AE59*1000/'Inflation GDP Population'!AC$23*100</f>
        <v>0.3630706432</v>
      </c>
      <c r="AF80" s="126">
        <f>AF59*1000/'Inflation GDP Population'!AD$23*100</f>
        <v>0.366943597</v>
      </c>
      <c r="AG80" s="126">
        <f>AG59*1000/'Inflation GDP Population'!AE$23*100</f>
        <v>0.3645293954</v>
      </c>
      <c r="AH80" s="126">
        <f>AH59*1000/'Inflation GDP Population'!AF$23*100</f>
        <v>0.3638316703</v>
      </c>
      <c r="AI80" s="126">
        <f>AI59*1000/'Inflation GDP Population'!AG$23*100</f>
        <v>0.358101201</v>
      </c>
      <c r="AJ80" s="126">
        <f>AJ59*1000/'Inflation GDP Population'!AH$23*100</f>
        <v>0.3664851533</v>
      </c>
      <c r="AK80" s="126">
        <f>AK59*1000/'Inflation GDP Population'!AI$23*100</f>
        <v>0.3677020847</v>
      </c>
      <c r="AL80" s="126">
        <f>AL59*1000/'Inflation GDP Population'!AJ$23*100</f>
        <v>0.3673549602</v>
      </c>
      <c r="AM80" s="126">
        <f>AM59*1000/'Inflation GDP Population'!AK$23*100</f>
        <v>0.3669167346</v>
      </c>
      <c r="AN80" s="126">
        <f>AN59*1000/'Inflation GDP Population'!AL$23*100</f>
        <v>0.3696960271</v>
      </c>
      <c r="AO80" s="126">
        <f>AO59*1000/'Inflation GDP Population'!AM$23*100</f>
        <v>0.3673135925</v>
      </c>
      <c r="AP80" s="126">
        <f>AP59*1000/'Inflation GDP Population'!AN$23*100</f>
        <v>0.3640448685</v>
      </c>
      <c r="AQ80" s="126">
        <f>AQ59*1000/'Inflation GDP Population'!AO$23*100</f>
        <v>0.361833137</v>
      </c>
      <c r="AR80" s="126">
        <f>AR59*1000/'Inflation GDP Population'!AP$23*100</f>
        <v>0.3629067985</v>
      </c>
      <c r="AS80" s="126">
        <f>AS59*1000/'Inflation GDP Population'!AQ$23*100</f>
        <v>0.3578622529</v>
      </c>
      <c r="AT80" s="126">
        <f>AT59*1000/'Inflation GDP Population'!AR$23*100</f>
        <v>0.357475551</v>
      </c>
      <c r="AU80" s="126">
        <f>AU59*1000/'Inflation GDP Population'!AS$23*100</f>
        <v>0.3587186105</v>
      </c>
      <c r="AV80" s="126">
        <f>AV59*1000/'Inflation GDP Population'!AT$23*100</f>
        <v>0.3614937054</v>
      </c>
      <c r="AW80" s="126">
        <f>AW59*1000/'Inflation GDP Population'!AU$23*100</f>
        <v>0.3636721793</v>
      </c>
      <c r="AX80" s="126">
        <f>AX59*1000/'Inflation GDP Population'!AV$23*100</f>
        <v>0.3640272419</v>
      </c>
      <c r="AY80" s="126">
        <f>AY59*1000/'Inflation GDP Population'!AW$23*100</f>
        <v>0.3657957837</v>
      </c>
      <c r="AZ80" s="126">
        <f>AZ59*1000/'Inflation GDP Population'!AX$23*100</f>
        <v>0.3722186855</v>
      </c>
      <c r="BA80" s="126">
        <f>BA59*1000/'Inflation GDP Population'!AY$23*100</f>
        <v>0.3761246134</v>
      </c>
      <c r="BB80" s="126">
        <f>BB59*1000/'Inflation GDP Population'!AZ$23*100</f>
        <v>0.3788448884</v>
      </c>
    </row>
    <row r="81" ht="15.75" customHeight="1">
      <c r="A81" s="119" t="s">
        <v>326</v>
      </c>
      <c r="B81" s="131" t="s">
        <v>300</v>
      </c>
      <c r="C81" s="134" t="s">
        <v>276</v>
      </c>
      <c r="D81" s="126">
        <f>D60*1000/'Inflation GDP Population'!B$23*100</f>
        <v>0.2068820443</v>
      </c>
      <c r="E81" s="126">
        <f>E60*1000/'Inflation GDP Population'!C$23*100</f>
        <v>0.1718378259</v>
      </c>
      <c r="F81" s="126">
        <f>F60*1000/'Inflation GDP Population'!D$23*100</f>
        <v>0.144903694</v>
      </c>
      <c r="G81" s="126">
        <f>G60*1000/'Inflation GDP Population'!E$23*100</f>
        <v>0.2138246487</v>
      </c>
      <c r="H81" s="126">
        <f>H60*1000/'Inflation GDP Population'!F$23*100</f>
        <v>0.2172128308</v>
      </c>
      <c r="I81" s="126">
        <f>I60*1000/'Inflation GDP Population'!G$23*100</f>
        <v>0.2799101989</v>
      </c>
      <c r="J81" s="126">
        <f>J60*1000/'Inflation GDP Population'!H$23*100</f>
        <v>0.1907994819</v>
      </c>
      <c r="K81" s="126">
        <f>K60*1000/'Inflation GDP Population'!I$23*100</f>
        <v>0.2047880332</v>
      </c>
      <c r="L81" s="126">
        <f>L60*1000/'Inflation GDP Population'!J$23*100</f>
        <v>0.2643117686</v>
      </c>
      <c r="M81" s="126">
        <f>M60*1000/'Inflation GDP Population'!K$23*100</f>
        <v>0.1187116373</v>
      </c>
      <c r="N81" s="126">
        <f>N60*1000/'Inflation GDP Population'!L$23*100</f>
        <v>0.1242920993</v>
      </c>
      <c r="O81" s="126">
        <f>O60*1000/'Inflation GDP Population'!M$23*100</f>
        <v>0.1052105652</v>
      </c>
      <c r="P81" s="126">
        <f>P60*1000/'Inflation GDP Population'!N$23*100</f>
        <v>0.05824673621</v>
      </c>
      <c r="Q81" s="126">
        <f>Q60*1000/'Inflation GDP Population'!O$23*100</f>
        <v>0.09531601179</v>
      </c>
      <c r="R81" s="126">
        <f>R60*1000/'Inflation GDP Population'!P$23*100</f>
        <v>0.1118306503</v>
      </c>
      <c r="S81" s="126">
        <f>S60*1000/'Inflation GDP Population'!Q$23*100</f>
        <v>0.0625573062</v>
      </c>
      <c r="T81" s="126">
        <f>T60*1000/'Inflation GDP Population'!R$23*100</f>
        <v>0.05605954147</v>
      </c>
      <c r="U81" s="126">
        <f>U60*1000/'Inflation GDP Population'!S$23*100</f>
        <v>0.06622160909</v>
      </c>
      <c r="V81" s="126">
        <f>V60*1000/'Inflation GDP Population'!T$23*100</f>
        <v>0.06683302382</v>
      </c>
      <c r="W81" s="126">
        <f>W60*1000/'Inflation GDP Population'!U$23*100</f>
        <v>0.06405245198</v>
      </c>
      <c r="X81" s="126">
        <f>X60*1000/'Inflation GDP Population'!V$23*100</f>
        <v>0.06470440107</v>
      </c>
      <c r="Y81" s="126">
        <f>Y60*1000/'Inflation GDP Population'!W$23*100</f>
        <v>0.06233254663</v>
      </c>
      <c r="Z81" s="126">
        <f>Z60*1000/'Inflation GDP Population'!X$23*100</f>
        <v>0.06171302369</v>
      </c>
      <c r="AA81" s="126">
        <f>AA60*1000/'Inflation GDP Population'!Y$23*100</f>
        <v>0.06359018451</v>
      </c>
      <c r="AB81" s="126">
        <f>AB60*1000/'Inflation GDP Population'!Z$23*100</f>
        <v>0.06629816953</v>
      </c>
      <c r="AC81" s="126">
        <f>AC60*1000/'Inflation GDP Population'!AA$23*100</f>
        <v>0.06993523976</v>
      </c>
      <c r="AD81" s="126">
        <f>AD60*1000/'Inflation GDP Population'!AB$23*100</f>
        <v>0.07039349355</v>
      </c>
      <c r="AE81" s="126">
        <f>AE60*1000/'Inflation GDP Population'!AC$23*100</f>
        <v>0.06989982697</v>
      </c>
      <c r="AF81" s="126">
        <f>AF60*1000/'Inflation GDP Population'!AD$23*100</f>
        <v>0.07043825692</v>
      </c>
      <c r="AG81" s="126">
        <f>AG60*1000/'Inflation GDP Population'!AE$23*100</f>
        <v>0.06977132277</v>
      </c>
      <c r="AH81" s="126">
        <f>AH60*1000/'Inflation GDP Population'!AF$23*100</f>
        <v>0.06943695532</v>
      </c>
      <c r="AI81" s="126">
        <f>AI60*1000/'Inflation GDP Population'!AG$23*100</f>
        <v>0.06814786095</v>
      </c>
      <c r="AJ81" s="126">
        <f>AJ60*1000/'Inflation GDP Population'!AH$23*100</f>
        <v>0.0695455739</v>
      </c>
      <c r="AK81" s="126">
        <f>AK60*1000/'Inflation GDP Population'!AI$23*100</f>
        <v>0.069580269</v>
      </c>
      <c r="AL81" s="126">
        <f>AL60*1000/'Inflation GDP Population'!AJ$23*100</f>
        <v>0.0693206988</v>
      </c>
      <c r="AM81" s="126">
        <f>AM60*1000/'Inflation GDP Population'!AK$23*100</f>
        <v>0.06904647912</v>
      </c>
      <c r="AN81" s="126">
        <f>AN60*1000/'Inflation GDP Population'!AL$23*100</f>
        <v>0.06937861877</v>
      </c>
      <c r="AO81" s="126">
        <f>AO60*1000/'Inflation GDP Population'!AM$23*100</f>
        <v>0.06874394367</v>
      </c>
      <c r="AP81" s="126">
        <f>AP60*1000/'Inflation GDP Population'!AN$23*100</f>
        <v>0.06794829137</v>
      </c>
      <c r="AQ81" s="126">
        <f>AQ60*1000/'Inflation GDP Population'!AO$23*100</f>
        <v>0.06735465768</v>
      </c>
      <c r="AR81" s="126">
        <f>AR60*1000/'Inflation GDP Population'!AP$23*100</f>
        <v>0.06737510203</v>
      </c>
      <c r="AS81" s="126">
        <f>AS60*1000/'Inflation GDP Population'!AQ$23*100</f>
        <v>0.06626352111</v>
      </c>
      <c r="AT81" s="126">
        <f>AT60*1000/'Inflation GDP Population'!AR$23*100</f>
        <v>0.06601891524</v>
      </c>
      <c r="AU81" s="126">
        <f>AU60*1000/'Inflation GDP Population'!AS$23*100</f>
        <v>0.06607670733</v>
      </c>
      <c r="AV81" s="126">
        <f>AV60*1000/'Inflation GDP Population'!AT$23*100</f>
        <v>0.06641659114</v>
      </c>
      <c r="AW81" s="126">
        <f>AW60*1000/'Inflation GDP Population'!AU$23*100</f>
        <v>0.0666463058</v>
      </c>
      <c r="AX81" s="126">
        <f>AX60*1000/'Inflation GDP Population'!AV$23*100</f>
        <v>0.06654244346</v>
      </c>
      <c r="AY81" s="126">
        <f>AY60*1000/'Inflation GDP Population'!AW$23*100</f>
        <v>0.06669772209</v>
      </c>
      <c r="AZ81" s="126">
        <f>AZ60*1000/'Inflation GDP Population'!AX$23*100</f>
        <v>0.06769964828</v>
      </c>
      <c r="BA81" s="126">
        <f>BA60*1000/'Inflation GDP Population'!AY$23*100</f>
        <v>0.06824083245</v>
      </c>
      <c r="BB81" s="126">
        <f>BB60*1000/'Inflation GDP Population'!AZ$23*100</f>
        <v>0.06856565025</v>
      </c>
    </row>
    <row r="82" ht="15.75" customHeight="1">
      <c r="A82" s="119" t="s">
        <v>327</v>
      </c>
      <c r="B82" s="131" t="s">
        <v>302</v>
      </c>
      <c r="C82" s="134" t="s">
        <v>276</v>
      </c>
      <c r="D82" s="126">
        <f>D61*1000/'Inflation GDP Population'!B$23*100</f>
        <v>0.1104351675</v>
      </c>
      <c r="E82" s="126">
        <f>E61*1000/'Inflation GDP Population'!C$23*100</f>
        <v>0.09874498481</v>
      </c>
      <c r="F82" s="126">
        <f>F61*1000/'Inflation GDP Population'!D$23*100</f>
        <v>0.09337615862</v>
      </c>
      <c r="G82" s="126">
        <f>G61*1000/'Inflation GDP Population'!E$23*100</f>
        <v>0.1552873329</v>
      </c>
      <c r="H82" s="126">
        <f>H61*1000/'Inflation GDP Population'!F$23*100</f>
        <v>0.1481576428</v>
      </c>
      <c r="I82" s="126">
        <f>I61*1000/'Inflation GDP Population'!G$23*100</f>
        <v>0.2030152222</v>
      </c>
      <c r="J82" s="126">
        <f>J61*1000/'Inflation GDP Population'!H$23*100</f>
        <v>0.1386519099</v>
      </c>
      <c r="K82" s="126">
        <f>K61*1000/'Inflation GDP Population'!I$23*100</f>
        <v>0.130967718</v>
      </c>
      <c r="L82" s="126">
        <f>L61*1000/'Inflation GDP Population'!J$23*100</f>
        <v>0.15643173</v>
      </c>
      <c r="M82" s="126">
        <f>M61*1000/'Inflation GDP Population'!K$23*100</f>
        <v>0.06940767469</v>
      </c>
      <c r="N82" s="126">
        <f>N61*1000/'Inflation GDP Population'!L$23*100</f>
        <v>0.08086482021</v>
      </c>
      <c r="O82" s="126">
        <f>O61*1000/'Inflation GDP Population'!M$23*100</f>
        <v>0.07016281054</v>
      </c>
      <c r="P82" s="126">
        <f>P61*1000/'Inflation GDP Population'!N$23*100</f>
        <v>0.04487734054</v>
      </c>
      <c r="Q82" s="126">
        <f>Q61*1000/'Inflation GDP Population'!O$23*100</f>
        <v>0.06617942749</v>
      </c>
      <c r="R82" s="126">
        <f>R61*1000/'Inflation GDP Population'!P$23*100</f>
        <v>0.07854509495</v>
      </c>
      <c r="S82" s="126">
        <f>S61*1000/'Inflation GDP Population'!Q$23*100</f>
        <v>0.04572999158</v>
      </c>
      <c r="T82" s="126">
        <f>T61*1000/'Inflation GDP Population'!R$23*100</f>
        <v>0.04453102763</v>
      </c>
      <c r="U82" s="126">
        <f>U61*1000/'Inflation GDP Population'!S$23*100</f>
        <v>0.05420602646</v>
      </c>
      <c r="V82" s="126">
        <f>V61*1000/'Inflation GDP Population'!T$23*100</f>
        <v>0.05500318302</v>
      </c>
      <c r="W82" s="126">
        <f>W61*1000/'Inflation GDP Population'!U$23*100</f>
        <v>0.05299750019</v>
      </c>
      <c r="X82" s="126">
        <f>X61*1000/'Inflation GDP Population'!V$23*100</f>
        <v>0.05382088899</v>
      </c>
      <c r="Y82" s="126">
        <f>Y61*1000/'Inflation GDP Population'!W$23*100</f>
        <v>0.05211998607</v>
      </c>
      <c r="Z82" s="126">
        <f>Z61*1000/'Inflation GDP Population'!X$23*100</f>
        <v>0.05186973317</v>
      </c>
      <c r="AA82" s="126">
        <f>AA61*1000/'Inflation GDP Population'!Y$23*100</f>
        <v>0.05372183783</v>
      </c>
      <c r="AB82" s="126">
        <f>AB61*1000/'Inflation GDP Population'!Z$23*100</f>
        <v>0.05629400395</v>
      </c>
      <c r="AC82" s="126">
        <f>AC61*1000/'Inflation GDP Population'!AA$23*100</f>
        <v>0.05968059415</v>
      </c>
      <c r="AD82" s="126">
        <f>AD61*1000/'Inflation GDP Population'!AB$23*100</f>
        <v>0.06037026725</v>
      </c>
      <c r="AE82" s="126">
        <f>AE61*1000/'Inflation GDP Population'!AC$23*100</f>
        <v>0.06024175518</v>
      </c>
      <c r="AF82" s="126">
        <f>AF61*1000/'Inflation GDP Population'!AD$23*100</f>
        <v>0.0610012676</v>
      </c>
      <c r="AG82" s="126">
        <f>AG61*1000/'Inflation GDP Population'!AE$23*100</f>
        <v>0.06071473937</v>
      </c>
      <c r="AH82" s="126">
        <f>AH61*1000/'Inflation GDP Population'!AF$23*100</f>
        <v>0.06071182715</v>
      </c>
      <c r="AI82" s="126">
        <f>AI61*1000/'Inflation GDP Population'!AG$23*100</f>
        <v>0.05986585737</v>
      </c>
      <c r="AJ82" s="126">
        <f>AJ61*1000/'Inflation GDP Population'!AH$23*100</f>
        <v>0.06137903425</v>
      </c>
      <c r="AK82" s="126">
        <f>AK61*1000/'Inflation GDP Population'!AI$23*100</f>
        <v>0.06169355635</v>
      </c>
      <c r="AL82" s="126">
        <f>AL61*1000/'Inflation GDP Population'!AJ$23*100</f>
        <v>0.06174469935</v>
      </c>
      <c r="AM82" s="126">
        <f>AM61*1000/'Inflation GDP Population'!AK$23*100</f>
        <v>0.06177909632</v>
      </c>
      <c r="AN82" s="126">
        <f>AN61*1000/'Inflation GDP Population'!AL$23*100</f>
        <v>0.06235473859</v>
      </c>
      <c r="AO82" s="126">
        <f>AO61*1000/'Inflation GDP Population'!AM$23*100</f>
        <v>0.06205873197</v>
      </c>
      <c r="AP82" s="126">
        <f>AP61*1000/'Inflation GDP Population'!AN$23*100</f>
        <v>0.06161022262</v>
      </c>
      <c r="AQ82" s="126">
        <f>AQ61*1000/'Inflation GDP Population'!AO$23*100</f>
        <v>0.06133792636</v>
      </c>
      <c r="AR82" s="126">
        <f>AR61*1000/'Inflation GDP Population'!AP$23*100</f>
        <v>0.06162115505</v>
      </c>
      <c r="AS82" s="126">
        <f>AS61*1000/'Inflation GDP Population'!AQ$23*100</f>
        <v>0.06086335033</v>
      </c>
      <c r="AT82" s="126">
        <f>AT61*1000/'Inflation GDP Population'!AR$23*100</f>
        <v>0.06089518528</v>
      </c>
      <c r="AU82" s="126">
        <f>AU61*1000/'Inflation GDP Population'!AS$23*100</f>
        <v>0.06120384989</v>
      </c>
      <c r="AV82" s="126">
        <f>AV61*1000/'Inflation GDP Population'!AT$23*100</f>
        <v>0.06177397072</v>
      </c>
      <c r="AW82" s="126">
        <f>AW61*1000/'Inflation GDP Population'!AU$23*100</f>
        <v>0.06224244974</v>
      </c>
      <c r="AX82" s="126">
        <f>AX61*1000/'Inflation GDP Population'!AV$23*100</f>
        <v>0.06239852491</v>
      </c>
      <c r="AY82" s="126">
        <f>AY61*1000/'Inflation GDP Population'!AW$23*100</f>
        <v>0.06279645605</v>
      </c>
      <c r="AZ82" s="126">
        <f>AZ61*1000/'Inflation GDP Population'!AX$23*100</f>
        <v>0.06399453868</v>
      </c>
      <c r="BA82" s="126">
        <f>BA61*1000/'Inflation GDP Population'!AY$23*100</f>
        <v>0.06476154996</v>
      </c>
      <c r="BB82" s="126">
        <f>BB61*1000/'Inflation GDP Population'!AZ$23*100</f>
        <v>0.06532512034</v>
      </c>
    </row>
    <row r="83" ht="15.75" customHeight="1">
      <c r="A83" s="119" t="s">
        <v>328</v>
      </c>
      <c r="B83" s="131" t="s">
        <v>304</v>
      </c>
      <c r="C83" s="134" t="s">
        <v>276</v>
      </c>
      <c r="D83" s="126">
        <f>D62*1000/'Inflation GDP Population'!B$23*100</f>
        <v>0.3151841856</v>
      </c>
      <c r="E83" s="126">
        <f>E62*1000/'Inflation GDP Population'!C$23*100</f>
        <v>0.2783676962</v>
      </c>
      <c r="F83" s="126">
        <f>F62*1000/'Inflation GDP Population'!D$23*100</f>
        <v>0.2318036357</v>
      </c>
      <c r="G83" s="126">
        <f>G62*1000/'Inflation GDP Population'!E$23*100</f>
        <v>0.3481639129</v>
      </c>
      <c r="H83" s="126">
        <f>H62*1000/'Inflation GDP Population'!F$23*100</f>
        <v>0.3264037895</v>
      </c>
      <c r="I83" s="126">
        <f>I62*1000/'Inflation GDP Population'!G$23*100</f>
        <v>0.4461648793</v>
      </c>
      <c r="J83" s="126">
        <f>J62*1000/'Inflation GDP Population'!H$23*100</f>
        <v>0.2894759409</v>
      </c>
      <c r="K83" s="126">
        <f>K62*1000/'Inflation GDP Population'!I$23*100</f>
        <v>0.3095320334</v>
      </c>
      <c r="L83" s="126">
        <f>L62*1000/'Inflation GDP Population'!J$23*100</f>
        <v>0.4105009797</v>
      </c>
      <c r="M83" s="126">
        <f>M62*1000/'Inflation GDP Population'!K$23*100</f>
        <v>0.1837455588</v>
      </c>
      <c r="N83" s="126">
        <f>N62*1000/'Inflation GDP Population'!L$23*100</f>
        <v>0.1919535995</v>
      </c>
      <c r="O83" s="126">
        <f>O62*1000/'Inflation GDP Population'!M$23*100</f>
        <v>0.1580623488</v>
      </c>
      <c r="P83" s="126">
        <f>P62*1000/'Inflation GDP Population'!N$23*100</f>
        <v>0.08160639178</v>
      </c>
      <c r="Q83" s="126">
        <f>Q62*1000/'Inflation GDP Population'!O$23*100</f>
        <v>0.1417557276</v>
      </c>
      <c r="R83" s="126">
        <f>R62*1000/'Inflation GDP Population'!P$23*100</f>
        <v>0.1642170205</v>
      </c>
      <c r="S83" s="126">
        <f>S62*1000/'Inflation GDP Population'!Q$23*100</f>
        <v>0.08310853488</v>
      </c>
      <c r="T83" s="126">
        <f>T62*1000/'Inflation GDP Population'!R$23*100</f>
        <v>0.07366058835</v>
      </c>
      <c r="U83" s="126">
        <f>U62*1000/'Inflation GDP Population'!S$23*100</f>
        <v>0.08462031569</v>
      </c>
      <c r="V83" s="126">
        <f>V62*1000/'Inflation GDP Population'!T$23*100</f>
        <v>0.08549265731</v>
      </c>
      <c r="W83" s="126">
        <f>W62*1000/'Inflation GDP Population'!U$23*100</f>
        <v>0.08202252302</v>
      </c>
      <c r="X83" s="126">
        <f>X62*1000/'Inflation GDP Population'!V$23*100</f>
        <v>0.08294452867</v>
      </c>
      <c r="Y83" s="126">
        <f>Y62*1000/'Inflation GDP Population'!W$23*100</f>
        <v>0.07998752883</v>
      </c>
      <c r="Z83" s="126">
        <f>Z62*1000/'Inflation GDP Population'!X$23*100</f>
        <v>0.07927471376</v>
      </c>
      <c r="AA83" s="126">
        <f>AA62*1000/'Inflation GDP Population'!Y$23*100</f>
        <v>0.08177026052</v>
      </c>
      <c r="AB83" s="126">
        <f>AB62*1000/'Inflation GDP Population'!Z$23*100</f>
        <v>0.08533973601</v>
      </c>
      <c r="AC83" s="126">
        <f>AC62*1000/'Inflation GDP Population'!AA$23*100</f>
        <v>0.0901129771</v>
      </c>
      <c r="AD83" s="126">
        <f>AD62*1000/'Inflation GDP Population'!AB$23*100</f>
        <v>0.09079509403</v>
      </c>
      <c r="AE83" s="126">
        <f>AE62*1000/'Inflation GDP Population'!AC$23*100</f>
        <v>0.09024884818</v>
      </c>
      <c r="AF83" s="126">
        <f>AF62*1000/'Inflation GDP Population'!AD$23*100</f>
        <v>0.09103470935</v>
      </c>
      <c r="AG83" s="126">
        <f>AG62*1000/'Inflation GDP Population'!AE$23*100</f>
        <v>0.09026208807</v>
      </c>
      <c r="AH83" s="126">
        <f>AH62*1000/'Inflation GDP Population'!AF$23*100</f>
        <v>0.08991792857</v>
      </c>
      <c r="AI83" s="126">
        <f>AI62*1000/'Inflation GDP Population'!AG$23*100</f>
        <v>0.08833489148</v>
      </c>
      <c r="AJ83" s="126">
        <f>AJ62*1000/'Inflation GDP Population'!AH$23*100</f>
        <v>0.09023421067</v>
      </c>
      <c r="AK83" s="126">
        <f>AK62*1000/'Inflation GDP Population'!AI$23*100</f>
        <v>0.09036635925</v>
      </c>
      <c r="AL83" s="126">
        <f>AL62*1000/'Inflation GDP Population'!AJ$23*100</f>
        <v>0.09011557765</v>
      </c>
      <c r="AM83" s="126">
        <f>AM62*1000/'Inflation GDP Population'!AK$23*100</f>
        <v>0.08984461719</v>
      </c>
      <c r="AN83" s="126">
        <f>AN62*1000/'Inflation GDP Population'!AL$23*100</f>
        <v>0.09036226652</v>
      </c>
      <c r="AO83" s="126">
        <f>AO62*1000/'Inflation GDP Population'!AM$23*100</f>
        <v>0.08961985375</v>
      </c>
      <c r="AP83" s="126">
        <f>AP62*1000/'Inflation GDP Population'!AN$23*100</f>
        <v>0.08866537512</v>
      </c>
      <c r="AQ83" s="126">
        <f>AQ62*1000/'Inflation GDP Population'!AO$23*100</f>
        <v>0.08797237293</v>
      </c>
      <c r="AR83" s="126">
        <f>AR62*1000/'Inflation GDP Population'!AP$23*100</f>
        <v>0.08808028724</v>
      </c>
      <c r="AS83" s="126">
        <f>AS62*1000/'Inflation GDP Population'!AQ$23*100</f>
        <v>0.08670654641</v>
      </c>
      <c r="AT83" s="126">
        <f>AT62*1000/'Inflation GDP Population'!AR$23*100</f>
        <v>0.08646520153</v>
      </c>
      <c r="AU83" s="126">
        <f>AU62*1000/'Inflation GDP Population'!AS$23*100</f>
        <v>0.08661926403</v>
      </c>
      <c r="AV83" s="126">
        <f>AV62*1000/'Inflation GDP Population'!AT$23*100</f>
        <v>0.08714316903</v>
      </c>
      <c r="AW83" s="126">
        <f>AW62*1000/'Inflation GDP Population'!AU$23*100</f>
        <v>0.08752277808</v>
      </c>
      <c r="AX83" s="126">
        <f>AX62*1000/'Inflation GDP Population'!AV$23*100</f>
        <v>0.08746405286</v>
      </c>
      <c r="AY83" s="126">
        <f>AY62*1000/'Inflation GDP Population'!AW$23*100</f>
        <v>0.08774559309</v>
      </c>
      <c r="AZ83" s="126">
        <f>AZ62*1000/'Inflation GDP Population'!AX$23*100</f>
        <v>0.089141887</v>
      </c>
      <c r="BA83" s="126">
        <f>BA62*1000/'Inflation GDP Population'!AY$23*100</f>
        <v>0.08993287716</v>
      </c>
      <c r="BB83" s="126">
        <f>BB62*1000/'Inflation GDP Population'!AZ$23*100</f>
        <v>0.0904393048</v>
      </c>
    </row>
    <row r="84" ht="15.75" customHeight="1">
      <c r="A84" s="119" t="s">
        <v>329</v>
      </c>
      <c r="B84" s="131" t="s">
        <v>318</v>
      </c>
      <c r="C84" s="134" t="s">
        <v>276</v>
      </c>
      <c r="D84" s="126">
        <f t="shared" ref="D84:BB84" si="8">sum(D80:D83)</f>
        <v>1.323363866</v>
      </c>
      <c r="E84" s="126">
        <f t="shared" si="8"/>
        <v>1.061542472</v>
      </c>
      <c r="F84" s="126">
        <f t="shared" si="8"/>
        <v>0.9211898459</v>
      </c>
      <c r="G84" s="126">
        <f t="shared" si="8"/>
        <v>1.419415327</v>
      </c>
      <c r="H84" s="126">
        <f t="shared" si="8"/>
        <v>1.39740392</v>
      </c>
      <c r="I84" s="126">
        <f t="shared" si="8"/>
        <v>1.89452975</v>
      </c>
      <c r="J84" s="126">
        <f t="shared" si="8"/>
        <v>1.392100462</v>
      </c>
      <c r="K84" s="126">
        <f t="shared" si="8"/>
        <v>1.480294517</v>
      </c>
      <c r="L84" s="126">
        <f t="shared" si="8"/>
        <v>1.914996882</v>
      </c>
      <c r="M84" s="126">
        <f t="shared" si="8"/>
        <v>0.842642392</v>
      </c>
      <c r="N84" s="126">
        <f t="shared" si="8"/>
        <v>0.918533279</v>
      </c>
      <c r="O84" s="126">
        <f t="shared" si="8"/>
        <v>0.7922853748</v>
      </c>
      <c r="P84" s="126">
        <f t="shared" si="8"/>
        <v>0.4841155921</v>
      </c>
      <c r="Q84" s="126">
        <f t="shared" si="8"/>
        <v>0.7044931236</v>
      </c>
      <c r="R84" s="126">
        <f t="shared" si="8"/>
        <v>0.8118588483</v>
      </c>
      <c r="S84" s="126">
        <f t="shared" si="8"/>
        <v>0.4775509973</v>
      </c>
      <c r="T84" s="126">
        <f t="shared" si="8"/>
        <v>0.4598893797</v>
      </c>
      <c r="U84" s="126">
        <f t="shared" si="8"/>
        <v>0.5385750486</v>
      </c>
      <c r="V84" s="126">
        <f t="shared" si="8"/>
        <v>0.5450160146</v>
      </c>
      <c r="W84" s="126">
        <f t="shared" si="8"/>
        <v>0.5237399975</v>
      </c>
      <c r="X84" s="126">
        <f t="shared" si="8"/>
        <v>0.5304762412</v>
      </c>
      <c r="Y84" s="126">
        <f t="shared" si="8"/>
        <v>0.5123769089</v>
      </c>
      <c r="Z84" s="126">
        <f t="shared" si="8"/>
        <v>0.5086096768</v>
      </c>
      <c r="AA84" s="126">
        <f t="shared" si="8"/>
        <v>0.5254382261</v>
      </c>
      <c r="AB84" s="126">
        <f t="shared" si="8"/>
        <v>0.5492217086</v>
      </c>
      <c r="AC84" s="126">
        <f t="shared" si="8"/>
        <v>0.5808282208</v>
      </c>
      <c r="AD84" s="126">
        <f t="shared" si="8"/>
        <v>0.5861120714</v>
      </c>
      <c r="AE84" s="126">
        <f t="shared" si="8"/>
        <v>0.5834610735</v>
      </c>
      <c r="AF84" s="126">
        <f t="shared" si="8"/>
        <v>0.5894178308</v>
      </c>
      <c r="AG84" s="126">
        <f t="shared" si="8"/>
        <v>0.5852775456</v>
      </c>
      <c r="AH84" s="126">
        <f t="shared" si="8"/>
        <v>0.5838983813</v>
      </c>
      <c r="AI84" s="126">
        <f t="shared" si="8"/>
        <v>0.5744498108</v>
      </c>
      <c r="AJ84" s="126">
        <f t="shared" si="8"/>
        <v>0.5876439721</v>
      </c>
      <c r="AK84" s="126">
        <f t="shared" si="8"/>
        <v>0.5893422693</v>
      </c>
      <c r="AL84" s="126">
        <f t="shared" si="8"/>
        <v>0.5885359359</v>
      </c>
      <c r="AM84" s="126">
        <f t="shared" si="8"/>
        <v>0.5875869272</v>
      </c>
      <c r="AN84" s="126">
        <f t="shared" si="8"/>
        <v>0.591791651</v>
      </c>
      <c r="AO84" s="126">
        <f t="shared" si="8"/>
        <v>0.5877361219</v>
      </c>
      <c r="AP84" s="126">
        <f t="shared" si="8"/>
        <v>0.5822687576</v>
      </c>
      <c r="AQ84" s="126">
        <f t="shared" si="8"/>
        <v>0.578498094</v>
      </c>
      <c r="AR84" s="126">
        <f t="shared" si="8"/>
        <v>0.5799833428</v>
      </c>
      <c r="AS84" s="126">
        <f t="shared" si="8"/>
        <v>0.5716956708</v>
      </c>
      <c r="AT84" s="126">
        <f t="shared" si="8"/>
        <v>0.570854853</v>
      </c>
      <c r="AU84" s="126">
        <f t="shared" si="8"/>
        <v>0.5726184317</v>
      </c>
      <c r="AV84" s="126">
        <f t="shared" si="8"/>
        <v>0.5768274363</v>
      </c>
      <c r="AW84" s="126">
        <f t="shared" si="8"/>
        <v>0.5800837129</v>
      </c>
      <c r="AX84" s="126">
        <f t="shared" si="8"/>
        <v>0.5804322631</v>
      </c>
      <c r="AY84" s="126">
        <f t="shared" si="8"/>
        <v>0.5830355549</v>
      </c>
      <c r="AZ84" s="126">
        <f t="shared" si="8"/>
        <v>0.5930547595</v>
      </c>
      <c r="BA84" s="126">
        <f t="shared" si="8"/>
        <v>0.599059873</v>
      </c>
      <c r="BB84" s="126">
        <f t="shared" si="8"/>
        <v>0.6031749638</v>
      </c>
    </row>
    <row r="85" ht="15.75" customHeight="1">
      <c r="A85" s="119" t="s">
        <v>330</v>
      </c>
      <c r="B85" s="131" t="s">
        <v>306</v>
      </c>
      <c r="C85" s="134" t="s">
        <v>276</v>
      </c>
      <c r="D85" s="126">
        <f>D63*1000/'Inflation GDP Population'!B$23*100</f>
        <v>0.0840354143</v>
      </c>
      <c r="E85" s="126">
        <f>E63*1000/'Inflation GDP Population'!C$23*100</f>
        <v>0.08056909476</v>
      </c>
      <c r="F85" s="126">
        <f>F63*1000/'Inflation GDP Population'!D$23*100</f>
        <v>0.08197451956</v>
      </c>
      <c r="G85" s="126">
        <f>G63*1000/'Inflation GDP Population'!E$23*100</f>
        <v>0.07882218608</v>
      </c>
      <c r="H85" s="126">
        <f>H63*1000/'Inflation GDP Population'!F$23*100</f>
        <v>0.08453485681</v>
      </c>
      <c r="I85" s="126">
        <f>I63*1000/'Inflation GDP Population'!G$23*100</f>
        <v>0.1159276931</v>
      </c>
      <c r="J85" s="126">
        <f>J63*1000/'Inflation GDP Population'!H$23*100</f>
        <v>0.1198675284</v>
      </c>
      <c r="K85" s="126">
        <f>K63*1000/'Inflation GDP Population'!I$23*100</f>
        <v>0.1134904211</v>
      </c>
      <c r="L85" s="126">
        <f>L63*1000/'Inflation GDP Population'!J$23*100</f>
        <v>0.1257389685</v>
      </c>
      <c r="M85" s="126">
        <f>M63*1000/'Inflation GDP Population'!K$23*100</f>
        <v>0.1527795049</v>
      </c>
      <c r="N85" s="126">
        <f>N63*1000/'Inflation GDP Population'!L$23*100</f>
        <v>0.1678857631</v>
      </c>
      <c r="O85" s="126">
        <f>O63*1000/'Inflation GDP Population'!M$23*100</f>
        <v>0.1899462638</v>
      </c>
      <c r="P85" s="126">
        <f>P63*1000/'Inflation GDP Population'!N$23*100</f>
        <v>0.1708267795</v>
      </c>
      <c r="Q85" s="126">
        <f>Q63*1000/'Inflation GDP Population'!O$23*100</f>
        <v>0.1311026179</v>
      </c>
      <c r="R85" s="126">
        <f>R63*1000/'Inflation GDP Population'!P$23*100</f>
        <v>0.1126317131</v>
      </c>
      <c r="S85" s="126">
        <f>S63*1000/'Inflation GDP Population'!Q$23*100</f>
        <v>0.1014872316</v>
      </c>
      <c r="T85" s="126">
        <f>T63*1000/'Inflation GDP Population'!R$23*100</f>
        <v>0.08536299561</v>
      </c>
      <c r="U85" s="126">
        <f>U63*1000/'Inflation GDP Population'!S$23*100</f>
        <v>0.1042532938</v>
      </c>
      <c r="V85" s="126">
        <f>V63*1000/'Inflation GDP Population'!T$23*100</f>
        <v>0.1135109794</v>
      </c>
      <c r="W85" s="126">
        <f>W63*1000/'Inflation GDP Population'!U$23*100</f>
        <v>0.1057744293</v>
      </c>
      <c r="X85" s="126">
        <f>X63*1000/'Inflation GDP Population'!V$23*100</f>
        <v>0.1009533904</v>
      </c>
      <c r="Y85" s="126">
        <f>Y63*1000/'Inflation GDP Population'!W$23*100</f>
        <v>0.09465694511</v>
      </c>
      <c r="Z85" s="126">
        <f>Z63*1000/'Inflation GDP Population'!X$23*100</f>
        <v>0.09100612796</v>
      </c>
      <c r="AA85" s="126">
        <f>AA63*1000/'Inflation GDP Population'!Y$23*100</f>
        <v>0.08825631916</v>
      </c>
      <c r="AB85" s="126">
        <f>AB63*1000/'Inflation GDP Population'!Z$23*100</f>
        <v>0.08653925188</v>
      </c>
      <c r="AC85" s="126">
        <f>AC63*1000/'Inflation GDP Population'!AA$23*100</f>
        <v>0.08485219816</v>
      </c>
      <c r="AD85" s="126">
        <f>AD63*1000/'Inflation GDP Population'!AB$23*100</f>
        <v>0.08337675048</v>
      </c>
      <c r="AE85" s="126">
        <f>AE63*1000/'Inflation GDP Population'!AC$23*100</f>
        <v>0.08209943833</v>
      </c>
      <c r="AF85" s="126">
        <f>AF63*1000/'Inflation GDP Population'!AD$23*100</f>
        <v>0.08048700525</v>
      </c>
      <c r="AG85" s="126">
        <f>AG63*1000/'Inflation GDP Population'!AE$23*100</f>
        <v>0.07941105719</v>
      </c>
      <c r="AH85" s="126">
        <f>AH63*1000/'Inflation GDP Population'!AF$23*100</f>
        <v>0.07784309108</v>
      </c>
      <c r="AI85" s="126">
        <f>AI63*1000/'Inflation GDP Population'!AG$23*100</f>
        <v>0.0766256909</v>
      </c>
      <c r="AJ85" s="126">
        <f>AJ63*1000/'Inflation GDP Population'!AH$23*100</f>
        <v>0.07526287897</v>
      </c>
      <c r="AK85" s="126">
        <f>AK63*1000/'Inflation GDP Population'!AI$23*100</f>
        <v>0.07361240382</v>
      </c>
      <c r="AL85" s="126">
        <f>AL63*1000/'Inflation GDP Population'!AJ$23*100</f>
        <v>0.07199620563</v>
      </c>
      <c r="AM85" s="126">
        <f>AM63*1000/'Inflation GDP Population'!AK$23*100</f>
        <v>0.0707063834</v>
      </c>
      <c r="AN85" s="126">
        <f>AN63*1000/'Inflation GDP Population'!AL$23*100</f>
        <v>0.06929254253</v>
      </c>
      <c r="AO85" s="126">
        <f>AO63*1000/'Inflation GDP Population'!AM$23*100</f>
        <v>0.06776482828</v>
      </c>
      <c r="AP85" s="126">
        <f>AP63*1000/'Inflation GDP Population'!AN$23*100</f>
        <v>0.06640505831</v>
      </c>
      <c r="AQ85" s="126">
        <f>AQ63*1000/'Inflation GDP Population'!AO$23*100</f>
        <v>0.06480436891</v>
      </c>
      <c r="AR85" s="126">
        <f>AR63*1000/'Inflation GDP Population'!AP$23*100</f>
        <v>0.06337036418</v>
      </c>
      <c r="AS85" s="126">
        <f>AS63*1000/'Inflation GDP Population'!AQ$23*100</f>
        <v>0.0620928184</v>
      </c>
      <c r="AT85" s="126">
        <f>AT63*1000/'Inflation GDP Population'!AR$23*100</f>
        <v>0.06071515047</v>
      </c>
      <c r="AU85" s="126">
        <f>AU63*1000/'Inflation GDP Population'!AS$23*100</f>
        <v>0.05936636201</v>
      </c>
      <c r="AV85" s="126">
        <f>AV63*1000/'Inflation GDP Population'!AT$23*100</f>
        <v>0.05816337602</v>
      </c>
      <c r="AW85" s="126">
        <f>AW63*1000/'Inflation GDP Population'!AU$23*100</f>
        <v>0.05709707786</v>
      </c>
      <c r="AX85" s="126">
        <f>AX63*1000/'Inflation GDP Population'!AV$23*100</f>
        <v>0.05571128131</v>
      </c>
      <c r="AY85" s="126">
        <f>AY63*1000/'Inflation GDP Population'!AW$23*100</f>
        <v>0.05457604957</v>
      </c>
      <c r="AZ85" s="126">
        <f>AZ63*1000/'Inflation GDP Population'!AX$23*100</f>
        <v>0.05335523268</v>
      </c>
      <c r="BA85" s="126">
        <f>BA63*1000/'Inflation GDP Population'!AY$23*100</f>
        <v>0.05216017128</v>
      </c>
      <c r="BB85" s="126">
        <f>BB63*1000/'Inflation GDP Population'!AZ$23*100</f>
        <v>0.05099034621</v>
      </c>
    </row>
    <row r="86" ht="15.75" customHeight="1">
      <c r="A86" s="135" t="s">
        <v>331</v>
      </c>
      <c r="B86" s="93" t="s">
        <v>332</v>
      </c>
      <c r="C86" s="123" t="s">
        <v>273</v>
      </c>
      <c r="D86" s="136">
        <f>D24*1000/'Inflation GDP Population'!B$28</f>
        <v>756.9103624</v>
      </c>
      <c r="E86" s="136">
        <f>E24*1000/'Inflation GDP Population'!C$28</f>
        <v>756.1204903</v>
      </c>
      <c r="F86" s="136">
        <f>F24*1000/'Inflation GDP Population'!D$28</f>
        <v>743.8830667</v>
      </c>
      <c r="G86" s="136">
        <f>G24*1000/'Inflation GDP Population'!E$28</f>
        <v>792.4858235</v>
      </c>
      <c r="H86" s="136">
        <f>H24*1000/'Inflation GDP Population'!F$28</f>
        <v>779.1661235</v>
      </c>
      <c r="I86" s="136">
        <f>I24*1000/'Inflation GDP Population'!G$28</f>
        <v>921.280675</v>
      </c>
      <c r="J86" s="136">
        <f>J24*1000/'Inflation GDP Population'!H$28</f>
        <v>837.1248564</v>
      </c>
      <c r="K86" s="136">
        <f>K24*1000/'Inflation GDP Population'!I$28</f>
        <v>842.5350614</v>
      </c>
      <c r="L86" s="136">
        <f>L24*1000/'Inflation GDP Population'!J$28</f>
        <v>926.4391286</v>
      </c>
      <c r="M86" s="136">
        <f>M24*1000/'Inflation GDP Population'!K$28</f>
        <v>758.3913345</v>
      </c>
      <c r="N86" s="136">
        <f>N24*1000/'Inflation GDP Population'!L$28</f>
        <v>744.9384183</v>
      </c>
      <c r="O86" s="136">
        <f>O24*1000/'Inflation GDP Population'!M$28</f>
        <v>712.5197069</v>
      </c>
      <c r="P86" s="136">
        <f>P24*1000/'Inflation GDP Population'!N$28</f>
        <v>666.6268852</v>
      </c>
      <c r="Q86" s="136">
        <f>Q24*1000/'Inflation GDP Population'!O$28</f>
        <v>656.8597102</v>
      </c>
      <c r="R86" s="136">
        <f>R24*1000/'Inflation GDP Population'!P$28</f>
        <v>645.4716196</v>
      </c>
      <c r="S86" s="136">
        <f>S24*1000/'Inflation GDP Population'!Q$28</f>
        <v>578.5006304</v>
      </c>
      <c r="T86" s="136">
        <f>T24*1000/'Inflation GDP Population'!R$28</f>
        <v>551.8197072</v>
      </c>
      <c r="U86" s="136">
        <f>U24*1000/'Inflation GDP Population'!S$28</f>
        <v>516.330083</v>
      </c>
      <c r="V86" s="136">
        <f>V24*1000/'Inflation GDP Population'!T$28</f>
        <v>560.4807008</v>
      </c>
      <c r="W86" s="136">
        <f>W24*1000/'Inflation GDP Population'!U$28</f>
        <v>531.5514278</v>
      </c>
      <c r="X86" s="136">
        <f>X24*1000/'Inflation GDP Population'!V$28</f>
        <v>549.1076133</v>
      </c>
      <c r="Y86" s="136">
        <f>Y24*1000/'Inflation GDP Population'!W$28</f>
        <v>535.1526076</v>
      </c>
      <c r="Z86" s="136">
        <f>Z24*1000/'Inflation GDP Population'!X$28</f>
        <v>575.3577669</v>
      </c>
      <c r="AA86" s="136">
        <f>AA24*1000/'Inflation GDP Population'!Y$28</f>
        <v>560.250161</v>
      </c>
      <c r="AB86" s="136">
        <f>AB24*1000/'Inflation GDP Population'!Z$28</f>
        <v>553.0049363</v>
      </c>
      <c r="AC86" s="136">
        <f>AC24*1000/'Inflation GDP Population'!AA$28</f>
        <v>544.3699859</v>
      </c>
      <c r="AD86" s="136">
        <f>AD24*1000/'Inflation GDP Population'!AB$28</f>
        <v>527.2791101</v>
      </c>
      <c r="AE86" s="136">
        <f>AE24*1000/'Inflation GDP Population'!AC$28</f>
        <v>511.1813973</v>
      </c>
      <c r="AF86" s="136">
        <f>AF24*1000/'Inflation GDP Population'!AD$28</f>
        <v>499.7711978</v>
      </c>
      <c r="AG86" s="136">
        <f>AG24*1000/'Inflation GDP Population'!AE$28</f>
        <v>483.3740713</v>
      </c>
      <c r="AH86" s="136">
        <f>AH24*1000/'Inflation GDP Population'!AF$28</f>
        <v>474.9705261</v>
      </c>
      <c r="AI86" s="136">
        <f>AI24*1000/'Inflation GDP Population'!AG$28</f>
        <v>461.0374208</v>
      </c>
      <c r="AJ86" s="136">
        <f>AJ24*1000/'Inflation GDP Population'!AH$28</f>
        <v>455.8947339</v>
      </c>
      <c r="AK86" s="136">
        <f>AK24*1000/'Inflation GDP Population'!AI$28</f>
        <v>441.6858139</v>
      </c>
      <c r="AL86" s="136">
        <f>AL24*1000/'Inflation GDP Population'!AJ$28</f>
        <v>426.6264086</v>
      </c>
      <c r="AM86" s="136">
        <f>AM24*1000/'Inflation GDP Population'!AK$28</f>
        <v>415.6863883</v>
      </c>
      <c r="AN86" s="136">
        <f>AN24*1000/'Inflation GDP Population'!AL$28</f>
        <v>405.6916796</v>
      </c>
      <c r="AO86" s="136">
        <f>AO24*1000/'Inflation GDP Population'!AM$28</f>
        <v>396.3181171</v>
      </c>
      <c r="AP86" s="136">
        <f>AP24*1000/'Inflation GDP Population'!AN$28</f>
        <v>385.2671746</v>
      </c>
      <c r="AQ86" s="136">
        <f>AQ24*1000/'Inflation GDP Population'!AO$28</f>
        <v>372.8276479</v>
      </c>
      <c r="AR86" s="136">
        <f>AR24*1000/'Inflation GDP Population'!AP$28</f>
        <v>364.6346612</v>
      </c>
      <c r="AS86" s="136">
        <f>AS24*1000/'Inflation GDP Population'!AQ$28</f>
        <v>355.9456719</v>
      </c>
      <c r="AT86" s="136">
        <f>AT24*1000/'Inflation GDP Population'!AR$28</f>
        <v>343.7899158</v>
      </c>
      <c r="AU86" s="136">
        <f>AU24*1000/'Inflation GDP Population'!AS$28</f>
        <v>336.0283502</v>
      </c>
      <c r="AV86" s="136">
        <f>AV24*1000/'Inflation GDP Population'!AT$28</f>
        <v>328.640716</v>
      </c>
      <c r="AW86" s="136">
        <f>AW24*1000/'Inflation GDP Population'!AU$28</f>
        <v>321.1785973</v>
      </c>
      <c r="AX86" s="136">
        <f>AX24*1000/'Inflation GDP Population'!AV$28</f>
        <v>309.3899105</v>
      </c>
      <c r="AY86" s="136">
        <f>AY24*1000/'Inflation GDP Population'!AW$28</f>
        <v>302.0919084</v>
      </c>
      <c r="AZ86" s="136">
        <f>AZ24*1000/'Inflation GDP Population'!AX$28</f>
        <v>295.2501122</v>
      </c>
      <c r="BA86" s="136">
        <f>BA24*1000/'Inflation GDP Population'!AY$28</f>
        <v>283.6638966</v>
      </c>
      <c r="BB86" s="136">
        <f>BB24*1000/'Inflation GDP Population'!AZ$28</f>
        <v>276.6249265</v>
      </c>
    </row>
    <row r="87" ht="15.75" customHeight="1">
      <c r="A87" s="135" t="s">
        <v>333</v>
      </c>
      <c r="B87" s="93" t="s">
        <v>334</v>
      </c>
      <c r="C87" s="123" t="s">
        <v>273</v>
      </c>
      <c r="D87" s="136">
        <f>D25*1000/'Inflation GDP Population'!B$28</f>
        <v>282.8755295</v>
      </c>
      <c r="E87" s="136">
        <f>E25*1000/'Inflation GDP Population'!C$28</f>
        <v>284.9256352</v>
      </c>
      <c r="F87" s="136">
        <f>F25*1000/'Inflation GDP Population'!D$28</f>
        <v>236.0314443</v>
      </c>
      <c r="G87" s="136">
        <f>G25*1000/'Inflation GDP Population'!E$28</f>
        <v>208.5832627</v>
      </c>
      <c r="H87" s="136">
        <f>H25*1000/'Inflation GDP Population'!F$28</f>
        <v>177.7336556</v>
      </c>
      <c r="I87" s="136">
        <f>I25*1000/'Inflation GDP Population'!G$28</f>
        <v>187.4177579</v>
      </c>
      <c r="J87" s="136">
        <f>J25*1000/'Inflation GDP Population'!H$28</f>
        <v>263.7471124</v>
      </c>
      <c r="K87" s="136">
        <f>K25*1000/'Inflation GDP Population'!I$28</f>
        <v>370.1337516</v>
      </c>
      <c r="L87" s="136">
        <f>L25*1000/'Inflation GDP Population'!J$28</f>
        <v>387.6622851</v>
      </c>
      <c r="M87" s="136">
        <f>M25*1000/'Inflation GDP Population'!K$28</f>
        <v>304.7600046</v>
      </c>
      <c r="N87" s="136">
        <f>N25*1000/'Inflation GDP Population'!L$28</f>
        <v>563.2129202</v>
      </c>
      <c r="O87" s="136">
        <f>O25*1000/'Inflation GDP Population'!M$28</f>
        <v>448.0373032</v>
      </c>
      <c r="P87" s="136">
        <f>P25*1000/'Inflation GDP Population'!N$28</f>
        <v>170.5415359</v>
      </c>
      <c r="Q87" s="136">
        <f>Q25*1000/'Inflation GDP Population'!O$28</f>
        <v>381.353477</v>
      </c>
      <c r="R87" s="136">
        <f>R25*1000/'Inflation GDP Population'!P$28</f>
        <v>604.3818124</v>
      </c>
      <c r="S87" s="136">
        <f>S25*1000/'Inflation GDP Population'!Q$28</f>
        <v>489.3652734</v>
      </c>
      <c r="T87" s="136">
        <f>T25*1000/'Inflation GDP Population'!R$28</f>
        <v>363.0367945</v>
      </c>
      <c r="U87" s="136">
        <f>U25*1000/'Inflation GDP Population'!S$28</f>
        <v>200.4750516</v>
      </c>
      <c r="V87" s="136">
        <f>V25*1000/'Inflation GDP Population'!T$28</f>
        <v>169.5138203</v>
      </c>
      <c r="W87" s="136">
        <f>W25*1000/'Inflation GDP Population'!U$28</f>
        <v>279.6304325</v>
      </c>
      <c r="X87" s="136">
        <f>X25*1000/'Inflation GDP Population'!V$28</f>
        <v>573.0092913</v>
      </c>
      <c r="Y87" s="136">
        <f>Y25*1000/'Inflation GDP Population'!W$28</f>
        <v>367.0041377</v>
      </c>
      <c r="Z87" s="136">
        <f>Z25*1000/'Inflation GDP Population'!X$28</f>
        <v>367.853552</v>
      </c>
      <c r="AA87" s="136">
        <f>AA25*1000/'Inflation GDP Population'!Y$28</f>
        <v>423.7012714</v>
      </c>
      <c r="AB87" s="136">
        <f>AB25*1000/'Inflation GDP Population'!Z$28</f>
        <v>465.5765084</v>
      </c>
      <c r="AC87" s="136">
        <f>AC25*1000/'Inflation GDP Population'!AA$28</f>
        <v>634.8031896</v>
      </c>
      <c r="AD87" s="136">
        <f>AD25*1000/'Inflation GDP Population'!AB$28</f>
        <v>726.0337574</v>
      </c>
      <c r="AE87" s="136">
        <f>AE25*1000/'Inflation GDP Population'!AC$28</f>
        <v>742.9439037</v>
      </c>
      <c r="AF87" s="136">
        <f>AF25*1000/'Inflation GDP Population'!AD$28</f>
        <v>801.1842967</v>
      </c>
      <c r="AG87" s="136">
        <f>AG25*1000/'Inflation GDP Population'!AE$28</f>
        <v>772.3935436</v>
      </c>
      <c r="AH87" s="136">
        <f>AH25*1000/'Inflation GDP Population'!AF$28</f>
        <v>737.6261832</v>
      </c>
      <c r="AI87" s="136">
        <f>AI25*1000/'Inflation GDP Population'!AG$28</f>
        <v>560.1624038</v>
      </c>
      <c r="AJ87" s="136">
        <f>AJ25*1000/'Inflation GDP Population'!AH$28</f>
        <v>464.1443814</v>
      </c>
      <c r="AK87" s="136">
        <f>AK25*1000/'Inflation GDP Population'!AI$28</f>
        <v>419.1271393</v>
      </c>
      <c r="AL87" s="136">
        <f>AL25*1000/'Inflation GDP Population'!AJ$28</f>
        <v>391.9676604</v>
      </c>
      <c r="AM87" s="136">
        <f>AM25*1000/'Inflation GDP Population'!AK$28</f>
        <v>388.9418191</v>
      </c>
      <c r="AN87" s="136">
        <f>AN25*1000/'Inflation GDP Population'!AL$28</f>
        <v>388.841195</v>
      </c>
      <c r="AO87" s="136">
        <f>AO25*1000/'Inflation GDP Population'!AM$28</f>
        <v>393.4259927</v>
      </c>
      <c r="AP87" s="136">
        <f>AP25*1000/'Inflation GDP Population'!AN$28</f>
        <v>493.1279647</v>
      </c>
      <c r="AQ87" s="136">
        <f>AQ25*1000/'Inflation GDP Population'!AO$28</f>
        <v>414.2549742</v>
      </c>
      <c r="AR87" s="136">
        <f>AR25*1000/'Inflation GDP Population'!AP$28</f>
        <v>262.3294122</v>
      </c>
      <c r="AS87" s="136">
        <f>AS25*1000/'Inflation GDP Population'!AQ$28</f>
        <v>383.9705141</v>
      </c>
      <c r="AT87" s="136">
        <f>AT25*1000/'Inflation GDP Population'!AR$28</f>
        <v>502.0057617</v>
      </c>
      <c r="AU87" s="136">
        <f>AU25*1000/'Inflation GDP Population'!AS$28</f>
        <v>438.1288147</v>
      </c>
      <c r="AV87" s="136">
        <f>AV25*1000/'Inflation GDP Population'!AT$28</f>
        <v>349.4544121</v>
      </c>
      <c r="AW87" s="136">
        <f>AW25*1000/'Inflation GDP Population'!AU$28</f>
        <v>288.3258673</v>
      </c>
      <c r="AX87" s="136">
        <f>AX25*1000/'Inflation GDP Population'!AV$28</f>
        <v>254.1003979</v>
      </c>
      <c r="AY87" s="136">
        <f>AY25*1000/'Inflation GDP Population'!AW$28</f>
        <v>295.1116991</v>
      </c>
      <c r="AZ87" s="136">
        <f>AZ25*1000/'Inflation GDP Population'!AX$28</f>
        <v>342.2030583</v>
      </c>
      <c r="BA87" s="136">
        <f>BA25*1000/'Inflation GDP Population'!AY$28</f>
        <v>214.039311</v>
      </c>
      <c r="BB87" s="136">
        <f>BB25*1000/'Inflation GDP Population'!AZ$28</f>
        <v>0</v>
      </c>
    </row>
    <row r="88" ht="15.75" customHeight="1">
      <c r="A88" s="135" t="s">
        <v>335</v>
      </c>
      <c r="B88" s="123" t="s">
        <v>336</v>
      </c>
      <c r="C88" s="123" t="s">
        <v>273</v>
      </c>
      <c r="D88" s="136">
        <f>D26*1000/'Inflation GDP Population'!B$28</f>
        <v>240.1110514</v>
      </c>
      <c r="E88" s="136">
        <f>E26*1000/'Inflation GDP Population'!C$28</f>
        <v>244.8923824</v>
      </c>
      <c r="F88" s="136">
        <f>F26*1000/'Inflation GDP Population'!D$28</f>
        <v>245.9274358</v>
      </c>
      <c r="G88" s="136">
        <f>G26*1000/'Inflation GDP Population'!E$28</f>
        <v>249.085787</v>
      </c>
      <c r="H88" s="136">
        <f>H26*1000/'Inflation GDP Population'!F$28</f>
        <v>263.9665148</v>
      </c>
      <c r="I88" s="136">
        <f>I26*1000/'Inflation GDP Population'!G$28</f>
        <v>251.6375506</v>
      </c>
      <c r="J88" s="136">
        <f>J26*1000/'Inflation GDP Population'!H$28</f>
        <v>256.9807198</v>
      </c>
      <c r="K88" s="136">
        <f>K26*1000/'Inflation GDP Population'!I$28</f>
        <v>269.8162392</v>
      </c>
      <c r="L88" s="136">
        <f>L26*1000/'Inflation GDP Population'!J$28</f>
        <v>247.3307144</v>
      </c>
      <c r="M88" s="136">
        <f>M26*1000/'Inflation GDP Population'!K$28</f>
        <v>261.4000122</v>
      </c>
      <c r="N88" s="136">
        <f>N26*1000/'Inflation GDP Population'!L$28</f>
        <v>284.1697246</v>
      </c>
      <c r="O88" s="136">
        <f>O26*1000/'Inflation GDP Population'!M$28</f>
        <v>287.5609854</v>
      </c>
      <c r="P88" s="136">
        <f>P26*1000/'Inflation GDP Population'!N$28</f>
        <v>290.8674808</v>
      </c>
      <c r="Q88" s="136">
        <f>Q26*1000/'Inflation GDP Population'!O$28</f>
        <v>302.5749604</v>
      </c>
      <c r="R88" s="136">
        <f>R26*1000/'Inflation GDP Population'!P$28</f>
        <v>319.9283172</v>
      </c>
      <c r="S88" s="136">
        <f>S26*1000/'Inflation GDP Population'!Q$28</f>
        <v>334.3107577</v>
      </c>
      <c r="T88" s="136">
        <f>T26*1000/'Inflation GDP Population'!R$28</f>
        <v>351.6895723</v>
      </c>
      <c r="U88" s="136">
        <f>U26*1000/'Inflation GDP Population'!S$28</f>
        <v>322.6867241</v>
      </c>
      <c r="V88" s="136">
        <f>V26*1000/'Inflation GDP Population'!T$28</f>
        <v>322.1636881</v>
      </c>
      <c r="W88" s="136">
        <f>W26*1000/'Inflation GDP Population'!U$28</f>
        <v>348.1533663</v>
      </c>
      <c r="X88" s="136">
        <f>X26*1000/'Inflation GDP Population'!V$28</f>
        <v>351.474903</v>
      </c>
      <c r="Y88" s="136">
        <f>Y26*1000/'Inflation GDP Population'!W$28</f>
        <v>349.3221044</v>
      </c>
      <c r="Z88" s="136">
        <f>Z26*1000/'Inflation GDP Population'!X$28</f>
        <v>347.8391582</v>
      </c>
      <c r="AA88" s="136">
        <f>AA26*1000/'Inflation GDP Population'!Y$28</f>
        <v>346.3751506</v>
      </c>
      <c r="AB88" s="136">
        <f>AB26*1000/'Inflation GDP Population'!Z$28</f>
        <v>344.9297273</v>
      </c>
      <c r="AC88" s="136">
        <f>AC26*1000/'Inflation GDP Population'!AA$28</f>
        <v>343.5025427</v>
      </c>
      <c r="AD88" s="136">
        <f>AD26*1000/'Inflation GDP Population'!AB$28</f>
        <v>342.0932597</v>
      </c>
      <c r="AE88" s="136">
        <f>AE26*1000/'Inflation GDP Population'!AC$28</f>
        <v>340.7015497</v>
      </c>
      <c r="AF88" s="136">
        <f>AF26*1000/'Inflation GDP Population'!AD$28</f>
        <v>339.3270916</v>
      </c>
      <c r="AG88" s="136">
        <f>AG26*1000/'Inflation GDP Population'!AE$28</f>
        <v>337.9695726</v>
      </c>
      <c r="AH88" s="136">
        <f>AH26*1000/'Inflation GDP Population'!AF$28</f>
        <v>336.6286871</v>
      </c>
      <c r="AI88" s="136">
        <f>AI26*1000/'Inflation GDP Population'!AG$28</f>
        <v>335.7865411</v>
      </c>
      <c r="AJ88" s="136">
        <f>AJ26*1000/'Inflation GDP Population'!AH$28</f>
        <v>334.9523233</v>
      </c>
      <c r="AK88" s="136">
        <f>AK26*1000/'Inflation GDP Population'!AI$28</f>
        <v>334.1259267</v>
      </c>
      <c r="AL88" s="136">
        <f>AL26*1000/'Inflation GDP Population'!AJ$28</f>
        <v>333.3072461</v>
      </c>
      <c r="AM88" s="136">
        <f>AM26*1000/'Inflation GDP Population'!AK$28</f>
        <v>332.4961782</v>
      </c>
      <c r="AN88" s="136">
        <f>AN26*1000/'Inflation GDP Population'!AL$28</f>
        <v>331.6926216</v>
      </c>
      <c r="AO88" s="136">
        <f>AO26*1000/'Inflation GDP Population'!AM$28</f>
        <v>330.8964766</v>
      </c>
      <c r="AP88" s="136">
        <f>AP26*1000/'Inflation GDP Population'!AN$28</f>
        <v>330.1076454</v>
      </c>
      <c r="AQ88" s="136">
        <f>AQ26*1000/'Inflation GDP Population'!AO$28</f>
        <v>329.3260317</v>
      </c>
      <c r="AR88" s="136">
        <f>AR26*1000/'Inflation GDP Population'!AP$28</f>
        <v>328.551541</v>
      </c>
      <c r="AS88" s="136">
        <f>AS26*1000/'Inflation GDP Population'!AQ$28</f>
        <v>327.6775198</v>
      </c>
      <c r="AT88" s="136">
        <f>AT26*1000/'Inflation GDP Population'!AR$28</f>
        <v>326.8119212</v>
      </c>
      <c r="AU88" s="136">
        <f>AU26*1000/'Inflation GDP Population'!AS$28</f>
        <v>325.9546282</v>
      </c>
      <c r="AV88" s="136">
        <f>AV26*1000/'Inflation GDP Population'!AT$28</f>
        <v>325.1055262</v>
      </c>
      <c r="AW88" s="136">
        <f>AW26*1000/'Inflation GDP Population'!AU$28</f>
        <v>324.2645023</v>
      </c>
      <c r="AX88" s="136">
        <f>AX26*1000/'Inflation GDP Population'!AV$28</f>
        <v>323.4314462</v>
      </c>
      <c r="AY88" s="136">
        <f>AY26*1000/'Inflation GDP Population'!AW$28</f>
        <v>322.6062492</v>
      </c>
      <c r="AZ88" s="136">
        <f>AZ26*1000/'Inflation GDP Population'!AX$28</f>
        <v>321.7888047</v>
      </c>
      <c r="BA88" s="136">
        <f>BA26*1000/'Inflation GDP Population'!AY$28</f>
        <v>320.9790081</v>
      </c>
      <c r="BB88" s="136">
        <f>BB26*1000/'Inflation GDP Population'!AZ$28</f>
        <v>320.1767564</v>
      </c>
    </row>
    <row r="89" ht="15.75" customHeight="1">
      <c r="A89" s="135" t="s">
        <v>337</v>
      </c>
      <c r="B89" s="123" t="s">
        <v>338</v>
      </c>
      <c r="C89" s="123" t="s">
        <v>273</v>
      </c>
      <c r="D89" s="136">
        <f>D27*1000/'Inflation GDP Population'!B$28</f>
        <v>123.0374353</v>
      </c>
      <c r="E89" s="136">
        <f>E27*1000/'Inflation GDP Population'!C$28</f>
        <v>125.4537316</v>
      </c>
      <c r="F89" s="136">
        <f>F27*1000/'Inflation GDP Population'!D$28</f>
        <v>124.296304</v>
      </c>
      <c r="G89" s="136">
        <f>G27*1000/'Inflation GDP Population'!E$28</f>
        <v>127.7701629</v>
      </c>
      <c r="H89" s="136">
        <f>H27*1000/'Inflation GDP Population'!F$28</f>
        <v>136.2272619</v>
      </c>
      <c r="I89" s="136">
        <f>I27*1000/'Inflation GDP Population'!G$28</f>
        <v>126.4700934</v>
      </c>
      <c r="J89" s="136">
        <f>J27*1000/'Inflation GDP Population'!H$28</f>
        <v>174.3181264</v>
      </c>
      <c r="K89" s="136">
        <f>K27*1000/'Inflation GDP Population'!I$28</f>
        <v>188.1118561</v>
      </c>
      <c r="L89" s="136">
        <f>L27*1000/'Inflation GDP Population'!J$28</f>
        <v>233.3187592</v>
      </c>
      <c r="M89" s="136">
        <f>M27*1000/'Inflation GDP Population'!K$28</f>
        <v>179.2295485</v>
      </c>
      <c r="N89" s="136">
        <f>N27*1000/'Inflation GDP Population'!L$28</f>
        <v>252.594454</v>
      </c>
      <c r="O89" s="136">
        <f>O27*1000/'Inflation GDP Population'!M$28</f>
        <v>185.1460539</v>
      </c>
      <c r="P89" s="136">
        <f>P27*1000/'Inflation GDP Population'!N$28</f>
        <v>295.1167375</v>
      </c>
      <c r="Q89" s="136">
        <f>Q27*1000/'Inflation GDP Population'!O$28</f>
        <v>252.9251524</v>
      </c>
      <c r="R89" s="136">
        <f>R27*1000/'Inflation GDP Population'!P$28</f>
        <v>397.3686101</v>
      </c>
      <c r="S89" s="136">
        <f>S27*1000/'Inflation GDP Population'!Q$28</f>
        <v>262.6973812</v>
      </c>
      <c r="T89" s="136">
        <f>T27*1000/'Inflation GDP Population'!R$28</f>
        <v>301.7761897</v>
      </c>
      <c r="U89" s="136">
        <f>U27*1000/'Inflation GDP Population'!S$28</f>
        <v>305.0557703</v>
      </c>
      <c r="V89" s="136">
        <f>V27*1000/'Inflation GDP Population'!T$28</f>
        <v>303.9791095</v>
      </c>
      <c r="W89" s="136">
        <f>W27*1000/'Inflation GDP Population'!U$28</f>
        <v>303.3385184</v>
      </c>
      <c r="X89" s="136">
        <f>X27*1000/'Inflation GDP Population'!V$28</f>
        <v>301.2694037</v>
      </c>
      <c r="Y89" s="136">
        <f>Y27*1000/'Inflation GDP Population'!W$28</f>
        <v>316.8823819</v>
      </c>
      <c r="Z89" s="136">
        <f>Z27*1000/'Inflation GDP Population'!X$28</f>
        <v>318.5767633</v>
      </c>
      <c r="AA89" s="136">
        <f>AA27*1000/'Inflation GDP Population'!Y$28</f>
        <v>320.2515746</v>
      </c>
      <c r="AB89" s="136">
        <f>AB27*1000/'Inflation GDP Population'!Z$28</f>
        <v>321.9071826</v>
      </c>
      <c r="AC89" s="136">
        <f>AC27*1000/'Inflation GDP Population'!AA$28</f>
        <v>323.5439451</v>
      </c>
      <c r="AD89" s="136">
        <f>AD27*1000/'Inflation GDP Population'!AB$28</f>
        <v>325.1666069</v>
      </c>
      <c r="AE89" s="136">
        <f>AE27*1000/'Inflation GDP Population'!AC$28</f>
        <v>326.7666909</v>
      </c>
      <c r="AF89" s="136">
        <f>AF27*1000/'Inflation GDP Population'!AD$28</f>
        <v>328.3446067</v>
      </c>
      <c r="AG89" s="136">
        <f>AG27*1000/'Inflation GDP Population'!AE$28</f>
        <v>330.7343496</v>
      </c>
      <c r="AH89" s="136">
        <f>AH27*1000/'Inflation GDP Population'!AF$28</f>
        <v>331.4569951</v>
      </c>
      <c r="AI89" s="136">
        <f>AI27*1000/'Inflation GDP Population'!AG$28</f>
        <v>335.4685112</v>
      </c>
      <c r="AJ89" s="136">
        <f>AJ27*1000/'Inflation GDP Population'!AH$28</f>
        <v>335.460019</v>
      </c>
      <c r="AK89" s="136">
        <f>AK27*1000/'Inflation GDP Population'!AI$28</f>
        <v>341.328387</v>
      </c>
      <c r="AL89" s="136">
        <f>AL27*1000/'Inflation GDP Population'!AJ$28</f>
        <v>341.4314929</v>
      </c>
      <c r="AM89" s="136">
        <f>AM27*1000/'Inflation GDP Population'!AK$28</f>
        <v>343.4545841</v>
      </c>
      <c r="AN89" s="136">
        <f>AN27*1000/'Inflation GDP Population'!AL$28</f>
        <v>350.3116072</v>
      </c>
      <c r="AO89" s="136">
        <f>AO27*1000/'Inflation GDP Population'!AM$28</f>
        <v>353.4738973</v>
      </c>
      <c r="AP89" s="136">
        <f>AP27*1000/'Inflation GDP Population'!AN$28</f>
        <v>354.0067198</v>
      </c>
      <c r="AQ89" s="136">
        <f>AQ27*1000/'Inflation GDP Population'!AO$28</f>
        <v>354.5895557</v>
      </c>
      <c r="AR89" s="136">
        <f>AR27*1000/'Inflation GDP Population'!AP$28</f>
        <v>372.4096802</v>
      </c>
      <c r="AS89" s="136">
        <f>AS27*1000/'Inflation GDP Population'!AQ$28</f>
        <v>354.8186296</v>
      </c>
      <c r="AT89" s="136">
        <f>AT27*1000/'Inflation GDP Population'!AR$28</f>
        <v>360.7421496</v>
      </c>
      <c r="AU89" s="136">
        <f>AU27*1000/'Inflation GDP Population'!AS$28</f>
        <v>373.2541484</v>
      </c>
      <c r="AV89" s="136">
        <f>AV27*1000/'Inflation GDP Population'!AT$28</f>
        <v>381.8350555</v>
      </c>
      <c r="AW89" s="136">
        <f>AW27*1000/'Inflation GDP Population'!AU$28</f>
        <v>368.1164252</v>
      </c>
      <c r="AX89" s="136">
        <f>AX27*1000/'Inflation GDP Population'!AV$28</f>
        <v>373.3914188</v>
      </c>
      <c r="AY89" s="136">
        <f>AY27*1000/'Inflation GDP Population'!AW$28</f>
        <v>362.7085382</v>
      </c>
      <c r="AZ89" s="136">
        <f>AZ27*1000/'Inflation GDP Population'!AX$28</f>
        <v>364.3493771</v>
      </c>
      <c r="BA89" s="136">
        <f>BA27*1000/'Inflation GDP Population'!AY$28</f>
        <v>374.8602666</v>
      </c>
      <c r="BB89" s="136">
        <f>BB27*1000/'Inflation GDP Population'!AZ$28</f>
        <v>373.2665013</v>
      </c>
    </row>
    <row r="90" ht="15.75" customHeight="1">
      <c r="A90" s="135" t="s">
        <v>339</v>
      </c>
      <c r="B90" s="93" t="s">
        <v>332</v>
      </c>
      <c r="C90" s="137" t="s">
        <v>276</v>
      </c>
      <c r="D90" s="138">
        <f>D24*1000/'Inflation GDP Population'!B$23*100</f>
        <v>1.854021811</v>
      </c>
      <c r="E90" s="138">
        <f>E24*1000/'Inflation GDP Population'!C$23*100</f>
        <v>1.810620554</v>
      </c>
      <c r="F90" s="138">
        <f>F24*1000/'Inflation GDP Population'!D$23*100</f>
        <v>1.749502191</v>
      </c>
      <c r="G90" s="138">
        <f>G24*1000/'Inflation GDP Population'!E$23*100</f>
        <v>1.800772474</v>
      </c>
      <c r="H90" s="138">
        <f>H24*1000/'Inflation GDP Population'!F$23*100</f>
        <v>1.729567537</v>
      </c>
      <c r="I90" s="138">
        <f>I24*1000/'Inflation GDP Population'!G$23*100</f>
        <v>1.980444672</v>
      </c>
      <c r="J90" s="138">
        <f>J24*1000/'Inflation GDP Population'!H$23*100</f>
        <v>1.733153794</v>
      </c>
      <c r="K90" s="138">
        <f>K24*1000/'Inflation GDP Population'!I$23*100</f>
        <v>1.684895522</v>
      </c>
      <c r="L90" s="138">
        <f>L24*1000/'Inflation GDP Population'!J$23*100</f>
        <v>1.788171125</v>
      </c>
      <c r="M90" s="138">
        <f>M24*1000/'Inflation GDP Population'!K$23*100</f>
        <v>1.546388366</v>
      </c>
      <c r="N90" s="138">
        <f>N24*1000/'Inflation GDP Population'!L$23*100</f>
        <v>1.482694958</v>
      </c>
      <c r="O90" s="138">
        <f>O24*1000/'Inflation GDP Population'!M$23*100</f>
        <v>1.344464761</v>
      </c>
      <c r="P90" s="138">
        <f>P24*1000/'Inflation GDP Population'!N$23*100</f>
        <v>1.221301747</v>
      </c>
      <c r="Q90" s="138">
        <f>Q24*1000/'Inflation GDP Population'!O$23*100</f>
        <v>1.185773425</v>
      </c>
      <c r="R90" s="138">
        <f>R24*1000/'Inflation GDP Population'!P$23*100</f>
        <v>1.137178088</v>
      </c>
      <c r="S90" s="138">
        <f>S24*1000/'Inflation GDP Population'!Q$23*100</f>
        <v>1.04223515</v>
      </c>
      <c r="T90" s="138">
        <f>T24*1000/'Inflation GDP Population'!R$23*100</f>
        <v>1.017731595</v>
      </c>
      <c r="U90" s="138">
        <f>U24*1000/'Inflation GDP Population'!S$23*100</f>
        <v>0.9373040892</v>
      </c>
      <c r="V90" s="138">
        <f>V24*1000/'Inflation GDP Population'!T$23*100</f>
        <v>0.9927921494</v>
      </c>
      <c r="W90" s="138">
        <f>W24*1000/'Inflation GDP Population'!U$23*100</f>
        <v>0.9454104369</v>
      </c>
      <c r="X90" s="138">
        <f>X24*1000/'Inflation GDP Population'!V$23*100</f>
        <v>0.9645262434</v>
      </c>
      <c r="Y90" s="138">
        <f>Y24*1000/'Inflation GDP Population'!W$23*100</f>
        <v>0.9277082701</v>
      </c>
      <c r="Z90" s="138">
        <f>Z24*1000/'Inflation GDP Population'!X$23*100</f>
        <v>0.9843088839</v>
      </c>
      <c r="AA90" s="138">
        <f>AA24*1000/'Inflation GDP Population'!Y$23*100</f>
        <v>0.9458400993</v>
      </c>
      <c r="AB90" s="138">
        <f>AB24*1000/'Inflation GDP Population'!Z$23*100</f>
        <v>0.9212763647</v>
      </c>
      <c r="AC90" s="138">
        <f>AC24*1000/'Inflation GDP Population'!AA$23*100</f>
        <v>0.8948770656</v>
      </c>
      <c r="AD90" s="138">
        <f>AD24*1000/'Inflation GDP Population'!AB$23*100</f>
        <v>0.8552662992</v>
      </c>
      <c r="AE90" s="138">
        <f>AE24*1000/'Inflation GDP Population'!AC$23*100</f>
        <v>0.8181085502</v>
      </c>
      <c r="AF90" s="138">
        <f>AF24*1000/'Inflation GDP Population'!AD$23*100</f>
        <v>0.7891615589</v>
      </c>
      <c r="AG90" s="138">
        <f>AG24*1000/'Inflation GDP Population'!AE$23*100</f>
        <v>0.753044714</v>
      </c>
      <c r="AH90" s="138">
        <f>AH24*1000/'Inflation GDP Population'!AF$23*100</f>
        <v>0.7300135008</v>
      </c>
      <c r="AI90" s="138">
        <f>AI24*1000/'Inflation GDP Population'!AG$23*100</f>
        <v>0.6980509875</v>
      </c>
      <c r="AJ90" s="138">
        <f>AJ24*1000/'Inflation GDP Population'!AH$23*100</f>
        <v>0.679975554</v>
      </c>
      <c r="AK90" s="138">
        <f>AK24*1000/'Inflation GDP Population'!AI$23*100</f>
        <v>0.6489496889</v>
      </c>
      <c r="AL90" s="138">
        <f>AL24*1000/'Inflation GDP Population'!AJ$23*100</f>
        <v>0.6174550483</v>
      </c>
      <c r="AM90" s="138">
        <f>AM24*1000/'Inflation GDP Population'!AK$23*100</f>
        <v>0.5926178175</v>
      </c>
      <c r="AN90" s="138">
        <f>AN24*1000/'Inflation GDP Population'!AL$23*100</f>
        <v>0.5697018479</v>
      </c>
      <c r="AO90" s="138">
        <f>AO24*1000/'Inflation GDP Population'!AM$23*100</f>
        <v>0.5481879592</v>
      </c>
      <c r="AP90" s="138">
        <f>AP24*1000/'Inflation GDP Population'!AN$23*100</f>
        <v>0.5248958047</v>
      </c>
      <c r="AQ90" s="138">
        <f>AQ24*1000/'Inflation GDP Population'!AO$23*100</f>
        <v>0.5003066728</v>
      </c>
      <c r="AR90" s="138">
        <f>AR24*1000/'Inflation GDP Population'!AP$23*100</f>
        <v>0.4819420953</v>
      </c>
      <c r="AS90" s="138">
        <f>AS24*1000/'Inflation GDP Population'!AQ$23*100</f>
        <v>0.4635133814</v>
      </c>
      <c r="AT90" s="138">
        <f>AT24*1000/'Inflation GDP Population'!AR$23*100</f>
        <v>0.441066278</v>
      </c>
      <c r="AU90" s="138">
        <f>AU24*1000/'Inflation GDP Population'!AS$23*100</f>
        <v>0.424726544</v>
      </c>
      <c r="AV90" s="138">
        <f>AV24*1000/'Inflation GDP Population'!AT$23*100</f>
        <v>0.4092307915</v>
      </c>
      <c r="AW90" s="138">
        <f>AW24*1000/'Inflation GDP Population'!AU$23*100</f>
        <v>0.3940013938</v>
      </c>
      <c r="AX90" s="138">
        <f>AX24*1000/'Inflation GDP Population'!AV$23*100</f>
        <v>0.3738973543</v>
      </c>
      <c r="AY90" s="138">
        <f>AY24*1000/'Inflation GDP Population'!AW$23*100</f>
        <v>0.3596427949</v>
      </c>
      <c r="AZ90" s="138">
        <f>AZ24*1000/'Inflation GDP Population'!AX$23*100</f>
        <v>0.3462576624</v>
      </c>
      <c r="BA90" s="138">
        <f>BA24*1000/'Inflation GDP Population'!AY$23*100</f>
        <v>0.3277038481</v>
      </c>
      <c r="BB90" s="138">
        <f>BB24*1000/'Inflation GDP Population'!AZ$23*100</f>
        <v>0.3147952196</v>
      </c>
    </row>
    <row r="91" ht="15.75" customHeight="1">
      <c r="A91" s="135" t="s">
        <v>340</v>
      </c>
      <c r="B91" s="93" t="s">
        <v>334</v>
      </c>
      <c r="C91" s="137" t="s">
        <v>276</v>
      </c>
      <c r="D91" s="138">
        <f>D25*1000/'Inflation GDP Population'!B$23*100</f>
        <v>0.6928923523</v>
      </c>
      <c r="E91" s="138">
        <f>E25*1000/'Inflation GDP Population'!C$23*100</f>
        <v>0.682288363</v>
      </c>
      <c r="F91" s="138">
        <f>F25*1000/'Inflation GDP Population'!D$23*100</f>
        <v>0.5551108063</v>
      </c>
      <c r="G91" s="138">
        <f>G25*1000/'Inflation GDP Population'!E$23*100</f>
        <v>0.4739655737</v>
      </c>
      <c r="H91" s="138">
        <f>H25*1000/'Inflation GDP Population'!F$23*100</f>
        <v>0.3945273693</v>
      </c>
      <c r="I91" s="138">
        <f>I25*1000/'Inflation GDP Population'!G$23*100</f>
        <v>0.4028853638</v>
      </c>
      <c r="J91" s="138">
        <f>J25*1000/'Inflation GDP Population'!H$23*100</f>
        <v>0.5460527244</v>
      </c>
      <c r="K91" s="138">
        <f>K25*1000/'Inflation GDP Population'!I$23*100</f>
        <v>0.7401907993</v>
      </c>
      <c r="L91" s="138">
        <f>L25*1000/'Inflation GDP Population'!J$23*100</f>
        <v>0.7482483017</v>
      </c>
      <c r="M91" s="138">
        <f>M25*1000/'Inflation GDP Population'!K$23*100</f>
        <v>0.6214170758</v>
      </c>
      <c r="N91" s="138">
        <f>N25*1000/'Inflation GDP Population'!L$23*100</f>
        <v>1.12099596</v>
      </c>
      <c r="O91" s="138">
        <f>O25*1000/'Inflation GDP Population'!M$23*100</f>
        <v>0.8454087093</v>
      </c>
      <c r="P91" s="138">
        <f>P25*1000/'Inflation GDP Population'!N$23*100</f>
        <v>0.3124426576</v>
      </c>
      <c r="Q91" s="138">
        <f>Q25*1000/'Inflation GDP Population'!O$23*100</f>
        <v>0.6884252626</v>
      </c>
      <c r="R91" s="138">
        <f>R25*1000/'Inflation GDP Population'!P$23*100</f>
        <v>1.064786945</v>
      </c>
      <c r="S91" s="138">
        <f>S25*1000/'Inflation GDP Population'!Q$23*100</f>
        <v>0.8816475948</v>
      </c>
      <c r="T91" s="138">
        <f>T25*1000/'Inflation GDP Population'!R$23*100</f>
        <v>0.6695556738</v>
      </c>
      <c r="U91" s="138">
        <f>U25*1000/'Inflation GDP Population'!S$23*100</f>
        <v>0.3639262787</v>
      </c>
      <c r="V91" s="138">
        <f>V25*1000/'Inflation GDP Population'!T$23*100</f>
        <v>0.3002636661</v>
      </c>
      <c r="W91" s="138">
        <f>W25*1000/'Inflation GDP Population'!U$23*100</f>
        <v>0.4973470404</v>
      </c>
      <c r="X91" s="138">
        <f>X25*1000/'Inflation GDP Population'!V$23*100</f>
        <v>1.006510356</v>
      </c>
      <c r="Y91" s="138">
        <f>Y25*1000/'Inflation GDP Population'!W$23*100</f>
        <v>0.6362162286</v>
      </c>
      <c r="Z91" s="138">
        <f>Z25*1000/'Inflation GDP Population'!X$23*100</f>
        <v>0.6293154279</v>
      </c>
      <c r="AA91" s="138">
        <f>AA25*1000/'Inflation GDP Population'!Y$23*100</f>
        <v>0.7153119812</v>
      </c>
      <c r="AB91" s="138">
        <f>AB25*1000/'Inflation GDP Population'!Z$23*100</f>
        <v>0.7756253245</v>
      </c>
      <c r="AC91" s="138">
        <f>AC25*1000/'Inflation GDP Population'!AA$23*100</f>
        <v>1.04353809</v>
      </c>
      <c r="AD91" s="138">
        <f>AD25*1000/'Inflation GDP Population'!AB$23*100</f>
        <v>1.177653719</v>
      </c>
      <c r="AE91" s="138">
        <f>AE25*1000/'Inflation GDP Population'!AC$23*100</f>
        <v>1.189027541</v>
      </c>
      <c r="AF91" s="138">
        <f>AF25*1000/'Inflation GDP Population'!AD$23*100</f>
        <v>1.265106615</v>
      </c>
      <c r="AG91" s="138">
        <f>AG25*1000/'Inflation GDP Population'!AE$23*100</f>
        <v>1.203305907</v>
      </c>
      <c r="AH91" s="138">
        <f>AH25*1000/'Inflation GDP Population'!AF$23*100</f>
        <v>1.133706289</v>
      </c>
      <c r="AI91" s="138">
        <f>AI25*1000/'Inflation GDP Population'!AG$23*100</f>
        <v>0.8481348833</v>
      </c>
      <c r="AJ91" s="138">
        <f>AJ25*1000/'Inflation GDP Population'!AH$23*100</f>
        <v>0.6922800582</v>
      </c>
      <c r="AK91" s="138">
        <f>AK25*1000/'Inflation GDP Population'!AI$23*100</f>
        <v>0.6158052129</v>
      </c>
      <c r="AL91" s="138">
        <f>AL25*1000/'Inflation GDP Population'!AJ$23*100</f>
        <v>0.5672935519</v>
      </c>
      <c r="AM91" s="138">
        <f>AM25*1000/'Inflation GDP Population'!AK$23*100</f>
        <v>0.5544897752</v>
      </c>
      <c r="AN91" s="138">
        <f>AN25*1000/'Inflation GDP Population'!AL$23*100</f>
        <v>0.5460391683</v>
      </c>
      <c r="AO91" s="138">
        <f>AO25*1000/'Inflation GDP Population'!AM$23*100</f>
        <v>0.5441875674</v>
      </c>
      <c r="AP91" s="138">
        <f>AP25*1000/'Inflation GDP Population'!AN$23*100</f>
        <v>0.6718475305</v>
      </c>
      <c r="AQ91" s="138">
        <f>AQ25*1000/'Inflation GDP Population'!AO$23*100</f>
        <v>0.55589903</v>
      </c>
      <c r="AR91" s="138">
        <f>AR25*1000/'Inflation GDP Population'!AP$23*100</f>
        <v>0.3467239953</v>
      </c>
      <c r="AS91" s="138">
        <f>AS25*1000/'Inflation GDP Population'!AQ$23*100</f>
        <v>0.5000074039</v>
      </c>
      <c r="AT91" s="138">
        <f>AT25*1000/'Inflation GDP Population'!AR$23*100</f>
        <v>0.6440497603</v>
      </c>
      <c r="AU91" s="138">
        <f>AU25*1000/'Inflation GDP Population'!AS$23*100</f>
        <v>0.5537774929</v>
      </c>
      <c r="AV91" s="138">
        <f>AV25*1000/'Inflation GDP Population'!AT$23*100</f>
        <v>0.4351484728</v>
      </c>
      <c r="AW91" s="138">
        <f>AW25*1000/'Inflation GDP Population'!AU$23*100</f>
        <v>0.3536997625</v>
      </c>
      <c r="AX91" s="138">
        <f>AX25*1000/'Inflation GDP Population'!AV$23*100</f>
        <v>0.3070800413</v>
      </c>
      <c r="AY91" s="138">
        <f>AY25*1000/'Inflation GDP Population'!AW$23*100</f>
        <v>0.3513328008</v>
      </c>
      <c r="AZ91" s="138">
        <f>AZ25*1000/'Inflation GDP Population'!AX$23*100</f>
        <v>0.4013222219</v>
      </c>
      <c r="BA91" s="138">
        <f>BA25*1000/'Inflation GDP Population'!AY$23*100</f>
        <v>0.2472697678</v>
      </c>
      <c r="BB91" s="138">
        <f>BB25*1000/'Inflation GDP Population'!AZ$23*100</f>
        <v>0</v>
      </c>
    </row>
    <row r="92" ht="15.75" customHeight="1">
      <c r="A92" s="135" t="s">
        <v>341</v>
      </c>
      <c r="B92" s="123" t="s">
        <v>336</v>
      </c>
      <c r="C92" s="137" t="s">
        <v>276</v>
      </c>
      <c r="D92" s="138">
        <f>D26*1000/'Inflation GDP Population'!B$23*100</f>
        <v>0.5881424649</v>
      </c>
      <c r="E92" s="138">
        <f>E26*1000/'Inflation GDP Population'!C$23*100</f>
        <v>0.5864239719</v>
      </c>
      <c r="F92" s="138">
        <f>F26*1000/'Inflation GDP Population'!D$23*100</f>
        <v>0.5783847047</v>
      </c>
      <c r="G92" s="138">
        <f>G26*1000/'Inflation GDP Population'!E$23*100</f>
        <v>0.5659998142</v>
      </c>
      <c r="H92" s="138">
        <f>H26*1000/'Inflation GDP Population'!F$23*100</f>
        <v>0.5859442567</v>
      </c>
      <c r="I92" s="138">
        <f>I26*1000/'Inflation GDP Population'!G$23*100</f>
        <v>0.5409363941</v>
      </c>
      <c r="J92" s="138">
        <f>J26*1000/'Inflation GDP Population'!H$23*100</f>
        <v>0.5320438235</v>
      </c>
      <c r="K92" s="138">
        <f>K26*1000/'Inflation GDP Population'!I$23*100</f>
        <v>0.5395765636</v>
      </c>
      <c r="L92" s="138">
        <f>L26*1000/'Inflation GDP Population'!J$23*100</f>
        <v>0.4773866176</v>
      </c>
      <c r="M92" s="138">
        <f>M26*1000/'Inflation GDP Population'!K$23*100</f>
        <v>0.5330044255</v>
      </c>
      <c r="N92" s="138">
        <f>N26*1000/'Inflation GDP Population'!L$23*100</f>
        <v>0.5655997968</v>
      </c>
      <c r="O92" s="138">
        <f>O26*1000/'Inflation GDP Population'!M$23*100</f>
        <v>0.5426033943</v>
      </c>
      <c r="P92" s="138">
        <f>P26*1000/'Inflation GDP Population'!N$23*100</f>
        <v>0.5328872421</v>
      </c>
      <c r="Q92" s="138">
        <f>Q26*1000/'Inflation GDP Population'!O$23*100</f>
        <v>0.546213052</v>
      </c>
      <c r="R92" s="138">
        <f>R26*1000/'Inflation GDP Population'!P$23*100</f>
        <v>0.5636428635</v>
      </c>
      <c r="S92" s="138">
        <f>S26*1000/'Inflation GDP Population'!Q$23*100</f>
        <v>0.602299124</v>
      </c>
      <c r="T92" s="138">
        <f>T26*1000/'Inflation GDP Population'!R$23*100</f>
        <v>0.6486277759</v>
      </c>
      <c r="U92" s="138">
        <f>U26*1000/'Inflation GDP Population'!S$23*100</f>
        <v>0.5857795159</v>
      </c>
      <c r="V92" s="138">
        <f>V26*1000/'Inflation GDP Population'!T$23*100</f>
        <v>0.5706558316</v>
      </c>
      <c r="W92" s="138">
        <f>W26*1000/'Inflation GDP Population'!U$23*100</f>
        <v>0.6192210368</v>
      </c>
      <c r="X92" s="138">
        <f>X26*1000/'Inflation GDP Population'!V$23*100</f>
        <v>0.6173776499</v>
      </c>
      <c r="Y92" s="138">
        <f>Y26*1000/'Inflation GDP Population'!W$23*100</f>
        <v>0.6055637226</v>
      </c>
      <c r="Z92" s="138">
        <f>Z26*1000/'Inflation GDP Population'!X$23*100</f>
        <v>0.5950752614</v>
      </c>
      <c r="AA92" s="138">
        <f>AA26*1000/'Inflation GDP Population'!Y$23*100</f>
        <v>0.5847664662</v>
      </c>
      <c r="AB92" s="138">
        <f>AB26*1000/'Inflation GDP Population'!Z$23*100</f>
        <v>0.5746343014</v>
      </c>
      <c r="AC92" s="138">
        <f>AC26*1000/'Inflation GDP Population'!AA$23*100</f>
        <v>0.5646757819</v>
      </c>
      <c r="AD92" s="138">
        <f>AD26*1000/'Inflation GDP Population'!AB$23*100</f>
        <v>0.5548879723</v>
      </c>
      <c r="AE92" s="138">
        <f>AE26*1000/'Inflation GDP Population'!AC$23*100</f>
        <v>0.5452679857</v>
      </c>
      <c r="AF92" s="138">
        <f>AF26*1000/'Inflation GDP Population'!AD$23*100</f>
        <v>0.5358129835</v>
      </c>
      <c r="AG92" s="138">
        <f>AG26*1000/'Inflation GDP Population'!AE$23*100</f>
        <v>0.5265201741</v>
      </c>
      <c r="AH92" s="138">
        <f>AH26*1000/'Inflation GDP Population'!AF$23*100</f>
        <v>0.5173868122</v>
      </c>
      <c r="AI92" s="138">
        <f>AI26*1000/'Inflation GDP Population'!AG$23*100</f>
        <v>0.5084101984</v>
      </c>
      <c r="AJ92" s="138">
        <f>AJ26*1000/'Inflation GDP Population'!AH$23*100</f>
        <v>0.4995876782</v>
      </c>
      <c r="AK92" s="138">
        <f>AK26*1000/'Inflation GDP Population'!AI$23*100</f>
        <v>0.4909166411</v>
      </c>
      <c r="AL92" s="138">
        <f>AL26*1000/'Inflation GDP Population'!AJ$23*100</f>
        <v>0.4823945203</v>
      </c>
      <c r="AM92" s="138">
        <f>AM26*1000/'Inflation GDP Population'!AK$23*100</f>
        <v>0.4740187916</v>
      </c>
      <c r="AN92" s="138">
        <f>AN26*1000/'Inflation GDP Population'!AL$23*100</f>
        <v>0.4657869731</v>
      </c>
      <c r="AO92" s="138">
        <f>AO26*1000/'Inflation GDP Population'!AM$23*100</f>
        <v>0.457696624</v>
      </c>
      <c r="AP92" s="138">
        <f>AP26*1000/'Inflation GDP Population'!AN$23*100</f>
        <v>0.4497453445</v>
      </c>
      <c r="AQ92" s="138">
        <f>AQ26*1000/'Inflation GDP Population'!AO$23*100</f>
        <v>0.4419307745</v>
      </c>
      <c r="AR92" s="138">
        <f>AR26*1000/'Inflation GDP Population'!AP$23*100</f>
        <v>0.4342505936</v>
      </c>
      <c r="AS92" s="138">
        <f>AS26*1000/'Inflation GDP Population'!AQ$23*100</f>
        <v>0.4267025201</v>
      </c>
      <c r="AT92" s="138">
        <f>AT26*1000/'Inflation GDP Population'!AR$23*100</f>
        <v>0.4192843102</v>
      </c>
      <c r="AU92" s="138">
        <f>AU26*1000/'Inflation GDP Population'!AS$23*100</f>
        <v>0.4119937579</v>
      </c>
      <c r="AV92" s="138">
        <f>AV26*1000/'Inflation GDP Population'!AT$23*100</f>
        <v>0.4048286938</v>
      </c>
      <c r="AW92" s="138">
        <f>AW26*1000/'Inflation GDP Population'!AU$23*100</f>
        <v>0.397786985</v>
      </c>
      <c r="AX92" s="138">
        <f>AX26*1000/'Inflation GDP Population'!AV$23*100</f>
        <v>0.3908665342</v>
      </c>
      <c r="AY92" s="138">
        <f>AY26*1000/'Inflation GDP Population'!AW$23*100</f>
        <v>0.3840652791</v>
      </c>
      <c r="AZ92" s="138">
        <f>AZ26*1000/'Inflation GDP Population'!AX$23*100</f>
        <v>0.3773811921</v>
      </c>
      <c r="BA92" s="138">
        <f>BA26*1000/'Inflation GDP Population'!AY$23*100</f>
        <v>0.3708122794</v>
      </c>
      <c r="BB92" s="138">
        <f>BB26*1000/'Inflation GDP Population'!AZ$23*100</f>
        <v>0.3643565807</v>
      </c>
    </row>
    <row r="93" ht="15.75" customHeight="1">
      <c r="A93" s="135" t="s">
        <v>342</v>
      </c>
      <c r="B93" s="123" t="s">
        <v>338</v>
      </c>
      <c r="C93" s="137" t="s">
        <v>276</v>
      </c>
      <c r="D93" s="138">
        <f>D27*1000/'Inflation GDP Population'!B$23*100</f>
        <v>0.3013753014</v>
      </c>
      <c r="E93" s="138">
        <f>E27*1000/'Inflation GDP Population'!C$23*100</f>
        <v>0.3004138995</v>
      </c>
      <c r="F93" s="138">
        <f>F27*1000/'Inflation GDP Population'!D$23*100</f>
        <v>0.2923263964</v>
      </c>
      <c r="G93" s="138">
        <f>G27*1000/'Inflation GDP Population'!E$23*100</f>
        <v>0.2903332596</v>
      </c>
      <c r="H93" s="138">
        <f>H27*1000/'Inflation GDP Population'!F$23*100</f>
        <v>0.3023928309</v>
      </c>
      <c r="I93" s="138">
        <f>I27*1000/'Inflation GDP Population'!G$23*100</f>
        <v>0.2718683127</v>
      </c>
      <c r="J93" s="138">
        <f>J27*1000/'Inflation GDP Population'!H$23*100</f>
        <v>0.3609021041</v>
      </c>
      <c r="K93" s="138">
        <f>K27*1000/'Inflation GDP Population'!I$23*100</f>
        <v>0.3761847293</v>
      </c>
      <c r="L93" s="138">
        <f>L27*1000/'Inflation GDP Population'!J$23*100</f>
        <v>0.450341372</v>
      </c>
      <c r="M93" s="138">
        <f>M27*1000/'Inflation GDP Population'!K$23*100</f>
        <v>0.3654557693</v>
      </c>
      <c r="N93" s="138">
        <f>N27*1000/'Inflation GDP Population'!L$23*100</f>
        <v>0.5027536696</v>
      </c>
      <c r="O93" s="138">
        <f>O27*1000/'Inflation GDP Population'!M$23*100</f>
        <v>0.3493550321</v>
      </c>
      <c r="P93" s="138">
        <f>P27*1000/'Inflation GDP Population'!N$23*100</f>
        <v>0.5406721434</v>
      </c>
      <c r="Q93" s="138">
        <f>Q27*1000/'Inflation GDP Population'!O$23*100</f>
        <v>0.4565844418</v>
      </c>
      <c r="R93" s="138">
        <f>R27*1000/'Inflation GDP Population'!P$23*100</f>
        <v>0.7000755144</v>
      </c>
      <c r="S93" s="138">
        <f>S27*1000/'Inflation GDP Population'!Q$23*100</f>
        <v>0.4732794231</v>
      </c>
      <c r="T93" s="138">
        <f>T27*1000/'Inflation GDP Population'!R$23*100</f>
        <v>0.5565715739</v>
      </c>
      <c r="U93" s="138">
        <f>U27*1000/'Inflation GDP Population'!S$23*100</f>
        <v>0.5537737009</v>
      </c>
      <c r="V93" s="138">
        <f>V27*1000/'Inflation GDP Population'!T$23*100</f>
        <v>0.5384450759</v>
      </c>
      <c r="W93" s="138">
        <f>W27*1000/'Inflation GDP Population'!U$23*100</f>
        <v>0.5395139327</v>
      </c>
      <c r="X93" s="138">
        <f>X27*1000/'Inflation GDP Population'!V$23*100</f>
        <v>0.5291899787</v>
      </c>
      <c r="Y93" s="138">
        <f>Y27*1000/'Inflation GDP Population'!W$23*100</f>
        <v>0.5493281769</v>
      </c>
      <c r="Z93" s="138">
        <f>Z27*1000/'Inflation GDP Population'!X$23*100</f>
        <v>0.5450138268</v>
      </c>
      <c r="AA93" s="138">
        <f>AA27*1000/'Inflation GDP Population'!Y$23*100</f>
        <v>0.5406634433</v>
      </c>
      <c r="AB93" s="138">
        <f>AB27*1000/'Inflation GDP Population'!Z$23*100</f>
        <v>0.536279985</v>
      </c>
      <c r="AC93" s="138">
        <f>AC27*1000/'Inflation GDP Population'!AA$23*100</f>
        <v>0.5318663109</v>
      </c>
      <c r="AD93" s="138">
        <f>AD27*1000/'Inflation GDP Population'!AB$23*100</f>
        <v>0.5274323128</v>
      </c>
      <c r="AE93" s="138">
        <f>AE27*1000/'Inflation GDP Population'!AC$23*100</f>
        <v>0.5229662604</v>
      </c>
      <c r="AF93" s="138">
        <f>AF27*1000/'Inflation GDP Population'!AD$23*100</f>
        <v>0.518471138</v>
      </c>
      <c r="AG93" s="138">
        <f>AG27*1000/'Inflation GDP Population'!AE$23*100</f>
        <v>0.5152484763</v>
      </c>
      <c r="AH93" s="138">
        <f>AH27*1000/'Inflation GDP Population'!AF$23*100</f>
        <v>0.5094380978</v>
      </c>
      <c r="AI93" s="138">
        <f>AI27*1000/'Inflation GDP Population'!AG$23*100</f>
        <v>0.5079286734</v>
      </c>
      <c r="AJ93" s="138">
        <f>AJ27*1000/'Inflation GDP Population'!AH$23*100</f>
        <v>0.5003449158</v>
      </c>
      <c r="AK93" s="138">
        <f>AK27*1000/'Inflation GDP Population'!AI$23*100</f>
        <v>0.5014989017</v>
      </c>
      <c r="AL93" s="138">
        <f>AL27*1000/'Inflation GDP Population'!AJ$23*100</f>
        <v>0.494152717</v>
      </c>
      <c r="AM93" s="138">
        <f>AM27*1000/'Inflation GDP Population'!AK$23*100</f>
        <v>0.4896414985</v>
      </c>
      <c r="AN93" s="138">
        <f>AN27*1000/'Inflation GDP Population'!AL$23*100</f>
        <v>0.4919331107</v>
      </c>
      <c r="AO93" s="138">
        <f>AO27*1000/'Inflation GDP Population'!AM$23*100</f>
        <v>0.4889257544</v>
      </c>
      <c r="AP93" s="138">
        <f>AP27*1000/'Inflation GDP Population'!AN$23*100</f>
        <v>0.4823059277</v>
      </c>
      <c r="AQ93" s="138">
        <f>AQ27*1000/'Inflation GDP Population'!AO$23*100</f>
        <v>0.4758325244</v>
      </c>
      <c r="AR93" s="138">
        <f>AR27*1000/'Inflation GDP Population'!AP$23*100</f>
        <v>0.4922184331</v>
      </c>
      <c r="AS93" s="138">
        <f>AS27*1000/'Inflation GDP Population'!AQ$23*100</f>
        <v>0.4620457439</v>
      </c>
      <c r="AT93" s="138">
        <f>AT27*1000/'Inflation GDP Population'!AR$23*100</f>
        <v>0.4628151959</v>
      </c>
      <c r="AU93" s="138">
        <f>AU27*1000/'Inflation GDP Population'!AS$23*100</f>
        <v>0.4717784806</v>
      </c>
      <c r="AV93" s="138">
        <f>AV27*1000/'Inflation GDP Population'!AT$23*100</f>
        <v>0.4754695763</v>
      </c>
      <c r="AW93" s="138">
        <f>AW27*1000/'Inflation GDP Population'!AU$23*100</f>
        <v>0.4515817238</v>
      </c>
      <c r="AX93" s="138">
        <f>AX27*1000/'Inflation GDP Population'!AV$23*100</f>
        <v>0.4512431042</v>
      </c>
      <c r="AY93" s="138">
        <f>AY27*1000/'Inflation GDP Population'!AW$23*100</f>
        <v>0.4318073699</v>
      </c>
      <c r="AZ93" s="138">
        <f>AZ27*1000/'Inflation GDP Population'!AX$23*100</f>
        <v>0.4272945493</v>
      </c>
      <c r="BA93" s="138">
        <f>BA27*1000/'Inflation GDP Population'!AY$23*100</f>
        <v>0.4330588182</v>
      </c>
      <c r="BB93" s="138">
        <f>BB27*1000/'Inflation GDP Population'!AZ$23*100</f>
        <v>0.4247719529</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1071.8</v>
      </c>
      <c r="Y6" s="145">
        <f>'Assumptions (Coal)'!X53</f>
        <v>257</v>
      </c>
      <c r="Z6" s="145">
        <f>'Assumptions (Coal)'!Y53</f>
        <v>403</v>
      </c>
      <c r="AA6" s="145">
        <f>'Assumptions (Coal)'!Z53</f>
        <v>0</v>
      </c>
      <c r="AB6" s="145">
        <f>'Assumptions (Coal)'!AA53</f>
        <v>873</v>
      </c>
      <c r="AC6" s="145">
        <f>'Assumptions (Coal)'!AB53</f>
        <v>0</v>
      </c>
      <c r="AD6" s="145">
        <f>'Assumptions (Coal)'!AC53</f>
        <v>890</v>
      </c>
      <c r="AE6" s="145">
        <f>'Assumptions (Coal)'!AD53</f>
        <v>91.5</v>
      </c>
      <c r="AF6" s="145">
        <f>'Assumptions (Coal)'!AE53</f>
        <v>1774.9</v>
      </c>
      <c r="AG6" s="145">
        <f>'Assumptions (Coal)'!AF53</f>
        <v>1292</v>
      </c>
      <c r="AH6" s="145">
        <f>'Assumptions (Coal)'!AG53</f>
        <v>3004.7</v>
      </c>
      <c r="AI6" s="145">
        <f>'Assumptions (Coal)'!AH53</f>
        <v>1938.3</v>
      </c>
      <c r="AJ6" s="145">
        <f>'Assumptions (Coal)'!AI53</f>
        <v>787.3</v>
      </c>
      <c r="AK6" s="145">
        <f>'Assumptions (Coal)'!AJ53</f>
        <v>1281.6</v>
      </c>
      <c r="AL6" s="145">
        <f>'Assumptions (Coal)'!AK53</f>
        <v>1068.7</v>
      </c>
      <c r="AM6" s="145">
        <f>'Assumptions (Coal)'!AL53</f>
        <v>1049</v>
      </c>
      <c r="AN6" s="145">
        <f>'Assumptions (Coal)'!AM53</f>
        <v>594</v>
      </c>
      <c r="AO6" s="145">
        <f>'Assumptions (Coal)'!AN53</f>
        <v>477</v>
      </c>
      <c r="AP6" s="145">
        <f>'Assumptions (Coal)'!AO53</f>
        <v>5</v>
      </c>
      <c r="AQ6" s="145">
        <f>'Assumptions (Coal)'!AP53</f>
        <v>7.9</v>
      </c>
      <c r="AR6" s="145">
        <f>'Assumptions (Coal)'!AQ53</f>
        <v>0</v>
      </c>
      <c r="AS6" s="145">
        <f>'Assumptions (Coal)'!AR53</f>
        <v>363.3</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17321.8</v>
      </c>
      <c r="Y7" s="148">
        <f>X7-'Assumptions (Coal)'!X53+X18</f>
        <v>17714.19848</v>
      </c>
      <c r="Z7" s="148">
        <f>Y7-'Assumptions (Coal)'!Y53+Y18</f>
        <v>17311.19848</v>
      </c>
      <c r="AA7" s="148">
        <f>Z7-'Assumptions (Coal)'!Z53+Z18</f>
        <v>17311.19848</v>
      </c>
      <c r="AB7" s="148">
        <f>AA7-'Assumptions (Coal)'!AA53+AA18</f>
        <v>16438.19848</v>
      </c>
      <c r="AC7" s="148">
        <f>AB7-'Assumptions (Coal)'!AB53+AB18</f>
        <v>16438.19848</v>
      </c>
      <c r="AD7" s="148">
        <f>AC7-'Assumptions (Coal)'!AC53+AC18</f>
        <v>15548.19848</v>
      </c>
      <c r="AE7" s="148">
        <f>AD7-'Assumptions (Coal)'!AD53+AD18</f>
        <v>15456.69848</v>
      </c>
      <c r="AF7" s="148">
        <f>AE7-'Assumptions (Coal)'!AE53+AE18</f>
        <v>13681.79848</v>
      </c>
      <c r="AG7" s="148">
        <f>AF7-'Assumptions (Coal)'!AF53+AF18</f>
        <v>13299.98635</v>
      </c>
      <c r="AH7" s="148">
        <f>AG7-'Assumptions (Coal)'!AG53+AG18</f>
        <v>11164.88484</v>
      </c>
      <c r="AI7" s="148">
        <f>AH7-'Assumptions (Coal)'!AH53+AH18</f>
        <v>11808.88332</v>
      </c>
      <c r="AJ7" s="148">
        <f>AI7-'Assumptions (Coal)'!AI53+AI18</f>
        <v>12537.4818</v>
      </c>
      <c r="AK7" s="148">
        <f>AJ7-'Assumptions (Coal)'!AJ53+AJ18</f>
        <v>11620.78029</v>
      </c>
      <c r="AL7" s="148">
        <f>AK7-'Assumptions (Coal)'!AK53+AK18</f>
        <v>11411.27877</v>
      </c>
      <c r="AM7" s="148">
        <f>AL7-'Assumptions (Coal)'!AL53+AL18</f>
        <v>11008.57726</v>
      </c>
      <c r="AN7" s="148">
        <f>AM7-'Assumptions (Coal)'!AM53+AM18</f>
        <v>11041.17574</v>
      </c>
      <c r="AO7" s="148">
        <f>AN7-'Assumptions (Coal)'!AN53+AN18</f>
        <v>10735.77422</v>
      </c>
      <c r="AP7" s="148">
        <f>AO7-'Assumptions (Coal)'!AO53+AO18</f>
        <v>10785.37271</v>
      </c>
      <c r="AQ7" s="148">
        <f>AP7-'Assumptions (Coal)'!AP53+AP18</f>
        <v>10777.47271</v>
      </c>
      <c r="AR7" s="148">
        <f>AQ7-'Assumptions (Coal)'!AQ53+AQ18</f>
        <v>10777.47271</v>
      </c>
      <c r="AS7" s="148">
        <f>AR7-'Assumptions (Coal)'!AR53+AR18</f>
        <v>10414.17271</v>
      </c>
      <c r="AT7" s="148">
        <f>AS7-'Assumptions (Coal)'!AS53+AS18</f>
        <v>10414.17271</v>
      </c>
      <c r="AU7" s="148">
        <f>AT7-'Assumptions (Coal)'!AT53+AT18</f>
        <v>10414.17271</v>
      </c>
      <c r="AV7" s="148">
        <f>AU7-'Assumptions (Coal)'!AU53+AU18</f>
        <v>10414.17271</v>
      </c>
      <c r="AW7" s="148">
        <f>AV7-'Assumptions (Coal)'!AV53+AV18</f>
        <v>10414.17271</v>
      </c>
      <c r="AX7" s="148">
        <f>AW7-'Assumptions (Coal)'!AW53+AW18</f>
        <v>10414.17271</v>
      </c>
      <c r="AY7" s="148">
        <f>AX7-'Assumptions (Coal)'!AX53+AX18</f>
        <v>10414.17271</v>
      </c>
      <c r="AZ7" s="148">
        <f>AY7-'Assumptions (Coal)'!AY53+AY18</f>
        <v>10414.17271</v>
      </c>
      <c r="BA7" s="148">
        <f>AZ7-'Assumptions (Coal)'!AZ53+AZ18</f>
        <v>10414.17271</v>
      </c>
      <c r="BB7" s="148"/>
    </row>
    <row r="8" ht="15.0" customHeight="1">
      <c r="A8" s="149" t="s">
        <v>350</v>
      </c>
      <c r="B8" s="150" t="s">
        <v>149</v>
      </c>
      <c r="C8" s="151">
        <v>18201.2</v>
      </c>
      <c r="D8" s="152">
        <v>18201.2</v>
      </c>
      <c r="E8" s="152">
        <v>18201.2</v>
      </c>
      <c r="F8" s="152">
        <v>18201.2</v>
      </c>
      <c r="G8" s="152">
        <v>18201.2</v>
      </c>
      <c r="H8" s="152">
        <v>18201.2</v>
      </c>
      <c r="I8" s="152">
        <v>18201.2</v>
      </c>
      <c r="J8" s="152">
        <v>18201.2</v>
      </c>
      <c r="K8" s="152">
        <v>18201.2</v>
      </c>
      <c r="L8" s="152">
        <v>18939.2</v>
      </c>
      <c r="M8" s="152">
        <v>19010.6</v>
      </c>
      <c r="N8" s="152">
        <v>19258.6</v>
      </c>
      <c r="O8" s="152">
        <v>19256.6</v>
      </c>
      <c r="P8" s="152">
        <v>19256.6</v>
      </c>
      <c r="Q8" s="152">
        <v>19337.8</v>
      </c>
      <c r="R8" s="152">
        <v>19138.8</v>
      </c>
      <c r="S8" s="152">
        <v>18665.8</v>
      </c>
      <c r="T8" s="152">
        <v>18475.6</v>
      </c>
      <c r="U8" s="152">
        <v>18393.6</v>
      </c>
      <c r="V8" s="153">
        <f t="shared" ref="V8:W8" si="1">U8+V18</f>
        <v>18393.6</v>
      </c>
      <c r="W8" s="153">
        <f t="shared" si="1"/>
        <v>18393.6</v>
      </c>
      <c r="X8" s="154">
        <f t="shared" ref="X8:AZ8" si="2">W8+($BA$8-$W$8)/($BA$2-$W$2)</f>
        <v>17971.19848</v>
      </c>
      <c r="Y8" s="154">
        <f t="shared" si="2"/>
        <v>17548.79697</v>
      </c>
      <c r="Z8" s="154">
        <f t="shared" si="2"/>
        <v>17126.39545</v>
      </c>
      <c r="AA8" s="154">
        <f t="shared" si="2"/>
        <v>16703.99393</v>
      </c>
      <c r="AB8" s="154">
        <f t="shared" si="2"/>
        <v>16281.59242</v>
      </c>
      <c r="AC8" s="154">
        <f t="shared" si="2"/>
        <v>15859.1909</v>
      </c>
      <c r="AD8" s="154">
        <f t="shared" si="2"/>
        <v>15436.78939</v>
      </c>
      <c r="AE8" s="154">
        <f t="shared" si="2"/>
        <v>15014.38787</v>
      </c>
      <c r="AF8" s="154">
        <f t="shared" si="2"/>
        <v>14591.98635</v>
      </c>
      <c r="AG8" s="154">
        <f t="shared" si="2"/>
        <v>14169.58484</v>
      </c>
      <c r="AH8" s="154">
        <f t="shared" si="2"/>
        <v>13747.18332</v>
      </c>
      <c r="AI8" s="154">
        <f t="shared" si="2"/>
        <v>13324.7818</v>
      </c>
      <c r="AJ8" s="154">
        <f t="shared" si="2"/>
        <v>12902.38029</v>
      </c>
      <c r="AK8" s="154">
        <f t="shared" si="2"/>
        <v>12479.97877</v>
      </c>
      <c r="AL8" s="154">
        <f t="shared" si="2"/>
        <v>12057.57726</v>
      </c>
      <c r="AM8" s="154">
        <f t="shared" si="2"/>
        <v>11635.17574</v>
      </c>
      <c r="AN8" s="154">
        <f t="shared" si="2"/>
        <v>11212.77422</v>
      </c>
      <c r="AO8" s="154">
        <f t="shared" si="2"/>
        <v>10790.37271</v>
      </c>
      <c r="AP8" s="154">
        <f t="shared" si="2"/>
        <v>10367.97119</v>
      </c>
      <c r="AQ8" s="154">
        <f t="shared" si="2"/>
        <v>9945.569674</v>
      </c>
      <c r="AR8" s="154">
        <f t="shared" si="2"/>
        <v>9523.168158</v>
      </c>
      <c r="AS8" s="154">
        <f t="shared" si="2"/>
        <v>9100.766642</v>
      </c>
      <c r="AT8" s="154">
        <f t="shared" si="2"/>
        <v>8678.365125</v>
      </c>
      <c r="AU8" s="154">
        <f t="shared" si="2"/>
        <v>8255.963609</v>
      </c>
      <c r="AV8" s="154">
        <f t="shared" si="2"/>
        <v>7833.562093</v>
      </c>
      <c r="AW8" s="154">
        <f t="shared" si="2"/>
        <v>7411.160577</v>
      </c>
      <c r="AX8" s="154">
        <f t="shared" si="2"/>
        <v>6988.75906</v>
      </c>
      <c r="AY8" s="154">
        <f t="shared" si="2"/>
        <v>6566.357544</v>
      </c>
      <c r="AZ8" s="154">
        <f t="shared" si="2"/>
        <v>6143.956028</v>
      </c>
      <c r="BA8" s="155">
        <f>Inputs!H3</f>
        <v>5721.554511</v>
      </c>
    </row>
    <row r="9">
      <c r="A9" s="149" t="s">
        <v>28</v>
      </c>
      <c r="B9" s="150" t="s">
        <v>150</v>
      </c>
      <c r="C9" s="156">
        <v>119.362775</v>
      </c>
      <c r="D9" s="156">
        <v>119.11133</v>
      </c>
      <c r="E9" s="156">
        <v>124.160921</v>
      </c>
      <c r="F9" s="156">
        <v>125.598629</v>
      </c>
      <c r="G9" s="156">
        <v>120.536042</v>
      </c>
      <c r="H9" s="156">
        <v>124.862564</v>
      </c>
      <c r="I9" s="156">
        <v>121.190853</v>
      </c>
      <c r="J9" s="156">
        <v>122.136998</v>
      </c>
      <c r="K9" s="156">
        <v>125.130664</v>
      </c>
      <c r="L9" s="156">
        <v>122.476249</v>
      </c>
      <c r="M9" s="156">
        <v>119.103262</v>
      </c>
      <c r="N9" s="156">
        <v>121.79453</v>
      </c>
      <c r="O9" s="156">
        <v>113.436625</v>
      </c>
      <c r="P9" s="156">
        <v>116.861017</v>
      </c>
      <c r="Q9" s="156">
        <v>113.663693</v>
      </c>
      <c r="R9" s="156">
        <v>102.875279</v>
      </c>
      <c r="S9" s="156">
        <v>92.814853</v>
      </c>
      <c r="T9" s="156">
        <v>86.750115</v>
      </c>
      <c r="U9" s="156">
        <v>88.56594</v>
      </c>
      <c r="V9" s="157">
        <f t="shared" ref="V9:W9" si="3">U9</f>
        <v>88.56594</v>
      </c>
      <c r="W9" s="157">
        <f t="shared" si="3"/>
        <v>88.56594</v>
      </c>
      <c r="X9" s="154">
        <f t="shared" ref="X9:AZ9" si="4">W9+($BA$9-$W$9)/($BA$2-$W$2)</f>
        <v>86.18920776</v>
      </c>
      <c r="Y9" s="154">
        <f t="shared" si="4"/>
        <v>83.81247551</v>
      </c>
      <c r="Z9" s="154">
        <f t="shared" si="4"/>
        <v>81.43574327</v>
      </c>
      <c r="AA9" s="154">
        <f t="shared" si="4"/>
        <v>79.05901103</v>
      </c>
      <c r="AB9" s="154">
        <f t="shared" si="4"/>
        <v>76.68227879</v>
      </c>
      <c r="AC9" s="154">
        <f t="shared" si="4"/>
        <v>74.30554654</v>
      </c>
      <c r="AD9" s="154">
        <f t="shared" si="4"/>
        <v>71.9288143</v>
      </c>
      <c r="AE9" s="154">
        <f t="shared" si="4"/>
        <v>69.55208206</v>
      </c>
      <c r="AF9" s="154">
        <f t="shared" si="4"/>
        <v>67.17534981</v>
      </c>
      <c r="AG9" s="154">
        <f t="shared" si="4"/>
        <v>64.79861757</v>
      </c>
      <c r="AH9" s="154">
        <f t="shared" si="4"/>
        <v>62.42188533</v>
      </c>
      <c r="AI9" s="154">
        <f t="shared" si="4"/>
        <v>60.04515309</v>
      </c>
      <c r="AJ9" s="154">
        <f t="shared" si="4"/>
        <v>57.66842084</v>
      </c>
      <c r="AK9" s="154">
        <f t="shared" si="4"/>
        <v>55.2916886</v>
      </c>
      <c r="AL9" s="154">
        <f t="shared" si="4"/>
        <v>52.91495636</v>
      </c>
      <c r="AM9" s="154">
        <f t="shared" si="4"/>
        <v>50.53822412</v>
      </c>
      <c r="AN9" s="154">
        <f t="shared" si="4"/>
        <v>48.16149187</v>
      </c>
      <c r="AO9" s="154">
        <f t="shared" si="4"/>
        <v>45.78475963</v>
      </c>
      <c r="AP9" s="154">
        <f t="shared" si="4"/>
        <v>43.40802739</v>
      </c>
      <c r="AQ9" s="154">
        <f t="shared" si="4"/>
        <v>41.03129514</v>
      </c>
      <c r="AR9" s="154">
        <f t="shared" si="4"/>
        <v>38.6545629</v>
      </c>
      <c r="AS9" s="154">
        <f t="shared" si="4"/>
        <v>36.27783066</v>
      </c>
      <c r="AT9" s="154">
        <f t="shared" si="4"/>
        <v>33.90109842</v>
      </c>
      <c r="AU9" s="154">
        <f t="shared" si="4"/>
        <v>31.52436617</v>
      </c>
      <c r="AV9" s="154">
        <f t="shared" si="4"/>
        <v>29.14763393</v>
      </c>
      <c r="AW9" s="154">
        <f t="shared" si="4"/>
        <v>26.77090169</v>
      </c>
      <c r="AX9" s="154">
        <f t="shared" si="4"/>
        <v>24.39416944</v>
      </c>
      <c r="AY9" s="154">
        <f t="shared" si="4"/>
        <v>22.0174372</v>
      </c>
      <c r="AZ9" s="154">
        <f t="shared" si="4"/>
        <v>19.64070496</v>
      </c>
      <c r="BA9" s="155">
        <f>Inputs!I3</f>
        <v>17.26397272</v>
      </c>
    </row>
    <row r="10" ht="15.0" customHeight="1">
      <c r="A10" s="158" t="s">
        <v>31</v>
      </c>
      <c r="B10" s="159" t="s">
        <v>351</v>
      </c>
      <c r="C10" s="160">
        <f>'Assumptions (Coal)'!B25*Model!C8/10^9+'Assumptions (Coal)'!B26*Model!C9/10^3</f>
        <v>0.7860736962</v>
      </c>
      <c r="D10" s="160">
        <f>'Assumptions (Coal)'!C25*Model!D8/10^9+'Assumptions (Coal)'!C26*Model!D9/10^3</f>
        <v>0.7839180284</v>
      </c>
      <c r="E10" s="160">
        <f>'Assumptions (Coal)'!D25*Model!E8/10^9+'Assumptions (Coal)'!D26*Model!E9/10^3</f>
        <v>0.8023242375</v>
      </c>
      <c r="F10" s="160">
        <f>'Assumptions (Coal)'!E25*Model!F8/10^9+'Assumptions (Coal)'!E26*Model!F9/10^3</f>
        <v>0.8066877549</v>
      </c>
      <c r="G10" s="160">
        <f>'Assumptions (Coal)'!F25*Model!G8/10^9+'Assumptions (Coal)'!F26*Model!G9/10^3</f>
        <v>0.7992773182</v>
      </c>
      <c r="H10" s="160">
        <f>'Assumptions (Coal)'!G25*Model!H8/10^9+'Assumptions (Coal)'!G26*Model!H9/10^3</f>
        <v>0.8400667861</v>
      </c>
      <c r="I10" s="160">
        <f>'Assumptions (Coal)'!H25*Model!I8/10^9+'Assumptions (Coal)'!H26*Model!I9/10^3</f>
        <v>0.8682937304</v>
      </c>
      <c r="J10" s="160">
        <f>'Assumptions (Coal)'!I25*Model!J8/10^9+'Assumptions (Coal)'!I26*Model!J9/10^3</f>
        <v>0.8930023245</v>
      </c>
      <c r="K10" s="160">
        <f>'Assumptions (Coal)'!J25*Model!K8/10^9+'Assumptions (Coal)'!J26*Model!K9/10^3</f>
        <v>0.9408998939</v>
      </c>
      <c r="L10" s="160">
        <f>'Assumptions (Coal)'!K25*Model!L8/10^9+'Assumptions (Coal)'!K26*Model!L9/10^3</f>
        <v>0.9609623618</v>
      </c>
      <c r="M10" s="160">
        <f>'Assumptions (Coal)'!L25*Model!M8/10^9+'Assumptions (Coal)'!L26*Model!M9/10^3</f>
        <v>0.9637549929</v>
      </c>
      <c r="N10" s="160">
        <f>'Assumptions (Coal)'!M25*Model!N8/10^9+'Assumptions (Coal)'!M26*Model!N9/10^3</f>
        <v>1.002190652</v>
      </c>
      <c r="O10" s="160">
        <f>'Assumptions (Coal)'!N25*Model!O8/10^9+'Assumptions (Coal)'!N26*Model!O9/10^3</f>
        <v>0.9697781123</v>
      </c>
      <c r="P10" s="160">
        <f>'Assumptions (Coal)'!O25*Model!P8/10^9+'Assumptions (Coal)'!O26*Model!P9/10^3</f>
        <v>0.9972816235</v>
      </c>
      <c r="Q10" s="160">
        <f>'Assumptions (Coal)'!P25*Model!Q8/10^9+'Assumptions (Coal)'!P26*Model!Q9/10^3</f>
        <v>1.016251521</v>
      </c>
      <c r="R10" s="160">
        <f>'Assumptions (Coal)'!Q25*Model!R8/10^9+'Assumptions (Coal)'!Q26*Model!R9/10^3</f>
        <v>0.9713775191</v>
      </c>
      <c r="S10" s="160">
        <f>'Assumptions (Coal)'!R25*Model!S8/10^9+'Assumptions (Coal)'!R26*Model!S9/10^3</f>
        <v>0.8978934431</v>
      </c>
      <c r="T10" s="160">
        <f>'Assumptions (Coal)'!S25*Model!T8/10^9+'Assumptions (Coal)'!S26*Model!T9/10^3</f>
        <v>0.8954335921</v>
      </c>
      <c r="U10" s="160">
        <f>'Assumptions (Coal)'!T25*Model!U8/10^9+'Assumptions (Coal)'!T26*Model!U9/10^3</f>
        <v>0.9130538804</v>
      </c>
      <c r="V10" s="160">
        <f>'Assumptions (Coal)'!U25*Model!V8/10^9+'Assumptions (Coal)'!U26*Model!V9/10^3</f>
        <v>0.9298488103</v>
      </c>
      <c r="W10" s="160">
        <f>'Assumptions (Coal)'!V25*Model!W8/10^9+'Assumptions (Coal)'!V26*Model!W9/10^3</f>
        <v>0.94695267</v>
      </c>
      <c r="X10" s="160">
        <f>IF(W18&gt;0,'Assumptions (Coal)'!W18*Model!W18/10^9+'Assumptions (Coal)'!W19*Model!X9*(Model!W18/Model!X8)/10^3+'Assumptions (Coal)'!W25*(Model!X8-W18)/10^9+'Assumptions (Coal)'!W26*Model!X9*((X8-Model!W18)/Model!X8)/10^3,'Assumptions (Coal)'!W25*Model!X8/10^9+'Assumptions (Coal)'!W26*Model!X9/10^3)</f>
        <v>0.9403043831</v>
      </c>
      <c r="Y10" s="160">
        <f>IF(X18&gt;0,'Assumptions (Coal)'!X18*Model!X18/10^9+'Assumptions (Coal)'!X19*Model!Y9*(Model!X18/Model!Y8)/10^3+'Assumptions (Coal)'!X25*(Model!Y8-X18)/10^9+'Assumptions (Coal)'!X26*Model!Y9*((Y8-Model!X18)/Model!Y8)/10^3,'Assumptions (Coal)'!X25*Model!Y8/10^9+'Assumptions (Coal)'!X26*Model!Y9/10^3)</f>
        <v>0.9690342141</v>
      </c>
      <c r="Z10" s="160">
        <f>IF(Y18&gt;0,'Assumptions (Coal)'!Y18*Model!Y18/10^9+'Assumptions (Coal)'!Y19*Model!Z9*(Model!Y18/Model!Z8)/10^3+'Assumptions (Coal)'!Y25*(Model!Z8-Y18)/10^9+'Assumptions (Coal)'!Y26*Model!Z9*((Z8-Model!Y18)/Model!Z8)/10^3,'Assumptions (Coal)'!Y25*Model!Z8/10^9+'Assumptions (Coal)'!Y26*Model!Z9/10^3)</f>
        <v>0.9252943346</v>
      </c>
      <c r="AA10" s="160">
        <f>IF(Z18&gt;0,'Assumptions (Coal)'!Z18*Model!Z18/10^9+'Assumptions (Coal)'!Z19*Model!AA9*(Model!Z18/Model!AA8)/10^3+'Assumptions (Coal)'!Z25*(Model!AA8-Z18)/10^9+'Assumptions (Coal)'!Z26*Model!AA9*((AA8-Model!Z18)/Model!AA8)/10^3,'Assumptions (Coal)'!Z25*Model!AA8/10^9+'Assumptions (Coal)'!Z26*Model!AA9/10^3)</f>
        <v>0.9168950115</v>
      </c>
      <c r="AB10" s="160">
        <f>IF(AA18&gt;0,'Assumptions (Coal)'!AA18*Model!AA18/10^9+'Assumptions (Coal)'!AA19*Model!AB9*(Model!AA18/Model!AB8)/10^3+'Assumptions (Coal)'!AA25*(Model!AB8-AA18)/10^9+'Assumptions (Coal)'!AA26*Model!AB9*((AB8-Model!AA18)/Model!AB8)/10^3,'Assumptions (Coal)'!AA25*Model!AB8/10^9+'Assumptions (Coal)'!AA26*Model!AB9/10^3)</f>
        <v>0.9078736187</v>
      </c>
      <c r="AC10" s="160">
        <f>IF(AB18&gt;0,'Assumptions (Coal)'!AB18*Model!AB18/10^9+'Assumptions (Coal)'!AB19*Model!AC9*(Model!AB18/Model!AC8)/10^3+'Assumptions (Coal)'!AB25*(Model!AC8-AB18)/10^9+'Assumptions (Coal)'!AB26*Model!AC9*((AC8-Model!AB18)/Model!AC8)/10^3,'Assumptions (Coal)'!AB25*Model!AC8/10^9+'Assumptions (Coal)'!AB26*Model!AC9/10^3)</f>
        <v>0.8982101131</v>
      </c>
      <c r="AD10" s="160">
        <f>IF(AC18&gt;0,'Assumptions (Coal)'!AC18*Model!AC18/10^9+'Assumptions (Coal)'!AC19*Model!AD9*(Model!AC18/Model!AD8)/10^3+'Assumptions (Coal)'!AC25*(Model!AD8-AC18)/10^9+'Assumptions (Coal)'!AC26*Model!AD9*((AD8-Model!AC18)/Model!AD8)/10^3,'Assumptions (Coal)'!AC25*Model!AD8/10^9+'Assumptions (Coal)'!AC26*Model!AD9/10^3)</f>
        <v>0.8878839246</v>
      </c>
      <c r="AE10" s="160">
        <f>IF(AD18&gt;0,'Assumptions (Coal)'!AD18*Model!AD18/10^9+'Assumptions (Coal)'!AD19*Model!AE9*(Model!AD18/Model!AE8)/10^3+'Assumptions (Coal)'!AD25*(Model!AE8-AD18)/10^9+'Assumptions (Coal)'!AD26*Model!AE9*((AE8-Model!AD18)/Model!AE8)/10^3,'Assumptions (Coal)'!AD25*Model!AE8/10^9+'Assumptions (Coal)'!AD26*Model!AE9/10^3)</f>
        <v>0.8768739438</v>
      </c>
      <c r="AF10" s="160">
        <f>IF(AE18&gt;0,'Assumptions (Coal)'!AE18*Model!AE18/10^9+'Assumptions (Coal)'!AE19*Model!AF9*(Model!AE18/Model!AF8)/10^3+'Assumptions (Coal)'!AE25*(Model!AF8-AE18)/10^9+'Assumptions (Coal)'!AE26*Model!AF9*((AF8-Model!AE18)/Model!AF8)/10^3,'Assumptions (Coal)'!AE25*Model!AF8/10^9+'Assumptions (Coal)'!AE26*Model!AF9/10^3)</f>
        <v>0.8651585089</v>
      </c>
      <c r="AG10" s="160">
        <f>IF(AF18&gt;0,'Assumptions (Coal)'!AF18*Model!AF18/10^9+'Assumptions (Coal)'!AF19*Model!AG9*(Model!AF18/Model!AG8)/10^3+'Assumptions (Coal)'!AF25*(Model!AG8-AF18)/10^9+'Assumptions (Coal)'!AF26*Model!AG9*((AG8-Model!AF18)/Model!AG8)/10^3,'Assumptions (Coal)'!AF25*Model!AG8/10^9+'Assumptions (Coal)'!AF26*Model!AG9/10^3)</f>
        <v>0.9093147256</v>
      </c>
      <c r="AH10" s="160">
        <f>IF(AG18&gt;0,'Assumptions (Coal)'!AG18*Model!AG18/10^9+'Assumptions (Coal)'!AG19*Model!AH9*(Model!AG18/Model!AH8)/10^3+'Assumptions (Coal)'!AG25*(Model!AH8-AG18)/10^9+'Assumptions (Coal)'!AG26*Model!AH9*((AH8-Model!AG18)/Model!AH8)/10^3,'Assumptions (Coal)'!AG25*Model!AH8/10^9+'Assumptions (Coal)'!AG26*Model!AH9/10^3)</f>
        <v>0.8943786792</v>
      </c>
      <c r="AI10" s="160">
        <f>IF(AH18&gt;0,'Assumptions (Coal)'!AH18*Model!AH18/10^9+'Assumptions (Coal)'!AH19*Model!AI9*(Model!AH18/Model!AI8)/10^3+'Assumptions (Coal)'!AH25*(Model!AI8-AH18)/10^9+'Assumptions (Coal)'!AH26*Model!AI9*((AI8-Model!AH18)/Model!AI8)/10^3,'Assumptions (Coal)'!AH25*Model!AI8/10^9+'Assumptions (Coal)'!AH26*Model!AI9/10^3)</f>
        <v>0.9907981179</v>
      </c>
      <c r="AJ10" s="160">
        <f>IF(AI18&gt;0,'Assumptions (Coal)'!AI18*Model!AI18/10^9+'Assumptions (Coal)'!AI19*Model!AJ9*(Model!AI18/Model!AJ8)/10^3+'Assumptions (Coal)'!AI25*(Model!AJ8-AI18)/10^9+'Assumptions (Coal)'!AI26*Model!AJ9*((AJ8-Model!AI18)/Model!AJ8)/10^3,'Assumptions (Coal)'!AI25*Model!AJ8/10^9+'Assumptions (Coal)'!AI26*Model!AJ9/10^3)</f>
        <v>0.9091825754</v>
      </c>
      <c r="AK10" s="160">
        <f>IF(AJ18&gt;0,'Assumptions (Coal)'!AJ18*Model!AJ18/10^9+'Assumptions (Coal)'!AJ19*Model!AK9*(Model!AJ18/Model!AK8)/10^3+'Assumptions (Coal)'!AJ25*(Model!AK8-AJ18)/10^9+'Assumptions (Coal)'!AJ26*Model!AK9*((AK8-Model!AJ18)/Model!AK8)/10^3,'Assumptions (Coal)'!AJ25*Model!AK8/10^9+'Assumptions (Coal)'!AJ26*Model!AK9/10^3)</f>
        <v>0.8192234097</v>
      </c>
      <c r="AL10" s="160">
        <f>IF(AK18&gt;0,'Assumptions (Coal)'!AK18*Model!AK18/10^9+'Assumptions (Coal)'!AK19*Model!AL9*(Model!AK18/Model!AL8)/10^3+'Assumptions (Coal)'!AK25*(Model!AL8-AK18)/10^9+'Assumptions (Coal)'!AK26*Model!AL9*((AL8-Model!AK18)/Model!AL8)/10^3,'Assumptions (Coal)'!AK25*Model!AL8/10^9+'Assumptions (Coal)'!AK26*Model!AL9/10^3)</f>
        <v>0.836130889</v>
      </c>
      <c r="AM10" s="160">
        <f>IF(AL18&gt;0,'Assumptions (Coal)'!AL18*Model!AL18/10^9+'Assumptions (Coal)'!AL19*Model!AM9*(Model!AL18/Model!AM8)/10^3+'Assumptions (Coal)'!AL25*(Model!AM8-AL18)/10^9+'Assumptions (Coal)'!AL26*Model!AM9*((AM8-Model!AL18)/Model!AM8)/10^3,'Assumptions (Coal)'!AL25*Model!AM8/10^9+'Assumptions (Coal)'!AL26*Model!AM9/10^3)</f>
        <v>0.805214883</v>
      </c>
      <c r="AN10" s="160">
        <f>IF(AM18&gt;0,'Assumptions (Coal)'!AM18*Model!AM18/10^9+'Assumptions (Coal)'!AM19*Model!AN9*(Model!AM18/Model!AN8)/10^3+'Assumptions (Coal)'!AM25*(Model!AN8-AM18)/10^9+'Assumptions (Coal)'!AM26*Model!AN9*((AN8-Model!AM18)/Model!AN8)/10^3,'Assumptions (Coal)'!AM25*Model!AN8/10^9+'Assumptions (Coal)'!AM26*Model!AN9/10^3)</f>
        <v>0.7862649877</v>
      </c>
      <c r="AO10" s="160">
        <f>IF(AN18&gt;0,'Assumptions (Coal)'!AN18*Model!AN18/10^9+'Assumptions (Coal)'!AN19*Model!AO9*(Model!AN18/Model!AO8)/10^3+'Assumptions (Coal)'!AN25*(Model!AO8-AN18)/10^9+'Assumptions (Coal)'!AN26*Model!AO9*((AO8-Model!AN18)/Model!AO8)/10^3,'Assumptions (Coal)'!AN25*Model!AO8/10^9+'Assumptions (Coal)'!AN26*Model!AO9/10^3)</f>
        <v>0.7360536017</v>
      </c>
      <c r="AP10" s="160">
        <f>IF(AO18&gt;0,'Assumptions (Coal)'!AO18*Model!AO18/10^9+'Assumptions (Coal)'!AO19*Model!AP9*(Model!AO18/Model!AP8)/10^3+'Assumptions (Coal)'!AO25*(Model!AP8-AO18)/10^9+'Assumptions (Coal)'!AO26*Model!AP9*((AP8-Model!AO18)/Model!AP8)/10^3,'Assumptions (Coal)'!AO25*Model!AP8/10^9+'Assumptions (Coal)'!AO26*Model!AP9/10^3)</f>
        <v>0.7078691086</v>
      </c>
      <c r="AQ10" s="160">
        <f>IF(AP18&gt;0,'Assumptions (Coal)'!AP18*Model!AP18/10^9+'Assumptions (Coal)'!AP19*Model!AQ9*(Model!AP18/Model!AQ8)/10^3+'Assumptions (Coal)'!AP25*(Model!AQ8-AP18)/10^9+'Assumptions (Coal)'!AP26*Model!AQ9*((AQ8-Model!AP18)/Model!AQ8)/10^3,'Assumptions (Coal)'!AP25*Model!AQ8/10^9+'Assumptions (Coal)'!AP26*Model!AQ9/10^3)</f>
        <v>0.682939441</v>
      </c>
      <c r="AR10" s="160">
        <f>IF(AQ18&gt;0,'Assumptions (Coal)'!AQ18*Model!AQ18/10^9+'Assumptions (Coal)'!AQ19*Model!AR9*(Model!AQ18/Model!AR8)/10^3+'Assumptions (Coal)'!AQ25*(Model!AR8-AQ18)/10^9+'Assumptions (Coal)'!AQ26*Model!AR9*((AR8-Model!AQ18)/Model!AR8)/10^3,'Assumptions (Coal)'!AQ25*Model!AR8/10^9+'Assumptions (Coal)'!AQ26*Model!AR9/10^3)</f>
        <v>0.6608489554</v>
      </c>
      <c r="AS10" s="160">
        <f>IF(AR18&gt;0,'Assumptions (Coal)'!AR18*Model!AR18/10^9+'Assumptions (Coal)'!AR19*Model!AS9*(Model!AR18/Model!AS8)/10^3+'Assumptions (Coal)'!AR25*(Model!AS8-AR18)/10^9+'Assumptions (Coal)'!AR26*Model!AS9*((AS8-Model!AR18)/Model!AS8)/10^3,'Assumptions (Coal)'!AR25*Model!AS8/10^9+'Assumptions (Coal)'!AR26*Model!AS9/10^3)</f>
        <v>0.6377147234</v>
      </c>
      <c r="AT10" s="160">
        <f>IF(AS18&gt;0,'Assumptions (Coal)'!AS18*Model!AS18/10^9+'Assumptions (Coal)'!AS19*Model!AT9*(Model!AS18/Model!AT8)/10^3+'Assumptions (Coal)'!AS25*(Model!AT8-AS18)/10^9+'Assumptions (Coal)'!AS26*Model!AT9*((AT8-Model!AS18)/Model!AT8)/10^3,'Assumptions (Coal)'!AS25*Model!AT8/10^9+'Assumptions (Coal)'!AS26*Model!AT9/10^3)</f>
        <v>0.6135058213</v>
      </c>
      <c r="AU10" s="160">
        <f>IF(AT18&gt;0,'Assumptions (Coal)'!AT18*Model!AT18/10^9+'Assumptions (Coal)'!AT19*Model!AU9*(Model!AT18/Model!AU8)/10^3+'Assumptions (Coal)'!AT25*(Model!AU8-AT18)/10^9+'Assumptions (Coal)'!AT26*Model!AU9*((AU8-Model!AT18)/Model!AU8)/10^3,'Assumptions (Coal)'!AT25*Model!AU8/10^9+'Assumptions (Coal)'!AT26*Model!AU9/10^3)</f>
        <v>0.5881905412</v>
      </c>
      <c r="AV10" s="160">
        <f>IF(AU18&gt;0,'Assumptions (Coal)'!AU18*Model!AU18/10^9+'Assumptions (Coal)'!AU19*Model!AV9*(Model!AU18/Model!AV8)/10^3+'Assumptions (Coal)'!AU25*(Model!AV8-AU18)/10^9+'Assumptions (Coal)'!AU26*Model!AV9*((AV8-Model!AU18)/Model!AV8)/10^3,'Assumptions (Coal)'!AU25*Model!AV8/10^9+'Assumptions (Coal)'!AU26*Model!AV9/10^3)</f>
        <v>0.5617363721</v>
      </c>
      <c r="AW10" s="160">
        <f>IF(AV18&gt;0,'Assumptions (Coal)'!AV18*Model!AV18/10^9+'Assumptions (Coal)'!AV19*Model!AW9*(Model!AV18/Model!AW8)/10^3+'Assumptions (Coal)'!AV25*(Model!AW8-AV18)/10^9+'Assumptions (Coal)'!AV26*Model!AW9*((AW8-Model!AV18)/Model!AW8)/10^3,'Assumptions (Coal)'!AV25*Model!AW8/10^9+'Assumptions (Coal)'!AV26*Model!AW9/10^3)</f>
        <v>0.5341099815</v>
      </c>
      <c r="AX10" s="160">
        <f>IF(AW18&gt;0,'Assumptions (Coal)'!AW18*Model!AW18/10^9+'Assumptions (Coal)'!AW19*Model!AX9*(Model!AW18/Model!AX8)/10^3+'Assumptions (Coal)'!AW25*(Model!AX8-AW18)/10^9+'Assumptions (Coal)'!AW26*Model!AX9*((AX8-Model!AW18)/Model!AX8)/10^3,'Assumptions (Coal)'!AW25*Model!AX8/10^9+'Assumptions (Coal)'!AW26*Model!AX9/10^3)</f>
        <v>0.5052771956</v>
      </c>
      <c r="AY10" s="160">
        <f>IF(AX18&gt;0,'Assumptions (Coal)'!AX18*Model!AX18/10^9+'Assumptions (Coal)'!AX19*Model!AY9*(Model!AX18/Model!AY8)/10^3+'Assumptions (Coal)'!AX25*(Model!AY8-AX18)/10^9+'Assumptions (Coal)'!AX26*Model!AY9*((AY8-Model!AX18)/Model!AY8)/10^3,'Assumptions (Coal)'!AX25*Model!AY8/10^9+'Assumptions (Coal)'!AX26*Model!AY9/10^3)</f>
        <v>0.4752029805</v>
      </c>
      <c r="AZ10" s="160">
        <f>IF(AY18&gt;0,'Assumptions (Coal)'!AY18*Model!AY18/10^9+'Assumptions (Coal)'!AY19*Model!AZ9*(Model!AY18/Model!AZ8)/10^3+'Assumptions (Coal)'!AY25*(Model!AZ8-AY18)/10^9+'Assumptions (Coal)'!AY26*Model!AZ9*((AZ8-Model!AY18)/Model!AZ8)/10^3,'Assumptions (Coal)'!AY25*Model!AZ8/10^9+'Assumptions (Coal)'!AY26*Model!AZ9/10^3)</f>
        <v>0.4438514215</v>
      </c>
      <c r="BA10" s="160">
        <f>IF(AZ18&gt;0,'Assumptions (Coal)'!AZ18*Model!AZ18/10^9+'Assumptions (Coal)'!AZ19*Model!BA9*(Model!AZ18/Model!BA8)/10^3+'Assumptions (Coal)'!AZ25*(Model!BA8-AZ18)/10^9+'Assumptions (Coal)'!AZ26*Model!BA9*((BA8-Model!AZ18)/Model!BA8)/10^3,'Assumptions (Coal)'!AZ25*Model!BA8/10^9+'Assumptions (Coal)'!AZ26*Model!BA9/10^3)</f>
        <v>0.4111857024</v>
      </c>
    </row>
    <row r="11">
      <c r="A11" s="158" t="s">
        <v>34</v>
      </c>
      <c r="B11" s="159" t="s">
        <v>351</v>
      </c>
      <c r="C11" s="160">
        <f>'Assumptions (Coal)'!B30*Model!C9/10^3</f>
        <v>2.133848329</v>
      </c>
      <c r="D11" s="160">
        <f>'Assumptions (Coal)'!C30*Model!D9/10^3</f>
        <v>2.129353246</v>
      </c>
      <c r="E11" s="160">
        <f>'Assumptions (Coal)'!D30*Model!E9/10^3</f>
        <v>2.219624785</v>
      </c>
      <c r="F11" s="160">
        <f>'Assumptions (Coal)'!E30*Model!F9/10^3</f>
        <v>2.245326691</v>
      </c>
      <c r="G11" s="160">
        <f>'Assumptions (Coal)'!F30*Model!G9/10^3</f>
        <v>2.154822823</v>
      </c>
      <c r="H11" s="160">
        <f>'Assumptions (Coal)'!G30*Model!H9/10^3</f>
        <v>2.232168057</v>
      </c>
      <c r="I11" s="160">
        <f>'Assumptions (Coal)'!H30*Model!I9/10^3</f>
        <v>2.166528879</v>
      </c>
      <c r="J11" s="160">
        <f>'Assumptions (Coal)'!I30*Model!J9/10^3</f>
        <v>2.183443113</v>
      </c>
      <c r="K11" s="160">
        <f>'Assumptions (Coal)'!J30*Model!K9/10^3</f>
        <v>2.616106792</v>
      </c>
      <c r="L11" s="160">
        <f>'Assumptions (Coal)'!K30*Model!L9/10^3</f>
        <v>2.733792354</v>
      </c>
      <c r="M11" s="160">
        <f>'Assumptions (Coal)'!L30*Model!M9/10^3</f>
        <v>2.730680488</v>
      </c>
      <c r="N11" s="160">
        <f>'Assumptions (Coal)'!M30*Model!N9/10^3</f>
        <v>2.93999816</v>
      </c>
      <c r="O11" s="160">
        <f>'Assumptions (Coal)'!N30*Model!O9/10^3</f>
        <v>2.726789592</v>
      </c>
      <c r="P11" s="160">
        <f>'Assumptions (Coal)'!O30*Model!P9/10^3</f>
        <v>2.761893276</v>
      </c>
      <c r="Q11" s="160">
        <f>'Assumptions (Coal)'!P30*Model!Q9/10^3</f>
        <v>2.720767819</v>
      </c>
      <c r="R11" s="160">
        <f>'Assumptions (Coal)'!Q30*Model!R9/10^3</f>
        <v>2.306669506</v>
      </c>
      <c r="S11" s="160">
        <f>'Assumptions (Coal)'!R30*Model!S9/10^3</f>
        <v>1.977977332</v>
      </c>
      <c r="T11" s="160">
        <f>'Assumptions (Coal)'!S30*Model!T9/10^3</f>
        <v>1.804922893</v>
      </c>
      <c r="U11" s="160">
        <f>'Assumptions (Coal)'!T30*Model!U9/10^3</f>
        <v>1.842702948</v>
      </c>
      <c r="V11" s="160">
        <f>'Assumptions (Coal)'!U30*Model!V9/10^3</f>
        <v>1.842702948</v>
      </c>
      <c r="W11" s="160">
        <f>'Assumptions (Coal)'!V30*Model!W9/10^3</f>
        <v>2.146434959</v>
      </c>
      <c r="X11" s="161">
        <f>X9*X14*'Assumptions (Coal)'!W49/10^3</f>
        <v>2.14262645</v>
      </c>
      <c r="Y11" s="161">
        <f>Y9*Y14*'Assumptions (Coal)'!X49/10^3</f>
        <v>2.123946354</v>
      </c>
      <c r="Z11" s="161">
        <f>Z9*Z14*'Assumptions (Coal)'!Y49/10^3</f>
        <v>2.122570987</v>
      </c>
      <c r="AA11" s="161">
        <f>AA9*AA14*'Assumptions (Coal)'!Z49/10^3</f>
        <v>2.133646409</v>
      </c>
      <c r="AB11" s="161">
        <f>AB9*AB14*'Assumptions (Coal)'!AA49/10^3</f>
        <v>2.132467585</v>
      </c>
      <c r="AC11" s="161">
        <f>AC9*AC14*'Assumptions (Coal)'!AB49/10^3</f>
        <v>2.119512879</v>
      </c>
      <c r="AD11" s="161">
        <f>AD9*AD14*'Assumptions (Coal)'!AC49/10^3</f>
        <v>2.102058205</v>
      </c>
      <c r="AE11" s="161">
        <f>AE9*AE14*'Assumptions (Coal)'!AD49/10^3</f>
        <v>2.077565861</v>
      </c>
      <c r="AF11" s="161">
        <f>AF9*AF14*'Assumptions (Coal)'!AE49/10^3</f>
        <v>2.044753166</v>
      </c>
      <c r="AG11" s="161">
        <f>AG9*AG14*'Assumptions (Coal)'!AF49/10^3</f>
        <v>2.011302781</v>
      </c>
      <c r="AH11" s="161">
        <f>AH9*AH14*'Assumptions (Coal)'!AG49/10^3</f>
        <v>1.948291247</v>
      </c>
      <c r="AI11" s="161">
        <f>AI9*AI14*'Assumptions (Coal)'!AH49/10^3</f>
        <v>1.896331138</v>
      </c>
      <c r="AJ11" s="161">
        <f>AJ9*AJ14*'Assumptions (Coal)'!AI49/10^3</f>
        <v>1.863201273</v>
      </c>
      <c r="AK11" s="161">
        <f>AK9*AK14*'Assumptions (Coal)'!AJ49/10^3</f>
        <v>1.818817102</v>
      </c>
      <c r="AL11" s="161">
        <f>AL9*AL14*'Assumptions (Coal)'!AK49/10^3</f>
        <v>1.779036947</v>
      </c>
      <c r="AM11" s="161">
        <f>AM9*AM14*'Assumptions (Coal)'!AL49/10^3</f>
        <v>1.733390629</v>
      </c>
      <c r="AN11" s="161">
        <f>AN9*AN14*'Assumptions (Coal)'!AM49/10^3</f>
        <v>1.693782411</v>
      </c>
      <c r="AO11" s="161">
        <f>AO9*AO14*'Assumptions (Coal)'!AN49/10^3</f>
        <v>1.649289379</v>
      </c>
      <c r="AP11" s="161">
        <f>AP9*AP14*'Assumptions (Coal)'!AO49/10^3</f>
        <v>1.610481058</v>
      </c>
      <c r="AQ11" s="161">
        <f>AQ9*AQ14*'Assumptions (Coal)'!AP49/10^3</f>
        <v>1.561404543</v>
      </c>
      <c r="AR11" s="161">
        <f>AR9*AR14*'Assumptions (Coal)'!AQ49/10^3</f>
        <v>1.510974183</v>
      </c>
      <c r="AS11" s="161">
        <f>AS9*AS14*'Assumptions (Coal)'!AR49/10^3</f>
        <v>1.451861654</v>
      </c>
      <c r="AT11" s="161">
        <f>AT9*AT14*'Assumptions (Coal)'!AS49/10^3</f>
        <v>1.391954591</v>
      </c>
      <c r="AU11" s="161">
        <f>AU9*AU14*'Assumptions (Coal)'!AT49/10^3</f>
        <v>1.328856257</v>
      </c>
      <c r="AV11" s="161">
        <f>AV9*AV14*'Assumptions (Coal)'!AU49/10^3</f>
        <v>1.26051205</v>
      </c>
      <c r="AW11" s="161">
        <f>AW9*AW14*'Assumptions (Coal)'!AV49/10^3</f>
        <v>1.188678662</v>
      </c>
      <c r="AX11" s="161">
        <f>AX9*AX14*'Assumptions (Coal)'!AW49/10^3</f>
        <v>1.111407343</v>
      </c>
      <c r="AY11" s="161">
        <f>AY9*AY14*'Assumptions (Coal)'!AX49/10^3</f>
        <v>1.029666088</v>
      </c>
      <c r="AZ11" s="161">
        <f>AZ9*AZ14*'Assumptions (Coal)'!AY49/10^3</f>
        <v>0.9449497075</v>
      </c>
      <c r="BA11" s="161">
        <f>BA9*BA14*'Assumptions (Coal)'!AZ49/10^3</f>
        <v>0.8532478207</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18393.6</v>
      </c>
      <c r="X12" s="164">
        <f>$W8-'Assumptions (Coal)'!$W53</f>
        <v>17321.8</v>
      </c>
      <c r="Y12" s="164">
        <f>$W8-sum('Assumptions (Coal)'!$W53 :'Assumptions (Coal)'!X53)</f>
        <v>17064.8</v>
      </c>
      <c r="Z12" s="164">
        <f>$W8-sum('Assumptions (Coal)'!$W53 :'Assumptions (Coal)'!Y53)</f>
        <v>16661.8</v>
      </c>
      <c r="AA12" s="164">
        <f>$W8-sum('Assumptions (Coal)'!$W53 :'Assumptions (Coal)'!Z53)</f>
        <v>16661.8</v>
      </c>
      <c r="AB12" s="164">
        <f>$W8-sum('Assumptions (Coal)'!$W53 :'Assumptions (Coal)'!AA53)</f>
        <v>15788.8</v>
      </c>
      <c r="AC12" s="164">
        <f>$W8-sum('Assumptions (Coal)'!$W53 :'Assumptions (Coal)'!AB53)</f>
        <v>15788.8</v>
      </c>
      <c r="AD12" s="164">
        <f>$W8-sum('Assumptions (Coal)'!$W53 :'Assumptions (Coal)'!AC53)</f>
        <v>14898.8</v>
      </c>
      <c r="AE12" s="164">
        <f>$W8-sum('Assumptions (Coal)'!$W53 :'Assumptions (Coal)'!AD53)</f>
        <v>14807.3</v>
      </c>
      <c r="AF12" s="164">
        <f>$W8-sum('Assumptions (Coal)'!$W53 :'Assumptions (Coal)'!AE53)</f>
        <v>13032.4</v>
      </c>
      <c r="AG12" s="164">
        <f>$W8-sum('Assumptions (Coal)'!$W53 :'Assumptions (Coal)'!AF53)</f>
        <v>11740.4</v>
      </c>
      <c r="AH12" s="164">
        <f>$W8-sum('Assumptions (Coal)'!$W53 :'Assumptions (Coal)'!AG53)</f>
        <v>8735.7</v>
      </c>
      <c r="AI12" s="164">
        <f>$W8-sum('Assumptions (Coal)'!$W53 :'Assumptions (Coal)'!AH53)</f>
        <v>6797.4</v>
      </c>
      <c r="AJ12" s="164">
        <f>$W8-sum('Assumptions (Coal)'!$W53 :'Assumptions (Coal)'!AI53)</f>
        <v>6010.1</v>
      </c>
      <c r="AK12" s="164">
        <f>$W8-sum('Assumptions (Coal)'!$W53 :'Assumptions (Coal)'!AJ53)</f>
        <v>4728.5</v>
      </c>
      <c r="AL12" s="164">
        <f>$W8-sum('Assumptions (Coal)'!$W53 :'Assumptions (Coal)'!AK53)</f>
        <v>3659.8</v>
      </c>
      <c r="AM12" s="164">
        <f>$W8-sum('Assumptions (Coal)'!$W53 :'Assumptions (Coal)'!AL53)</f>
        <v>2610.8</v>
      </c>
      <c r="AN12" s="164">
        <f>$W8-sum('Assumptions (Coal)'!$W53 :'Assumptions (Coal)'!AM53)</f>
        <v>2016.8</v>
      </c>
      <c r="AO12" s="164">
        <f>$W8-sum('Assumptions (Coal)'!$W53 :'Assumptions (Coal)'!AN53)</f>
        <v>1539.8</v>
      </c>
      <c r="AP12" s="164">
        <f>$W8-sum('Assumptions (Coal)'!$W53 :'Assumptions (Coal)'!AO53)</f>
        <v>1534.8</v>
      </c>
      <c r="AQ12" s="164">
        <f>$W8-sum('Assumptions (Coal)'!$W53 :'Assumptions (Coal)'!AP53)</f>
        <v>1526.9</v>
      </c>
      <c r="AR12" s="164">
        <f>$W8-sum('Assumptions (Coal)'!$W53 :'Assumptions (Coal)'!AQ53)</f>
        <v>1526.9</v>
      </c>
      <c r="AS12" s="164">
        <f>$W8-sum('Assumptions (Coal)'!$W53 :'Assumptions (Coal)'!AR53)</f>
        <v>1163.6</v>
      </c>
      <c r="AT12" s="164">
        <f>$W8-sum('Assumptions (Coal)'!$W53 :'Assumptions (Coal)'!AS53)</f>
        <v>1163.6</v>
      </c>
      <c r="AU12" s="164">
        <f>$W8-sum('Assumptions (Coal)'!$W53 :'Assumptions (Coal)'!AT53)</f>
        <v>1163.6</v>
      </c>
      <c r="AV12" s="164">
        <f>$W8-sum('Assumptions (Coal)'!$W53 :'Assumptions (Coal)'!AU53)</f>
        <v>1163.6</v>
      </c>
      <c r="AW12" s="164">
        <f>$W8-sum('Assumptions (Coal)'!$W53 :'Assumptions (Coal)'!AV53)</f>
        <v>1163.6</v>
      </c>
      <c r="AX12" s="164">
        <f>$W8-sum('Assumptions (Coal)'!$W53 :'Assumptions (Coal)'!AW53)</f>
        <v>1163.6</v>
      </c>
      <c r="AY12" s="164">
        <f>$W8-sum('Assumptions (Coal)'!$W53 :'Assumptions (Coal)'!AX53)</f>
        <v>1163.6</v>
      </c>
      <c r="AZ12" s="164">
        <f>$W8-sum('Assumptions (Coal)'!$W53 :'Assumptions (Coal)'!AY53)</f>
        <v>1163.6</v>
      </c>
      <c r="BA12" s="164">
        <f>$W8-sum('Assumptions (Coal)'!$W53 :'Assumptions (Coal)'!AZ53)</f>
        <v>1163.6</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649.3984837</v>
      </c>
      <c r="Y13" s="164">
        <f t="shared" si="5"/>
        <v>649.3984837</v>
      </c>
      <c r="Z13" s="164">
        <f>sum(W18:Z18)</f>
        <v>649.3984837</v>
      </c>
      <c r="AA13" s="164">
        <f>sum(W18:AA18)</f>
        <v>649.3984837</v>
      </c>
      <c r="AB13" s="164">
        <f>sum(W18:AB18)</f>
        <v>649.3984837</v>
      </c>
      <c r="AC13" s="164">
        <f>sum(W18:AC18)</f>
        <v>649.3984837</v>
      </c>
      <c r="AD13" s="164">
        <f>sum(W18:AD18)</f>
        <v>649.3984837</v>
      </c>
      <c r="AE13" s="164">
        <f>sum(W18:AE18)</f>
        <v>649.3984837</v>
      </c>
      <c r="AF13" s="164">
        <f>sum(W18:AF18)</f>
        <v>1559.586353</v>
      </c>
      <c r="AG13" s="164">
        <f>sum(W18:AG18)</f>
        <v>2429.184837</v>
      </c>
      <c r="AH13" s="164">
        <f>sum(W18:AH18)</f>
        <v>5011.483321</v>
      </c>
      <c r="AI13" s="164">
        <f>sum(W18:AI18)</f>
        <v>6527.381805</v>
      </c>
      <c r="AJ13" s="164">
        <f>sum(W18:AJ18)</f>
        <v>6892.280288</v>
      </c>
      <c r="AK13" s="164">
        <f>sum(W18:AK18)</f>
        <v>7751.478772</v>
      </c>
      <c r="AL13" s="164">
        <f>sum(W18:AL18)</f>
        <v>8397.777256</v>
      </c>
      <c r="AM13" s="164">
        <f>sum(W18:AM18)</f>
        <v>9024.375739</v>
      </c>
      <c r="AN13" s="164">
        <f>sum(W18:AN18)</f>
        <v>9195.974223</v>
      </c>
      <c r="AO13" s="164">
        <f>sum(W18:AO18)</f>
        <v>9250.572707</v>
      </c>
      <c r="AP13" s="164">
        <f>sum(W18:AP18)</f>
        <v>9250.572707</v>
      </c>
      <c r="AQ13" s="164">
        <f>sum(W18:AQ18)</f>
        <v>9250.572707</v>
      </c>
      <c r="AR13" s="164">
        <f>sum(W18:AR18)</f>
        <v>9250.572707</v>
      </c>
      <c r="AS13" s="164">
        <f>sum(W18:AS18)</f>
        <v>9250.572707</v>
      </c>
      <c r="AT13" s="164">
        <f>sum(W18:AT18)</f>
        <v>9250.572707</v>
      </c>
      <c r="AU13" s="164">
        <f>sum(W18:AU18)</f>
        <v>9250.572707</v>
      </c>
      <c r="AV13" s="164">
        <f>sum(W18:AV18)</f>
        <v>9250.572707</v>
      </c>
      <c r="AW13" s="164">
        <f>sum(W18:AW18)</f>
        <v>9250.572707</v>
      </c>
      <c r="AX13" s="164">
        <f>sum(W18:AX18)</f>
        <v>9250.572707</v>
      </c>
      <c r="AY13" s="164">
        <f>sum(W18:AY18)</f>
        <v>9250.572707</v>
      </c>
      <c r="AZ13" s="164">
        <f>sum(W18:AZ18)</f>
        <v>9250.572707</v>
      </c>
      <c r="BA13" s="164">
        <f>sum(W18:BA18)</f>
        <v>9250.572707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10.08536512</v>
      </c>
      <c r="Y14" s="168">
        <f>((sum($X$15:Y15)+Y12*'Assumptions (Coal)'!$V$29)/(Y12+sum($X18:Y18)))</f>
        <v>10.08515279</v>
      </c>
      <c r="Z14" s="168">
        <f>((sum($X$15:Z15)+Z12*'Assumptions (Coal)'!$V$29)/(Z12+sum($X18:Z18)))</f>
        <v>10.08480715</v>
      </c>
      <c r="AA14" s="168">
        <f>((sum($X$15:AA15)+AA12*'Assumptions (Coal)'!$V$29)/(AA12+sum($X18:AA18)))</f>
        <v>10.08480715</v>
      </c>
      <c r="AB14" s="168">
        <f>((sum($X$15:AB15)+AB12*'Assumptions (Coal)'!$V$29)/(AB12+sum($X18:AB18)))</f>
        <v>10.08400029</v>
      </c>
      <c r="AC14" s="168">
        <f>((sum($X$15:AC15)+AC12*'Assumptions (Coal)'!$V$29)/(AC12+sum($X18:AC18)))</f>
        <v>10.08400029</v>
      </c>
      <c r="AD14" s="168">
        <f>((sum($X$15:AD15)+AD12*'Assumptions (Coal)'!$V$29)/(AD12+sum($X18:AD18)))</f>
        <v>10.08308445</v>
      </c>
      <c r="AE14" s="168">
        <f>((sum($X$15:AE15)+AE12*'Assumptions (Coal)'!$V$29)/(AE12+sum($X18:AE18)))</f>
        <v>10.08298431</v>
      </c>
      <c r="AF14" s="168">
        <f>((sum($X$15:AF15)+AF12*'Assumptions (Coal)'!$V$29)/(AF12+sum($X18:AF18)))</f>
        <v>10.02926836</v>
      </c>
      <c r="AG14" s="168">
        <f>((sum($X$15:AG15)+AG12*'Assumptions (Coal)'!$V$29)/(AG12+sum($X18:AG18)))</f>
        <v>9.971926116</v>
      </c>
      <c r="AH14" s="168">
        <f>((sum($X$15:AH15)+AH12*'Assumptions (Coal)'!$V$29)/(AH12+sum($X18:AH18)))</f>
        <v>9.798933061</v>
      </c>
      <c r="AI14" s="168">
        <f>((sum($X$15:AI15)+AI12*'Assumptions (Coal)'!$V$29)/(AI12+sum($X18:AI18)))</f>
        <v>9.687000288</v>
      </c>
      <c r="AJ14" s="168">
        <f>((sum($X$15:AJ15)+AJ12*'Assumptions (Coal)'!$V$29)/(AJ12+sum($X18:AJ18)))</f>
        <v>9.648026058</v>
      </c>
      <c r="AK14" s="168">
        <f>((sum($X$15:AK15)+AK12*'Assumptions (Coal)'!$V$29)/(AK12+sum($X18:AK18)))</f>
        <v>9.570766863</v>
      </c>
      <c r="AL14" s="168">
        <f>((sum($X$15:AL15)+AL12*'Assumptions (Coal)'!$V$29)/(AL12+sum($X18:AL18)))</f>
        <v>9.503985826</v>
      </c>
      <c r="AM14" s="168">
        <f>((sum($X$15:AM15)+AM12*'Assumptions (Coal)'!$V$29)/(AM12+sum($X18:AM18)))</f>
        <v>9.433879801</v>
      </c>
      <c r="AN14" s="168">
        <f>((sum($X$15:AN15)+AN12*'Assumptions (Coal)'!$V$29)/(AN12+sum($X18:AN18)))</f>
        <v>9.395012629</v>
      </c>
      <c r="AO14" s="168">
        <f>((sum($X$15:AO15)+AO12*'Assumptions (Coal)'!$V$29)/(AO12+sum($X18:AO18)))</f>
        <v>9.362861157</v>
      </c>
      <c r="AP14" s="168">
        <f>((sum($X$15:AP15)+AP12*'Assumptions (Coal)'!$V$29)/(AP12+sum($X18:AP18)))</f>
        <v>9.362519426</v>
      </c>
      <c r="AQ14" s="168">
        <f>((sum($X$15:AQ15)+AQ12*'Assumptions (Coal)'!$V$29)/(AQ12+sum($X18:AQ18)))</f>
        <v>9.361978845</v>
      </c>
      <c r="AR14" s="168">
        <f>((sum($X$15:AR15)+AR12*'Assumptions (Coal)'!$V$29)/(AR12+sum($X18:AR18)))</f>
        <v>9.361978845</v>
      </c>
      <c r="AS14" s="168">
        <f>((sum($X$15:AS15)+AS12*'Assumptions (Coal)'!$V$29)/(AS12+sum($X18:AS18)))</f>
        <v>9.336232865</v>
      </c>
      <c r="AT14" s="168">
        <f>((sum($X$15:AT15)+AT12*'Assumptions (Coal)'!$V$29)/(AT12+sum($X18:AT18)))</f>
        <v>9.336232865</v>
      </c>
      <c r="AU14" s="168">
        <f>((sum($X$15:AU15)+AU12*'Assumptions (Coal)'!$V$29)/(AU12+sum($X18:AU18)))</f>
        <v>9.336232865</v>
      </c>
      <c r="AV14" s="168">
        <f>((sum($X$15:AV15)+AV12*'Assumptions (Coal)'!$V$29)/(AV12+sum($X18:AV18)))</f>
        <v>9.336232865</v>
      </c>
      <c r="AW14" s="168">
        <f>((sum($X$15:AW15)+AW12*'Assumptions (Coal)'!$V$29)/(AW12+sum($X18:AW18)))</f>
        <v>9.336232865</v>
      </c>
      <c r="AX14" s="168">
        <f>((sum($X$15:AX15)+AX12*'Assumptions (Coal)'!$V$29)/(AX12+sum($X18:AX18)))</f>
        <v>9.336232865</v>
      </c>
      <c r="AY14" s="168">
        <f>((sum($X$15:AY15)+AY12*'Assumptions (Coal)'!$V$29)/(AY12+sum($X18:AY18)))</f>
        <v>9.336232865</v>
      </c>
      <c r="AZ14" s="168">
        <f>((sum($X$15:AZ15)+AZ12*'Assumptions (Coal)'!$V$29)/(AZ12+sum($X18:AZ18)))</f>
        <v>9.336232865</v>
      </c>
      <c r="BA14" s="168">
        <f>((sum($X$15:BA15)+BA12*'Assumptions (Coal)'!$V$29)/(BA12+sum($X18:BA18)))</f>
        <v>9.336232865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6295.9183</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8423.788734</v>
      </c>
      <c r="AG15" s="168">
        <f>AG18*'Assumptions (Coal)'!AF22</f>
        <v>8000.30605</v>
      </c>
      <c r="AH15" s="168">
        <f>AH18*'Assumptions (Coal)'!AG22</f>
        <v>23757.14605</v>
      </c>
      <c r="AI15" s="168">
        <f>AI18*'Assumptions (Coal)'!AH22</f>
        <v>13946.26605</v>
      </c>
      <c r="AJ15" s="168">
        <f>AJ18*'Assumptions (Coal)'!AI22</f>
        <v>3357.06605</v>
      </c>
      <c r="AK15" s="168">
        <f>AK18*'Assumptions (Coal)'!AJ22</f>
        <v>7904.62605</v>
      </c>
      <c r="AL15" s="168">
        <f>AL18*'Assumptions (Coal)'!AK22</f>
        <v>5945.94605</v>
      </c>
      <c r="AM15" s="168">
        <f>AM18*'Assumptions (Coal)'!AL22</f>
        <v>5764.70605</v>
      </c>
      <c r="AN15" s="168">
        <f>AN18*'Assumptions (Coal)'!AM22</f>
        <v>1578.70605</v>
      </c>
      <c r="AO15" s="168">
        <f>AO18*'Assumptions (Coal)'!AN22</f>
        <v>502.3060502</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7.989738325</v>
      </c>
      <c r="D16" s="160">
        <f>D9*'Assumptions (Coal)'!C44/10^3</f>
        <v>8.166594385</v>
      </c>
      <c r="E16" s="160">
        <f>E9*'Assumptions (Coal)'!D44/10^3</f>
        <v>7.696437507</v>
      </c>
      <c r="F16" s="160">
        <f>F9*'Assumptions (Coal)'!E44/10^3</f>
        <v>9.463844135</v>
      </c>
      <c r="G16" s="160">
        <f>G9*'Assumptions (Coal)'!F44/10^3</f>
        <v>9.542561212</v>
      </c>
      <c r="H16" s="160">
        <f>H9*'Assumptions (Coal)'!G44/10^3</f>
        <v>11.96843886</v>
      </c>
      <c r="I16" s="160">
        <f>I9*'Assumptions (Coal)'!H44/10^3</f>
        <v>10.45122042</v>
      </c>
      <c r="J16" s="160">
        <f>J9*'Assumptions (Coal)'!I44/10^3</f>
        <v>10.70551551</v>
      </c>
      <c r="K16" s="160">
        <f>K9*'Assumptions (Coal)'!J44/10^3</f>
        <v>12.69302932</v>
      </c>
      <c r="L16" s="160">
        <f>L9*'Assumptions (Coal)'!K44/10^3</f>
        <v>8.674392583</v>
      </c>
      <c r="M16" s="160">
        <f>M9*'Assumptions (Coal)'!L44/10^3</f>
        <v>8.721800863</v>
      </c>
      <c r="N16" s="160">
        <f>N9*'Assumptions (Coal)'!M44/10^3</f>
        <v>8.591666274</v>
      </c>
      <c r="O16" s="160">
        <f>O9*'Assumptions (Coal)'!N44/10^3</f>
        <v>6.919384564</v>
      </c>
      <c r="P16" s="160">
        <f>P9*'Assumptions (Coal)'!O44/10^3</f>
        <v>7.913161963</v>
      </c>
      <c r="Q16" s="160">
        <f>Q9*'Assumptions (Coal)'!P44/10^3</f>
        <v>8.259179024</v>
      </c>
      <c r="R16" s="160">
        <f>R9*'Assumptions (Coal)'!Q44/10^3</f>
        <v>6.158793178</v>
      </c>
      <c r="S16" s="160">
        <f>S9*'Assumptions (Coal)'!R44/10^3</f>
        <v>5.946647632</v>
      </c>
      <c r="T16" s="160">
        <f>T9*'Assumptions (Coal)'!S44/10^3</f>
        <v>5.425352192</v>
      </c>
      <c r="U16" s="160">
        <f>U9*'Assumptions (Coal)'!T44/10^3</f>
        <v>5.685933348</v>
      </c>
      <c r="V16" s="160">
        <f>V9*'Assumptions (Coal)'!U44/10^3</f>
        <v>5.764757035</v>
      </c>
      <c r="W16" s="160">
        <f>W9*'Assumptions (Coal)'!V44/10^3</f>
        <v>6.013032163</v>
      </c>
      <c r="X16" s="160">
        <f>X9*'Assumptions (Coal)'!W44/10^3</f>
        <v>5.896051148</v>
      </c>
      <c r="Y16" s="160">
        <f>Y9*'Assumptions (Coal)'!X44/10^3</f>
        <v>5.7863999</v>
      </c>
      <c r="Z16" s="160">
        <f>Z9*'Assumptions (Coal)'!Y44/10^3</f>
        <v>5.714014662</v>
      </c>
      <c r="AA16" s="160">
        <f>AA9*'Assumptions (Coal)'!Z44/10^3</f>
        <v>5.652682921</v>
      </c>
      <c r="AB16" s="160">
        <f>AB9*'Assumptions (Coal)'!AA44/10^3</f>
        <v>5.63741965</v>
      </c>
      <c r="AC16" s="160">
        <f>AC9*'Assumptions (Coal)'!AB44/10^3</f>
        <v>5.550893313</v>
      </c>
      <c r="AD16" s="160">
        <f>AD9*'Assumptions (Coal)'!AC44/10^3</f>
        <v>5.478933591</v>
      </c>
      <c r="AE16" s="160">
        <f>AE9*'Assumptions (Coal)'!AD44/10^3</f>
        <v>5.390945713</v>
      </c>
      <c r="AF16" s="160">
        <f>AF9*'Assumptions (Coal)'!AE44/10^3</f>
        <v>5.302622604</v>
      </c>
      <c r="AG16" s="160">
        <f>AG9*'Assumptions (Coal)'!AF44/10^3</f>
        <v>5.209469308</v>
      </c>
      <c r="AH16" s="160">
        <f>AH9*'Assumptions (Coal)'!AG44/10^3</f>
        <v>5.118545908</v>
      </c>
      <c r="AI16" s="160">
        <f>AI9*'Assumptions (Coal)'!AH44/10^3</f>
        <v>5.001049717</v>
      </c>
      <c r="AJ16" s="160">
        <f>AJ9*'Assumptions (Coal)'!AI44/10^3</f>
        <v>4.8759907</v>
      </c>
      <c r="AK16" s="160">
        <f>AK9*'Assumptions (Coal)'!AJ44/10^3</f>
        <v>4.746380096</v>
      </c>
      <c r="AL16" s="160">
        <f>AL9*'Assumptions (Coal)'!AK44/10^3</f>
        <v>4.618549678</v>
      </c>
      <c r="AM16" s="160">
        <f>AM9*'Assumptions (Coal)'!AL44/10^3</f>
        <v>4.502529226</v>
      </c>
      <c r="AN16" s="160">
        <f>AN9*'Assumptions (Coal)'!AM44/10^3</f>
        <v>4.375236027</v>
      </c>
      <c r="AO16" s="160">
        <f>AO9*'Assumptions (Coal)'!AN44/10^3</f>
        <v>4.252711446</v>
      </c>
      <c r="AP16" s="160">
        <f>AP9*'Assumptions (Coal)'!AO44/10^3</f>
        <v>4.122042776</v>
      </c>
      <c r="AQ16" s="160">
        <f>AQ9*'Assumptions (Coal)'!AP44/10^3</f>
        <v>3.975852488</v>
      </c>
      <c r="AR16" s="160">
        <f>AR9*'Assumptions (Coal)'!AQ44/10^3</f>
        <v>3.81879714</v>
      </c>
      <c r="AS16" s="160">
        <f>AS9*'Assumptions (Coal)'!AR44/10^3</f>
        <v>3.652267699</v>
      </c>
      <c r="AT16" s="160">
        <f>AT9*'Assumptions (Coal)'!AS44/10^3</f>
        <v>3.480619333</v>
      </c>
      <c r="AU16" s="160">
        <f>AU9*'Assumptions (Coal)'!AT44/10^3</f>
        <v>3.30369494</v>
      </c>
      <c r="AV16" s="160">
        <f>AV9*'Assumptions (Coal)'!AU44/10^3</f>
        <v>3.118246815</v>
      </c>
      <c r="AW16" s="160">
        <f>AW9*'Assumptions (Coal)'!AV44/10^3</f>
        <v>2.917476268</v>
      </c>
      <c r="AX16" s="160">
        <f>AX9*'Assumptions (Coal)'!AW44/10^3</f>
        <v>2.716891352</v>
      </c>
      <c r="AY16" s="160">
        <f>AY9*'Assumptions (Coal)'!AX44/10^3</f>
        <v>2.540576887</v>
      </c>
      <c r="AZ16" s="160">
        <f>AZ9*'Assumptions (Coal)'!AY44/10^3</f>
        <v>2.326696832</v>
      </c>
      <c r="BA16" s="160">
        <f>BA9*'Assumptions (Coal)'!AZ44/10^3</f>
        <v>2.086858836</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0.661901889</v>
      </c>
      <c r="K17" s="160">
        <f>K8*'Assumptions (Coal)'!J47*'Assumptions (Coal)'!J46*365/10^9</f>
        <v>0.6727547906</v>
      </c>
      <c r="L17" s="160">
        <f>L8*'Assumptions (Coal)'!K47*'Assumptions (Coal)'!K46*365/10^9</f>
        <v>0.8101391088</v>
      </c>
      <c r="M17" s="160">
        <f>M8*'Assumptions (Coal)'!L47*'Assumptions (Coal)'!L46*365/10^9</f>
        <v>0.5677791678</v>
      </c>
      <c r="N17" s="160">
        <f>N8*'Assumptions (Coal)'!M47*'Assumptions (Coal)'!M46*365/10^9</f>
        <v>0.5947078306</v>
      </c>
      <c r="O17" s="160">
        <f>O8*'Assumptions (Coal)'!N47*'Assumptions (Coal)'!N46*365/10^9</f>
        <v>0.5728298731</v>
      </c>
      <c r="P17" s="160">
        <f>P8*'Assumptions (Coal)'!O47*'Assumptions (Coal)'!O46*365/10^9</f>
        <v>0.4953249615</v>
      </c>
      <c r="Q17" s="160">
        <f>Q8*'Assumptions (Coal)'!P47*'Assumptions (Coal)'!P46*365/10^9</f>
        <v>0.5521840923</v>
      </c>
      <c r="R17" s="160">
        <f>R8*'Assumptions (Coal)'!Q47*'Assumptions (Coal)'!Q46*365/10^9</f>
        <v>0.5864436053</v>
      </c>
      <c r="S17" s="160">
        <f>S8*'Assumptions (Coal)'!R47*'Assumptions (Coal)'!R46*365/10^9</f>
        <v>0.4712242541</v>
      </c>
      <c r="T17" s="160">
        <f>T8*'Assumptions (Coal)'!S47*'Assumptions (Coal)'!S46*365/10^9</f>
        <v>0.4991714162</v>
      </c>
      <c r="U17" s="160">
        <f>U8*'Assumptions (Coal)'!T47*'Assumptions (Coal)'!T46*365/10^9</f>
        <v>0.4850885774</v>
      </c>
      <c r="V17" s="160">
        <f>V8*'Assumptions (Coal)'!U47*'Assumptions (Coal)'!U46*365/10^9</f>
        <v>0.4979642895</v>
      </c>
      <c r="W17" s="160">
        <f>W8*'Assumptions (Coal)'!V47*'Assumptions (Coal)'!V46*365/10^9</f>
        <v>0.5048675328</v>
      </c>
      <c r="X17" s="160">
        <f>X8*'Assumptions (Coal)'!W47*'Assumptions (Coal)'!W46*365/10^9</f>
        <v>0.497014786</v>
      </c>
      <c r="Y17" s="160">
        <f>Y8*'Assumptions (Coal)'!X47*'Assumptions (Coal)'!X46*365/10^9</f>
        <v>0.4898138265</v>
      </c>
      <c r="Z17" s="160">
        <f>Z8*'Assumptions (Coal)'!Y47*'Assumptions (Coal)'!Y46*365/10^9</f>
        <v>0.4858208709</v>
      </c>
      <c r="AA17" s="160">
        <f>AA8*'Assumptions (Coal)'!Z47*'Assumptions (Coal)'!Z46*365/10^9</f>
        <v>0.4828447192</v>
      </c>
      <c r="AB17" s="160">
        <f>AB8*'Assumptions (Coal)'!AA47*'Assumptions (Coal)'!AA46*365/10^9</f>
        <v>0.4839117281</v>
      </c>
      <c r="AC17" s="160">
        <f>AC8*'Assumptions (Coal)'!AB47*'Assumptions (Coal)'!AB46*365/10^9</f>
        <v>0.4789680992</v>
      </c>
      <c r="AD17" s="160">
        <f>AD8*'Assumptions (Coal)'!AC47*'Assumptions (Coal)'!AC46*365/10^9</f>
        <v>0.4753724717</v>
      </c>
      <c r="AE17" s="160">
        <f>AE8*'Assumptions (Coal)'!AD47*'Assumptions (Coal)'!AD46*365/10^9</f>
        <v>0.4704856359</v>
      </c>
      <c r="AF17" s="160">
        <f>AF8*'Assumptions (Coal)'!AE47*'Assumptions (Coal)'!AE46*365/10^9</f>
        <v>0.4656709129</v>
      </c>
      <c r="AG17" s="160">
        <f>AG8*'Assumptions (Coal)'!AF47*'Assumptions (Coal)'!AF46*365/10^9</f>
        <v>0.4605415131</v>
      </c>
      <c r="AH17" s="160">
        <f>AH8*'Assumptions (Coal)'!AG47*'Assumptions (Coal)'!AG46*365/10^9</f>
        <v>0.4557297288</v>
      </c>
      <c r="AI17" s="160">
        <f>AI8*'Assumptions (Coal)'!AH47*'Assumptions (Coal)'!AH46*365/10^9</f>
        <v>0.4486702114</v>
      </c>
      <c r="AJ17" s="160">
        <f>AJ8*'Assumptions (Coal)'!AI47*'Assumptions (Coal)'!AI46*365/10^9</f>
        <v>0.4410405919</v>
      </c>
      <c r="AK17" s="160">
        <f>AK8*'Assumptions (Coal)'!AJ47*'Assumptions (Coal)'!AJ46*365/10^9</f>
        <v>0.4331122047</v>
      </c>
      <c r="AL17" s="160">
        <f>AL8*'Assumptions (Coal)'!AK47*'Assumptions (Coal)'!AK46*365/10^9</f>
        <v>0.4254721569</v>
      </c>
      <c r="AM17" s="160">
        <f>AM8*'Assumptions (Coal)'!AL47*'Assumptions (Coal)'!AL46*365/10^9</f>
        <v>0.4190766132</v>
      </c>
      <c r="AN17" s="160">
        <f>AN8*'Assumptions (Coal)'!AM47*'Assumptions (Coal)'!AM46*365/10^9</f>
        <v>0.4118115729</v>
      </c>
      <c r="AO17" s="160">
        <f>AO8*'Assumptions (Coal)'!AN47*'Assumptions (Coal)'!AN46*365/10^9</f>
        <v>0.4051961759</v>
      </c>
      <c r="AP17" s="160">
        <f>AP8*'Assumptions (Coal)'!AO47*'Assumptions (Coal)'!AO46*365/10^9</f>
        <v>0.3980339718</v>
      </c>
      <c r="AQ17" s="160">
        <f>AQ8*'Assumptions (Coal)'!AP47*'Assumptions (Coal)'!AP46*365/10^9</f>
        <v>0.3896086731</v>
      </c>
      <c r="AR17" s="160">
        <f>AR8*'Assumptions (Coal)'!AQ47*'Assumptions (Coal)'!AQ46*365/10^9</f>
        <v>0.3803568041</v>
      </c>
      <c r="AS17" s="160">
        <f>AS8*'Assumptions (Coal)'!AR47*'Assumptions (Coal)'!AR46*365/10^9</f>
        <v>0.3704104123</v>
      </c>
      <c r="AT17" s="160">
        <f>AT8*'Assumptions (Coal)'!AS47*'Assumptions (Coal)'!AS46*365/10^9</f>
        <v>0.3602173204</v>
      </c>
      <c r="AU17" s="160">
        <f>AU8*'Assumptions (Coal)'!AT47*'Assumptions (Coal)'!AT46*365/10^9</f>
        <v>0.3497882843</v>
      </c>
      <c r="AV17" s="160">
        <f>AV8*'Assumptions (Coal)'!AU47*'Assumptions (Coal)'!AU46*365/10^9</f>
        <v>0.3388054484</v>
      </c>
      <c r="AW17" s="160">
        <f>AW8*'Assumptions (Coal)'!AV47*'Assumptions (Coal)'!AV46*365/10^9</f>
        <v>0.3265235207</v>
      </c>
      <c r="AX17" s="160">
        <f>AX8*'Assumptions (Coal)'!AW47*'Assumptions (Coal)'!AW46*365/10^9</f>
        <v>0.3146807801</v>
      </c>
      <c r="AY17" s="160">
        <f>AY8*'Assumptions (Coal)'!AX47*'Assumptions (Coal)'!AX46*365/10^9</f>
        <v>0.306319058</v>
      </c>
      <c r="AZ17" s="160">
        <f>AZ8*'Assumptions (Coal)'!AY47*'Assumptions (Coal)'!AY46*365/10^9</f>
        <v>0.2942488269</v>
      </c>
      <c r="BA17" s="160">
        <f>BA8*'Assumptions (Coal)'!AZ47*'Assumptions (Coal)'!AZ46*365/10^9</f>
        <v>0.2796084463</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738.0</v>
      </c>
      <c r="M18" s="172">
        <v>71.4</v>
      </c>
      <c r="N18" s="172">
        <v>248.0</v>
      </c>
      <c r="O18" s="172">
        <v>0.0</v>
      </c>
      <c r="P18" s="172">
        <v>0.0</v>
      </c>
      <c r="Q18" s="172">
        <v>106.2</v>
      </c>
      <c r="R18" s="172">
        <v>0.0</v>
      </c>
      <c r="S18" s="172">
        <v>0.0</v>
      </c>
      <c r="T18" s="172">
        <v>0.0</v>
      </c>
      <c r="U18" s="172">
        <v>0.0</v>
      </c>
      <c r="V18" s="172">
        <v>0.0</v>
      </c>
      <c r="W18" s="173">
        <v>0.0</v>
      </c>
      <c r="X18" s="148">
        <f t="shared" ref="X18:BA18" si="6">if(X8&gt;X7,X8-X7,0)</f>
        <v>649.3984837</v>
      </c>
      <c r="Y18" s="148">
        <f t="shared" si="6"/>
        <v>0</v>
      </c>
      <c r="Z18" s="148">
        <f t="shared" si="6"/>
        <v>0</v>
      </c>
      <c r="AA18" s="148">
        <f t="shared" si="6"/>
        <v>0</v>
      </c>
      <c r="AB18" s="148">
        <f t="shared" si="6"/>
        <v>0</v>
      </c>
      <c r="AC18" s="148">
        <f t="shared" si="6"/>
        <v>0</v>
      </c>
      <c r="AD18" s="148">
        <f t="shared" si="6"/>
        <v>0</v>
      </c>
      <c r="AE18" s="148">
        <f t="shared" si="6"/>
        <v>0</v>
      </c>
      <c r="AF18" s="148">
        <f t="shared" si="6"/>
        <v>910.1878697</v>
      </c>
      <c r="AG18" s="148">
        <f t="shared" si="6"/>
        <v>869.5984837</v>
      </c>
      <c r="AH18" s="148">
        <f t="shared" si="6"/>
        <v>2582.298484</v>
      </c>
      <c r="AI18" s="148">
        <f t="shared" si="6"/>
        <v>1515.898484</v>
      </c>
      <c r="AJ18" s="148">
        <f t="shared" si="6"/>
        <v>364.8984837</v>
      </c>
      <c r="AK18" s="148">
        <f t="shared" si="6"/>
        <v>859.1984837</v>
      </c>
      <c r="AL18" s="148">
        <f t="shared" si="6"/>
        <v>646.2984837</v>
      </c>
      <c r="AM18" s="148">
        <f t="shared" si="6"/>
        <v>626.5984837</v>
      </c>
      <c r="AN18" s="148">
        <f t="shared" si="6"/>
        <v>171.5984837</v>
      </c>
      <c r="AO18" s="148">
        <f t="shared" si="6"/>
        <v>54.59848371</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0.3816472965</v>
      </c>
      <c r="G20" s="176">
        <f t="shared" si="7"/>
        <v>0.4298396636</v>
      </c>
      <c r="H20" s="176">
        <f t="shared" si="7"/>
        <v>0.5790339913</v>
      </c>
      <c r="I20" s="176">
        <f t="shared" si="7"/>
        <v>0.5965567884</v>
      </c>
      <c r="J20" s="176">
        <f t="shared" si="7"/>
        <v>0.6125821316</v>
      </c>
      <c r="K20" s="176">
        <f t="shared" si="7"/>
        <v>0.6872190806</v>
      </c>
      <c r="L20" s="176">
        <f t="shared" si="7"/>
        <v>0.2532744294</v>
      </c>
      <c r="M20" s="176">
        <f t="shared" si="7"/>
        <v>0.2132404814</v>
      </c>
      <c r="N20" s="176">
        <f t="shared" si="7"/>
        <v>0.0652715913</v>
      </c>
      <c r="O20" s="176">
        <f t="shared" si="7"/>
        <v>0.06652339659</v>
      </c>
      <c r="P20" s="176">
        <f t="shared" si="7"/>
        <v>0.06769083492</v>
      </c>
      <c r="Q20" s="176">
        <f t="shared" si="7"/>
        <v>0</v>
      </c>
      <c r="R20" s="176">
        <f t="shared" si="7"/>
        <v>0.4259693063</v>
      </c>
      <c r="S20" s="176">
        <f t="shared" si="7"/>
        <v>0.4303792729</v>
      </c>
      <c r="T20" s="176">
        <f t="shared" si="7"/>
        <v>0.4384859826</v>
      </c>
      <c r="U20" s="176">
        <f t="shared" si="7"/>
        <v>0.4491672846</v>
      </c>
      <c r="V20" s="176">
        <f t="shared" si="7"/>
        <v>0.4579300778</v>
      </c>
      <c r="W20" s="176">
        <f t="shared" si="7"/>
        <v>0.5916233376</v>
      </c>
      <c r="X20" s="176">
        <f t="shared" si="7"/>
        <v>0</v>
      </c>
      <c r="Y20" s="176">
        <f t="shared" si="7"/>
        <v>0</v>
      </c>
      <c r="Z20" s="176">
        <f t="shared" si="7"/>
        <v>0.8688371906</v>
      </c>
      <c r="AA20" s="176">
        <f t="shared" si="7"/>
        <v>1.725411551</v>
      </c>
      <c r="AB20" s="176">
        <f t="shared" si="7"/>
        <v>4.283851408</v>
      </c>
      <c r="AC20" s="176">
        <f t="shared" si="7"/>
        <v>5.860023998</v>
      </c>
      <c r="AD20" s="176">
        <f t="shared" si="7"/>
        <v>6.313037268</v>
      </c>
      <c r="AE20" s="176">
        <f t="shared" si="7"/>
        <v>7.288975205</v>
      </c>
      <c r="AF20" s="176">
        <f t="shared" si="7"/>
        <v>7.119818529</v>
      </c>
      <c r="AG20" s="176">
        <f t="shared" si="7"/>
        <v>6.959194597</v>
      </c>
      <c r="AH20" s="176">
        <f t="shared" si="7"/>
        <v>4.476479866</v>
      </c>
      <c r="AI20" s="176">
        <f t="shared" si="7"/>
        <v>2.951605712</v>
      </c>
      <c r="AJ20" s="176">
        <f t="shared" si="7"/>
        <v>2.590211759</v>
      </c>
      <c r="AK20" s="176">
        <f t="shared" si="7"/>
        <v>1.669790524</v>
      </c>
      <c r="AL20" s="176">
        <f t="shared" si="7"/>
        <v>0.9631021395</v>
      </c>
      <c r="AM20" s="176">
        <f t="shared" si="7"/>
        <v>0.2586236681</v>
      </c>
      <c r="AN20" s="176">
        <f t="shared" si="7"/>
        <v>0.06328869465</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0.3816472965</v>
      </c>
      <c r="G30" s="177">
        <f>IF($L$18&gt;0,'Assumptions (Coal)'!$V$14*Model!$L$18*'Assumptions (Coal)'!F$2/10^9,0)</f>
        <v>0.3919220061</v>
      </c>
      <c r="H30" s="177">
        <f>IF($L$18&gt;0,'Assumptions (Coal)'!$V$14*Model!$L$18*'Assumptions (Coal)'!G$2/10^9,0)</f>
        <v>0.4041300223</v>
      </c>
      <c r="I30" s="177">
        <f>IF($L$18&gt;0,'Assumptions (Coal)'!$V$14*Model!$L$18*'Assumptions (Coal)'!H$2/10^9,0)</f>
        <v>0.4163598542</v>
      </c>
      <c r="J30" s="177">
        <f>IF($L$18&gt;0,'Assumptions (Coal)'!$V$14*Model!$L$18*'Assumptions (Coal)'!I$2/10^9,0)</f>
        <v>0.4275445556</v>
      </c>
      <c r="K30" s="177">
        <f>IF($L$18&gt;0,'Assumptions (Coal)'!$V$14*Model!$L$18*'Assumptions (Coal)'!J$2/10^9,0)</f>
        <v>0.4358608469</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0.0379176575</v>
      </c>
      <c r="H31" s="177">
        <f>IF($M$18&gt;0,'Assumptions (Coal)'!$V$14*Model!$M$18*'Assumptions (Coal)'!G$2/10^9,0)</f>
        <v>0.03909875826</v>
      </c>
      <c r="I31" s="177">
        <f>IF($M$18&gt;0,'Assumptions (Coal)'!$V$14*Model!$M$18*'Assumptions (Coal)'!H$2/10^9,0)</f>
        <v>0.04028196963</v>
      </c>
      <c r="J31" s="177">
        <f>IF($M$18&gt;0,'Assumptions (Coal)'!$V$14*Model!$M$18*'Assumptions (Coal)'!I$2/10^9,0)</f>
        <v>0.04136406676</v>
      </c>
      <c r="K31" s="177">
        <f>IF($M$18&gt;0,'Assumptions (Coal)'!$V$14*Model!$M$18*'Assumptions (Coal)'!J$2/10^9,0)</f>
        <v>0.04216865104</v>
      </c>
      <c r="L31" s="177">
        <f>IF($M$18&gt;0,'Assumptions (Coal)'!$V$14*Model!$M$18*'Assumptions (Coal)'!K$2/10^9,0)</f>
        <v>0.04249011809</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0.1358052107</v>
      </c>
      <c r="I32" s="160">
        <f>IF($N$18&gt;0,'Assumptions (Coal)'!$V$14*Model!$N$18*'Assumptions (Coal)'!H$2/10^9,0)</f>
        <v>0.1399149646</v>
      </c>
      <c r="J32" s="160">
        <f>IF($N$18&gt;0,'Assumptions (Coal)'!$V$14*Model!$N$18*'Assumptions (Coal)'!I$2/10^9,0)</f>
        <v>0.1436735092</v>
      </c>
      <c r="K32" s="160">
        <f>IF($N$18&gt;0,'Assumptions (Coal)'!$V$14*Model!$N$18*'Assumptions (Coal)'!J$2/10^9,0)</f>
        <v>0.1464681437</v>
      </c>
      <c r="L32" s="160">
        <f>IF($N$18&gt;0,'Assumptions (Coal)'!$V$14*Model!$N$18*'Assumptions (Coal)'!K$2/10^9,0)</f>
        <v>0.1475847239</v>
      </c>
      <c r="M32" s="160">
        <f>IF($N$18&gt;0,'Assumptions (Coal)'!$V$14*Model!$N$18*'Assumptions (Coal)'!L$2/10^9,0)</f>
        <v>0.149304459</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0.06272143895</v>
      </c>
      <c r="L35" s="177">
        <f>IF($Q$18&gt;0,'Assumptions (Coal)'!$V$14*Model!$Q$18*'Assumptions (Coal)'!K$2/10^9,0)</f>
        <v>0.06319958741</v>
      </c>
      <c r="M35" s="177">
        <f>IF($Q$18&gt;0,'Assumptions (Coal)'!$V$14*Model!$Q$18*'Assumptions (Coal)'!L$2/10^9,0)</f>
        <v>0.06393602238</v>
      </c>
      <c r="N35" s="177">
        <f>IF($Q$18&gt;0,'Assumptions (Coal)'!$V$14*Model!$Q$18*'Assumptions (Coal)'!M$2/10^9,0)</f>
        <v>0.0652715913</v>
      </c>
      <c r="O35" s="177">
        <f>IF($Q$18&gt;0,'Assumptions (Coal)'!$V$14*Model!$Q$18*'Assumptions (Coal)'!N$2/10^9,0)</f>
        <v>0.06652339659</v>
      </c>
      <c r="P35" s="177">
        <f>IF($Q$18&gt;0,'Assumptions (Coal)'!$V$14*Model!$Q$18*'Assumptions (Coal)'!O$2/10^9,0)</f>
        <v>0.06769083492</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0.4259693063</v>
      </c>
      <c r="S42" s="160">
        <f>IF($X$18&gt;0,'Assumptions (Coal)'!$V$14*Model!$X$18*'Assumptions (Coal)'!R$2/10^9,0)</f>
        <v>0.4303792729</v>
      </c>
      <c r="T42" s="160">
        <f>IF($X$18&gt;0,'Assumptions (Coal)'!$V$14*Model!$X$18*'Assumptions (Coal)'!S$2/10^9,0)</f>
        <v>0.4384859826</v>
      </c>
      <c r="U42" s="160">
        <f>IF($X$18&gt;0,'Assumptions (Coal)'!$V$14*Model!$X$18*'Assumptions (Coal)'!T$2/10^9,0)</f>
        <v>0.4491672846</v>
      </c>
      <c r="V42" s="160">
        <f>IF($X$18&gt;0,'Assumptions (Coal)'!$V$14*Model!$X$18*'Assumptions (Coal)'!U$2/10^9,0)</f>
        <v>0.4579300778</v>
      </c>
      <c r="W42" s="160">
        <f>IF($X$18&gt;0,'Assumptions (Coal)'!$V$14*Model!$X$18*'Assumptions (Coal)'!V$2/10^9,0)</f>
        <v>0.5916233376</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0.8688371906</v>
      </c>
      <c r="AA50" s="160">
        <f>IF($AF$18&gt;0,'Assumptions (Coal)'!$V$14*Model!$AF$18*'Assumptions (Coal)'!Z$2/10^9,0)</f>
        <v>0.8823804391</v>
      </c>
      <c r="AB50" s="160">
        <f>IF($AF$18&gt;0,'Assumptions (Coal)'!$V$14*Model!$AF$18*'Assumptions (Coal)'!AA$2/10^9,0)</f>
        <v>0.8938637676</v>
      </c>
      <c r="AC50" s="160">
        <f>IF($AF$18&gt;0,'Assumptions (Coal)'!$V$14*Model!$AF$18*'Assumptions (Coal)'!AB$2/10^9,0)</f>
        <v>0.907406923</v>
      </c>
      <c r="AD50" s="160">
        <f>IF($AF$18&gt;0,'Assumptions (Coal)'!$V$14*Model!$AF$18*'Assumptions (Coal)'!AC$2/10^9,0)</f>
        <v>0.9204162633</v>
      </c>
      <c r="AE50" s="160">
        <f>IF($AF$18&gt;0,'Assumptions (Coal)'!$V$14*Model!$AF$18*'Assumptions (Coal)'!AD$2/10^9,0)</f>
        <v>0.9341399344</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0.843031112</v>
      </c>
      <c r="AB51" s="160">
        <f>IF($AG$18&gt;0,'Assumptions (Coal)'!$V$14*Model!$AG$18*'Assumptions (Coal)'!AA$2/10^9,0)</f>
        <v>0.854002347</v>
      </c>
      <c r="AC51" s="160">
        <f>IF($AG$18&gt;0,'Assumptions (Coal)'!$V$14*Model!$AG$18*'Assumptions (Coal)'!AB$2/10^9,0)</f>
        <v>0.866941552</v>
      </c>
      <c r="AD51" s="160">
        <f>IF($AG$18&gt;0,'Assumptions (Coal)'!$V$14*Model!$AG$18*'Assumptions (Coal)'!AC$2/10^9,0)</f>
        <v>0.8793707471</v>
      </c>
      <c r="AE51" s="160">
        <f>IF($AG$18&gt;0,'Assumptions (Coal)'!$V$14*Model!$AG$18*'Assumptions (Coal)'!AD$2/10^9,0)</f>
        <v>0.8924824177</v>
      </c>
      <c r="AF51" s="160">
        <f>IF($AG$18&gt;0,'Assumptions (Coal)'!$V$14*Model!$AG$18*'Assumptions (Coal)'!AE$2/10^9,0)</f>
        <v>0.905412482</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2.535985293</v>
      </c>
      <c r="AC52" s="160">
        <f>IF($AH$18&gt;0,'Assumptions (Coal)'!$V$14*Model!$AH$18*'Assumptions (Coal)'!AB$2/10^9,0)</f>
        <v>2.574408646</v>
      </c>
      <c r="AD52" s="160">
        <f>IF($AH$18&gt;0,'Assumptions (Coal)'!$V$14*Model!$AH$18*'Assumptions (Coal)'!AC$2/10^9,0)</f>
        <v>2.61131751</v>
      </c>
      <c r="AE52" s="160">
        <f>IF($AH$18&gt;0,'Assumptions (Coal)'!$V$14*Model!$AH$18*'Assumptions (Coal)'!AD$2/10^9,0)</f>
        <v>2.650253004</v>
      </c>
      <c r="AF52" s="160">
        <f>IF($AH$18&gt;0,'Assumptions (Coal)'!$V$14*Model!$AH$18*'Assumptions (Coal)'!AE$2/10^9,0)</f>
        <v>2.688649214</v>
      </c>
      <c r="AG52" s="160">
        <f>IF($AH$18&gt;0,'Assumptions (Coal)'!$V$14*Model!$AH$18*'Assumptions (Coal)'!AF$2/10^9,0)</f>
        <v>2.724821453</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1.511266876</v>
      </c>
      <c r="AD53" s="160">
        <f>IF($AI$18&gt;0,'Assumptions (Coal)'!$V$14*Model!$AI$18*'Assumptions (Coal)'!AC$2/10^9,0)</f>
        <v>1.532933655</v>
      </c>
      <c r="AE53" s="160">
        <f>IF($AI$18&gt;0,'Assumptions (Coal)'!$V$14*Model!$AI$18*'Assumptions (Coal)'!AD$2/10^9,0)</f>
        <v>1.555790137</v>
      </c>
      <c r="AF53" s="160">
        <f>IF($AI$18&gt;0,'Assumptions (Coal)'!$V$14*Model!$AI$18*'Assumptions (Coal)'!AE$2/10^9,0)</f>
        <v>1.578330039</v>
      </c>
      <c r="AG53" s="160">
        <f>IF($AI$18&gt;0,'Assumptions (Coal)'!$V$14*Model!$AI$18*'Assumptions (Coal)'!AF$2/10^9,0)</f>
        <v>1.599564394</v>
      </c>
      <c r="AH53" s="160">
        <f>IF($AI$18&gt;0,'Assumptions (Coal)'!$V$14*Model!$AI$18*'Assumptions (Coal)'!AG$2/10^9,0)</f>
        <v>1.621676137</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0.3689990935</v>
      </c>
      <c r="AE54" s="177">
        <f>IF($AJ$18&gt;0,'Assumptions (Coal)'!$V$14*Model!$AJ$18*'Assumptions (Coal)'!AD$2/10^9,0)</f>
        <v>0.3745009761</v>
      </c>
      <c r="AF54" s="177">
        <f>IF($AJ$18&gt;0,'Assumptions (Coal)'!$V$14*Model!$AJ$18*'Assumptions (Coal)'!AE$2/10^9,0)</f>
        <v>0.3799266535</v>
      </c>
      <c r="AG54" s="177">
        <f>IF($AJ$18&gt;0,'Assumptions (Coal)'!$V$14*Model!$AJ$18*'Assumptions (Coal)'!AF$2/10^9,0)</f>
        <v>0.385038067</v>
      </c>
      <c r="AH54" s="177">
        <f>IF($AJ$18&gt;0,'Assumptions (Coal)'!$V$14*Model!$AJ$18*'Assumptions (Coal)'!AG$2/10^9,0)</f>
        <v>0.3903606804</v>
      </c>
      <c r="AI54" s="177">
        <f>IF($AJ$18&gt;0,'Assumptions (Coal)'!$V$14*Model!$AJ$18*'Assumptions (Coal)'!AH$2/10^9,0)</f>
        <v>0.3955053052</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0.8818087363</v>
      </c>
      <c r="AF55" s="160">
        <f>IF($AK$18&gt;0,'Assumptions (Coal)'!$V$14*Model!$AK$18*'Assumptions (Coal)'!AE$2/10^9,0)</f>
        <v>0.894584163</v>
      </c>
      <c r="AG55" s="160">
        <f>IF($AK$18&gt;0,'Assumptions (Coal)'!$V$14*Model!$AK$18*'Assumptions (Coal)'!AF$2/10^9,0)</f>
        <v>0.9066196164</v>
      </c>
      <c r="AH55" s="160">
        <f>IF($AK$18&gt;0,'Assumptions (Coal)'!$V$14*Model!$AK$18*'Assumptions (Coal)'!AG$2/10^9,0)</f>
        <v>0.919152366</v>
      </c>
      <c r="AI55" s="160">
        <f>IF($AK$18&gt;0,'Assumptions (Coal)'!$V$14*Model!$AK$18*'Assumptions (Coal)'!AH$2/10^9,0)</f>
        <v>0.9312660197</v>
      </c>
      <c r="AJ55" s="160">
        <f>IF($AK$18&gt;0,'Assumptions (Coal)'!$V$14*Model!$AK$18*'Assumptions (Coal)'!AI$2/10^9,0)</f>
        <v>0.9436938348</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0.6729159781</v>
      </c>
      <c r="AG56" s="160">
        <f>IF($AL$18&gt;0,'Assumptions (Coal)'!$V$14*Model!$AL$18*'Assumptions (Coal)'!AF$2/10^9,0)</f>
        <v>0.6819691776</v>
      </c>
      <c r="AH56" s="160">
        <f>IF($AL$18&gt;0,'Assumptions (Coal)'!$V$14*Model!$AL$18*'Assumptions (Coal)'!AG$2/10^9,0)</f>
        <v>0.6913964488</v>
      </c>
      <c r="AI56" s="160">
        <f>IF($AL$18&gt;0,'Assumptions (Coal)'!$V$14*Model!$AL$18*'Assumptions (Coal)'!AH$2/10^9,0)</f>
        <v>0.7005084714</v>
      </c>
      <c r="AJ56" s="160">
        <f>IF($AL$18&gt;0,'Assumptions (Coal)'!$V$14*Model!$AL$18*'Assumptions (Coal)'!AI$2/10^9,0)</f>
        <v>0.7098568097</v>
      </c>
      <c r="AK56" s="160">
        <f>IF($AL$18&gt;0,'Assumptions (Coal)'!$V$14*Model!$AL$18*'Assumptions (Coal)'!AJ$2/10^9,0)</f>
        <v>0.7198902341</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0.6611818895</v>
      </c>
      <c r="AH57" s="160">
        <f>IF($AM$18&gt;0,'Assumptions (Coal)'!$V$14*Model!$AM$18*'Assumptions (Coal)'!AG$2/10^9,0)</f>
        <v>0.6703218055</v>
      </c>
      <c r="AI57" s="160">
        <f>IF($AM$18&gt;0,'Assumptions (Coal)'!$V$14*Model!$AM$18*'Assumptions (Coal)'!AH$2/10^9,0)</f>
        <v>0.679156082</v>
      </c>
      <c r="AJ57" s="160">
        <f>IF($AM$18&gt;0,'Assumptions (Coal)'!$V$14*Model!$AM$18*'Assumptions (Coal)'!AI$2/10^9,0)</f>
        <v>0.688219471</v>
      </c>
      <c r="AK57" s="160">
        <f>IF($AM$18&gt;0,'Assumptions (Coal)'!$V$14*Model!$AM$18*'Assumptions (Coal)'!AJ$2/10^9,0)</f>
        <v>0.6979470639</v>
      </c>
      <c r="AL57" s="160">
        <f>IF($AM$18&gt;0,'Assumptions (Coal)'!$V$14*Model!$AM$18*'Assumptions (Coal)'!AK$2/10^9,0)</f>
        <v>0.7076472318</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0.1835724286</v>
      </c>
      <c r="AI58" s="160">
        <f>IF($AN$18&gt;0,'Assumptions (Coal)'!$V$14*Model!$AN$18*'Assumptions (Coal)'!AH$2/10^9,0)</f>
        <v>0.1859917585</v>
      </c>
      <c r="AJ58" s="160">
        <f>IF($AN$18&gt;0,'Assumptions (Coal)'!$V$14*Model!$AN$18*'Assumptions (Coal)'!AI$2/10^9,0)</f>
        <v>0.1884738325</v>
      </c>
      <c r="AK58" s="160">
        <f>IF($AN$18&gt;0,'Assumptions (Coal)'!$V$14*Model!$AN$18*'Assumptions (Coal)'!AJ$2/10^9,0)</f>
        <v>0.1911378035</v>
      </c>
      <c r="AL58" s="160">
        <f>IF($AN$18&gt;0,'Assumptions (Coal)'!$V$14*Model!$AN$18*'Assumptions (Coal)'!AK$2/10^9,0)</f>
        <v>0.193794264</v>
      </c>
      <c r="AM58" s="160">
        <f>IF($AN$18&gt;0,'Assumptions (Coal)'!$V$14*Model!$AN$18*'Assumptions (Coal)'!AL$2/10^9,0)</f>
        <v>0.1961981622</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0.05917807535</v>
      </c>
      <c r="AJ59" s="160">
        <f>IF($AO$18&gt;0,'Assumptions (Coal)'!$V$14*Model!$AO$18*'Assumptions (Coal)'!AI$2/10^9,0)</f>
        <v>0.05996781122</v>
      </c>
      <c r="AK59" s="160">
        <f>IF($AO$18&gt;0,'Assumptions (Coal)'!$V$14*Model!$AO$18*'Assumptions (Coal)'!AJ$2/10^9,0)</f>
        <v>0.06081542231</v>
      </c>
      <c r="AL59" s="160">
        <f>IF($AO$18&gt;0,'Assumptions (Coal)'!$V$14*Model!$AO$18*'Assumptions (Coal)'!AK$2/10^9,0)</f>
        <v>0.06166064372</v>
      </c>
      <c r="AM59" s="160">
        <f>IF($AO$18&gt;0,'Assumptions (Coal)'!$V$14*Model!$AO$18*'Assumptions (Coal)'!AL$2/10^9,0)</f>
        <v>0.06242550593</v>
      </c>
      <c r="AN59" s="160">
        <f>IF($AO$18&gt;0,'Assumptions (Coal)'!$V$14*Model!$AO$18*'Assumptions (Coal)'!AM$2/10^9,0)</f>
        <v>0.06328869465</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0.1526589186</v>
      </c>
      <c r="G81" s="177">
        <f>'Assumptions (Coal)'!$V$5*Model!G20</f>
        <v>0.1719358654</v>
      </c>
      <c r="H81" s="177">
        <f>'Assumptions (Coal)'!$V$5*Model!H20</f>
        <v>0.2316135965</v>
      </c>
      <c r="I81" s="177">
        <f>'Assumptions (Coal)'!$V$5*Model!I20</f>
        <v>0.2386227154</v>
      </c>
      <c r="J81" s="177">
        <f>'Assumptions (Coal)'!$V$5*Model!J20</f>
        <v>0.2450328526</v>
      </c>
      <c r="K81" s="177">
        <f>'Assumptions (Coal)'!$V$5*Model!K20</f>
        <v>0.2748876322</v>
      </c>
      <c r="L81" s="177">
        <f>'Assumptions (Coal)'!$V$5*Model!L20</f>
        <v>0.1013097718</v>
      </c>
      <c r="M81" s="177">
        <f>'Assumptions (Coal)'!$V$5*Model!M20</f>
        <v>0.08529619257</v>
      </c>
      <c r="N81" s="177">
        <f>'Assumptions (Coal)'!$V$5*Model!N20</f>
        <v>0.02610863652</v>
      </c>
      <c r="O81" s="177">
        <f>'Assumptions (Coal)'!$V$5*Model!O20</f>
        <v>0.02660935864</v>
      </c>
      <c r="P81" s="177">
        <f>'Assumptions (Coal)'!$V$5*Model!P20</f>
        <v>0.02707633397</v>
      </c>
      <c r="Q81" s="177">
        <f>'Assumptions (Coal)'!$V$5*Model!Q20</f>
        <v>0</v>
      </c>
      <c r="R81" s="177">
        <f>'Assumptions (Coal)'!$V$5*Model!R20</f>
        <v>0.1703877225</v>
      </c>
      <c r="S81" s="177">
        <f>'Assumptions (Coal)'!$V$5*Model!S20</f>
        <v>0.1721517092</v>
      </c>
      <c r="T81" s="177">
        <f>'Assumptions (Coal)'!$V$5*Model!T20</f>
        <v>0.175394393</v>
      </c>
      <c r="U81" s="177">
        <f>'Assumptions (Coal)'!$V$5*Model!U20</f>
        <v>0.1796669138</v>
      </c>
      <c r="V81" s="177">
        <f>'Assumptions (Coal)'!$V$5*Model!V20</f>
        <v>0.1831720311</v>
      </c>
      <c r="W81" s="177">
        <f>'Assumptions (Coal)'!$V$5*Model!W20</f>
        <v>0.236649335</v>
      </c>
      <c r="X81" s="177">
        <f>'Assumptions (Coal)'!$V$5*Model!X20</f>
        <v>0</v>
      </c>
      <c r="Y81" s="177">
        <f>'Assumptions (Coal)'!$V$5*Model!Y20</f>
        <v>0</v>
      </c>
      <c r="Z81" s="177">
        <f>'Assumptions (Coal)'!$V$5*Model!Z20</f>
        <v>0.3475348762</v>
      </c>
      <c r="AA81" s="177">
        <f>'Assumptions (Coal)'!$V$5*Model!AA20</f>
        <v>0.6901646204</v>
      </c>
      <c r="AB81" s="177">
        <f>'Assumptions (Coal)'!$V$5*Model!AB20</f>
        <v>1.713540563</v>
      </c>
      <c r="AC81" s="177">
        <f>'Assumptions (Coal)'!$V$5*Model!AC20</f>
        <v>2.344009599</v>
      </c>
      <c r="AD81" s="177">
        <f>'Assumptions (Coal)'!$V$5*Model!AD20</f>
        <v>2.525214907</v>
      </c>
      <c r="AE81" s="177">
        <f>'Assumptions (Coal)'!$V$5*Model!AE20</f>
        <v>2.915590082</v>
      </c>
      <c r="AF81" s="177">
        <f>'Assumptions (Coal)'!$V$5*Model!AF20</f>
        <v>2.847927412</v>
      </c>
      <c r="AG81" s="177">
        <f>'Assumptions (Coal)'!$V$5*Model!AG20</f>
        <v>2.783677839</v>
      </c>
      <c r="AH81" s="177">
        <f>'Assumptions (Coal)'!$V$5*Model!AH20</f>
        <v>1.790591946</v>
      </c>
      <c r="AI81" s="177">
        <f>'Assumptions (Coal)'!$V$5*Model!AI20</f>
        <v>1.180642285</v>
      </c>
      <c r="AJ81" s="177">
        <f>'Assumptions (Coal)'!$V$5*Model!AJ20</f>
        <v>1.036084704</v>
      </c>
      <c r="AK81" s="177">
        <f>'Assumptions (Coal)'!$V$5*Model!AK20</f>
        <v>0.6679162096</v>
      </c>
      <c r="AL81" s="177">
        <f>'Assumptions (Coal)'!$V$5*Model!AL20</f>
        <v>0.3852408558</v>
      </c>
      <c r="AM81" s="177">
        <f>'Assumptions (Coal)'!$V$5*Model!AM20</f>
        <v>0.1034494672</v>
      </c>
      <c r="AN81" s="177">
        <f>'Assumptions (Coal)'!$V$5*Model!AN20</f>
        <v>0.02531547786</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0.2289883779</v>
      </c>
      <c r="G82" s="176">
        <f>'Assumptions (Coal)'!$V$6*Model!G20</f>
        <v>0.2579037982</v>
      </c>
      <c r="H82" s="176">
        <f>'Assumptions (Coal)'!$V$6*Model!H20</f>
        <v>0.3474203948</v>
      </c>
      <c r="I82" s="176">
        <f>'Assumptions (Coal)'!$V$6*Model!I20</f>
        <v>0.357934073</v>
      </c>
      <c r="J82" s="176">
        <f>'Assumptions (Coal)'!$V$6*Model!J20</f>
        <v>0.3675492789</v>
      </c>
      <c r="K82" s="176">
        <f>'Assumptions (Coal)'!$V$6*Model!K20</f>
        <v>0.4123314484</v>
      </c>
      <c r="L82" s="176">
        <f>'Assumptions (Coal)'!$V$6*Model!L20</f>
        <v>0.1519646576</v>
      </c>
      <c r="M82" s="176">
        <f>'Assumptions (Coal)'!$V$6*Model!M20</f>
        <v>0.1279442889</v>
      </c>
      <c r="N82" s="176">
        <f>'Assumptions (Coal)'!$V$6*Model!N20</f>
        <v>0.03916295478</v>
      </c>
      <c r="O82" s="176">
        <f>'Assumptions (Coal)'!$V$6*Model!O20</f>
        <v>0.03991403796</v>
      </c>
      <c r="P82" s="176">
        <f>'Assumptions (Coal)'!$V$6*Model!P20</f>
        <v>0.04061450095</v>
      </c>
      <c r="Q82" s="176">
        <f>'Assumptions (Coal)'!$V$6*Model!Q20</f>
        <v>0</v>
      </c>
      <c r="R82" s="176">
        <f>'Assumptions (Coal)'!$V$6*Model!R20</f>
        <v>0.2555815838</v>
      </c>
      <c r="S82" s="176">
        <f>'Assumptions (Coal)'!$V$6*Model!S20</f>
        <v>0.2582275638</v>
      </c>
      <c r="T82" s="176">
        <f>'Assumptions (Coal)'!$V$6*Model!T20</f>
        <v>0.2630915896</v>
      </c>
      <c r="U82" s="176">
        <f>'Assumptions (Coal)'!$V$6*Model!U20</f>
        <v>0.2695003707</v>
      </c>
      <c r="V82" s="176">
        <f>'Assumptions (Coal)'!$V$6*Model!V20</f>
        <v>0.2747580467</v>
      </c>
      <c r="W82" s="176">
        <f>'Assumptions (Coal)'!$V$6*Model!W20</f>
        <v>0.3549740025</v>
      </c>
      <c r="X82" s="176">
        <f>'Assumptions (Coal)'!$V$6*Model!X20</f>
        <v>0</v>
      </c>
      <c r="Y82" s="176">
        <f>'Assumptions (Coal)'!$V$6*Model!Y20</f>
        <v>0</v>
      </c>
      <c r="Z82" s="176">
        <f>'Assumptions (Coal)'!$V$6*Model!Z20</f>
        <v>0.5213023143</v>
      </c>
      <c r="AA82" s="176">
        <f>'Assumptions (Coal)'!$V$6*Model!AA20</f>
        <v>1.035246931</v>
      </c>
      <c r="AB82" s="176">
        <f>'Assumptions (Coal)'!$V$6*Model!AB20</f>
        <v>2.570310845</v>
      </c>
      <c r="AC82" s="176">
        <f>'Assumptions (Coal)'!$V$6*Model!AC20</f>
        <v>3.516014399</v>
      </c>
      <c r="AD82" s="176">
        <f>'Assumptions (Coal)'!$V$6*Model!AD20</f>
        <v>3.787822361</v>
      </c>
      <c r="AE82" s="176">
        <f>'Assumptions (Coal)'!$V$6*Model!AE20</f>
        <v>4.373385123</v>
      </c>
      <c r="AF82" s="176">
        <f>'Assumptions (Coal)'!$V$6*Model!AF20</f>
        <v>4.271891117</v>
      </c>
      <c r="AG82" s="176">
        <f>'Assumptions (Coal)'!$V$6*Model!AG20</f>
        <v>4.175516758</v>
      </c>
      <c r="AH82" s="176">
        <f>'Assumptions (Coal)'!$V$6*Model!AH20</f>
        <v>2.68588792</v>
      </c>
      <c r="AI82" s="176">
        <f>'Assumptions (Coal)'!$V$6*Model!AI20</f>
        <v>1.770963427</v>
      </c>
      <c r="AJ82" s="176">
        <f>'Assumptions (Coal)'!$V$6*Model!AJ20</f>
        <v>1.554127056</v>
      </c>
      <c r="AK82" s="176">
        <f>'Assumptions (Coal)'!$V$6*Model!AK20</f>
        <v>1.001874314</v>
      </c>
      <c r="AL82" s="176">
        <f>'Assumptions (Coal)'!$V$6*Model!AL20</f>
        <v>0.5778612837</v>
      </c>
      <c r="AM82" s="176">
        <f>'Assumptions (Coal)'!$V$6*Model!AM20</f>
        <v>0.1551742009</v>
      </c>
      <c r="AN82" s="176">
        <f>'Assumptions (Coal)'!$V$6*Model!AN20</f>
        <v>0.03797321679</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-0.04641770613</v>
      </c>
      <c r="M83" s="177">
        <f t="array" ref="M83">SUM(IF(ISERROR(M84:M135),"",M84:M135))</f>
        <v>-0.05321850881</v>
      </c>
      <c r="N83" s="177">
        <f t="array" ref="N83">SUM(IF(ISERROR(N84:N135),"",N84:N135))</f>
        <v>-0.07204242056</v>
      </c>
      <c r="O83" s="177">
        <f t="array" ref="O83">SUM(IF(ISERROR(O84:O135),"",O84:O135))</f>
        <v>-0.07546443554</v>
      </c>
      <c r="P83" s="177">
        <f t="array" ref="P83">SUM(IF(ISERROR(P84:P135),"",P84:P135))</f>
        <v>-0.07904899622</v>
      </c>
      <c r="Q83" s="177">
        <f t="array" ref="Q83">SUM(IF(ISERROR(Q84:Q135),"",Q84:Q135))</f>
        <v>-0.09015790837</v>
      </c>
      <c r="R83" s="177">
        <f t="array" ref="R83">SUM(IF(ISERROR(R84:R135),"",R84:R135))</f>
        <v>-0.09444040902</v>
      </c>
      <c r="S83" s="177">
        <f t="array" ref="S83">SUM(IF(ISERROR(S84:S135),"",S84:S135))</f>
        <v>-0.09892632845</v>
      </c>
      <c r="T83" s="177">
        <f t="array" ref="T83">SUM(IF(ISERROR(T84:T135),"",T84:T135))</f>
        <v>-0.1036253291</v>
      </c>
      <c r="U83" s="177">
        <f t="array" ref="U83">SUM(IF(ISERROR(U84:U135),"",U84:U135))</f>
        <v>-0.1085475322</v>
      </c>
      <c r="V83" s="177">
        <f t="array" ref="V83">SUM(IF(ISERROR(V84:V135),"",V84:V135))</f>
        <v>-0.11370354</v>
      </c>
      <c r="W83" s="177">
        <f t="array" ref="W83">SUM(IF(ISERROR(W84:W135),"",W84:W135))</f>
        <v>-0.1191044581</v>
      </c>
      <c r="X83" s="177">
        <f t="array" ref="X83">SUM(IF(ISERROR(X84:X135),"",X84:X135))</f>
        <v>-0.1775278593</v>
      </c>
      <c r="Y83" s="177">
        <f t="array" ref="Y83">SUM(IF(ISERROR(Y84:Y135),"",Y84:Y135))</f>
        <v>-0.1859604326</v>
      </c>
      <c r="Z83" s="177">
        <f t="array" ref="Z83">SUM(IF(ISERROR(Z84:Z135),"",Z84:Z135))</f>
        <v>-0.1947935531</v>
      </c>
      <c r="AA83" s="177">
        <f t="array" ref="AA83">SUM(IF(ISERROR(AA84:AA135),"",AA84:AA135))</f>
        <v>-0.1109367137</v>
      </c>
      <c r="AB83" s="177">
        <f t="array" ref="AB83">SUM(IF(ISERROR(AB84:AB135),"",AB84:AB135))</f>
        <v>-0.1069871428</v>
      </c>
      <c r="AC83" s="177">
        <f t="array" ref="AC83">SUM(IF(ISERROR(AC84:AC135),"",AC84:AC135))</f>
        <v>-0.07938073027</v>
      </c>
      <c r="AD83" s="177">
        <f t="array" ref="AD83">SUM(IF(ISERROR(AD84:AD135),"",AD84:AD135))</f>
        <v>-0.08315131496</v>
      </c>
      <c r="AE83" s="177">
        <f t="array" ref="AE83">SUM(IF(ISERROR(AE84:AE135),"",AE84:AE135))</f>
        <v>-0.08710100242</v>
      </c>
      <c r="AF83" s="177">
        <f t="array" ref="AF83">SUM(IF(ISERROR(AF84:AF135),"",AF84:AF135))</f>
        <v>-0.178617411</v>
      </c>
      <c r="AG83" s="177">
        <f t="array" ref="AG83">SUM(IF(ISERROR(AG84:AG135),"",AG84:AG135))</f>
        <v>-0.2861006699</v>
      </c>
      <c r="AH83" s="177">
        <f t="array" ref="AH83">SUM(IF(ISERROR(AH84:AH135),"",AH84:AH135))</f>
        <v>-0.5978529131</v>
      </c>
      <c r="AI83" s="177">
        <f t="array" ref="AI83">SUM(IF(ISERROR(AI84:AI135),"",AI84:AI135))</f>
        <v>-0.8037941043</v>
      </c>
      <c r="AJ83" s="177">
        <f t="array" ref="AJ83">SUM(IF(ISERROR(AJ84:AJ135),"",AJ84:AJ135))</f>
        <v>-0.885310685</v>
      </c>
      <c r="AK83" s="177">
        <f t="array" ref="AK83">SUM(IF(ISERROR(AK84:AK135),"",AK84:AK135))</f>
        <v>-1.03081736</v>
      </c>
      <c r="AL83" s="177">
        <f t="array" ref="AL83">SUM(IF(ISERROR(AL84:AL135),"",AL84:AL135))</f>
        <v>-1.158669513</v>
      </c>
      <c r="AM83" s="177">
        <f t="array" ref="AM83">SUM(IF(ISERROR(AM84:AM135),"",AM84:AM135))</f>
        <v>-1.185389984</v>
      </c>
      <c r="AN83" s="177">
        <f t="array" ref="AN83">SUM(IF(ISERROR(AN84:AN135),"",AN84:AN135))</f>
        <v>-1.263213135</v>
      </c>
      <c r="AO83" s="177">
        <f t="array" ref="AO83">SUM(IF(ISERROR(AO84:AO135),"",AO84:AO135))</f>
        <v>-1.330154171</v>
      </c>
      <c r="AP83" s="177">
        <f t="array" ref="AP83">SUM(IF(ISERROR(AP84:AP135),"",AP84:AP135))</f>
        <v>-1.393336494</v>
      </c>
      <c r="AQ83" s="177">
        <f t="array" ref="AQ83">SUM(IF(ISERROR(AQ84:AQ135),"",AQ84:AQ135))</f>
        <v>-1.459519978</v>
      </c>
      <c r="AR83" s="177">
        <f t="array" ref="AR83">SUM(IF(ISERROR(AR84:AR135),"",AR84:AR135))</f>
        <v>-1.528847176</v>
      </c>
      <c r="AS83" s="177">
        <f t="array" ref="AS83">SUM(IF(ISERROR(AS84:AS135),"",AS84:AS135))</f>
        <v>-1.601467417</v>
      </c>
      <c r="AT83" s="177">
        <f t="array" ref="AT83">SUM(IF(ISERROR(AT84:AT135),"",AT84:AT135))</f>
        <v>-1.67753712</v>
      </c>
      <c r="AU83" s="177">
        <f t="array" ref="AU83">SUM(IF(ISERROR(AU84:AU135),"",AU84:AU135))</f>
        <v>-1.552355577</v>
      </c>
      <c r="AV83" s="177">
        <f t="array" ref="AV83">SUM(IF(ISERROR(AV84:AV135),"",AV84:AV135))</f>
        <v>-1.427509962</v>
      </c>
      <c r="AW83" s="177">
        <f t="array" ref="AW83">SUM(IF(ISERROR(AW84:AW135),"",AW84:AW135))</f>
        <v>-0.8972309567</v>
      </c>
      <c r="AX83" s="177">
        <f t="array" ref="AX83">SUM(IF(ISERROR(AX84:AX135),"",AX84:AX135))</f>
        <v>-0.5837145858</v>
      </c>
      <c r="AY83" s="177">
        <f t="array" ref="AY83">SUM(IF(ISERROR(AY84:AY135),"",AY84:AY135))</f>
        <v>-0.5245123832</v>
      </c>
      <c r="AZ83" s="177">
        <f t="array" ref="AZ83">SUM(IF(ISERROR(AZ84:AZ135),"",AZ84:AZ135))</f>
        <v>-0.341906934</v>
      </c>
      <c r="BA83" s="177">
        <f t="array" ref="BA83">SUM(IF(ISERROR(BA84:BA135),"",BA84:BA135))</f>
        <v>-0.1999049798</v>
      </c>
      <c r="BB83" s="177">
        <f t="array" ref="BB83">SUM(IF(ISERROR(BB84:BB135),"",BB84:BB135))</f>
        <v>-0.05388831029</v>
      </c>
      <c r="BC83" s="177">
        <f t="array" ref="BC83">SUM(IF(ISERROR(BC84:BC135),"",BC84:BC135))</f>
        <v>-0.01328668148</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-0.04641770613</v>
      </c>
      <c r="M93" s="160">
        <f>IF($L$18&gt;0,PPMT('Assumptions (Coal)'!$V$7,Model!X$1,'Assumptions (Coal)'!$V$10,'Assumptions (Coal)'!$V$5*Model!$L$18*AVERAGE('Assumptions (Coal)'!$E$2:$J$2)/10^9),0)</f>
        <v>-0.04862254717</v>
      </c>
      <c r="N93" s="177">
        <f>IF($L$18&gt;0,PPMT('Assumptions (Coal)'!$V$7,Model!Y$1,'Assumptions (Coal)'!$V$10,'Assumptions (Coal)'!$V$5*Model!$L$18*AVERAGE('Assumptions (Coal)'!$E$2:$J$2)/10^9),0)</f>
        <v>-0.05093211816</v>
      </c>
      <c r="O93" s="160">
        <f>IF($L$18&gt;0,PPMT('Assumptions (Coal)'!$V$7,Model!Z$1,'Assumptions (Coal)'!$V$10,'Assumptions (Coal)'!$V$5*Model!$L$18*AVERAGE('Assumptions (Coal)'!$E$2:$J$2)/10^9),0)</f>
        <v>-0.05335139377</v>
      </c>
      <c r="P93" s="160">
        <f>IF($L$18&gt;0,PPMT('Assumptions (Coal)'!$V$7,Model!AA$1,'Assumptions (Coal)'!$V$10,'Assumptions (Coal)'!$V$5*Model!$L$18*AVERAGE('Assumptions (Coal)'!$E$2:$J$2)/10^9),0)</f>
        <v>-0.05588558498</v>
      </c>
      <c r="Q93" s="160">
        <f>IF($L$18&gt;0,PPMT('Assumptions (Coal)'!$V$7,Model!AB$1,'Assumptions (Coal)'!$V$10,'Assumptions (Coal)'!$V$5*Model!$L$18*AVERAGE('Assumptions (Coal)'!$E$2:$J$2)/10^9),0)</f>
        <v>-0.05854015026</v>
      </c>
      <c r="R93" s="160">
        <f>IF($L$18&gt;0,PPMT('Assumptions (Coal)'!$V$7,Model!AC$1,'Assumptions (Coal)'!$V$10,'Assumptions (Coal)'!$V$5*Model!$L$18*AVERAGE('Assumptions (Coal)'!$E$2:$J$2)/10^9),0)</f>
        <v>-0.0613208074</v>
      </c>
      <c r="S93" s="160">
        <f>IF($L$18&gt;0,PPMT('Assumptions (Coal)'!$V$7,Model!AD$1,'Assumptions (Coal)'!$V$10,'Assumptions (Coal)'!$V$5*Model!$L$18*AVERAGE('Assumptions (Coal)'!$E$2:$J$2)/10^9),0)</f>
        <v>-0.06423354575</v>
      </c>
      <c r="T93" s="160">
        <f>IF($L$18&gt;0,PPMT('Assumptions (Coal)'!$V$7,Model!AE$1,'Assumptions (Coal)'!$V$10,'Assumptions (Coal)'!$V$5*Model!$L$18*AVERAGE('Assumptions (Coal)'!$E$2:$J$2)/10^9),0)</f>
        <v>-0.06728463918</v>
      </c>
      <c r="U93" s="160">
        <f>IF($L$18&gt;0,PPMT('Assumptions (Coal)'!$V$7,Model!AF$1,'Assumptions (Coal)'!$V$10,'Assumptions (Coal)'!$V$5*Model!$L$18*AVERAGE('Assumptions (Coal)'!$E$2:$J$2)/10^9),0)</f>
        <v>-0.07048065954</v>
      </c>
      <c r="V93" s="160">
        <f>IF($L$18&gt;0,PPMT('Assumptions (Coal)'!$V$7,Model!AG$1,'Assumptions (Coal)'!$V$10,'Assumptions (Coal)'!$V$5*Model!$L$18*AVERAGE('Assumptions (Coal)'!$E$2:$J$2)/10^9),0)</f>
        <v>-0.07382849086</v>
      </c>
      <c r="W93" s="160">
        <f>IF($L$18&gt;0,PPMT('Assumptions (Coal)'!$V$7,Model!AH$1,'Assumptions (Coal)'!$V$10,'Assumptions (Coal)'!$V$5*Model!$L$18*AVERAGE('Assumptions (Coal)'!$E$2:$J$2)/10^9),0)</f>
        <v>-0.07733534418</v>
      </c>
      <c r="X93" s="160">
        <f>IF($L$18&gt;0,PPMT('Assumptions (Coal)'!$V$7,Model!AI$1,'Assumptions (Coal)'!$V$10,'Assumptions (Coal)'!$V$5*Model!$L$18*AVERAGE('Assumptions (Coal)'!$E$2:$J$2)/10^9),0)</f>
        <v>-0.08100877303</v>
      </c>
      <c r="Y93" s="160">
        <f>IF($L$18&gt;0,PPMT('Assumptions (Coal)'!$V$7,Model!AJ$1,'Assumptions (Coal)'!$V$10,'Assumptions (Coal)'!$V$5*Model!$L$18*AVERAGE('Assumptions (Coal)'!$E$2:$J$2)/10^9),0)</f>
        <v>-0.08485668975</v>
      </c>
      <c r="Z93" s="160">
        <f>IF($L$18&gt;0,PPMT('Assumptions (Coal)'!$V$7,Model!AK$1,'Assumptions (Coal)'!$V$10,'Assumptions (Coal)'!$V$5*Model!$L$18*AVERAGE('Assumptions (Coal)'!$E$2:$J$2)/10^9),0)</f>
        <v>-0.08888738251</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-0.004595961638</v>
      </c>
      <c r="N94" s="177">
        <f>IF($M$18&gt;0,PPMT('Assumptions (Coal)'!$V$7,Model!X$1,'Assumptions (Coal)'!$V$10,'Assumptions (Coal)'!$V$5*Model!$M$18*AVERAGE('Assumptions (Coal)'!$F$2:$K$2)/10^9),0)</f>
        <v>-0.004814269816</v>
      </c>
      <c r="O94" s="160">
        <f>IF($M$18&gt;0,PPMT('Assumptions (Coal)'!$V$7,Model!Y$1,'Assumptions (Coal)'!$V$10,'Assumptions (Coal)'!$V$5*Model!$M$18*AVERAGE('Assumptions (Coal)'!$F$2:$K$2)/10^9),0)</f>
        <v>-0.005042947632</v>
      </c>
      <c r="P94" s="160">
        <f>IF($M$18&gt;0,PPMT('Assumptions (Coal)'!$V$7,Model!Z$1,'Assumptions (Coal)'!$V$10,'Assumptions (Coal)'!$V$5*Model!$M$18*AVERAGE('Assumptions (Coal)'!$F$2:$K$2)/10^9),0)</f>
        <v>-0.005282487645</v>
      </c>
      <c r="Q94" s="160">
        <f>IF($M$18&gt;0,PPMT('Assumptions (Coal)'!$V$7,Model!AA$1,'Assumptions (Coal)'!$V$10,'Assumptions (Coal)'!$V$5*Model!$M$18*AVERAGE('Assumptions (Coal)'!$F$2:$K$2)/10^9),0)</f>
        <v>-0.005533405808</v>
      </c>
      <c r="R94" s="160">
        <f>IF($M$18&gt;0,PPMT('Assumptions (Coal)'!$V$7,Model!AB$1,'Assumptions (Coal)'!$V$10,'Assumptions (Coal)'!$V$5*Model!$M$18*AVERAGE('Assumptions (Coal)'!$F$2:$K$2)/10^9),0)</f>
        <v>-0.005796242584</v>
      </c>
      <c r="S94" s="160">
        <f>IF($M$18&gt;0,PPMT('Assumptions (Coal)'!$V$7,Model!AC$1,'Assumptions (Coal)'!$V$10,'Assumptions (Coal)'!$V$5*Model!$M$18*AVERAGE('Assumptions (Coal)'!$F$2:$K$2)/10^9),0)</f>
        <v>-0.006071564107</v>
      </c>
      <c r="T94" s="160">
        <f>IF($M$18&gt;0,PPMT('Assumptions (Coal)'!$V$7,Model!AD$1,'Assumptions (Coal)'!$V$10,'Assumptions (Coal)'!$V$5*Model!$M$18*AVERAGE('Assumptions (Coal)'!$F$2:$K$2)/10^9),0)</f>
        <v>-0.006359963402</v>
      </c>
      <c r="U94" s="160">
        <f>IF($M$18&gt;0,PPMT('Assumptions (Coal)'!$V$7,Model!AE$1,'Assumptions (Coal)'!$V$10,'Assumptions (Coal)'!$V$5*Model!$M$18*AVERAGE('Assumptions (Coal)'!$F$2:$K$2)/10^9),0)</f>
        <v>-0.006662061663</v>
      </c>
      <c r="V94" s="160">
        <f>IF($M$18&gt;0,PPMT('Assumptions (Coal)'!$V$7,Model!AF$1,'Assumptions (Coal)'!$V$10,'Assumptions (Coal)'!$V$5*Model!$M$18*AVERAGE('Assumptions (Coal)'!$F$2:$K$2)/10^9),0)</f>
        <v>-0.006978509592</v>
      </c>
      <c r="W94" s="160">
        <f>IF($M$18&gt;0,PPMT('Assumptions (Coal)'!$V$7,Model!AG$1,'Assumptions (Coal)'!$V$10,'Assumptions (Coal)'!$V$5*Model!$M$18*AVERAGE('Assumptions (Coal)'!$F$2:$K$2)/10^9),0)</f>
        <v>-0.007309988798</v>
      </c>
      <c r="X94" s="160">
        <f>IF($M$18&gt;0,PPMT('Assumptions (Coal)'!$V$7,Model!AH$1,'Assumptions (Coal)'!$V$10,'Assumptions (Coal)'!$V$5*Model!$M$18*AVERAGE('Assumptions (Coal)'!$F$2:$K$2)/10^9),0)</f>
        <v>-0.007657213266</v>
      </c>
      <c r="Y94" s="160">
        <f>IF($M$18&gt;0,PPMT('Assumptions (Coal)'!$V$7,Model!AI$1,'Assumptions (Coal)'!$V$10,'Assumptions (Coal)'!$V$5*Model!$M$18*AVERAGE('Assumptions (Coal)'!$F$2:$K$2)/10^9),0)</f>
        <v>-0.008020930896</v>
      </c>
      <c r="Z94" s="160">
        <f>IF($M$18&gt;0,PPMT('Assumptions (Coal)'!$V$7,Model!AJ$1,'Assumptions (Coal)'!$V$10,'Assumptions (Coal)'!$V$5*Model!$M$18*AVERAGE('Assumptions (Coal)'!$F$2:$K$2)/10^9),0)</f>
        <v>-0.008401925113</v>
      </c>
      <c r="AA94" s="160">
        <f>IF($M$18&gt;0,PPMT('Assumptions (Coal)'!$V$7,Model!AK$1,'Assumptions (Coal)'!$V$10,'Assumptions (Coal)'!$V$5*Model!$M$18*AVERAGE('Assumptions (Coal)'!$F$2:$K$2)/10^9),0)</f>
        <v>-0.008801016556</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-0.01629603258</v>
      </c>
      <c r="O95" s="160">
        <f>IF($N$18&gt;0,PPMT('Assumptions (Coal)'!$V$7,Model!X$1,'Assumptions (Coal)'!$V$10,'Assumptions (Coal)'!$V$5*Model!$N$18*AVERAGE('Assumptions (Coal)'!$G$2:$L$2)/10^9),0)</f>
        <v>-0.01707009413</v>
      </c>
      <c r="P95" s="160">
        <f>IF($N$18&gt;0,PPMT('Assumptions (Coal)'!$V$7,Model!Y$1,'Assumptions (Coal)'!$V$10,'Assumptions (Coal)'!$V$5*Model!$N$18*AVERAGE('Assumptions (Coal)'!$G$2:$L$2)/10^9),0)</f>
        <v>-0.0178809236</v>
      </c>
      <c r="Q95" s="160">
        <f>IF($N$18&gt;0,PPMT('Assumptions (Coal)'!$V$7,Model!Z$1,'Assumptions (Coal)'!$V$10,'Assumptions (Coal)'!$V$5*Model!$N$18*AVERAGE('Assumptions (Coal)'!$G$2:$L$2)/10^9),0)</f>
        <v>-0.01873026747</v>
      </c>
      <c r="R95" s="160">
        <f>IF($N$18&gt;0,PPMT('Assumptions (Coal)'!$V$7,Model!AA$1,'Assumptions (Coal)'!$V$10,'Assumptions (Coal)'!$V$5*Model!$N$18*AVERAGE('Assumptions (Coal)'!$G$2:$L$2)/10^9),0)</f>
        <v>-0.01961995518</v>
      </c>
      <c r="S95" s="160">
        <f>IF($N$18&gt;0,PPMT('Assumptions (Coal)'!$V$7,Model!AB$1,'Assumptions (Coal)'!$V$10,'Assumptions (Coal)'!$V$5*Model!$N$18*AVERAGE('Assumptions (Coal)'!$G$2:$L$2)/10^9),0)</f>
        <v>-0.02055190305</v>
      </c>
      <c r="T95" s="160">
        <f>IF($N$18&gt;0,PPMT('Assumptions (Coal)'!$V$7,Model!AC$1,'Assumptions (Coal)'!$V$10,'Assumptions (Coal)'!$V$5*Model!$N$18*AVERAGE('Assumptions (Coal)'!$G$2:$L$2)/10^9),0)</f>
        <v>-0.02152811845</v>
      </c>
      <c r="U95" s="160">
        <f>IF($N$18&gt;0,PPMT('Assumptions (Coal)'!$V$7,Model!AD$1,'Assumptions (Coal)'!$V$10,'Assumptions (Coal)'!$V$5*Model!$N$18*AVERAGE('Assumptions (Coal)'!$G$2:$L$2)/10^9),0)</f>
        <v>-0.02255070407</v>
      </c>
      <c r="V95" s="160">
        <f>IF($N$18&gt;0,PPMT('Assumptions (Coal)'!$V$7,Model!AE$1,'Assumptions (Coal)'!$V$10,'Assumptions (Coal)'!$V$5*Model!$N$18*AVERAGE('Assumptions (Coal)'!$G$2:$L$2)/10^9),0)</f>
        <v>-0.02362186251</v>
      </c>
      <c r="W95" s="160">
        <f>IF($N$18&gt;0,PPMT('Assumptions (Coal)'!$V$7,Model!AF$1,'Assumptions (Coal)'!$V$10,'Assumptions (Coal)'!$V$5*Model!$N$18*AVERAGE('Assumptions (Coal)'!$G$2:$L$2)/10^9),0)</f>
        <v>-0.02474390098</v>
      </c>
      <c r="X95" s="160">
        <f>IF($N$18&gt;0,PPMT('Assumptions (Coal)'!$V$7,Model!AG$1,'Assumptions (Coal)'!$V$10,'Assumptions (Coal)'!$V$5*Model!$N$18*AVERAGE('Assumptions (Coal)'!$G$2:$L$2)/10^9),0)</f>
        <v>-0.02591923628</v>
      </c>
      <c r="Y95" s="160">
        <f>IF($N$18&gt;0,PPMT('Assumptions (Coal)'!$V$7,Model!AH$1,'Assumptions (Coal)'!$V$10,'Assumptions (Coal)'!$V$5*Model!$N$18*AVERAGE('Assumptions (Coal)'!$G$2:$L$2)/10^9),0)</f>
        <v>-0.0271504</v>
      </c>
      <c r="Z95" s="160">
        <f>IF($N$18&gt;0,PPMT('Assumptions (Coal)'!$V$7,Model!AI$1,'Assumptions (Coal)'!$V$10,'Assumptions (Coal)'!$V$5*Model!$N$18*AVERAGE('Assumptions (Coal)'!$G$2:$L$2)/10^9),0)</f>
        <v>-0.028440044</v>
      </c>
      <c r="AA95" s="160">
        <f>IF($N$18&gt;0,PPMT('Assumptions (Coal)'!$V$7,Model!AJ$1,'Assumptions (Coal)'!$V$10,'Assumptions (Coal)'!$V$5*Model!$N$18*AVERAGE('Assumptions (Coal)'!$G$2:$L$2)/10^9),0)</f>
        <v>-0.02979094609</v>
      </c>
      <c r="AB95" s="160">
        <f>IF($N$18&gt;0,PPMT('Assumptions (Coal)'!$V$7,Model!AK$1,'Assumptions (Coal)'!$V$10,'Assumptions (Coal)'!$V$5*Model!$N$18*AVERAGE('Assumptions (Coal)'!$G$2:$L$2)/10^9),0)</f>
        <v>-0.03120601603</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-0.007354084828</v>
      </c>
      <c r="R98" s="160">
        <f>IF($Q$18&gt;0,PPMT('Assumptions (Coal)'!$V$7,Model!X$1,'Assumptions (Coal)'!$V$10,'Assumptions (Coal)'!$V$5*Model!$Q$18*AVERAGE('Assumptions (Coal)'!$J$2:$O$2)/10^9),0)</f>
        <v>-0.007703403857</v>
      </c>
      <c r="S98" s="160">
        <f>IF($Q$18&gt;0,PPMT('Assumptions (Coal)'!$V$7,Model!Y$1,'Assumptions (Coal)'!$V$10,'Assumptions (Coal)'!$V$5*Model!$Q$18*AVERAGE('Assumptions (Coal)'!$J$2:$O$2)/10^9),0)</f>
        <v>-0.00806931554</v>
      </c>
      <c r="T98" s="160">
        <f>IF($Q$18&gt;0,PPMT('Assumptions (Coal)'!$V$7,Model!Z$1,'Assumptions (Coal)'!$V$10,'Assumptions (Coal)'!$V$5*Model!$Q$18*AVERAGE('Assumptions (Coal)'!$J$2:$O$2)/10^9),0)</f>
        <v>-0.008452608028</v>
      </c>
      <c r="U98" s="160">
        <f>IF($Q$18&gt;0,PPMT('Assumptions (Coal)'!$V$7,Model!AA$1,'Assumptions (Coal)'!$V$10,'Assumptions (Coal)'!$V$5*Model!$Q$18*AVERAGE('Assumptions (Coal)'!$J$2:$O$2)/10^9),0)</f>
        <v>-0.00885410691</v>
      </c>
      <c r="V98" s="160">
        <f>IF($Q$18&gt;0,PPMT('Assumptions (Coal)'!$V$7,Model!AB$1,'Assumptions (Coal)'!$V$10,'Assumptions (Coal)'!$V$5*Model!$Q$18*AVERAGE('Assumptions (Coal)'!$J$2:$O$2)/10^9),0)</f>
        <v>-0.009274676988</v>
      </c>
      <c r="W98" s="160">
        <f>IF($Q$18&gt;0,PPMT('Assumptions (Coal)'!$V$7,Model!AC$1,'Assumptions (Coal)'!$V$10,'Assumptions (Coal)'!$V$5*Model!$Q$18*AVERAGE('Assumptions (Coal)'!$J$2:$O$2)/10^9),0)</f>
        <v>-0.009715224145</v>
      </c>
      <c r="X98" s="160">
        <f>IF($Q$18&gt;0,PPMT('Assumptions (Coal)'!$V$7,Model!AD$1,'Assumptions (Coal)'!$V$10,'Assumptions (Coal)'!$V$5*Model!$Q$18*AVERAGE('Assumptions (Coal)'!$J$2:$O$2)/10^9),0)</f>
        <v>-0.01017669729</v>
      </c>
      <c r="Y98" s="160">
        <f>IF($Q$18&gt;0,PPMT('Assumptions (Coal)'!$V$7,Model!AE$1,'Assumptions (Coal)'!$V$10,'Assumptions (Coal)'!$V$5*Model!$Q$18*AVERAGE('Assumptions (Coal)'!$J$2:$O$2)/10^9),0)</f>
        <v>-0.01066009041</v>
      </c>
      <c r="Z98" s="160">
        <f>IF($Q$18&gt;0,PPMT('Assumptions (Coal)'!$V$7,Model!AF$1,'Assumptions (Coal)'!$V$10,'Assumptions (Coal)'!$V$5*Model!$Q$18*AVERAGE('Assumptions (Coal)'!$J$2:$O$2)/10^9),0)</f>
        <v>-0.01116644471</v>
      </c>
      <c r="AA98" s="160">
        <f>IF($Q$18&gt;0,PPMT('Assumptions (Coal)'!$V$7,Model!AG$1,'Assumptions (Coal)'!$V$10,'Assumptions (Coal)'!$V$5*Model!$Q$18*AVERAGE('Assumptions (Coal)'!$J$2:$O$2)/10^9),0)</f>
        <v>-0.01169685083</v>
      </c>
      <c r="AB98" s="160">
        <f>IF($Q$18&gt;0,PPMT('Assumptions (Coal)'!$V$7,Model!AH$1,'Assumptions (Coal)'!$V$10,'Assumptions (Coal)'!$V$5*Model!$Q$18*AVERAGE('Assumptions (Coal)'!$J$2:$O$2)/10^9),0)</f>
        <v>-0.01225245125</v>
      </c>
      <c r="AC98" s="160">
        <f>IF($Q$18&gt;0,PPMT('Assumptions (Coal)'!$V$7,Model!AI$1,'Assumptions (Coal)'!$V$10,'Assumptions (Coal)'!$V$5*Model!$Q$18*AVERAGE('Assumptions (Coal)'!$J$2:$O$2)/10^9),0)</f>
        <v>-0.01283444268</v>
      </c>
      <c r="AD98" s="160">
        <f>IF($Q$18&gt;0,PPMT('Assumptions (Coal)'!$V$7,Model!AJ$1,'Assumptions (Coal)'!$V$10,'Assumptions (Coal)'!$V$5*Model!$Q$18*AVERAGE('Assumptions (Coal)'!$J$2:$O$2)/10^9),0)</f>
        <v>-0.01344407871</v>
      </c>
      <c r="AE98" s="160">
        <f>IF($Q$18&gt;0,PPMT('Assumptions (Coal)'!$V$7,Model!AK$1,'Assumptions (Coal)'!$V$10,'Assumptions (Coal)'!$V$5*Model!$Q$18*AVERAGE('Assumptions (Coal)'!$J$2:$O$2)/10^9),0)</f>
        <v>-0.01408267245</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-0.0527659394</v>
      </c>
      <c r="Y105" s="160">
        <f>IF($X$18&gt;0,PPMT('Assumptions (Coal)'!$V$7,Model!X1,'Assumptions (Coal)'!$V$10,'Assumptions (Coal)'!$V$5*Model!$X$18*average('Assumptions (Coal)'!$Q$2:$V$2)/10^9),0)</f>
        <v>-0.05527232152</v>
      </c>
      <c r="Z105" s="160">
        <f>IF($X$18&gt;0,PPMT('Assumptions (Coal)'!$V$7,Model!Y1,'Assumptions (Coal)'!$V$10,'Assumptions (Coal)'!$V$5*Model!$X$18*average('Assumptions (Coal)'!$Q$2:$V$2)/10^9),0)</f>
        <v>-0.05789775679</v>
      </c>
      <c r="AA105" s="160">
        <f>IF($X$18&gt;0,PPMT('Assumptions (Coal)'!$V$7,Model!Z1,'Assumptions (Coal)'!$V$10,'Assumptions (Coal)'!$V$5*Model!$X$18*average('Assumptions (Coal)'!$Q$2:$V$2)/10^9),0)</f>
        <v>-0.06064790024</v>
      </c>
      <c r="AB105" s="160">
        <f>IF($X$18&gt;0,PPMT('Assumptions (Coal)'!$V$7,Model!AA1,'Assumptions (Coal)'!$V$10,'Assumptions (Coal)'!$V$5*Model!$X$18*average('Assumptions (Coal)'!$Q$2:$V$2)/10^9),0)</f>
        <v>-0.0635286755</v>
      </c>
      <c r="AC105" s="160">
        <f>IF($X$18&gt;0,PPMT('Assumptions (Coal)'!$V$7,Model!AB1,'Assumptions (Coal)'!$V$10,'Assumptions (Coal)'!$V$5*Model!$X$18*average('Assumptions (Coal)'!$Q$2:$V$2)/10^9),0)</f>
        <v>-0.06654628759</v>
      </c>
      <c r="AD105" s="160">
        <f>IF($X$18&gt;0,PPMT('Assumptions (Coal)'!$V$7,Model!AC1,'Assumptions (Coal)'!$V$10,'Assumptions (Coal)'!$V$5*Model!$X$18*average('Assumptions (Coal)'!$Q$2:$V$2)/10^9),0)</f>
        <v>-0.06970723625</v>
      </c>
      <c r="AE105" s="160">
        <f>IF($X$18&gt;0,PPMT('Assumptions (Coal)'!$V$7,Model!AD1,'Assumptions (Coal)'!$V$10,'Assumptions (Coal)'!$V$5*Model!$X$18*average('Assumptions (Coal)'!$Q$2:$V$2)/10^9),0)</f>
        <v>-0.07301832997</v>
      </c>
      <c r="AF105" s="160">
        <f>IF($X$18&gt;0,PPMT('Assumptions (Coal)'!$V$7,Model!AE1,'Assumptions (Coal)'!$V$10,'Assumptions (Coal)'!$V$5*Model!$X$18*average('Assumptions (Coal)'!$Q$2:$V$2)/10^9),0)</f>
        <v>-0.07648670065</v>
      </c>
      <c r="AG105" s="160">
        <f>IF($X$18&gt;0,PPMT('Assumptions (Coal)'!$V$7,Model!AF1,'Assumptions (Coal)'!$V$10,'Assumptions (Coal)'!$V$5*Model!$X$18*average('Assumptions (Coal)'!$Q$2:$V$2)/10^9),0)</f>
        <v>-0.08011981893</v>
      </c>
      <c r="AH105" s="160">
        <f>IF($X$18&gt;0,PPMT('Assumptions (Coal)'!$V$7,Model!AG1,'Assumptions (Coal)'!$V$10,'Assumptions (Coal)'!$V$5*Model!$X$18*average('Assumptions (Coal)'!$Q$2:$V$2)/10^9),0)</f>
        <v>-0.08392551033</v>
      </c>
      <c r="AI105" s="160">
        <f>IF($X$18&gt;0,PPMT('Assumptions (Coal)'!$V$7,Model!AH1,'Assumptions (Coal)'!$V$10,'Assumptions (Coal)'!$V$5*Model!$X$18*average('Assumptions (Coal)'!$Q$2:$V$2)/10^9),0)</f>
        <v>-0.08791197207</v>
      </c>
      <c r="AJ105" s="160">
        <f>IF($X$18&gt;0,PPMT('Assumptions (Coal)'!$V$7,Model!AI1,'Assumptions (Coal)'!$V$10,'Assumptions (Coal)'!$V$5*Model!$X$18*average('Assumptions (Coal)'!$Q$2:$V$2)/10^9),0)</f>
        <v>-0.09208779074</v>
      </c>
      <c r="AK105" s="160">
        <f>IF($X$18&gt;0,PPMT('Assumptions (Coal)'!$V$7,Model!AJ1,'Assumptions (Coal)'!$V$10,'Assumptions (Coal)'!$V$5*Model!$X$18*average('Assumptions (Coal)'!$Q$2:$V$2)/10^9),0)</f>
        <v>-0.0964619608</v>
      </c>
      <c r="AL105" s="160">
        <f>IF($X$18&gt;0,PPMT('Assumptions (Coal)'!$V$7,Model!AK1,'Assumptions (Coal)'!$V$10,'Assumptions (Coal)'!$V$5*Model!$X$18*average('Assumptions (Coal)'!$Q$2:$V$2)/10^9),0)</f>
        <v>-0.1010439039</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-0.1021307104</v>
      </c>
      <c r="AG113" s="160">
        <f>IF($AF$18&gt;0,PPMT('Assumptions (Coal)'!$V$7,Model!X1,'Assumptions (Coal)'!$V$10,'Assumptions (Coal)'!$V$5*Model!$AF$18*AVERAGE('Assumptions (Coal)'!$Y$2:$AD$2)/10^9),0)</f>
        <v>-0.1069819191</v>
      </c>
      <c r="AH113" s="160">
        <f>IF($AF$18&gt;0,PPMT('Assumptions (Coal)'!$V$7,Model!Y1,'Assumptions (Coal)'!$V$10,'Assumptions (Coal)'!$V$5*Model!$AF$18*AVERAGE('Assumptions (Coal)'!$Y$2:$AD$2)/10^9),0)</f>
        <v>-0.1120635603</v>
      </c>
      <c r="AI113" s="160">
        <f>IF($AF$18&gt;0,PPMT('Assumptions (Coal)'!$V$7,Model!Z1,'Assumptions (Coal)'!$V$10,'Assumptions (Coal)'!$V$5*Model!$AF$18*AVERAGE('Assumptions (Coal)'!$Y$2:$AD$2)/10^9),0)</f>
        <v>-0.1173865794</v>
      </c>
      <c r="AJ113" s="160">
        <f>IF($AF$18&gt;0,PPMT('Assumptions (Coal)'!$V$7,Model!AA1,'Assumptions (Coal)'!$V$10,'Assumptions (Coal)'!$V$5*Model!$AF$18*AVERAGE('Assumptions (Coal)'!$Y$2:$AD$2)/10^9),0)</f>
        <v>-0.1229624419</v>
      </c>
      <c r="AK113" s="160">
        <f>IF($AF$18&gt;0,PPMT('Assumptions (Coal)'!$V$7,Model!AB1,'Assumptions (Coal)'!$V$10,'Assumptions (Coal)'!$V$5*Model!$AF$18*AVERAGE('Assumptions (Coal)'!$Y$2:$AD$2)/10^9),0)</f>
        <v>-0.1288031579</v>
      </c>
      <c r="AL113" s="160">
        <f>IF($AF$18&gt;0,PPMT('Assumptions (Coal)'!$V$7,Model!AC1,'Assumptions (Coal)'!$V$10,'Assumptions (Coal)'!$V$5*Model!$AF$18*AVERAGE('Assumptions (Coal)'!$Y$2:$AD$2)/10^9),0)</f>
        <v>-0.1349213079</v>
      </c>
      <c r="AM113" s="160">
        <f>IF($AF$18&gt;0,PPMT('Assumptions (Coal)'!$V$7,Model!AD1,'Assumptions (Coal)'!$V$10,'Assumptions (Coal)'!$V$5*Model!$AF$18*AVERAGE('Assumptions (Coal)'!$Y$2:$AD$2)/10^9),0)</f>
        <v>-0.14133007</v>
      </c>
      <c r="AN113" s="160">
        <f>IF($AF$18&gt;0,PPMT('Assumptions (Coal)'!$V$7,Model!AE1,'Assumptions (Coal)'!$V$10,'Assumptions (Coal)'!$V$5*Model!$AF$18*AVERAGE('Assumptions (Coal)'!$Y$2:$AD$2)/10^9),0)</f>
        <v>-0.1480432484</v>
      </c>
      <c r="AO113" s="160">
        <f>IF($AF$18&gt;0,PPMT('Assumptions (Coal)'!$V$7,Model!AF1,'Assumptions (Coal)'!$V$10,'Assumptions (Coal)'!$V$5*Model!$AF$18*AVERAGE('Assumptions (Coal)'!$Y$2:$AD$2)/10^9),0)</f>
        <v>-0.1550753027</v>
      </c>
      <c r="AP113" s="160">
        <f>IF($AF$18&gt;0,PPMT('Assumptions (Coal)'!$V$7,Model!AG1,'Assumptions (Coal)'!$V$10,'Assumptions (Coal)'!$V$5*Model!$AF$18*AVERAGE('Assumptions (Coal)'!$Y$2:$AD$2)/10^9),0)</f>
        <v>-0.1624413795</v>
      </c>
      <c r="AQ113" s="160">
        <f>IF($AF$18&gt;0,PPMT('Assumptions (Coal)'!$V$7,Model!AH1,'Assumptions (Coal)'!$V$10,'Assumptions (Coal)'!$V$5*Model!$AF$18*AVERAGE('Assumptions (Coal)'!$Y$2:$AD$2)/10^9),0)</f>
        <v>-0.1701573451</v>
      </c>
      <c r="AR113" s="160">
        <f>IF($AF$18&gt;0,PPMT('Assumptions (Coal)'!$V$7,Model!AI1,'Assumptions (Coal)'!$V$10,'Assumptions (Coal)'!$V$5*Model!$AF$18*AVERAGE('Assumptions (Coal)'!$Y$2:$AD$2)/10^9),0)</f>
        <v>-0.1782398189</v>
      </c>
      <c r="AS113" s="160">
        <f>IF($AF$18&gt;0,PPMT('Assumptions (Coal)'!$V$7,Model!AJ1,'Assumptions (Coal)'!$V$10,'Assumptions (Coal)'!$V$5*Model!$AF$18*AVERAGE('Assumptions (Coal)'!$Y$2:$AD$2)/10^9),0)</f>
        <v>-0.1867062103</v>
      </c>
      <c r="AT113" s="160">
        <f>IF($AF$18&gt;0,PPMT('Assumptions (Coal)'!$V$7,Model!AK1,'Assumptions (Coal)'!$V$10,'Assumptions (Coal)'!$V$5*Model!$AF$18*AVERAGE('Assumptions (Coal)'!$Y$2:$AD$2)/10^9),0)</f>
        <v>-0.1955747553</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-0.09899893183</v>
      </c>
      <c r="AH114" s="160">
        <f>IF($AG$18&gt;0,PPMT('Assumptions (Coal)'!$V$7,Model!X1,'Assumptions (Coal)'!$V$10,'Assumptions (Coal)'!$V$5*Model!$AG$18*AVERAGE('Assumptions (Coal)'!$Z$2:$AE$2)/10^9),0)</f>
        <v>-0.1037013811</v>
      </c>
      <c r="AI114" s="160">
        <f>IF($AG$18&gt;0,PPMT('Assumptions (Coal)'!$V$7,Model!Y1,'Assumptions (Coal)'!$V$10,'Assumptions (Coal)'!$V$5*Model!$AG$18*AVERAGE('Assumptions (Coal)'!$Z$2:$AE$2)/10^9),0)</f>
        <v>-0.1086271967</v>
      </c>
      <c r="AJ114" s="160">
        <f>IF($AG$18&gt;0,PPMT('Assumptions (Coal)'!$V$7,Model!Z1,'Assumptions (Coal)'!$V$10,'Assumptions (Coal)'!$V$5*Model!$AG$18*AVERAGE('Assumptions (Coal)'!$Z$2:$AE$2)/10^9),0)</f>
        <v>-0.1137869885</v>
      </c>
      <c r="AK114" s="160">
        <f>IF($AG$18&gt;0,PPMT('Assumptions (Coal)'!$V$7,Model!AA1,'Assumptions (Coal)'!$V$10,'Assumptions (Coal)'!$V$5*Model!$AG$18*AVERAGE('Assumptions (Coal)'!$Z$2:$AE$2)/10^9),0)</f>
        <v>-0.1191918705</v>
      </c>
      <c r="AL114" s="160">
        <f>IF($AG$18&gt;0,PPMT('Assumptions (Coal)'!$V$7,Model!AB1,'Assumptions (Coal)'!$V$10,'Assumptions (Coal)'!$V$5*Model!$AG$18*AVERAGE('Assumptions (Coal)'!$Z$2:$AE$2)/10^9),0)</f>
        <v>-0.1248534843</v>
      </c>
      <c r="AM114" s="160">
        <f>IF($AG$18&gt;0,PPMT('Assumptions (Coal)'!$V$7,Model!AC1,'Assumptions (Coal)'!$V$10,'Assumptions (Coal)'!$V$5*Model!$AG$18*AVERAGE('Assumptions (Coal)'!$Z$2:$AE$2)/10^9),0)</f>
        <v>-0.1307840248</v>
      </c>
      <c r="AN114" s="160">
        <f>IF($AG$18&gt;0,PPMT('Assumptions (Coal)'!$V$7,Model!AD1,'Assumptions (Coal)'!$V$10,'Assumptions (Coal)'!$V$5*Model!$AG$18*AVERAGE('Assumptions (Coal)'!$Z$2:$AE$2)/10^9),0)</f>
        <v>-0.136996266</v>
      </c>
      <c r="AO114" s="160">
        <f>IF($AG$18&gt;0,PPMT('Assumptions (Coal)'!$V$7,Model!AE1,'Assumptions (Coal)'!$V$10,'Assumptions (Coal)'!$V$5*Model!$AG$18*AVERAGE('Assumptions (Coal)'!$Z$2:$AE$2)/10^9),0)</f>
        <v>-0.1435035887</v>
      </c>
      <c r="AP114" s="160">
        <f>IF($AG$18&gt;0,PPMT('Assumptions (Coal)'!$V$7,Model!AF1,'Assumptions (Coal)'!$V$10,'Assumptions (Coal)'!$V$5*Model!$AG$18*AVERAGE('Assumptions (Coal)'!$Z$2:$AE$2)/10^9),0)</f>
        <v>-0.1503200091</v>
      </c>
      <c r="AQ114" s="160">
        <f>IF($AG$18&gt;0,PPMT('Assumptions (Coal)'!$V$7,Model!AG1,'Assumptions (Coal)'!$V$10,'Assumptions (Coal)'!$V$5*Model!$AG$18*AVERAGE('Assumptions (Coal)'!$Z$2:$AE$2)/10^9),0)</f>
        <v>-0.1574602096</v>
      </c>
      <c r="AR114" s="160">
        <f>IF($AG$18&gt;0,PPMT('Assumptions (Coal)'!$V$7,Model!AH1,'Assumptions (Coal)'!$V$10,'Assumptions (Coal)'!$V$5*Model!$AG$18*AVERAGE('Assumptions (Coal)'!$Z$2:$AE$2)/10^9),0)</f>
        <v>-0.1649395695</v>
      </c>
      <c r="AS114" s="160">
        <f>IF($AG$18&gt;0,PPMT('Assumptions (Coal)'!$V$7,Model!AI1,'Assumptions (Coal)'!$V$10,'Assumptions (Coal)'!$V$5*Model!$AG$18*AVERAGE('Assumptions (Coal)'!$Z$2:$AE$2)/10^9),0)</f>
        <v>-0.1727741991</v>
      </c>
      <c r="AT114" s="160">
        <f>IF($AG$18&gt;0,PPMT('Assumptions (Coal)'!$V$7,Model!AJ1,'Assumptions (Coal)'!$V$10,'Assumptions (Coal)'!$V$5*Model!$AG$18*AVERAGE('Assumptions (Coal)'!$Z$2:$AE$2)/10^9),0)</f>
        <v>-0.1809809735</v>
      </c>
      <c r="AU114" s="160">
        <f>IF($AG$18&gt;0,PPMT('Assumptions (Coal)'!$V$7,Model!AK1,'Assumptions (Coal)'!$V$10,'Assumptions (Coal)'!$V$5*Model!$AG$18*AVERAGE('Assumptions (Coal)'!$Z$2:$AE$2)/10^9),0)</f>
        <v>-0.1895775698</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-0.2981624614</v>
      </c>
      <c r="AI115" s="160">
        <f>IF($AH$18&gt;0,PPMT('Assumptions (Coal)'!$V$7,Model!X1,'Assumptions (Coal)'!$V$10,'Assumptions (Coal)'!$V$5*Model!$AH$18*AVERAGE('Assumptions (Coal)'!$AA$2:$AF$2)/10^9),0)</f>
        <v>-0.3123251783</v>
      </c>
      <c r="AJ115" s="160">
        <f>IF($AH$18&gt;0,PPMT('Assumptions (Coal)'!$V$7,Model!Y1,'Assumptions (Coal)'!$V$10,'Assumptions (Coal)'!$V$5*Model!$AH$18*AVERAGE('Assumptions (Coal)'!$AA$2:$AF$2)/10^9),0)</f>
        <v>-0.3271606243</v>
      </c>
      <c r="AK115" s="160">
        <f>IF($AH$18&gt;0,PPMT('Assumptions (Coal)'!$V$7,Model!Z1,'Assumptions (Coal)'!$V$10,'Assumptions (Coal)'!$V$5*Model!$AH$18*AVERAGE('Assumptions (Coal)'!$AA$2:$AF$2)/10^9),0)</f>
        <v>-0.3427007539</v>
      </c>
      <c r="AL115" s="160">
        <f>IF($AH$18&gt;0,PPMT('Assumptions (Coal)'!$V$7,Model!AA1,'Assumptions (Coal)'!$V$10,'Assumptions (Coal)'!$V$5*Model!$AH$18*AVERAGE('Assumptions (Coal)'!$AA$2:$AF$2)/10^9),0)</f>
        <v>-0.3589790398</v>
      </c>
      <c r="AM115" s="160">
        <f>IF($AH$18&gt;0,PPMT('Assumptions (Coal)'!$V$7,Model!AB1,'Assumptions (Coal)'!$V$10,'Assumptions (Coal)'!$V$5*Model!$AH$18*AVERAGE('Assumptions (Coal)'!$AA$2:$AF$2)/10^9),0)</f>
        <v>-0.3760305441</v>
      </c>
      <c r="AN115" s="160">
        <f>IF($AH$18&gt;0,PPMT('Assumptions (Coal)'!$V$7,Model!AC1,'Assumptions (Coal)'!$V$10,'Assumptions (Coal)'!$V$5*Model!$AH$18*AVERAGE('Assumptions (Coal)'!$AA$2:$AF$2)/10^9),0)</f>
        <v>-0.393891995</v>
      </c>
      <c r="AO115" s="160">
        <f>IF($AH$18&gt;0,PPMT('Assumptions (Coal)'!$V$7,Model!AD1,'Assumptions (Coal)'!$V$10,'Assumptions (Coal)'!$V$5*Model!$AH$18*AVERAGE('Assumptions (Coal)'!$AA$2:$AF$2)/10^9),0)</f>
        <v>-0.4126018648</v>
      </c>
      <c r="AP115" s="160">
        <f>IF($AH$18&gt;0,PPMT('Assumptions (Coal)'!$V$7,Model!AE1,'Assumptions (Coal)'!$V$10,'Assumptions (Coal)'!$V$5*Model!$AH$18*AVERAGE('Assumptions (Coal)'!$AA$2:$AF$2)/10^9),0)</f>
        <v>-0.4322004533</v>
      </c>
      <c r="AQ115" s="160">
        <f>IF($AH$18&gt;0,PPMT('Assumptions (Coal)'!$V$7,Model!AF1,'Assumptions (Coal)'!$V$10,'Assumptions (Coal)'!$V$5*Model!$AH$18*AVERAGE('Assumptions (Coal)'!$AA$2:$AF$2)/10^9),0)</f>
        <v>-0.4527299749</v>
      </c>
      <c r="AR115" s="160">
        <f>IF($AH$18&gt;0,PPMT('Assumptions (Coal)'!$V$7,Model!AG1,'Assumptions (Coal)'!$V$10,'Assumptions (Coal)'!$V$5*Model!$AH$18*AVERAGE('Assumptions (Coal)'!$AA$2:$AF$2)/10^9),0)</f>
        <v>-0.4742346487</v>
      </c>
      <c r="AS115" s="160">
        <f>IF($AH$18&gt;0,PPMT('Assumptions (Coal)'!$V$7,Model!AH1,'Assumptions (Coal)'!$V$10,'Assumptions (Coal)'!$V$5*Model!$AH$18*AVERAGE('Assumptions (Coal)'!$AA$2:$AF$2)/10^9),0)</f>
        <v>-0.4967607945</v>
      </c>
      <c r="AT115" s="160">
        <f>IF($AH$18&gt;0,PPMT('Assumptions (Coal)'!$V$7,Model!AI1,'Assumptions (Coal)'!$V$10,'Assumptions (Coal)'!$V$5*Model!$AH$18*AVERAGE('Assumptions (Coal)'!$AA$2:$AF$2)/10^9),0)</f>
        <v>-0.5203569322</v>
      </c>
      <c r="AU115" s="160">
        <f>IF($AH$18&gt;0,PPMT('Assumptions (Coal)'!$V$7,Model!AJ1,'Assumptions (Coal)'!$V$10,'Assumptions (Coal)'!$V$5*Model!$AH$18*AVERAGE('Assumptions (Coal)'!$AA$2:$AF$2)/10^9),0)</f>
        <v>-0.5450738865</v>
      </c>
      <c r="AV115" s="160">
        <f>IF($AH$18&gt;0,PPMT('Assumptions (Coal)'!$V$7,Model!AK1,'Assumptions (Coal)'!$V$10,'Assumptions (Coal)'!$V$5*Model!$AH$18*AVERAGE('Assumptions (Coal)'!$AA$2:$AF$2)/10^9),0)</f>
        <v>-0.5709648961</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-0.1775431778</v>
      </c>
      <c r="AJ116" s="160">
        <f>IF($AI$18&gt;0,PPMT('Assumptions (Coal)'!$V$7,Model!X1,'Assumptions (Coal)'!$V$10,'Assumptions (Coal)'!$V$5*Model!$AI$18*AVERAGE('Assumptions (Coal)'!$AB$2:$AG$2)/10^9),0)</f>
        <v>-0.1859764788</v>
      </c>
      <c r="AK116" s="160">
        <f>IF($AI$18&gt;0,PPMT('Assumptions (Coal)'!$V$7,Model!Y1,'Assumptions (Coal)'!$V$10,'Assumptions (Coal)'!$V$5*Model!$AI$18*AVERAGE('Assumptions (Coal)'!$AB$2:$AG$2)/10^9),0)</f>
        <v>-0.1948103615</v>
      </c>
      <c r="AL116" s="160">
        <f>IF($AI$18&gt;0,PPMT('Assumptions (Coal)'!$V$7,Model!Z1,'Assumptions (Coal)'!$V$10,'Assumptions (Coal)'!$V$5*Model!$AI$18*AVERAGE('Assumptions (Coal)'!$AB$2:$AG$2)/10^9),0)</f>
        <v>-0.2040638537</v>
      </c>
      <c r="AM116" s="160">
        <f>IF($AI$18&gt;0,PPMT('Assumptions (Coal)'!$V$7,Model!AA1,'Assumptions (Coal)'!$V$10,'Assumptions (Coal)'!$V$5*Model!$AI$18*AVERAGE('Assumptions (Coal)'!$AB$2:$AG$2)/10^9),0)</f>
        <v>-0.2137568868</v>
      </c>
      <c r="AN116" s="160">
        <f>IF($AI$18&gt;0,PPMT('Assumptions (Coal)'!$V$7,Model!AB1,'Assumptions (Coal)'!$V$10,'Assumptions (Coal)'!$V$5*Model!$AI$18*AVERAGE('Assumptions (Coal)'!$AB$2:$AG$2)/10^9),0)</f>
        <v>-0.2239103389</v>
      </c>
      <c r="AO116" s="160">
        <f>IF($AI$18&gt;0,PPMT('Assumptions (Coal)'!$V$7,Model!AC1,'Assumptions (Coal)'!$V$10,'Assumptions (Coal)'!$V$5*Model!$AI$18*AVERAGE('Assumptions (Coal)'!$AB$2:$AG$2)/10^9),0)</f>
        <v>-0.23454608</v>
      </c>
      <c r="AP116" s="160">
        <f>IF($AI$18&gt;0,PPMT('Assumptions (Coal)'!$V$7,Model!AD1,'Assumptions (Coal)'!$V$10,'Assumptions (Coal)'!$V$5*Model!$AI$18*AVERAGE('Assumptions (Coal)'!$AB$2:$AG$2)/10^9),0)</f>
        <v>-0.2456870188</v>
      </c>
      <c r="AQ116" s="160">
        <f>IF($AI$18&gt;0,PPMT('Assumptions (Coal)'!$V$7,Model!AE1,'Assumptions (Coal)'!$V$10,'Assumptions (Coal)'!$V$5*Model!$AI$18*AVERAGE('Assumptions (Coal)'!$AB$2:$AG$2)/10^9),0)</f>
        <v>-0.2573571522</v>
      </c>
      <c r="AR116" s="160">
        <f>IF($AI$18&gt;0,PPMT('Assumptions (Coal)'!$V$7,Model!AF1,'Assumptions (Coal)'!$V$10,'Assumptions (Coal)'!$V$5*Model!$AI$18*AVERAGE('Assumptions (Coal)'!$AB$2:$AG$2)/10^9),0)</f>
        <v>-0.2695816169</v>
      </c>
      <c r="AS116" s="160">
        <f>IF($AI$18&gt;0,PPMT('Assumptions (Coal)'!$V$7,Model!AG1,'Assumptions (Coal)'!$V$10,'Assumptions (Coal)'!$V$5*Model!$AI$18*AVERAGE('Assumptions (Coal)'!$AB$2:$AG$2)/10^9),0)</f>
        <v>-0.2823867437</v>
      </c>
      <c r="AT116" s="160">
        <f>IF($AI$18&gt;0,PPMT('Assumptions (Coal)'!$V$7,Model!AH1,'Assumptions (Coal)'!$V$10,'Assumptions (Coal)'!$V$5*Model!$AI$18*AVERAGE('Assumptions (Coal)'!$AB$2:$AG$2)/10^9),0)</f>
        <v>-0.295800114</v>
      </c>
      <c r="AU116" s="160">
        <f>IF($AI$18&gt;0,PPMT('Assumptions (Coal)'!$V$7,Model!AI1,'Assumptions (Coal)'!$V$10,'Assumptions (Coal)'!$V$5*Model!$AI$18*AVERAGE('Assumptions (Coal)'!$AB$2:$AG$2)/10^9),0)</f>
        <v>-0.3098506194</v>
      </c>
      <c r="AV116" s="160">
        <f>IF($AI$18&gt;0,PPMT('Assumptions (Coal)'!$V$7,Model!AJ1,'Assumptions (Coal)'!$V$10,'Assumptions (Coal)'!$V$5*Model!$AI$18*AVERAGE('Assumptions (Coal)'!$AB$2:$AG$2)/10^9),0)</f>
        <v>-0.3245685239</v>
      </c>
      <c r="AW116" s="160">
        <f>IF($AI$18&gt;0,PPMT('Assumptions (Coal)'!$V$7,Model!AK1,'Assumptions (Coal)'!$V$10,'Assumptions (Coal)'!$V$5*Model!$AI$18*AVERAGE('Assumptions (Coal)'!$AB$2:$AG$2)/10^9),0)</f>
        <v>-0.3399855287</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-0.04333636078</v>
      </c>
      <c r="AK117" s="177">
        <f>IF($AJ$18&gt;0,PPMT('Assumptions (Coal)'!$V$7,Model!X1,'Assumptions (Coal)'!$V$10,'Assumptions (Coal)'!$V$5*Model!$AJ$18*AVERAGE('Assumptions (Coal)'!$AC$2:$AH$2)/10^9),0)</f>
        <v>-0.04539483791</v>
      </c>
      <c r="AL117" s="177">
        <f>IF($AJ$18&gt;0,PPMT('Assumptions (Coal)'!$V$7,Model!Y1,'Assumptions (Coal)'!$V$10,'Assumptions (Coal)'!$V$5*Model!$AJ$18*AVERAGE('Assumptions (Coal)'!$AC$2:$AH$2)/10^9),0)</f>
        <v>-0.04755109271</v>
      </c>
      <c r="AM117" s="177">
        <f>IF($AJ$18&gt;0,PPMT('Assumptions (Coal)'!$V$7,Model!Z1,'Assumptions (Coal)'!$V$10,'Assumptions (Coal)'!$V$5*Model!$AJ$18*AVERAGE('Assumptions (Coal)'!$AC$2:$AH$2)/10^9),0)</f>
        <v>-0.04980976962</v>
      </c>
      <c r="AN117" s="177">
        <f>IF($AJ$18&gt;0,PPMT('Assumptions (Coal)'!$V$7,Model!AA1,'Assumptions (Coal)'!$V$10,'Assumptions (Coal)'!$V$5*Model!$AJ$18*AVERAGE('Assumptions (Coal)'!$AC$2:$AH$2)/10^9),0)</f>
        <v>-0.05217573367</v>
      </c>
      <c r="AO117" s="177">
        <f>IF($AJ$18&gt;0,PPMT('Assumptions (Coal)'!$V$7,Model!AB1,'Assumptions (Coal)'!$V$10,'Assumptions (Coal)'!$V$5*Model!$AJ$18*AVERAGE('Assumptions (Coal)'!$AC$2:$AH$2)/10^9),0)</f>
        <v>-0.05465408102</v>
      </c>
      <c r="AP117" s="177">
        <f>IF($AJ$18&gt;0,PPMT('Assumptions (Coal)'!$V$7,Model!AC1,'Assumptions (Coal)'!$V$10,'Assumptions (Coal)'!$V$5*Model!$AJ$18*AVERAGE('Assumptions (Coal)'!$AC$2:$AH$2)/10^9),0)</f>
        <v>-0.05725014987</v>
      </c>
      <c r="AQ117" s="177">
        <f>IF($AJ$18&gt;0,PPMT('Assumptions (Coal)'!$V$7,Model!AD1,'Assumptions (Coal)'!$V$10,'Assumptions (Coal)'!$V$5*Model!$AJ$18*AVERAGE('Assumptions (Coal)'!$AC$2:$AH$2)/10^9),0)</f>
        <v>-0.05996953199</v>
      </c>
      <c r="AR117" s="177">
        <f>IF($AJ$18&gt;0,PPMT('Assumptions (Coal)'!$V$7,Model!AE1,'Assumptions (Coal)'!$V$10,'Assumptions (Coal)'!$V$5*Model!$AJ$18*AVERAGE('Assumptions (Coal)'!$AC$2:$AH$2)/10^9),0)</f>
        <v>-0.06281808476</v>
      </c>
      <c r="AS117" s="177">
        <f>IF($AJ$18&gt;0,PPMT('Assumptions (Coal)'!$V$7,Model!AF1,'Assumptions (Coal)'!$V$10,'Assumptions (Coal)'!$V$5*Model!$AJ$18*AVERAGE('Assumptions (Coal)'!$AC$2:$AH$2)/10^9),0)</f>
        <v>-0.06580194379</v>
      </c>
      <c r="AT117" s="177">
        <f>IF($AJ$18&gt;0,PPMT('Assumptions (Coal)'!$V$7,Model!AG1,'Assumptions (Coal)'!$V$10,'Assumptions (Coal)'!$V$5*Model!$AJ$18*AVERAGE('Assumptions (Coal)'!$AC$2:$AH$2)/10^9),0)</f>
        <v>-0.06892753612</v>
      </c>
      <c r="AU117" s="177">
        <f>IF($AJ$18&gt;0,PPMT('Assumptions (Coal)'!$V$7,Model!AH1,'Assumptions (Coal)'!$V$10,'Assumptions (Coal)'!$V$5*Model!$AJ$18*AVERAGE('Assumptions (Coal)'!$AC$2:$AH$2)/10^9),0)</f>
        <v>-0.07220159408</v>
      </c>
      <c r="AV117" s="177">
        <f>IF($AJ$18&gt;0,PPMT('Assumptions (Coal)'!$V$7,Model!AI1,'Assumptions (Coal)'!$V$10,'Assumptions (Coal)'!$V$5*Model!$AJ$18*AVERAGE('Assumptions (Coal)'!$AC$2:$AH$2)/10^9),0)</f>
        <v>-0.0756311698</v>
      </c>
      <c r="AW117" s="177">
        <f>IF($AJ$18&gt;0,PPMT('Assumptions (Coal)'!$V$7,Model!AJ1,'Assumptions (Coal)'!$V$10,'Assumptions (Coal)'!$V$5*Model!$AJ$18*AVERAGE('Assumptions (Coal)'!$AC$2:$AH$2)/10^9),0)</f>
        <v>-0.07922365037</v>
      </c>
      <c r="AX117" s="177">
        <f>IF($AJ$18&gt;0,PPMT('Assumptions (Coal)'!$V$7,Model!AK1,'Assumptions (Coal)'!$V$10,'Assumptions (Coal)'!$V$5*Model!$AJ$18*AVERAGE('Assumptions (Coal)'!$AC$2:$AH$2)/10^9),0)</f>
        <v>-0.08298677376</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-0.1034544173</v>
      </c>
      <c r="AL118" s="160">
        <f>IF($AK$18&gt;0,PPMT('Assumptions (Coal)'!$V$7,Model!X1,'Assumptions (Coal)'!$V$10,'Assumptions (Coal)'!$V$5*Model!$AK$18*AVERAGE('Assumptions (Coal)'!$AD$2:$AI$2)/10^9),0)</f>
        <v>-0.1083685022</v>
      </c>
      <c r="AM118" s="160">
        <f>IF($AK$18&gt;0,PPMT('Assumptions (Coal)'!$V$7,Model!Y1,'Assumptions (Coal)'!$V$10,'Assumptions (Coal)'!$V$5*Model!$AK$18*AVERAGE('Assumptions (Coal)'!$AD$2:$AI$2)/10^9),0)</f>
        <v>-0.113516006</v>
      </c>
      <c r="AN118" s="160">
        <f>IF($AK$18&gt;0,PPMT('Assumptions (Coal)'!$V$7,Model!Z1,'Assumptions (Coal)'!$V$10,'Assumptions (Coal)'!$V$5*Model!$AK$18*AVERAGE('Assumptions (Coal)'!$AD$2:$AI$2)/10^9),0)</f>
        <v>-0.1189080163</v>
      </c>
      <c r="AO118" s="160">
        <f>IF($AK$18&gt;0,PPMT('Assumptions (Coal)'!$V$7,Model!AA1,'Assumptions (Coal)'!$V$10,'Assumptions (Coal)'!$V$5*Model!$AK$18*AVERAGE('Assumptions (Coal)'!$AD$2:$AI$2)/10^9),0)</f>
        <v>-0.1245561471</v>
      </c>
      <c r="AP118" s="160">
        <f>IF($AK$18&gt;0,PPMT('Assumptions (Coal)'!$V$7,Model!AB1,'Assumptions (Coal)'!$V$10,'Assumptions (Coal)'!$V$5*Model!$AK$18*AVERAGE('Assumptions (Coal)'!$AD$2:$AI$2)/10^9),0)</f>
        <v>-0.1304725641</v>
      </c>
      <c r="AQ118" s="160">
        <f>IF($AK$18&gt;0,PPMT('Assumptions (Coal)'!$V$7,Model!AC1,'Assumptions (Coal)'!$V$10,'Assumptions (Coal)'!$V$5*Model!$AK$18*AVERAGE('Assumptions (Coal)'!$AD$2:$AI$2)/10^9),0)</f>
        <v>-0.1366700109</v>
      </c>
      <c r="AR118" s="160">
        <f>IF($AK$18&gt;0,PPMT('Assumptions (Coal)'!$V$7,Model!AD1,'Assumptions (Coal)'!$V$10,'Assumptions (Coal)'!$V$5*Model!$AK$18*AVERAGE('Assumptions (Coal)'!$AD$2:$AI$2)/10^9),0)</f>
        <v>-0.1431618364</v>
      </c>
      <c r="AS118" s="160">
        <f>IF($AK$18&gt;0,PPMT('Assumptions (Coal)'!$V$7,Model!AE1,'Assumptions (Coal)'!$V$10,'Assumptions (Coal)'!$V$5*Model!$AK$18*AVERAGE('Assumptions (Coal)'!$AD$2:$AI$2)/10^9),0)</f>
        <v>-0.1499620236</v>
      </c>
      <c r="AT118" s="160">
        <f>IF($AK$18&gt;0,PPMT('Assumptions (Coal)'!$V$7,Model!AF1,'Assumptions (Coal)'!$V$10,'Assumptions (Coal)'!$V$5*Model!$AK$18*AVERAGE('Assumptions (Coal)'!$AD$2:$AI$2)/10^9),0)</f>
        <v>-0.1570852197</v>
      </c>
      <c r="AU118" s="160">
        <f>IF($AK$18&gt;0,PPMT('Assumptions (Coal)'!$V$7,Model!AG1,'Assumptions (Coal)'!$V$10,'Assumptions (Coal)'!$V$5*Model!$AK$18*AVERAGE('Assumptions (Coal)'!$AD$2:$AI$2)/10^9),0)</f>
        <v>-0.1645467677</v>
      </c>
      <c r="AV118" s="160">
        <f>IF($AK$18&gt;0,PPMT('Assumptions (Coal)'!$V$7,Model!AH1,'Assumptions (Coal)'!$V$10,'Assumptions (Coal)'!$V$5*Model!$AK$18*AVERAGE('Assumptions (Coal)'!$AD$2:$AI$2)/10^9),0)</f>
        <v>-0.1723627391</v>
      </c>
      <c r="AW118" s="160">
        <f>IF($AK$18&gt;0,PPMT('Assumptions (Coal)'!$V$7,Model!AI1,'Assumptions (Coal)'!$V$10,'Assumptions (Coal)'!$V$5*Model!$AK$18*AVERAGE('Assumptions (Coal)'!$AD$2:$AI$2)/10^9),0)</f>
        <v>-0.1805499692</v>
      </c>
      <c r="AX118" s="160">
        <f>IF($AK$18&gt;0,PPMT('Assumptions (Coal)'!$V$7,Model!AJ1,'Assumptions (Coal)'!$V$10,'Assumptions (Coal)'!$V$5*Model!$AK$18*AVERAGE('Assumptions (Coal)'!$AD$2:$AI$2)/10^9),0)</f>
        <v>-0.1891260928</v>
      </c>
      <c r="AY118" s="160">
        <f>IF($AK$18&gt;0,PPMT('Assumptions (Coal)'!$V$7,Model!AK1,'Assumptions (Coal)'!$V$10,'Assumptions (Coal)'!$V$5*Model!$AK$18*AVERAGE('Assumptions (Coal)'!$AD$2:$AI$2)/10^9),0)</f>
        <v>-0.1981095822</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-0.07888832828</v>
      </c>
      <c r="AM119" s="177">
        <f>IF($AL$18&gt;0,PPMT('Assumptions (Coal)'!$V$7,Model!X1,'Assumptions (Coal)'!$V$10,'Assumptions (Coal)'!$V$5*Model!$AL$18*AVERAGE('Assumptions (Coal)'!$AE$2:$AJ$2)/10^9),0)</f>
        <v>-0.08263552387</v>
      </c>
      <c r="AN119" s="177">
        <f>IF($AL$18&gt;0,PPMT('Assumptions (Coal)'!$V$7,Model!Y1,'Assumptions (Coal)'!$V$10,'Assumptions (Coal)'!$V$5*Model!$AL$18*AVERAGE('Assumptions (Coal)'!$AE$2:$AJ$2)/10^9),0)</f>
        <v>-0.08656071126</v>
      </c>
      <c r="AO119" s="177">
        <f>IF($AL$18&gt;0,PPMT('Assumptions (Coal)'!$V$7,Model!Z1,'Assumptions (Coal)'!$V$10,'Assumptions (Coal)'!$V$5*Model!$AL$18*AVERAGE('Assumptions (Coal)'!$AE$2:$AJ$2)/10^9),0)</f>
        <v>-0.09067234504</v>
      </c>
      <c r="AP119" s="177">
        <f>IF($AL$18&gt;0,PPMT('Assumptions (Coal)'!$V$7,Model!AA1,'Assumptions (Coal)'!$V$10,'Assumptions (Coal)'!$V$5*Model!$AL$18*AVERAGE('Assumptions (Coal)'!$AE$2:$AJ$2)/10^9),0)</f>
        <v>-0.09497928143</v>
      </c>
      <c r="AQ119" s="177">
        <f>IF($AL$18&gt;0,PPMT('Assumptions (Coal)'!$V$7,Model!AB1,'Assumptions (Coal)'!$V$10,'Assumptions (Coal)'!$V$5*Model!$AL$18*AVERAGE('Assumptions (Coal)'!$AE$2:$AJ$2)/10^9),0)</f>
        <v>-0.0994907973</v>
      </c>
      <c r="AR119" s="177">
        <f>IF($AL$18&gt;0,PPMT('Assumptions (Coal)'!$V$7,Model!AC1,'Assumptions (Coal)'!$V$10,'Assumptions (Coal)'!$V$5*Model!$AL$18*AVERAGE('Assumptions (Coal)'!$AE$2:$AJ$2)/10^9),0)</f>
        <v>-0.1042166102</v>
      </c>
      <c r="AS119" s="177">
        <f>IF($AL$18&gt;0,PPMT('Assumptions (Coal)'!$V$7,Model!AD1,'Assumptions (Coal)'!$V$10,'Assumptions (Coal)'!$V$5*Model!$AL$18*AVERAGE('Assumptions (Coal)'!$AE$2:$AJ$2)/10^9),0)</f>
        <v>-0.1091668992</v>
      </c>
      <c r="AT119" s="177">
        <f>IF($AL$18&gt;0,PPMT('Assumptions (Coal)'!$V$7,Model!AE1,'Assumptions (Coal)'!$V$10,'Assumptions (Coal)'!$V$5*Model!$AL$18*AVERAGE('Assumptions (Coal)'!$AE$2:$AJ$2)/10^9),0)</f>
        <v>-0.1143523269</v>
      </c>
      <c r="AU119" s="177">
        <f>IF($AL$18&gt;0,PPMT('Assumptions (Coal)'!$V$7,Model!AF1,'Assumptions (Coal)'!$V$10,'Assumptions (Coal)'!$V$5*Model!$AL$18*AVERAGE('Assumptions (Coal)'!$AE$2:$AJ$2)/10^9),0)</f>
        <v>-0.1197840624</v>
      </c>
      <c r="AV119" s="177">
        <f>IF($AL$18&gt;0,PPMT('Assumptions (Coal)'!$V$7,Model!AG1,'Assumptions (Coal)'!$V$10,'Assumptions (Coal)'!$V$5*Model!$AL$18*AVERAGE('Assumptions (Coal)'!$AE$2:$AJ$2)/10^9),0)</f>
        <v>-0.1254738054</v>
      </c>
      <c r="AW119" s="177">
        <f>IF($AL$18&gt;0,PPMT('Assumptions (Coal)'!$V$7,Model!AH1,'Assumptions (Coal)'!$V$10,'Assumptions (Coal)'!$V$5*Model!$AL$18*AVERAGE('Assumptions (Coal)'!$AE$2:$AJ$2)/10^9),0)</f>
        <v>-0.1314338111</v>
      </c>
      <c r="AX119" s="177">
        <f>IF($AL$18&gt;0,PPMT('Assumptions (Coal)'!$V$7,Model!AI1,'Assumptions (Coal)'!$V$10,'Assumptions (Coal)'!$V$5*Model!$AL$18*AVERAGE('Assumptions (Coal)'!$AE$2:$AJ$2)/10^9),0)</f>
        <v>-0.1376769171</v>
      </c>
      <c r="AY119" s="177">
        <f>IF($AL$18&gt;0,PPMT('Assumptions (Coal)'!$V$7,Model!AJ1,'Assumptions (Coal)'!$V$10,'Assumptions (Coal)'!$V$5*Model!$AL$18*AVERAGE('Assumptions (Coal)'!$AE$2:$AJ$2)/10^9),0)</f>
        <v>-0.1442165707</v>
      </c>
      <c r="AZ119" s="177">
        <f>IF($AL$18&gt;0,PPMT('Assumptions (Coal)'!$V$7,Model!AK1,'Assumptions (Coal)'!$V$10,'Assumptions (Coal)'!$V$5*Model!$AL$18*AVERAGE('Assumptions (Coal)'!$AE$2:$AJ$2)/10^9),0)</f>
        <v>-0.1510668578</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-0.07752715876</v>
      </c>
      <c r="AN120" s="160">
        <f>IF($AM$18&gt;0,PPMT('Assumptions (Coal)'!$V$7,Model!X1,'Assumptions (Coal)'!$V$10,'Assumptions (Coal)'!$V$5*Model!$AM$18*AVERAGE('Assumptions (Coal)'!$AF$2:$AK$2)/10^9),0)</f>
        <v>-0.0812096988</v>
      </c>
      <c r="AO120" s="160">
        <f>IF($AM$18&gt;0,PPMT('Assumptions (Coal)'!$V$7,Model!Y1,'Assumptions (Coal)'!$V$10,'Assumptions (Coal)'!$V$5*Model!$AM$18*AVERAGE('Assumptions (Coal)'!$AF$2:$AK$2)/10^9),0)</f>
        <v>-0.08506715949</v>
      </c>
      <c r="AP120" s="160">
        <f>IF($AM$18&gt;0,PPMT('Assumptions (Coal)'!$V$7,Model!Z1,'Assumptions (Coal)'!$V$10,'Assumptions (Coal)'!$V$5*Model!$AM$18*AVERAGE('Assumptions (Coal)'!$AF$2:$AK$2)/10^9),0)</f>
        <v>-0.08910784957</v>
      </c>
      <c r="AQ120" s="160">
        <f>IF($AM$18&gt;0,PPMT('Assumptions (Coal)'!$V$7,Model!AA1,'Assumptions (Coal)'!$V$10,'Assumptions (Coal)'!$V$5*Model!$AM$18*AVERAGE('Assumptions (Coal)'!$AF$2:$AK$2)/10^9),0)</f>
        <v>-0.09334047242</v>
      </c>
      <c r="AR120" s="160">
        <f>IF($AM$18&gt;0,PPMT('Assumptions (Coal)'!$V$7,Model!AB1,'Assumptions (Coal)'!$V$10,'Assumptions (Coal)'!$V$5*Model!$AM$18*AVERAGE('Assumptions (Coal)'!$AF$2:$AK$2)/10^9),0)</f>
        <v>-0.09777414486</v>
      </c>
      <c r="AS120" s="160">
        <f>IF($AM$18&gt;0,PPMT('Assumptions (Coal)'!$V$7,Model!AC1,'Assumptions (Coal)'!$V$10,'Assumptions (Coal)'!$V$5*Model!$AM$18*AVERAGE('Assumptions (Coal)'!$AF$2:$AK$2)/10^9),0)</f>
        <v>-0.1024184167</v>
      </c>
      <c r="AT120" s="160">
        <f>IF($AM$18&gt;0,PPMT('Assumptions (Coal)'!$V$7,Model!AD1,'Assumptions (Coal)'!$V$10,'Assumptions (Coal)'!$V$5*Model!$AM$18*AVERAGE('Assumptions (Coal)'!$AF$2:$AK$2)/10^9),0)</f>
        <v>-0.1072832915</v>
      </c>
      <c r="AU120" s="160">
        <f>IF($AM$18&gt;0,PPMT('Assumptions (Coal)'!$V$7,Model!AE1,'Assumptions (Coal)'!$V$10,'Assumptions (Coal)'!$V$5*Model!$AM$18*AVERAGE('Assumptions (Coal)'!$AF$2:$AK$2)/10^9),0)</f>
        <v>-0.1123792479</v>
      </c>
      <c r="AV120" s="160">
        <f>IF($AM$18&gt;0,PPMT('Assumptions (Coal)'!$V$7,Model!AF1,'Assumptions (Coal)'!$V$10,'Assumptions (Coal)'!$V$5*Model!$AM$18*AVERAGE('Assumptions (Coal)'!$AF$2:$AK$2)/10^9),0)</f>
        <v>-0.1177172622</v>
      </c>
      <c r="AW120" s="160">
        <f>IF($AM$18&gt;0,PPMT('Assumptions (Coal)'!$V$7,Model!AG1,'Assumptions (Coal)'!$V$10,'Assumptions (Coal)'!$V$5*Model!$AM$18*AVERAGE('Assumptions (Coal)'!$AF$2:$AK$2)/10^9),0)</f>
        <v>-0.1233088321</v>
      </c>
      <c r="AX120" s="160">
        <f>IF($AM$18&gt;0,PPMT('Assumptions (Coal)'!$V$7,Model!AH1,'Assumptions (Coal)'!$V$10,'Assumptions (Coal)'!$V$5*Model!$AM$18*AVERAGE('Assumptions (Coal)'!$AF$2:$AK$2)/10^9),0)</f>
        <v>-0.1291660016</v>
      </c>
      <c r="AY120" s="160">
        <f>IF($AM$18&gt;0,PPMT('Assumptions (Coal)'!$V$7,Model!AI1,'Assumptions (Coal)'!$V$10,'Assumptions (Coal)'!$V$5*Model!$AM$18*AVERAGE('Assumptions (Coal)'!$AF$2:$AK$2)/10^9),0)</f>
        <v>-0.1353013867</v>
      </c>
      <c r="AZ120" s="160">
        <f>IF($AM$18&gt;0,PPMT('Assumptions (Coal)'!$V$7,Model!AJ1,'Assumptions (Coal)'!$V$10,'Assumptions (Coal)'!$V$5*Model!$AM$18*AVERAGE('Assumptions (Coal)'!$AF$2:$AK$2)/10^9),0)</f>
        <v>-0.1417282026</v>
      </c>
      <c r="BA120" s="160">
        <f>IF($AM$18&gt;0,PPMT('Assumptions (Coal)'!$V$7,Model!AK1,'Assumptions (Coal)'!$V$10,'Assumptions (Coal)'!$V$5*Model!$AM$18*AVERAGE('Assumptions (Coal)'!$AF$2:$AK$2)/10^9),0)</f>
        <v>-0.1484602922</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-0.02151712681</v>
      </c>
      <c r="AO121" s="160">
        <f>IF($AN$18&gt;0,PPMT('Assumptions (Coal)'!$V$7,Model!X1,'Assumptions (Coal)'!$V$10,'Assumptions (Coal)'!$V$5*Model!$AN$18*AVERAGE('Assumptions (Coal)'!$AG$2:$AL$2)/10^9),0)</f>
        <v>-0.02253919033</v>
      </c>
      <c r="AP121" s="160">
        <f>IF($AN$18&gt;0,PPMT('Assumptions (Coal)'!$V$7,Model!Y1,'Assumptions (Coal)'!$V$10,'Assumptions (Coal)'!$V$5*Model!$AN$18*AVERAGE('Assumptions (Coal)'!$AG$2:$AL$2)/10^9),0)</f>
        <v>-0.02360980187</v>
      </c>
      <c r="AQ121" s="160">
        <f>IF($AN$18&gt;0,PPMT('Assumptions (Coal)'!$V$7,Model!Z1,'Assumptions (Coal)'!$V$10,'Assumptions (Coal)'!$V$5*Model!$AN$18*AVERAGE('Assumptions (Coal)'!$AG$2:$AL$2)/10^9),0)</f>
        <v>-0.02473126746</v>
      </c>
      <c r="AR121" s="160">
        <f>IF($AN$18&gt;0,PPMT('Assumptions (Coal)'!$V$7,Model!AA1,'Assumptions (Coal)'!$V$10,'Assumptions (Coal)'!$V$5*Model!$AN$18*AVERAGE('Assumptions (Coal)'!$AG$2:$AL$2)/10^9),0)</f>
        <v>-0.02590600267</v>
      </c>
      <c r="AS121" s="160">
        <f>IF($AN$18&gt;0,PPMT('Assumptions (Coal)'!$V$7,Model!AB1,'Assumptions (Coal)'!$V$10,'Assumptions (Coal)'!$V$5*Model!$AN$18*AVERAGE('Assumptions (Coal)'!$AG$2:$AL$2)/10^9),0)</f>
        <v>-0.02713653779</v>
      </c>
      <c r="AT121" s="160">
        <f>IF($AN$18&gt;0,PPMT('Assumptions (Coal)'!$V$7,Model!AC1,'Assumptions (Coal)'!$V$10,'Assumptions (Coal)'!$V$5*Model!$AN$18*AVERAGE('Assumptions (Coal)'!$AG$2:$AL$2)/10^9),0)</f>
        <v>-0.02842552334</v>
      </c>
      <c r="AU121" s="160">
        <f>IF($AN$18&gt;0,PPMT('Assumptions (Coal)'!$V$7,Model!AD1,'Assumptions (Coal)'!$V$10,'Assumptions (Coal)'!$V$5*Model!$AN$18*AVERAGE('Assumptions (Coal)'!$AG$2:$AL$2)/10^9),0)</f>
        <v>-0.0297757357</v>
      </c>
      <c r="AV121" s="160">
        <f>IF($AN$18&gt;0,PPMT('Assumptions (Coal)'!$V$7,Model!AE1,'Assumptions (Coal)'!$V$10,'Assumptions (Coal)'!$V$5*Model!$AN$18*AVERAGE('Assumptions (Coal)'!$AG$2:$AL$2)/10^9),0)</f>
        <v>-0.03119008314</v>
      </c>
      <c r="AW121" s="160">
        <f>IF($AN$18&gt;0,PPMT('Assumptions (Coal)'!$V$7,Model!AF1,'Assumptions (Coal)'!$V$10,'Assumptions (Coal)'!$V$5*Model!$AN$18*AVERAGE('Assumptions (Coal)'!$AG$2:$AL$2)/10^9),0)</f>
        <v>-0.03267161209</v>
      </c>
      <c r="AX121" s="160">
        <f>IF($AN$18&gt;0,PPMT('Assumptions (Coal)'!$V$7,Model!AG1,'Assumptions (Coal)'!$V$10,'Assumptions (Coal)'!$V$5*Model!$AN$18*AVERAGE('Assumptions (Coal)'!$AG$2:$AL$2)/10^9),0)</f>
        <v>-0.03422351367</v>
      </c>
      <c r="AY121" s="160">
        <f>IF($AN$18&gt;0,PPMT('Assumptions (Coal)'!$V$7,Model!AH1,'Assumptions (Coal)'!$V$10,'Assumptions (Coal)'!$V$5*Model!$AN$18*AVERAGE('Assumptions (Coal)'!$AG$2:$AL$2)/10^9),0)</f>
        <v>-0.03584913057</v>
      </c>
      <c r="AZ121" s="160">
        <f>IF($AN$18&gt;0,PPMT('Assumptions (Coal)'!$V$7,Model!AI1,'Assumptions (Coal)'!$V$10,'Assumptions (Coal)'!$V$5*Model!$AN$18*AVERAGE('Assumptions (Coal)'!$AG$2:$AL$2)/10^9),0)</f>
        <v>-0.03755196427</v>
      </c>
      <c r="BA121" s="160">
        <f>IF($AN$18&gt;0,PPMT('Assumptions (Coal)'!$V$7,Model!AJ1,'Assumptions (Coal)'!$V$10,'Assumptions (Coal)'!$V$5*Model!$AN$18*AVERAGE('Assumptions (Coal)'!$AG$2:$AL$2)/10^9),0)</f>
        <v>-0.03933568257</v>
      </c>
      <c r="BB121" s="160">
        <f>IF($AN$18&gt;0,PPMT('Assumptions (Coal)'!$V$7,Model!AK1,'Assumptions (Coal)'!$V$10,'Assumptions (Coal)'!$V$5*Model!$AN$18*AVERAGE('Assumptions (Coal)'!$AG$2:$AL$2)/10^9),0)</f>
        <v>-0.04120412749</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-0.006938411945</v>
      </c>
      <c r="AP122" s="160">
        <f>IF($AO$18&gt;0,PPMT('Assumptions (Coal)'!$V$7,Model!X1,'Assumptions (Coal)'!$V$10,'Assumptions (Coal)'!$V$5*Model!$AO$18*AVERAGE('Assumptions (Coal)'!$AH$2:$AM$2)/10^9),0)</f>
        <v>-0.007267986513</v>
      </c>
      <c r="AQ122" s="160">
        <f>IF($AO$18&gt;0,PPMT('Assumptions (Coal)'!$V$7,Model!Y1,'Assumptions (Coal)'!$V$10,'Assumptions (Coal)'!$V$5*Model!$AO$18*AVERAGE('Assumptions (Coal)'!$AH$2:$AM$2)/10^9),0)</f>
        <v>-0.007613215872</v>
      </c>
      <c r="AR122" s="160">
        <f>IF($AO$18&gt;0,PPMT('Assumptions (Coal)'!$V$7,Model!Z1,'Assumptions (Coal)'!$V$10,'Assumptions (Coal)'!$V$5*Model!$AO$18*AVERAGE('Assumptions (Coal)'!$AH$2:$AM$2)/10^9),0)</f>
        <v>-0.007974843626</v>
      </c>
      <c r="AS122" s="160">
        <f>IF($AO$18&gt;0,PPMT('Assumptions (Coal)'!$V$7,Model!AA1,'Assumptions (Coal)'!$V$10,'Assumptions (Coal)'!$V$5*Model!$AO$18*AVERAGE('Assumptions (Coal)'!$AH$2:$AM$2)/10^9),0)</f>
        <v>-0.008353648698</v>
      </c>
      <c r="AT122" s="160">
        <f>IF($AO$18&gt;0,PPMT('Assumptions (Coal)'!$V$7,Model!AB1,'Assumptions (Coal)'!$V$10,'Assumptions (Coal)'!$V$5*Model!$AO$18*AVERAGE('Assumptions (Coal)'!$AH$2:$AM$2)/10^9),0)</f>
        <v>-0.008750447011</v>
      </c>
      <c r="AU122" s="160">
        <f>IF($AO$18&gt;0,PPMT('Assumptions (Coal)'!$V$7,Model!AC1,'Assumptions (Coal)'!$V$10,'Assumptions (Coal)'!$V$5*Model!$AO$18*AVERAGE('Assumptions (Coal)'!$AH$2:$AM$2)/10^9),0)</f>
        <v>-0.009166093244</v>
      </c>
      <c r="AV122" s="160">
        <f>IF($AO$18&gt;0,PPMT('Assumptions (Coal)'!$V$7,Model!AD1,'Assumptions (Coal)'!$V$10,'Assumptions (Coal)'!$V$5*Model!$AO$18*AVERAGE('Assumptions (Coal)'!$AH$2:$AM$2)/10^9),0)</f>
        <v>-0.009601482673</v>
      </c>
      <c r="AW122" s="160">
        <f>IF($AO$18&gt;0,PPMT('Assumptions (Coal)'!$V$7,Model!AE1,'Assumptions (Coal)'!$V$10,'Assumptions (Coal)'!$V$5*Model!$AO$18*AVERAGE('Assumptions (Coal)'!$AH$2:$AM$2)/10^9),0)</f>
        <v>-0.0100575531</v>
      </c>
      <c r="AX122" s="160">
        <f>IF($AO$18&gt;0,PPMT('Assumptions (Coal)'!$V$7,Model!AF1,'Assumptions (Coal)'!$V$10,'Assumptions (Coal)'!$V$5*Model!$AO$18*AVERAGE('Assumptions (Coal)'!$AH$2:$AM$2)/10^9),0)</f>
        <v>-0.01053528687</v>
      </c>
      <c r="AY122" s="160">
        <f>IF($AO$18&gt;0,PPMT('Assumptions (Coal)'!$V$7,Model!AG1,'Assumptions (Coal)'!$V$10,'Assumptions (Coal)'!$V$5*Model!$AO$18*AVERAGE('Assumptions (Coal)'!$AH$2:$AM$2)/10^9),0)</f>
        <v>-0.011035713</v>
      </c>
      <c r="AZ122" s="160">
        <f>IF($AO$18&gt;0,PPMT('Assumptions (Coal)'!$V$7,Model!AH1,'Assumptions (Coal)'!$V$10,'Assumptions (Coal)'!$V$5*Model!$AO$18*AVERAGE('Assumptions (Coal)'!$AH$2:$AM$2)/10^9),0)</f>
        <v>-0.01155990937</v>
      </c>
      <c r="BA122" s="160">
        <f>IF($AO$18&gt;0,PPMT('Assumptions (Coal)'!$V$7,Model!AI1,'Assumptions (Coal)'!$V$10,'Assumptions (Coal)'!$V$5*Model!$AO$18*AVERAGE('Assumptions (Coal)'!$AH$2:$AM$2)/10^9),0)</f>
        <v>-0.01210900506</v>
      </c>
      <c r="BB122" s="160">
        <f>IF($AO$18&gt;0,PPMT('Assumptions (Coal)'!$V$7,Model!AJ1,'Assumptions (Coal)'!$V$10,'Assumptions (Coal)'!$V$5*Model!$AO$18*AVERAGE('Assumptions (Coal)'!$AH$2:$AM$2)/10^9),0)</f>
        <v>-0.0126841828</v>
      </c>
      <c r="BC122" s="160">
        <f>IF($AO$18&gt;0,PPMT('Assumptions (Coal)'!$V$7,Model!AK1,'Assumptions (Coal)'!$V$10,'Assumptions (Coal)'!$V$5*Model!$AO$18*AVERAGE('Assumptions (Coal)'!$AH$2:$AM$2)/10^9),0)</f>
        <v>-0.01328668148</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-0.04669182705</v>
      </c>
      <c r="M136" s="177">
        <f t="array" ref="M136">SUM(IF(ISERROR(M137:M188),"",M137:M188))</f>
        <v>-0.04911008922</v>
      </c>
      <c r="N136" s="177">
        <f t="array" ref="N136">SUM(IF(ISERROR(N137:N188),"",N137:N188))</f>
        <v>-0.06297447926</v>
      </c>
      <c r="O136" s="177">
        <f t="array" ref="O136">SUM(IF(ISERROR(O137:O188),"",O137:O188))</f>
        <v>-0.05955246428</v>
      </c>
      <c r="P136" s="177">
        <f t="array" ref="P136">SUM(IF(ISERROR(P137:P188),"",P137:P188))</f>
        <v>-0.05596790359</v>
      </c>
      <c r="Q136" s="177">
        <f t="array" ref="Q136">SUM(IF(ISERROR(Q137:Q188),"",Q137:Q188))</f>
        <v>-0.05961059083</v>
      </c>
      <c r="R136" s="177">
        <f t="array" ref="R136">SUM(IF(ISERROR(R137:R188),"",R137:R188))</f>
        <v>-0.05532809018</v>
      </c>
      <c r="S136" s="177">
        <f t="array" ref="S136">SUM(IF(ISERROR(S137:S188),"",S137:S188))</f>
        <v>-0.05084217076</v>
      </c>
      <c r="T136" s="177">
        <f t="array" ref="T136">SUM(IF(ISERROR(T137:T188),"",T137:T188))</f>
        <v>-0.04614317016</v>
      </c>
      <c r="U136" s="177">
        <f t="array" ref="U136">SUM(IF(ISERROR(U137:U188),"",U137:U188))</f>
        <v>-0.04122096703</v>
      </c>
      <c r="V136" s="177">
        <f t="array" ref="V136">SUM(IF(ISERROR(V137:V188),"",V137:V188))</f>
        <v>-0.03606495925</v>
      </c>
      <c r="W136" s="177">
        <f t="array" ref="W136">SUM(IF(ISERROR(W137:W188),"",W137:W188))</f>
        <v>-0.0306640411</v>
      </c>
      <c r="X136" s="177">
        <f t="array" ref="X136">SUM(IF(ISERROR(X137:X188),"",X137:X188))</f>
        <v>-0.07808412931</v>
      </c>
      <c r="Y136" s="177">
        <f t="array" ref="Y136">SUM(IF(ISERROR(Y137:Y188),"",Y137:Y188))</f>
        <v>-0.069651556</v>
      </c>
      <c r="Z136" s="177">
        <f t="array" ref="Z136">SUM(IF(ISERROR(Z137:Z188),"",Z137:Z188))</f>
        <v>-0.06081843545</v>
      </c>
      <c r="AA136" s="177">
        <f t="array" ref="AA136">SUM(IF(ISERROR(AA137:AA188),"",AA137:AA188))</f>
        <v>-0.05156574168</v>
      </c>
      <c r="AB136" s="177">
        <f t="array" ref="AB136">SUM(IF(ISERROR(AB137:AB188),"",AB137:AB188))</f>
        <v>-0.04629624777</v>
      </c>
      <c r="AC136" s="177">
        <f t="array" ref="AC136">SUM(IF(ISERROR(AC137:AC188),"",AC137:AC188))</f>
        <v>-0.04121435849</v>
      </c>
      <c r="AD136" s="177">
        <f t="array" ref="AD136">SUM(IF(ISERROR(AD137:AD188),"",AD137:AD188))</f>
        <v>-0.0374437738</v>
      </c>
      <c r="AE136" s="177">
        <f t="array" ref="AE136">SUM(IF(ISERROR(AE137:AE188),"",AE137:AE188))</f>
        <v>-0.03349408634</v>
      </c>
      <c r="AF136" s="177">
        <f t="array" ref="AF136">SUM(IF(ISERROR(AF137:AF188),"",AF137:AF188))</f>
        <v>-0.1320906346</v>
      </c>
      <c r="AG136" s="177">
        <f t="array" ref="AG136">SUM(IF(ISERROR(AG137:AG188),"",AG137:AG188))</f>
        <v>-0.22318988</v>
      </c>
      <c r="AH136" s="177">
        <f t="array" ref="AH136">SUM(IF(ISERROR(AH137:AH188),"",AH137:AH188))</f>
        <v>-0.5095233655</v>
      </c>
      <c r="AI136" s="177">
        <f t="array" ref="AI136">SUM(IF(ISERROR(AI137:AI188),"",AI137:AI188))</f>
        <v>-0.6597170156</v>
      </c>
      <c r="AJ136" s="177">
        <f t="array" ref="AJ136">SUM(IF(ISERROR(AJ137:AJ188),"",AJ137:AJ188))</f>
        <v>-0.6651290804</v>
      </c>
      <c r="AK136" s="177">
        <f t="array" ref="AK136">SUM(IF(ISERROR(AK137:AK188),"",AK137:AK188))</f>
        <v>-0.7271421929</v>
      </c>
      <c r="AL136" s="177">
        <f t="array" ref="AL136">SUM(IF(ISERROR(AL137:AL188),"",AL137:AL188))</f>
        <v>-0.7575325735</v>
      </c>
      <c r="AM136" s="177">
        <f t="array" ref="AM136">SUM(IF(ISERROR(AM137:AM188),"",AM137:AM188))</f>
        <v>-0.780480769</v>
      </c>
      <c r="AN136" s="177">
        <f t="array" ref="AN136">SUM(IF(ISERROR(AN137:AN188),"",AN137:AN188))</f>
        <v>-0.7458189415</v>
      </c>
      <c r="AO136" s="177">
        <f t="array" ref="AO136">SUM(IF(ISERROR(AO137:AO188),"",AO137:AO188))</f>
        <v>-0.6927957045</v>
      </c>
      <c r="AP136" s="177">
        <f t="array" ref="AP136">SUM(IF(ISERROR(AP137:AP188),"",AP137:AP188))</f>
        <v>-0.6296133814</v>
      </c>
      <c r="AQ136" s="177">
        <f t="array" ref="AQ136">SUM(IF(ISERROR(AQ137:AQ188),"",AQ137:AQ188))</f>
        <v>-0.5634298979</v>
      </c>
      <c r="AR136" s="177">
        <f t="array" ref="AR136">SUM(IF(ISERROR(AR137:AR188),"",AR137:AR188))</f>
        <v>-0.494102699</v>
      </c>
      <c r="AS136" s="177">
        <f t="array" ref="AS136">SUM(IF(ISERROR(AS137:AS188),"",AS137:AS188))</f>
        <v>-0.4214824581</v>
      </c>
      <c r="AT136" s="177">
        <f t="array" ref="AT136">SUM(IF(ISERROR(AT137:AT188),"",AT137:AT188))</f>
        <v>-0.3454127558</v>
      </c>
      <c r="AU136" s="177">
        <f t="array" ref="AU136">SUM(IF(ISERROR(AU137:AU188),"",AU137:AU188))</f>
        <v>-0.2657297426</v>
      </c>
      <c r="AV136" s="177">
        <f t="array" ref="AV136">SUM(IF(ISERROR(AV137:AV188),"",AV137:AV188))</f>
        <v>-0.1919928527</v>
      </c>
      <c r="AW136" s="177">
        <f t="array" ref="AW136">SUM(IF(ISERROR(AW137:AW188),"",AW137:AW188))</f>
        <v>-0.1241861295</v>
      </c>
      <c r="AX136" s="177">
        <f t="array" ref="AX136">SUM(IF(ISERROR(AX137:AX188),"",AX137:AX188))</f>
        <v>-0.08156765905</v>
      </c>
      <c r="AY136" s="177">
        <f t="array" ref="AY136">SUM(IF(ISERROR(AY137:AY188),"",AY137:AY188))</f>
        <v>-0.05384121622</v>
      </c>
      <c r="AZ136" s="177">
        <f t="array" ref="AZ136">SUM(IF(ISERROR(AZ137:AZ188),"",AZ137:AZ188))</f>
        <v>-0.02892687802</v>
      </c>
      <c r="BA136" s="177">
        <f t="array" ref="BA136">SUM(IF(ISERROR(BA137:BA188),"",BA137:BA188))</f>
        <v>-0.01268629865</v>
      </c>
      <c r="BB136" s="177">
        <f t="array" ref="BB136">SUM(IF(ISERROR(BB137:BB188),"",BB137:BB188))</f>
        <v>-0.003190812109</v>
      </c>
      <c r="BC136" s="177">
        <f t="array" ref="BC136">SUM(IF(ISERROR(BC137:BC188),"",BC137:BC188))</f>
        <v>-0.0006311173705</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-0.04669182705</v>
      </c>
      <c r="M146" s="160">
        <f>IF($L$18&gt;0,IPMT('Assumptions (Coal)'!$V$7,Model!X$1,'Assumptions (Coal)'!$V$10,'Assumptions (Coal)'!$V$5*Model!$L$18*AVERAGE('Assumptions (Coal)'!$E$2:$J$2)/10^9),0)</f>
        <v>-0.04448698601</v>
      </c>
      <c r="N146" s="177">
        <f>IF($L$18&gt;0,IPMT('Assumptions (Coal)'!$V$7,Model!Y$1,'Assumptions (Coal)'!$V$10,'Assumptions (Coal)'!$V$5*Model!$L$18*AVERAGE('Assumptions (Coal)'!$E$2:$J$2)/10^9),0)</f>
        <v>-0.04217741502</v>
      </c>
      <c r="O146" s="160">
        <f>IF($L$18&gt;0,IPMT('Assumptions (Coal)'!$V$7,Model!Z$1,'Assumptions (Coal)'!$V$10,'Assumptions (Coal)'!$V$5*Model!$L$18*AVERAGE('Assumptions (Coal)'!$E$2:$J$2)/10^9),0)</f>
        <v>-0.03975813941</v>
      </c>
      <c r="P146" s="160">
        <f>IF($L$18&gt;0,IPMT('Assumptions (Coal)'!$V$7,Model!AA$1,'Assumptions (Coal)'!$V$10,'Assumptions (Coal)'!$V$5*Model!$L$18*AVERAGE('Assumptions (Coal)'!$E$2:$J$2)/10^9),0)</f>
        <v>-0.0372239482</v>
      </c>
      <c r="Q146" s="160">
        <f>IF($L$18&gt;0,IPMT('Assumptions (Coal)'!$V$7,Model!AB$1,'Assumptions (Coal)'!$V$10,'Assumptions (Coal)'!$V$5*Model!$L$18*AVERAGE('Assumptions (Coal)'!$E$2:$J$2)/10^9),0)</f>
        <v>-0.03456938292</v>
      </c>
      <c r="R146" s="160">
        <f>IF($L$18&gt;0,IPMT('Assumptions (Coal)'!$V$7,Model!AC$1,'Assumptions (Coal)'!$V$10,'Assumptions (Coal)'!$V$5*Model!$L$18*AVERAGE('Assumptions (Coal)'!$E$2:$J$2)/10^9),0)</f>
        <v>-0.03178872578</v>
      </c>
      <c r="S146" s="160">
        <f>IF($L$18&gt;0,IPMT('Assumptions (Coal)'!$V$7,Model!AD$1,'Assumptions (Coal)'!$V$10,'Assumptions (Coal)'!$V$5*Model!$L$18*AVERAGE('Assumptions (Coal)'!$E$2:$J$2)/10^9),0)</f>
        <v>-0.02887598743</v>
      </c>
      <c r="T146" s="160">
        <f>IF($L$18&gt;0,IPMT('Assumptions (Coal)'!$V$7,Model!AE$1,'Assumptions (Coal)'!$V$10,'Assumptions (Coal)'!$V$5*Model!$L$18*AVERAGE('Assumptions (Coal)'!$E$2:$J$2)/10^9),0)</f>
        <v>-0.025824894</v>
      </c>
      <c r="U146" s="160">
        <f>IF($L$18&gt;0,IPMT('Assumptions (Coal)'!$V$7,Model!AF$1,'Assumptions (Coal)'!$V$10,'Assumptions (Coal)'!$V$5*Model!$L$18*AVERAGE('Assumptions (Coal)'!$E$2:$J$2)/10^9),0)</f>
        <v>-0.02262887364</v>
      </c>
      <c r="V146" s="160">
        <f>IF($L$18&gt;0,IPMT('Assumptions (Coal)'!$V$7,Model!AG$1,'Assumptions (Coal)'!$V$10,'Assumptions (Coal)'!$V$5*Model!$L$18*AVERAGE('Assumptions (Coal)'!$E$2:$J$2)/10^9),0)</f>
        <v>-0.01928104232</v>
      </c>
      <c r="W146" s="160">
        <f>IF($L$18&gt;0,IPMT('Assumptions (Coal)'!$V$7,Model!AH$1,'Assumptions (Coal)'!$V$10,'Assumptions (Coal)'!$V$5*Model!$L$18*AVERAGE('Assumptions (Coal)'!$E$2:$J$2)/10^9),0)</f>
        <v>-0.015774189</v>
      </c>
      <c r="X146" s="160">
        <f>IF($L$18&gt;0,IPMT('Assumptions (Coal)'!$V$7,Model!AI$1,'Assumptions (Coal)'!$V$10,'Assumptions (Coal)'!$V$5*Model!$L$18*AVERAGE('Assumptions (Coal)'!$E$2:$J$2)/10^9),0)</f>
        <v>-0.01210076015</v>
      </c>
      <c r="Y146" s="160">
        <f>IF($L$18&gt;0,IPMT('Assumptions (Coal)'!$V$7,Model!AJ$1,'Assumptions (Coal)'!$V$10,'Assumptions (Coal)'!$V$5*Model!$L$18*AVERAGE('Assumptions (Coal)'!$E$2:$J$2)/10^9),0)</f>
        <v>-0.008252843432</v>
      </c>
      <c r="Z146" s="160">
        <f>IF($L$18&gt;0,IPMT('Assumptions (Coal)'!$V$7,Model!AK$1,'Assumptions (Coal)'!$V$10,'Assumptions (Coal)'!$V$5*Model!$L$18*AVERAGE('Assumptions (Coal)'!$E$2:$J$2)/10^9),0)</f>
        <v>-0.004222150669</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-0.004623103204</v>
      </c>
      <c r="N147" s="177">
        <f>IF($M$18&gt;0,IPMT('Assumptions (Coal)'!$V$7,Model!X$1,'Assumptions (Coal)'!$V$10,'Assumptions (Coal)'!$V$5*Model!$M$18*AVERAGE('Assumptions (Coal)'!$F$2:$K$2)/10^9),0)</f>
        <v>-0.004404795027</v>
      </c>
      <c r="O147" s="160">
        <f>IF($M$18&gt;0,IPMT('Assumptions (Coal)'!$V$7,Model!Y$1,'Assumptions (Coal)'!$V$10,'Assumptions (Coal)'!$V$5*Model!$M$18*AVERAGE('Assumptions (Coal)'!$F$2:$K$2)/10^9),0)</f>
        <v>-0.00417611721</v>
      </c>
      <c r="P147" s="160">
        <f>IF($M$18&gt;0,IPMT('Assumptions (Coal)'!$V$7,Model!Z$1,'Assumptions (Coal)'!$V$10,'Assumptions (Coal)'!$V$5*Model!$M$18*AVERAGE('Assumptions (Coal)'!$F$2:$K$2)/10^9),0)</f>
        <v>-0.003936577198</v>
      </c>
      <c r="Q147" s="160">
        <f>IF($M$18&gt;0,IPMT('Assumptions (Coal)'!$V$7,Model!AA$1,'Assumptions (Coal)'!$V$10,'Assumptions (Coal)'!$V$5*Model!$M$18*AVERAGE('Assumptions (Coal)'!$F$2:$K$2)/10^9),0)</f>
        <v>-0.003685659035</v>
      </c>
      <c r="R147" s="160">
        <f>IF($M$18&gt;0,IPMT('Assumptions (Coal)'!$V$7,Model!AB$1,'Assumptions (Coal)'!$V$10,'Assumptions (Coal)'!$V$5*Model!$M$18*AVERAGE('Assumptions (Coal)'!$F$2:$K$2)/10^9),0)</f>
        <v>-0.003422822259</v>
      </c>
      <c r="S147" s="160">
        <f>IF($M$18&gt;0,IPMT('Assumptions (Coal)'!$V$7,Model!AC$1,'Assumptions (Coal)'!$V$10,'Assumptions (Coal)'!$V$5*Model!$M$18*AVERAGE('Assumptions (Coal)'!$F$2:$K$2)/10^9),0)</f>
        <v>-0.003147500736</v>
      </c>
      <c r="T147" s="160">
        <f>IF($M$18&gt;0,IPMT('Assumptions (Coal)'!$V$7,Model!AD$1,'Assumptions (Coal)'!$V$10,'Assumptions (Coal)'!$V$5*Model!$M$18*AVERAGE('Assumptions (Coal)'!$F$2:$K$2)/10^9),0)</f>
        <v>-0.002859101441</v>
      </c>
      <c r="U147" s="160">
        <f>IF($M$18&gt;0,IPMT('Assumptions (Coal)'!$V$7,Model!AE$1,'Assumptions (Coal)'!$V$10,'Assumptions (Coal)'!$V$5*Model!$M$18*AVERAGE('Assumptions (Coal)'!$F$2:$K$2)/10^9),0)</f>
        <v>-0.002557003179</v>
      </c>
      <c r="V147" s="160">
        <f>IF($M$18&gt;0,IPMT('Assumptions (Coal)'!$V$7,Model!AF$1,'Assumptions (Coal)'!$V$10,'Assumptions (Coal)'!$V$5*Model!$M$18*AVERAGE('Assumptions (Coal)'!$F$2:$K$2)/10^9),0)</f>
        <v>-0.00224055525</v>
      </c>
      <c r="W147" s="160">
        <f>IF($M$18&gt;0,IPMT('Assumptions (Coal)'!$V$7,Model!AG$1,'Assumptions (Coal)'!$V$10,'Assumptions (Coal)'!$V$5*Model!$M$18*AVERAGE('Assumptions (Coal)'!$F$2:$K$2)/10^9),0)</f>
        <v>-0.001909076045</v>
      </c>
      <c r="X147" s="160">
        <f>IF($M$18&gt;0,IPMT('Assumptions (Coal)'!$V$7,Model!AH$1,'Assumptions (Coal)'!$V$10,'Assumptions (Coal)'!$V$5*Model!$M$18*AVERAGE('Assumptions (Coal)'!$F$2:$K$2)/10^9),0)</f>
        <v>-0.001561851577</v>
      </c>
      <c r="Y147" s="160">
        <f>IF($M$18&gt;0,IPMT('Assumptions (Coal)'!$V$7,Model!AI$1,'Assumptions (Coal)'!$V$10,'Assumptions (Coal)'!$V$5*Model!$M$18*AVERAGE('Assumptions (Coal)'!$F$2:$K$2)/10^9),0)</f>
        <v>-0.001198133947</v>
      </c>
      <c r="Z147" s="160">
        <f>IF($M$18&gt;0,IPMT('Assumptions (Coal)'!$V$7,Model!AJ$1,'Assumptions (Coal)'!$V$10,'Assumptions (Coal)'!$V$5*Model!$M$18*AVERAGE('Assumptions (Coal)'!$F$2:$K$2)/10^9),0)</f>
        <v>-0.0008171397293</v>
      </c>
      <c r="AA147" s="160">
        <f>IF($M$18&gt;0,IPMT('Assumptions (Coal)'!$V$7,Model!AK$1,'Assumptions (Coal)'!$V$10,'Assumptions (Coal)'!$V$5*Model!$M$18*AVERAGE('Assumptions (Coal)'!$F$2:$K$2)/10^9),0)</f>
        <v>-0.0004180482864</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-0.01639226921</v>
      </c>
      <c r="O148" s="160">
        <f>IF($N$18&gt;0,IPMT('Assumptions (Coal)'!$V$7,Model!X$1,'Assumptions (Coal)'!$V$10,'Assumptions (Coal)'!$V$5*Model!$N$18*AVERAGE('Assumptions (Coal)'!$G$2:$L$2)/10^9),0)</f>
        <v>-0.01561820766</v>
      </c>
      <c r="P148" s="160">
        <f>IF($N$18&gt;0,IPMT('Assumptions (Coal)'!$V$7,Model!Y$1,'Assumptions (Coal)'!$V$10,'Assumptions (Coal)'!$V$5*Model!$N$18*AVERAGE('Assumptions (Coal)'!$G$2:$L$2)/10^9),0)</f>
        <v>-0.01480737819</v>
      </c>
      <c r="Q148" s="160">
        <f>IF($N$18&gt;0,IPMT('Assumptions (Coal)'!$V$7,Model!Z$1,'Assumptions (Coal)'!$V$10,'Assumptions (Coal)'!$V$5*Model!$N$18*AVERAGE('Assumptions (Coal)'!$G$2:$L$2)/10^9),0)</f>
        <v>-0.01395803432</v>
      </c>
      <c r="R148" s="160">
        <f>IF($N$18&gt;0,IPMT('Assumptions (Coal)'!$V$7,Model!AA$1,'Assumptions (Coal)'!$V$10,'Assumptions (Coal)'!$V$5*Model!$N$18*AVERAGE('Assumptions (Coal)'!$G$2:$L$2)/10^9),0)</f>
        <v>-0.01306834662</v>
      </c>
      <c r="S148" s="160">
        <f>IF($N$18&gt;0,IPMT('Assumptions (Coal)'!$V$7,Model!AB$1,'Assumptions (Coal)'!$V$10,'Assumptions (Coal)'!$V$5*Model!$N$18*AVERAGE('Assumptions (Coal)'!$G$2:$L$2)/10^9),0)</f>
        <v>-0.01213639875</v>
      </c>
      <c r="T148" s="160">
        <f>IF($N$18&gt;0,IPMT('Assumptions (Coal)'!$V$7,Model!AC$1,'Assumptions (Coal)'!$V$10,'Assumptions (Coal)'!$V$5*Model!$N$18*AVERAGE('Assumptions (Coal)'!$G$2:$L$2)/10^9),0)</f>
        <v>-0.01116018335</v>
      </c>
      <c r="U148" s="160">
        <f>IF($N$18&gt;0,IPMT('Assumptions (Coal)'!$V$7,Model!AD$1,'Assumptions (Coal)'!$V$10,'Assumptions (Coal)'!$V$5*Model!$N$18*AVERAGE('Assumptions (Coal)'!$G$2:$L$2)/10^9),0)</f>
        <v>-0.01013759772</v>
      </c>
      <c r="V148" s="160">
        <f>IF($N$18&gt;0,IPMT('Assumptions (Coal)'!$V$7,Model!AE$1,'Assumptions (Coal)'!$V$10,'Assumptions (Coal)'!$V$5*Model!$N$18*AVERAGE('Assumptions (Coal)'!$G$2:$L$2)/10^9),0)</f>
        <v>-0.009066439281</v>
      </c>
      <c r="W148" s="160">
        <f>IF($N$18&gt;0,IPMT('Assumptions (Coal)'!$V$7,Model!AF$1,'Assumptions (Coal)'!$V$10,'Assumptions (Coal)'!$V$5*Model!$N$18*AVERAGE('Assumptions (Coal)'!$G$2:$L$2)/10^9),0)</f>
        <v>-0.007944400812</v>
      </c>
      <c r="X148" s="160">
        <f>IF($N$18&gt;0,IPMT('Assumptions (Coal)'!$V$7,Model!AG$1,'Assumptions (Coal)'!$V$10,'Assumptions (Coal)'!$V$5*Model!$N$18*AVERAGE('Assumptions (Coal)'!$G$2:$L$2)/10^9),0)</f>
        <v>-0.006769065515</v>
      </c>
      <c r="Y148" s="160">
        <f>IF($N$18&gt;0,IPMT('Assumptions (Coal)'!$V$7,Model!AH$1,'Assumptions (Coal)'!$V$10,'Assumptions (Coal)'!$V$5*Model!$N$18*AVERAGE('Assumptions (Coal)'!$G$2:$L$2)/10^9),0)</f>
        <v>-0.005537901791</v>
      </c>
      <c r="Z148" s="160">
        <f>IF($N$18&gt;0,IPMT('Assumptions (Coal)'!$V$7,Model!AI$1,'Assumptions (Coal)'!$V$10,'Assumptions (Coal)'!$V$5*Model!$N$18*AVERAGE('Assumptions (Coal)'!$G$2:$L$2)/10^9),0)</f>
        <v>-0.004248257791</v>
      </c>
      <c r="AA148" s="160">
        <f>IF($N$18&gt;0,IPMT('Assumptions (Coal)'!$V$7,Model!AJ$1,'Assumptions (Coal)'!$V$10,'Assumptions (Coal)'!$V$5*Model!$N$18*AVERAGE('Assumptions (Coal)'!$G$2:$L$2)/10^9),0)</f>
        <v>-0.002897355701</v>
      </c>
      <c r="AB148" s="160">
        <f>IF($N$18&gt;0,IPMT('Assumptions (Coal)'!$V$7,Model!AK$1,'Assumptions (Coal)'!$V$10,'Assumptions (Coal)'!$V$5*Model!$N$18*AVERAGE('Assumptions (Coal)'!$G$2:$L$2)/10^9),0)</f>
        <v>-0.001482285762</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-0.007397514559</v>
      </c>
      <c r="R151" s="160">
        <f>IF($Q$18&gt;0,IPMT('Assumptions (Coal)'!$V$7,Model!X$1,'Assumptions (Coal)'!$V$10,'Assumptions (Coal)'!$V$5*Model!$Q$18*AVERAGE('Assumptions (Coal)'!$J$2:$O$2)/10^9),0)</f>
        <v>-0.00704819553</v>
      </c>
      <c r="S151" s="160">
        <f>IF($Q$18&gt;0,IPMT('Assumptions (Coal)'!$V$7,Model!Y$1,'Assumptions (Coal)'!$V$10,'Assumptions (Coal)'!$V$5*Model!$Q$18*AVERAGE('Assumptions (Coal)'!$J$2:$O$2)/10^9),0)</f>
        <v>-0.006682283847</v>
      </c>
      <c r="T151" s="160">
        <f>IF($Q$18&gt;0,IPMT('Assumptions (Coal)'!$V$7,Model!Z$1,'Assumptions (Coal)'!$V$10,'Assumptions (Coal)'!$V$5*Model!$Q$18*AVERAGE('Assumptions (Coal)'!$J$2:$O$2)/10^9),0)</f>
        <v>-0.006298991359</v>
      </c>
      <c r="U151" s="160">
        <f>IF($Q$18&gt;0,IPMT('Assumptions (Coal)'!$V$7,Model!AA$1,'Assumptions (Coal)'!$V$10,'Assumptions (Coal)'!$V$5*Model!$Q$18*AVERAGE('Assumptions (Coal)'!$J$2:$O$2)/10^9),0)</f>
        <v>-0.005897492477</v>
      </c>
      <c r="V151" s="160">
        <f>IF($Q$18&gt;0,IPMT('Assumptions (Coal)'!$V$7,Model!AB$1,'Assumptions (Coal)'!$V$10,'Assumptions (Coal)'!$V$5*Model!$Q$18*AVERAGE('Assumptions (Coal)'!$J$2:$O$2)/10^9),0)</f>
        <v>-0.005476922399</v>
      </c>
      <c r="W151" s="160">
        <f>IF($Q$18&gt;0,IPMT('Assumptions (Coal)'!$V$7,Model!AC$1,'Assumptions (Coal)'!$V$10,'Assumptions (Coal)'!$V$5*Model!$Q$18*AVERAGE('Assumptions (Coal)'!$J$2:$O$2)/10^9),0)</f>
        <v>-0.005036375242</v>
      </c>
      <c r="X151" s="160">
        <f>IF($Q$18&gt;0,IPMT('Assumptions (Coal)'!$V$7,Model!AD$1,'Assumptions (Coal)'!$V$10,'Assumptions (Coal)'!$V$5*Model!$Q$18*AVERAGE('Assumptions (Coal)'!$J$2:$O$2)/10^9),0)</f>
        <v>-0.004574902095</v>
      </c>
      <c r="Y151" s="160">
        <f>IF($Q$18&gt;0,IPMT('Assumptions (Coal)'!$V$7,Model!AE$1,'Assumptions (Coal)'!$V$10,'Assumptions (Coal)'!$V$5*Model!$Q$18*AVERAGE('Assumptions (Coal)'!$J$2:$O$2)/10^9),0)</f>
        <v>-0.004091508974</v>
      </c>
      <c r="Z151" s="160">
        <f>IF($Q$18&gt;0,IPMT('Assumptions (Coal)'!$V$7,Model!AF$1,'Assumptions (Coal)'!$V$10,'Assumptions (Coal)'!$V$5*Model!$Q$18*AVERAGE('Assumptions (Coal)'!$J$2:$O$2)/10^9),0)</f>
        <v>-0.003585154679</v>
      </c>
      <c r="AA151" s="160">
        <f>IF($Q$18&gt;0,IPMT('Assumptions (Coal)'!$V$7,Model!AG$1,'Assumptions (Coal)'!$V$10,'Assumptions (Coal)'!$V$5*Model!$Q$18*AVERAGE('Assumptions (Coal)'!$J$2:$O$2)/10^9),0)</f>
        <v>-0.003054748556</v>
      </c>
      <c r="AB151" s="160">
        <f>IF($Q$18&gt;0,IPMT('Assumptions (Coal)'!$V$7,Model!AH$1,'Assumptions (Coal)'!$V$10,'Assumptions (Coal)'!$V$5*Model!$Q$18*AVERAGE('Assumptions (Coal)'!$J$2:$O$2)/10^9),0)</f>
        <v>-0.002499148141</v>
      </c>
      <c r="AC151" s="160">
        <f>IF($Q$18&gt;0,IPMT('Assumptions (Coal)'!$V$7,Model!AI$1,'Assumptions (Coal)'!$V$10,'Assumptions (Coal)'!$V$5*Model!$Q$18*AVERAGE('Assumptions (Coal)'!$J$2:$O$2)/10^9),0)</f>
        <v>-0.001917156707</v>
      </c>
      <c r="AD151" s="160">
        <f>IF($Q$18&gt;0,IPMT('Assumptions (Coal)'!$V$7,Model!AJ$1,'Assumptions (Coal)'!$V$10,'Assumptions (Coal)'!$V$5*Model!$Q$18*AVERAGE('Assumptions (Coal)'!$J$2:$O$2)/10^9),0)</f>
        <v>-0.00130752068</v>
      </c>
      <c r="AE151" s="160">
        <f>IF($Q$18&gt;0,IPMT('Assumptions (Coal)'!$V$7,Model!AK$1,'Assumptions (Coal)'!$V$10,'Assumptions (Coal)'!$V$5*Model!$Q$18*AVERAGE('Assumptions (Coal)'!$J$2:$O$2)/10^9),0)</f>
        <v>-0.0006689269412</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-0.05307754997</v>
      </c>
      <c r="Y158" s="160">
        <f>IF($X$18&gt;0,IPMT('Assumptions (Coal)'!$V$7,Model!X1,'Assumptions (Coal)'!$V$10,'Assumptions (Coal)'!$V$5*Model!$X$18*average('Assumptions (Coal)'!$Q$2:$V$2)/10^9),0)</f>
        <v>-0.05057116785</v>
      </c>
      <c r="Z158" s="160">
        <f>IF($X$18&gt;0,IPMT('Assumptions (Coal)'!$V$7,Model!Y1,'Assumptions (Coal)'!$V$10,'Assumptions (Coal)'!$V$5*Model!$X$18*average('Assumptions (Coal)'!$Q$2:$V$2)/10^9),0)</f>
        <v>-0.04794573258</v>
      </c>
      <c r="AA158" s="160">
        <f>IF($X$18&gt;0,IPMT('Assumptions (Coal)'!$V$7,Model!Z1,'Assumptions (Coal)'!$V$10,'Assumptions (Coal)'!$V$5*Model!$X$18*average('Assumptions (Coal)'!$Q$2:$V$2)/10^9),0)</f>
        <v>-0.04519558913</v>
      </c>
      <c r="AB158" s="160">
        <f>IF($X$18&gt;0,IPMT('Assumptions (Coal)'!$V$7,Model!AA1,'Assumptions (Coal)'!$V$10,'Assumptions (Coal)'!$V$5*Model!$X$18*average('Assumptions (Coal)'!$Q$2:$V$2)/10^9),0)</f>
        <v>-0.04231481387</v>
      </c>
      <c r="AC158" s="160">
        <f>IF($X$18&gt;0,IPMT('Assumptions (Coal)'!$V$7,Model!AB1,'Assumptions (Coal)'!$V$10,'Assumptions (Coal)'!$V$5*Model!$X$18*average('Assumptions (Coal)'!$Q$2:$V$2)/10^9),0)</f>
        <v>-0.03929720178</v>
      </c>
      <c r="AD158" s="160">
        <f>IF($X$18&gt;0,IPMT('Assumptions (Coal)'!$V$7,Model!AC1,'Assumptions (Coal)'!$V$10,'Assumptions (Coal)'!$V$5*Model!$X$18*average('Assumptions (Coal)'!$Q$2:$V$2)/10^9),0)</f>
        <v>-0.03613625312</v>
      </c>
      <c r="AE158" s="160">
        <f>IF($X$18&gt;0,IPMT('Assumptions (Coal)'!$V$7,Model!AD1,'Assumptions (Coal)'!$V$10,'Assumptions (Coal)'!$V$5*Model!$X$18*average('Assumptions (Coal)'!$Q$2:$V$2)/10^9),0)</f>
        <v>-0.0328251594</v>
      </c>
      <c r="AF158" s="160">
        <f>IF($X$18&gt;0,IPMT('Assumptions (Coal)'!$V$7,Model!AE1,'Assumptions (Coal)'!$V$10,'Assumptions (Coal)'!$V$5*Model!$X$18*average('Assumptions (Coal)'!$Q$2:$V$2)/10^9),0)</f>
        <v>-0.02935678873</v>
      </c>
      <c r="AG158" s="160">
        <f>IF($X$18&gt;0,IPMT('Assumptions (Coal)'!$V$7,Model!AF1,'Assumptions (Coal)'!$V$10,'Assumptions (Coal)'!$V$5*Model!$X$18*average('Assumptions (Coal)'!$Q$2:$V$2)/10^9),0)</f>
        <v>-0.02572367045</v>
      </c>
      <c r="AH158" s="160">
        <f>IF($X$18&gt;0,IPMT('Assumptions (Coal)'!$V$7,Model!AG1,'Assumptions (Coal)'!$V$10,'Assumptions (Coal)'!$V$5*Model!$X$18*average('Assumptions (Coal)'!$Q$2:$V$2)/10^9),0)</f>
        <v>-0.02191797905</v>
      </c>
      <c r="AI158" s="160">
        <f>IF($X$18&gt;0,IPMT('Assumptions (Coal)'!$V$7,Model!AH1,'Assumptions (Coal)'!$V$10,'Assumptions (Coal)'!$V$5*Model!$X$18*average('Assumptions (Coal)'!$Q$2:$V$2)/10^9),0)</f>
        <v>-0.01793151731</v>
      </c>
      <c r="AJ158" s="160">
        <f>IF($X$18&gt;0,IPMT('Assumptions (Coal)'!$V$7,Model!AI1,'Assumptions (Coal)'!$V$10,'Assumptions (Coal)'!$V$5*Model!$X$18*average('Assumptions (Coal)'!$Q$2:$V$2)/10^9),0)</f>
        <v>-0.01375569864</v>
      </c>
      <c r="AK158" s="160">
        <f>IF($X$18&gt;0,IPMT('Assumptions (Coal)'!$V$7,Model!AJ1,'Assumptions (Coal)'!$V$10,'Assumptions (Coal)'!$V$5*Model!$X$18*average('Assumptions (Coal)'!$Q$2:$V$2)/10^9),0)</f>
        <v>-0.009381528575</v>
      </c>
      <c r="AL158" s="160">
        <f>IF($X$18&gt;0,IPMT('Assumptions (Coal)'!$V$7,Model!AK1,'Assumptions (Coal)'!$V$10,'Assumptions (Coal)'!$V$5*Model!$X$18*average('Assumptions (Coal)'!$Q$2:$V$2)/10^9),0)</f>
        <v>-0.004799585437</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-0.1027338458</v>
      </c>
      <c r="AG166" s="160">
        <f>IF($AF$18&gt;0,IPMT('Assumptions (Coal)'!$V$7,Model!X1,'Assumptions (Coal)'!$V$10,'Assumptions (Coal)'!$V$5*Model!$AF$18*AVERAGE('Assumptions (Coal)'!$Y$2:$AD$2)/10^9),0)</f>
        <v>-0.0978826371</v>
      </c>
      <c r="AH166" s="160">
        <f>IF($AF$18&gt;0,IPMT('Assumptions (Coal)'!$V$7,Model!Y1,'Assumptions (Coal)'!$V$10,'Assumptions (Coal)'!$V$5*Model!$AF$18*AVERAGE('Assumptions (Coal)'!$Y$2:$AD$2)/10^9),0)</f>
        <v>-0.09280099594</v>
      </c>
      <c r="AI166" s="160">
        <f>IF($AF$18&gt;0,IPMT('Assumptions (Coal)'!$V$7,Model!Z1,'Assumptions (Coal)'!$V$10,'Assumptions (Coal)'!$V$5*Model!$AF$18*AVERAGE('Assumptions (Coal)'!$Y$2:$AD$2)/10^9),0)</f>
        <v>-0.08747797683</v>
      </c>
      <c r="AJ166" s="160">
        <f>IF($AF$18&gt;0,IPMT('Assumptions (Coal)'!$V$7,Model!AA1,'Assumptions (Coal)'!$V$10,'Assumptions (Coal)'!$V$5*Model!$AF$18*AVERAGE('Assumptions (Coal)'!$Y$2:$AD$2)/10^9),0)</f>
        <v>-0.08190211431</v>
      </c>
      <c r="AK166" s="160">
        <f>IF($AF$18&gt;0,IPMT('Assumptions (Coal)'!$V$7,Model!AB1,'Assumptions (Coal)'!$V$10,'Assumptions (Coal)'!$V$5*Model!$AF$18*AVERAGE('Assumptions (Coal)'!$Y$2:$AD$2)/10^9),0)</f>
        <v>-0.07606139831</v>
      </c>
      <c r="AL166" s="160">
        <f>IF($AF$18&gt;0,IPMT('Assumptions (Coal)'!$V$7,Model!AC1,'Assumptions (Coal)'!$V$10,'Assumptions (Coal)'!$V$5*Model!$AF$18*AVERAGE('Assumptions (Coal)'!$Y$2:$AD$2)/10^9),0)</f>
        <v>-0.06994324831</v>
      </c>
      <c r="AM166" s="160">
        <f>IF($AF$18&gt;0,IPMT('Assumptions (Coal)'!$V$7,Model!AD1,'Assumptions (Coal)'!$V$10,'Assumptions (Coal)'!$V$5*Model!$AF$18*AVERAGE('Assumptions (Coal)'!$Y$2:$AD$2)/10^9),0)</f>
        <v>-0.06353448619</v>
      </c>
      <c r="AN166" s="160">
        <f>IF($AF$18&gt;0,IPMT('Assumptions (Coal)'!$V$7,Model!AE1,'Assumptions (Coal)'!$V$10,'Assumptions (Coal)'!$V$5*Model!$AF$18*AVERAGE('Assumptions (Coal)'!$Y$2:$AD$2)/10^9),0)</f>
        <v>-0.05682130786</v>
      </c>
      <c r="AO166" s="160">
        <f>IF($AF$18&gt;0,IPMT('Assumptions (Coal)'!$V$7,Model!AF1,'Assumptions (Coal)'!$V$10,'Assumptions (Coal)'!$V$5*Model!$AF$18*AVERAGE('Assumptions (Coal)'!$Y$2:$AD$2)/10^9),0)</f>
        <v>-0.04978925356</v>
      </c>
      <c r="AP166" s="160">
        <f>IF($AF$18&gt;0,IPMT('Assumptions (Coal)'!$V$7,Model!AG1,'Assumptions (Coal)'!$V$10,'Assumptions (Coal)'!$V$5*Model!$AF$18*AVERAGE('Assumptions (Coal)'!$Y$2:$AD$2)/10^9),0)</f>
        <v>-0.04242317669</v>
      </c>
      <c r="AQ166" s="160">
        <f>IF($AF$18&gt;0,IPMT('Assumptions (Coal)'!$V$7,Model!AH1,'Assumptions (Coal)'!$V$10,'Assumptions (Coal)'!$V$5*Model!$AF$18*AVERAGE('Assumptions (Coal)'!$Y$2:$AD$2)/10^9),0)</f>
        <v>-0.03470721116</v>
      </c>
      <c r="AR166" s="160">
        <f>IF($AF$18&gt;0,IPMT('Assumptions (Coal)'!$V$7,Model!AI1,'Assumptions (Coal)'!$V$10,'Assumptions (Coal)'!$V$5*Model!$AF$18*AVERAGE('Assumptions (Coal)'!$Y$2:$AD$2)/10^9),0)</f>
        <v>-0.02662473727</v>
      </c>
      <c r="AS166" s="160">
        <f>IF($AF$18&gt;0,IPMT('Assumptions (Coal)'!$V$7,Model!AJ1,'Assumptions (Coal)'!$V$10,'Assumptions (Coal)'!$V$5*Model!$AF$18*AVERAGE('Assumptions (Coal)'!$Y$2:$AD$2)/10^9),0)</f>
        <v>-0.01815834587</v>
      </c>
      <c r="AT166" s="160">
        <f>IF($AF$18&gt;0,IPMT('Assumptions (Coal)'!$V$7,Model!AK1,'Assumptions (Coal)'!$V$10,'Assumptions (Coal)'!$V$5*Model!$AF$18*AVERAGE('Assumptions (Coal)'!$Y$2:$AD$2)/10^9),0)</f>
        <v>-0.009289800879</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-0.0995835725</v>
      </c>
      <c r="AH167" s="160">
        <f>IF($AG$18&gt;0,IPMT('Assumptions (Coal)'!$V$7,Model!X1,'Assumptions (Coal)'!$V$10,'Assumptions (Coal)'!$V$5*Model!$AG$18*AVERAGE('Assumptions (Coal)'!$Z$2:$AE$2)/10^9),0)</f>
        <v>-0.09488112323</v>
      </c>
      <c r="AI167" s="160">
        <f>IF($AG$18&gt;0,IPMT('Assumptions (Coal)'!$V$7,Model!Y1,'Assumptions (Coal)'!$V$10,'Assumptions (Coal)'!$V$5*Model!$AG$18*AVERAGE('Assumptions (Coal)'!$Z$2:$AE$2)/10^9),0)</f>
        <v>-0.08995530763</v>
      </c>
      <c r="AJ167" s="160">
        <f>IF($AG$18&gt;0,IPMT('Assumptions (Coal)'!$V$7,Model!Z1,'Assumptions (Coal)'!$V$10,'Assumptions (Coal)'!$V$5*Model!$AG$18*AVERAGE('Assumptions (Coal)'!$Z$2:$AE$2)/10^9),0)</f>
        <v>-0.08479551579</v>
      </c>
      <c r="AK167" s="160">
        <f>IF($AG$18&gt;0,IPMT('Assumptions (Coal)'!$V$7,Model!AA1,'Assumptions (Coal)'!$V$10,'Assumptions (Coal)'!$V$5*Model!$AG$18*AVERAGE('Assumptions (Coal)'!$Z$2:$AE$2)/10^9),0)</f>
        <v>-0.07939063383</v>
      </c>
      <c r="AL167" s="160">
        <f>IF($AG$18&gt;0,IPMT('Assumptions (Coal)'!$V$7,Model!AB1,'Assumptions (Coal)'!$V$10,'Assumptions (Coal)'!$V$5*Model!$AG$18*AVERAGE('Assumptions (Coal)'!$Z$2:$AE$2)/10^9),0)</f>
        <v>-0.07372901999</v>
      </c>
      <c r="AM167" s="160">
        <f>IF($AG$18&gt;0,IPMT('Assumptions (Coal)'!$V$7,Model!AC1,'Assumptions (Coal)'!$V$10,'Assumptions (Coal)'!$V$5*Model!$AG$18*AVERAGE('Assumptions (Coal)'!$Z$2:$AE$2)/10^9),0)</f>
        <v>-0.06779847948</v>
      </c>
      <c r="AN167" s="160">
        <f>IF($AG$18&gt;0,IPMT('Assumptions (Coal)'!$V$7,Model!AD1,'Assumptions (Coal)'!$V$10,'Assumptions (Coal)'!$V$5*Model!$AG$18*AVERAGE('Assumptions (Coal)'!$Z$2:$AE$2)/10^9),0)</f>
        <v>-0.0615862383</v>
      </c>
      <c r="AO167" s="160">
        <f>IF($AG$18&gt;0,IPMT('Assumptions (Coal)'!$V$7,Model!AE1,'Assumptions (Coal)'!$V$10,'Assumptions (Coal)'!$V$5*Model!$AG$18*AVERAGE('Assumptions (Coal)'!$Z$2:$AE$2)/10^9),0)</f>
        <v>-0.05507891566</v>
      </c>
      <c r="AP167" s="160">
        <f>IF($AG$18&gt;0,IPMT('Assumptions (Coal)'!$V$7,Model!AF1,'Assumptions (Coal)'!$V$10,'Assumptions (Coal)'!$V$5*Model!$AG$18*AVERAGE('Assumptions (Coal)'!$Z$2:$AE$2)/10^9),0)</f>
        <v>-0.0482624952</v>
      </c>
      <c r="AQ167" s="160">
        <f>IF($AG$18&gt;0,IPMT('Assumptions (Coal)'!$V$7,Model!AG1,'Assumptions (Coal)'!$V$10,'Assumptions (Coal)'!$V$5*Model!$AG$18*AVERAGE('Assumptions (Coal)'!$Z$2:$AE$2)/10^9),0)</f>
        <v>-0.04112229477</v>
      </c>
      <c r="AR167" s="160">
        <f>IF($AG$18&gt;0,IPMT('Assumptions (Coal)'!$V$7,Model!AH1,'Assumptions (Coal)'!$V$10,'Assumptions (Coal)'!$V$5*Model!$AG$18*AVERAGE('Assumptions (Coal)'!$Z$2:$AE$2)/10^9),0)</f>
        <v>-0.03364293481</v>
      </c>
      <c r="AS167" s="160">
        <f>IF($AG$18&gt;0,IPMT('Assumptions (Coal)'!$V$7,Model!AI1,'Assumptions (Coal)'!$V$10,'Assumptions (Coal)'!$V$5*Model!$AG$18*AVERAGE('Assumptions (Coal)'!$Z$2:$AE$2)/10^9),0)</f>
        <v>-0.02580830526</v>
      </c>
      <c r="AT167" s="160">
        <f>IF($AG$18&gt;0,IPMT('Assumptions (Coal)'!$V$7,Model!AJ1,'Assumptions (Coal)'!$V$10,'Assumptions (Coal)'!$V$5*Model!$AG$18*AVERAGE('Assumptions (Coal)'!$Z$2:$AE$2)/10^9),0)</f>
        <v>-0.01760153081</v>
      </c>
      <c r="AU167" s="160">
        <f>IF($AG$18&gt;0,IPMT('Assumptions (Coal)'!$V$7,Model!AK1,'Assumptions (Coal)'!$V$10,'Assumptions (Coal)'!$V$5*Model!$AG$18*AVERAGE('Assumptions (Coal)'!$Z$2:$AE$2)/10^9),0)</f>
        <v>-0.009004934564</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-0.2999232673</v>
      </c>
      <c r="AI168" s="160">
        <f>IF($AH$18&gt;0,IPMT('Assumptions (Coal)'!$V$7,Model!X1,'Assumptions (Coal)'!$V$10,'Assumptions (Coal)'!$V$5*Model!$AH$18*AVERAGE('Assumptions (Coal)'!$AA$2:$AF$2)/10^9),0)</f>
        <v>-0.2857605504</v>
      </c>
      <c r="AJ168" s="160">
        <f>IF($AH$18&gt;0,IPMT('Assumptions (Coal)'!$V$7,Model!Y1,'Assumptions (Coal)'!$V$10,'Assumptions (Coal)'!$V$5*Model!$AH$18*AVERAGE('Assumptions (Coal)'!$AA$2:$AF$2)/10^9),0)</f>
        <v>-0.2709251044</v>
      </c>
      <c r="AK168" s="160">
        <f>IF($AH$18&gt;0,IPMT('Assumptions (Coal)'!$V$7,Model!Z1,'Assumptions (Coal)'!$V$10,'Assumptions (Coal)'!$V$5*Model!$AH$18*AVERAGE('Assumptions (Coal)'!$AA$2:$AF$2)/10^9),0)</f>
        <v>-0.2553849747</v>
      </c>
      <c r="AL168" s="160">
        <f>IF($AH$18&gt;0,IPMT('Assumptions (Coal)'!$V$7,Model!AA1,'Assumptions (Coal)'!$V$10,'Assumptions (Coal)'!$V$5*Model!$AH$18*AVERAGE('Assumptions (Coal)'!$AA$2:$AF$2)/10^9),0)</f>
        <v>-0.2391066889</v>
      </c>
      <c r="AM168" s="160">
        <f>IF($AH$18&gt;0,IPMT('Assumptions (Coal)'!$V$7,Model!AB1,'Assumptions (Coal)'!$V$10,'Assumptions (Coal)'!$V$5*Model!$AH$18*AVERAGE('Assumptions (Coal)'!$AA$2:$AF$2)/10^9),0)</f>
        <v>-0.2220551845</v>
      </c>
      <c r="AN168" s="160">
        <f>IF($AH$18&gt;0,IPMT('Assumptions (Coal)'!$V$7,Model!AC1,'Assumptions (Coal)'!$V$10,'Assumptions (Coal)'!$V$5*Model!$AH$18*AVERAGE('Assumptions (Coal)'!$AA$2:$AF$2)/10^9),0)</f>
        <v>-0.2041937337</v>
      </c>
      <c r="AO168" s="160">
        <f>IF($AH$18&gt;0,IPMT('Assumptions (Coal)'!$V$7,Model!AD1,'Assumptions (Coal)'!$V$10,'Assumptions (Coal)'!$V$5*Model!$AH$18*AVERAGE('Assumptions (Coal)'!$AA$2:$AF$2)/10^9),0)</f>
        <v>-0.1854838639</v>
      </c>
      <c r="AP168" s="160">
        <f>IF($AH$18&gt;0,IPMT('Assumptions (Coal)'!$V$7,Model!AE1,'Assumptions (Coal)'!$V$10,'Assumptions (Coal)'!$V$5*Model!$AH$18*AVERAGE('Assumptions (Coal)'!$AA$2:$AF$2)/10^9),0)</f>
        <v>-0.1658852753</v>
      </c>
      <c r="AQ168" s="160">
        <f>IF($AH$18&gt;0,IPMT('Assumptions (Coal)'!$V$7,Model!AF1,'Assumptions (Coal)'!$V$10,'Assumptions (Coal)'!$V$5*Model!$AH$18*AVERAGE('Assumptions (Coal)'!$AA$2:$AF$2)/10^9),0)</f>
        <v>-0.1453557538</v>
      </c>
      <c r="AR168" s="160">
        <f>IF($AH$18&gt;0,IPMT('Assumptions (Coal)'!$V$7,Model!AG1,'Assumptions (Coal)'!$V$10,'Assumptions (Coal)'!$V$5*Model!$AH$18*AVERAGE('Assumptions (Coal)'!$AA$2:$AF$2)/10^9),0)</f>
        <v>-0.12385108</v>
      </c>
      <c r="AS168" s="160">
        <f>IF($AH$18&gt;0,IPMT('Assumptions (Coal)'!$V$7,Model!AH1,'Assumptions (Coal)'!$V$10,'Assumptions (Coal)'!$V$5*Model!$AH$18*AVERAGE('Assumptions (Coal)'!$AA$2:$AF$2)/10^9),0)</f>
        <v>-0.1013249342</v>
      </c>
      <c r="AT168" s="160">
        <f>IF($AH$18&gt;0,IPMT('Assumptions (Coal)'!$V$7,Model!AI1,'Assumptions (Coal)'!$V$10,'Assumptions (Coal)'!$V$5*Model!$AH$18*AVERAGE('Assumptions (Coal)'!$AA$2:$AF$2)/10^9),0)</f>
        <v>-0.07772879645</v>
      </c>
      <c r="AU168" s="160">
        <f>IF($AH$18&gt;0,IPMT('Assumptions (Coal)'!$V$7,Model!AJ1,'Assumptions (Coal)'!$V$10,'Assumptions (Coal)'!$V$5*Model!$AH$18*AVERAGE('Assumptions (Coal)'!$AA$2:$AF$2)/10^9),0)</f>
        <v>-0.05301184217</v>
      </c>
      <c r="AV168" s="160">
        <f>IF($AH$18&gt;0,IPMT('Assumptions (Coal)'!$V$7,Model!AK1,'Assumptions (Coal)'!$V$10,'Assumptions (Coal)'!$V$5*Model!$AH$18*AVERAGE('Assumptions (Coal)'!$AA$2:$AF$2)/10^9),0)</f>
        <v>-0.02712083257</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-0.1785916635</v>
      </c>
      <c r="AJ169" s="160">
        <f>IF($AI$18&gt;0,IPMT('Assumptions (Coal)'!$V$7,Model!X1,'Assumptions (Coal)'!$V$10,'Assumptions (Coal)'!$V$5*Model!$AI$18*AVERAGE('Assumptions (Coal)'!$AB$2:$AG$2)/10^9),0)</f>
        <v>-0.1701583626</v>
      </c>
      <c r="AK169" s="160">
        <f>IF($AI$18&gt;0,IPMT('Assumptions (Coal)'!$V$7,Model!Y1,'Assumptions (Coal)'!$V$10,'Assumptions (Coal)'!$V$5*Model!$AI$18*AVERAGE('Assumptions (Coal)'!$AB$2:$AG$2)/10^9),0)</f>
        <v>-0.1613244798</v>
      </c>
      <c r="AL169" s="160">
        <f>IF($AI$18&gt;0,IPMT('Assumptions (Coal)'!$V$7,Model!Z1,'Assumptions (Coal)'!$V$10,'Assumptions (Coal)'!$V$5*Model!$AI$18*AVERAGE('Assumptions (Coal)'!$AB$2:$AG$2)/10^9),0)</f>
        <v>-0.1520709877</v>
      </c>
      <c r="AM169" s="160">
        <f>IF($AI$18&gt;0,IPMT('Assumptions (Coal)'!$V$7,Model!AA1,'Assumptions (Coal)'!$V$10,'Assumptions (Coal)'!$V$5*Model!$AI$18*AVERAGE('Assumptions (Coal)'!$AB$2:$AG$2)/10^9),0)</f>
        <v>-0.1423779546</v>
      </c>
      <c r="AN169" s="160">
        <f>IF($AI$18&gt;0,IPMT('Assumptions (Coal)'!$V$7,Model!AB1,'Assumptions (Coal)'!$V$10,'Assumptions (Coal)'!$V$5*Model!$AI$18*AVERAGE('Assumptions (Coal)'!$AB$2:$AG$2)/10^9),0)</f>
        <v>-0.1322245025</v>
      </c>
      <c r="AO169" s="160">
        <f>IF($AI$18&gt;0,IPMT('Assumptions (Coal)'!$V$7,Model!AC1,'Assumptions (Coal)'!$V$10,'Assumptions (Coal)'!$V$5*Model!$AI$18*AVERAGE('Assumptions (Coal)'!$AB$2:$AG$2)/10^9),0)</f>
        <v>-0.1215887614</v>
      </c>
      <c r="AP169" s="160">
        <f>IF($AI$18&gt;0,IPMT('Assumptions (Coal)'!$V$7,Model!AD1,'Assumptions (Coal)'!$V$10,'Assumptions (Coal)'!$V$5*Model!$AI$18*AVERAGE('Assumptions (Coal)'!$AB$2:$AG$2)/10^9),0)</f>
        <v>-0.1104478226</v>
      </c>
      <c r="AQ169" s="160">
        <f>IF($AI$18&gt;0,IPMT('Assumptions (Coal)'!$V$7,Model!AE1,'Assumptions (Coal)'!$V$10,'Assumptions (Coal)'!$V$5*Model!$AI$18*AVERAGE('Assumptions (Coal)'!$AB$2:$AG$2)/10^9),0)</f>
        <v>-0.09877768919</v>
      </c>
      <c r="AR169" s="160">
        <f>IF($AI$18&gt;0,IPMT('Assumptions (Coal)'!$V$7,Model!AF1,'Assumptions (Coal)'!$V$10,'Assumptions (Coal)'!$V$5*Model!$AI$18*AVERAGE('Assumptions (Coal)'!$AB$2:$AG$2)/10^9),0)</f>
        <v>-0.08655322446</v>
      </c>
      <c r="AS169" s="160">
        <f>IF($AI$18&gt;0,IPMT('Assumptions (Coal)'!$V$7,Model!AG1,'Assumptions (Coal)'!$V$10,'Assumptions (Coal)'!$V$5*Model!$AI$18*AVERAGE('Assumptions (Coal)'!$AB$2:$AG$2)/10^9),0)</f>
        <v>-0.07374809766</v>
      </c>
      <c r="AT169" s="160">
        <f>IF($AI$18&gt;0,IPMT('Assumptions (Coal)'!$V$7,Model!AH1,'Assumptions (Coal)'!$V$10,'Assumptions (Coal)'!$V$5*Model!$AI$18*AVERAGE('Assumptions (Coal)'!$AB$2:$AG$2)/10^9),0)</f>
        <v>-0.06033472734</v>
      </c>
      <c r="AU169" s="160">
        <f>IF($AI$18&gt;0,IPMT('Assumptions (Coal)'!$V$7,Model!AI1,'Assumptions (Coal)'!$V$10,'Assumptions (Coal)'!$V$5*Model!$AI$18*AVERAGE('Assumptions (Coal)'!$AB$2:$AG$2)/10^9),0)</f>
        <v>-0.04628422192</v>
      </c>
      <c r="AV169" s="160">
        <f>IF($AI$18&gt;0,IPMT('Assumptions (Coal)'!$V$7,Model!AJ1,'Assumptions (Coal)'!$V$10,'Assumptions (Coal)'!$V$5*Model!$AI$18*AVERAGE('Assumptions (Coal)'!$AB$2:$AG$2)/10^9),0)</f>
        <v>-0.0315663175</v>
      </c>
      <c r="AW169" s="160">
        <f>IF($AI$18&gt;0,IPMT('Assumptions (Coal)'!$V$7,Model!AK1,'Assumptions (Coal)'!$V$10,'Assumptions (Coal)'!$V$5*Model!$AI$18*AVERAGE('Assumptions (Coal)'!$AB$2:$AG$2)/10^9),0)</f>
        <v>-0.01614931262</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-0.04359228474</v>
      </c>
      <c r="AK170" s="177">
        <f>IF($AJ$18&gt;0,IPMT('Assumptions (Coal)'!$V$7,Model!X1,'Assumptions (Coal)'!$V$10,'Assumptions (Coal)'!$V$5*Model!$AJ$18*AVERAGE('Assumptions (Coal)'!$AC$2:$AH$2)/10^9),0)</f>
        <v>-0.0415338076</v>
      </c>
      <c r="AL170" s="177">
        <f>IF($AJ$18&gt;0,IPMT('Assumptions (Coal)'!$V$7,Model!Y1,'Assumptions (Coal)'!$V$10,'Assumptions (Coal)'!$V$5*Model!$AJ$18*AVERAGE('Assumptions (Coal)'!$AC$2:$AH$2)/10^9),0)</f>
        <v>-0.0393775528</v>
      </c>
      <c r="AM170" s="177">
        <f>IF($AJ$18&gt;0,IPMT('Assumptions (Coal)'!$V$7,Model!Z1,'Assumptions (Coal)'!$V$10,'Assumptions (Coal)'!$V$5*Model!$AJ$18*AVERAGE('Assumptions (Coal)'!$AC$2:$AH$2)/10^9),0)</f>
        <v>-0.0371188759</v>
      </c>
      <c r="AN170" s="177">
        <f>IF($AJ$18&gt;0,IPMT('Assumptions (Coal)'!$V$7,Model!AA1,'Assumptions (Coal)'!$V$10,'Assumptions (Coal)'!$V$5*Model!$AJ$18*AVERAGE('Assumptions (Coal)'!$AC$2:$AH$2)/10^9),0)</f>
        <v>-0.03475291184</v>
      </c>
      <c r="AO170" s="177">
        <f>IF($AJ$18&gt;0,IPMT('Assumptions (Coal)'!$V$7,Model!AB1,'Assumptions (Coal)'!$V$10,'Assumptions (Coal)'!$V$5*Model!$AJ$18*AVERAGE('Assumptions (Coal)'!$AC$2:$AH$2)/10^9),0)</f>
        <v>-0.03227456449</v>
      </c>
      <c r="AP170" s="177">
        <f>IF($AJ$18&gt;0,IPMT('Assumptions (Coal)'!$V$7,Model!AC1,'Assumptions (Coal)'!$V$10,'Assumptions (Coal)'!$V$5*Model!$AJ$18*AVERAGE('Assumptions (Coal)'!$AC$2:$AH$2)/10^9),0)</f>
        <v>-0.02967849564</v>
      </c>
      <c r="AQ170" s="177">
        <f>IF($AJ$18&gt;0,IPMT('Assumptions (Coal)'!$V$7,Model!AD1,'Assumptions (Coal)'!$V$10,'Assumptions (Coal)'!$V$5*Model!$AJ$18*AVERAGE('Assumptions (Coal)'!$AC$2:$AH$2)/10^9),0)</f>
        <v>-0.02695911352</v>
      </c>
      <c r="AR170" s="177">
        <f>IF($AJ$18&gt;0,IPMT('Assumptions (Coal)'!$V$7,Model!AE1,'Assumptions (Coal)'!$V$10,'Assumptions (Coal)'!$V$5*Model!$AJ$18*AVERAGE('Assumptions (Coal)'!$AC$2:$AH$2)/10^9),0)</f>
        <v>-0.02411056075</v>
      </c>
      <c r="AS170" s="177">
        <f>IF($AJ$18&gt;0,IPMT('Assumptions (Coal)'!$V$7,Model!AF1,'Assumptions (Coal)'!$V$10,'Assumptions (Coal)'!$V$5*Model!$AJ$18*AVERAGE('Assumptions (Coal)'!$AC$2:$AH$2)/10^9),0)</f>
        <v>-0.02112670173</v>
      </c>
      <c r="AT170" s="177">
        <f>IF($AJ$18&gt;0,IPMT('Assumptions (Coal)'!$V$7,Model!AG1,'Assumptions (Coal)'!$V$10,'Assumptions (Coal)'!$V$5*Model!$AJ$18*AVERAGE('Assumptions (Coal)'!$AC$2:$AH$2)/10^9),0)</f>
        <v>-0.0180011094</v>
      </c>
      <c r="AU170" s="177">
        <f>IF($AJ$18&gt;0,IPMT('Assumptions (Coal)'!$V$7,Model!AH1,'Assumptions (Coal)'!$V$10,'Assumptions (Coal)'!$V$5*Model!$AJ$18*AVERAGE('Assumptions (Coal)'!$AC$2:$AH$2)/10^9),0)</f>
        <v>-0.01472705143</v>
      </c>
      <c r="AV170" s="177">
        <f>IF($AJ$18&gt;0,IPMT('Assumptions (Coal)'!$V$7,Model!AI1,'Assumptions (Coal)'!$V$10,'Assumptions (Coal)'!$V$5*Model!$AJ$18*AVERAGE('Assumptions (Coal)'!$AC$2:$AH$2)/10^9),0)</f>
        <v>-0.01129747571</v>
      </c>
      <c r="AW170" s="177">
        <f>IF($AJ$18&gt;0,IPMT('Assumptions (Coal)'!$V$7,Model!AJ1,'Assumptions (Coal)'!$V$10,'Assumptions (Coal)'!$V$5*Model!$AJ$18*AVERAGE('Assumptions (Coal)'!$AC$2:$AH$2)/10^9),0)</f>
        <v>-0.007704995146</v>
      </c>
      <c r="AX170" s="177">
        <f>IF($AJ$18&gt;0,IPMT('Assumptions (Coal)'!$V$7,Model!AK1,'Assumptions (Coal)'!$V$10,'Assumptions (Coal)'!$V$5*Model!$AJ$18*AVERAGE('Assumptions (Coal)'!$AC$2:$AH$2)/10^9),0)</f>
        <v>-0.003941871754</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-0.10406537</v>
      </c>
      <c r="AL171" s="160">
        <f>IF($AK$18&gt;0,IPMT('Assumptions (Coal)'!$V$7,Model!X1,'Assumptions (Coal)'!$V$10,'Assumptions (Coal)'!$V$5*Model!$AK$18*AVERAGE('Assumptions (Coal)'!$AD$2:$AI$2)/10^9),0)</f>
        <v>-0.09915128516</v>
      </c>
      <c r="AM171" s="160">
        <f>IF($AK$18&gt;0,IPMT('Assumptions (Coal)'!$V$7,Model!Y1,'Assumptions (Coal)'!$V$10,'Assumptions (Coal)'!$V$5*Model!$AK$18*AVERAGE('Assumptions (Coal)'!$AD$2:$AI$2)/10^9),0)</f>
        <v>-0.09400378131</v>
      </c>
      <c r="AN171" s="160">
        <f>IF($AK$18&gt;0,IPMT('Assumptions (Coal)'!$V$7,Model!Z1,'Assumptions (Coal)'!$V$10,'Assumptions (Coal)'!$V$5*Model!$AK$18*AVERAGE('Assumptions (Coal)'!$AD$2:$AI$2)/10^9),0)</f>
        <v>-0.08861177102</v>
      </c>
      <c r="AO171" s="160">
        <f>IF($AK$18&gt;0,IPMT('Assumptions (Coal)'!$V$7,Model!AA1,'Assumptions (Coal)'!$V$10,'Assumptions (Coal)'!$V$5*Model!$AK$18*AVERAGE('Assumptions (Coal)'!$AD$2:$AI$2)/10^9),0)</f>
        <v>-0.08296364025</v>
      </c>
      <c r="AP171" s="160">
        <f>IF($AK$18&gt;0,IPMT('Assumptions (Coal)'!$V$7,Model!AB1,'Assumptions (Coal)'!$V$10,'Assumptions (Coal)'!$V$5*Model!$AK$18*AVERAGE('Assumptions (Coal)'!$AD$2:$AI$2)/10^9),0)</f>
        <v>-0.07704722326</v>
      </c>
      <c r="AQ171" s="160">
        <f>IF($AK$18&gt;0,IPMT('Assumptions (Coal)'!$V$7,Model!AC1,'Assumptions (Coal)'!$V$10,'Assumptions (Coal)'!$V$5*Model!$AK$18*AVERAGE('Assumptions (Coal)'!$AD$2:$AI$2)/10^9),0)</f>
        <v>-0.07084977647</v>
      </c>
      <c r="AR171" s="160">
        <f>IF($AK$18&gt;0,IPMT('Assumptions (Coal)'!$V$7,Model!AD1,'Assumptions (Coal)'!$V$10,'Assumptions (Coal)'!$V$5*Model!$AK$18*AVERAGE('Assumptions (Coal)'!$AD$2:$AI$2)/10^9),0)</f>
        <v>-0.06435795095</v>
      </c>
      <c r="AS171" s="160">
        <f>IF($AK$18&gt;0,IPMT('Assumptions (Coal)'!$V$7,Model!AE1,'Assumptions (Coal)'!$V$10,'Assumptions (Coal)'!$V$5*Model!$AK$18*AVERAGE('Assumptions (Coal)'!$AD$2:$AI$2)/10^9),0)</f>
        <v>-0.05755776373</v>
      </c>
      <c r="AT171" s="160">
        <f>IF($AK$18&gt;0,IPMT('Assumptions (Coal)'!$V$7,Model!AF1,'Assumptions (Coal)'!$V$10,'Assumptions (Coal)'!$V$5*Model!$AK$18*AVERAGE('Assumptions (Coal)'!$AD$2:$AI$2)/10^9),0)</f>
        <v>-0.05043456761</v>
      </c>
      <c r="AU171" s="160">
        <f>IF($AK$18&gt;0,IPMT('Assumptions (Coal)'!$V$7,Model!AG1,'Assumptions (Coal)'!$V$10,'Assumptions (Coal)'!$V$5*Model!$AK$18*AVERAGE('Assumptions (Coal)'!$AD$2:$AI$2)/10^9),0)</f>
        <v>-0.04297301967</v>
      </c>
      <c r="AV171" s="160">
        <f>IF($AK$18&gt;0,IPMT('Assumptions (Coal)'!$V$7,Model!AH1,'Assumptions (Coal)'!$V$10,'Assumptions (Coal)'!$V$5*Model!$AK$18*AVERAGE('Assumptions (Coal)'!$AD$2:$AI$2)/10^9),0)</f>
        <v>-0.03515704821</v>
      </c>
      <c r="AW171" s="160">
        <f>IF($AK$18&gt;0,IPMT('Assumptions (Coal)'!$V$7,Model!AI1,'Assumptions (Coal)'!$V$10,'Assumptions (Coal)'!$V$5*Model!$AK$18*AVERAGE('Assumptions (Coal)'!$AD$2:$AI$2)/10^9),0)</f>
        <v>-0.0269698181</v>
      </c>
      <c r="AX171" s="160">
        <f>IF($AK$18&gt;0,IPMT('Assumptions (Coal)'!$V$7,Model!AJ1,'Assumptions (Coal)'!$V$10,'Assumptions (Coal)'!$V$5*Model!$AK$18*AVERAGE('Assumptions (Coal)'!$AD$2:$AI$2)/10^9),0)</f>
        <v>-0.01839369456</v>
      </c>
      <c r="AY171" s="160">
        <f>IF($AK$18&gt;0,IPMT('Assumptions (Coal)'!$V$7,Model!AK1,'Assumptions (Coal)'!$V$10,'Assumptions (Coal)'!$V$5*Model!$AK$18*AVERAGE('Assumptions (Coal)'!$AD$2:$AI$2)/10^9),0)</f>
        <v>-0.009410205153</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-0.07935420527</v>
      </c>
      <c r="AM172" s="177">
        <f>IF($AL$18&gt;0,IPMT('Assumptions (Coal)'!$V$7,Model!X1,'Assumptions (Coal)'!$V$10,'Assumptions (Coal)'!$V$5*Model!$AL$18*AVERAGE('Assumptions (Coal)'!$AE$2:$AJ$2)/10^9),0)</f>
        <v>-0.07560700968</v>
      </c>
      <c r="AN172" s="177">
        <f>IF($AL$18&gt;0,IPMT('Assumptions (Coal)'!$V$7,Model!Y1,'Assumptions (Coal)'!$V$10,'Assumptions (Coal)'!$V$5*Model!$AL$18*AVERAGE('Assumptions (Coal)'!$AE$2:$AJ$2)/10^9),0)</f>
        <v>-0.0716818223</v>
      </c>
      <c r="AO172" s="177">
        <f>IF($AL$18&gt;0,IPMT('Assumptions (Coal)'!$V$7,Model!Z1,'Assumptions (Coal)'!$V$10,'Assumptions (Coal)'!$V$5*Model!$AL$18*AVERAGE('Assumptions (Coal)'!$AE$2:$AJ$2)/10^9),0)</f>
        <v>-0.06757018851</v>
      </c>
      <c r="AP172" s="177">
        <f>IF($AL$18&gt;0,IPMT('Assumptions (Coal)'!$V$7,Model!AA1,'Assumptions (Coal)'!$V$10,'Assumptions (Coal)'!$V$5*Model!$AL$18*AVERAGE('Assumptions (Coal)'!$AE$2:$AJ$2)/10^9),0)</f>
        <v>-0.06326325212</v>
      </c>
      <c r="AQ172" s="177">
        <f>IF($AL$18&gt;0,IPMT('Assumptions (Coal)'!$V$7,Model!AB1,'Assumptions (Coal)'!$V$10,'Assumptions (Coal)'!$V$5*Model!$AL$18*AVERAGE('Assumptions (Coal)'!$AE$2:$AJ$2)/10^9),0)</f>
        <v>-0.05875173625</v>
      </c>
      <c r="AR172" s="177">
        <f>IF($AL$18&gt;0,IPMT('Assumptions (Coal)'!$V$7,Model!AC1,'Assumptions (Coal)'!$V$10,'Assumptions (Coal)'!$V$5*Model!$AL$18*AVERAGE('Assumptions (Coal)'!$AE$2:$AJ$2)/10^9),0)</f>
        <v>-0.05402592338</v>
      </c>
      <c r="AS172" s="177">
        <f>IF($AL$18&gt;0,IPMT('Assumptions (Coal)'!$V$7,Model!AD1,'Assumptions (Coal)'!$V$10,'Assumptions (Coal)'!$V$5*Model!$AL$18*AVERAGE('Assumptions (Coal)'!$AE$2:$AJ$2)/10^9),0)</f>
        <v>-0.0490756344</v>
      </c>
      <c r="AT172" s="177">
        <f>IF($AL$18&gt;0,IPMT('Assumptions (Coal)'!$V$7,Model!AE1,'Assumptions (Coal)'!$V$10,'Assumptions (Coal)'!$V$5*Model!$AL$18*AVERAGE('Assumptions (Coal)'!$AE$2:$AJ$2)/10^9),0)</f>
        <v>-0.04389020669</v>
      </c>
      <c r="AU172" s="177">
        <f>IF($AL$18&gt;0,IPMT('Assumptions (Coal)'!$V$7,Model!AF1,'Assumptions (Coal)'!$V$10,'Assumptions (Coal)'!$V$5*Model!$AL$18*AVERAGE('Assumptions (Coal)'!$AE$2:$AJ$2)/10^9),0)</f>
        <v>-0.03845847116</v>
      </c>
      <c r="AV172" s="177">
        <f>IF($AL$18&gt;0,IPMT('Assumptions (Coal)'!$V$7,Model!AG1,'Assumptions (Coal)'!$V$10,'Assumptions (Coal)'!$V$5*Model!$AL$18*AVERAGE('Assumptions (Coal)'!$AE$2:$AJ$2)/10^9),0)</f>
        <v>-0.0327687282</v>
      </c>
      <c r="AW172" s="177">
        <f>IF($AL$18&gt;0,IPMT('Assumptions (Coal)'!$V$7,Model!AH1,'Assumptions (Coal)'!$V$10,'Assumptions (Coal)'!$V$5*Model!$AL$18*AVERAGE('Assumptions (Coal)'!$AE$2:$AJ$2)/10^9),0)</f>
        <v>-0.02680872245</v>
      </c>
      <c r="AX172" s="177">
        <f>IF($AL$18&gt;0,IPMT('Assumptions (Coal)'!$V$7,Model!AI1,'Assumptions (Coal)'!$V$10,'Assumptions (Coal)'!$V$5*Model!$AL$18*AVERAGE('Assumptions (Coal)'!$AE$2:$AJ$2)/10^9),0)</f>
        <v>-0.02056561642</v>
      </c>
      <c r="AY172" s="177">
        <f>IF($AL$18&gt;0,IPMT('Assumptions (Coal)'!$V$7,Model!AJ1,'Assumptions (Coal)'!$V$10,'Assumptions (Coal)'!$V$5*Model!$AL$18*AVERAGE('Assumptions (Coal)'!$AE$2:$AJ$2)/10^9),0)</f>
        <v>-0.01402596285</v>
      </c>
      <c r="AZ172" s="177">
        <f>IF($AL$18&gt;0,IPMT('Assumptions (Coal)'!$V$7,Model!AK1,'Assumptions (Coal)'!$V$10,'Assumptions (Coal)'!$V$5*Model!$AL$18*AVERAGE('Assumptions (Coal)'!$AE$2:$AJ$2)/10^9),0)</f>
        <v>-0.007175675746</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-0.07798499733</v>
      </c>
      <c r="AN173" s="160">
        <f>IF($AM$18&gt;0,IPMT('Assumptions (Coal)'!$V$7,Model!X1,'Assumptions (Coal)'!$V$10,'Assumptions (Coal)'!$V$5*Model!$AM$18*AVERAGE('Assumptions (Coal)'!$AF$2:$AK$2)/10^9),0)</f>
        <v>-0.07430245729</v>
      </c>
      <c r="AO173" s="160">
        <f>IF($AM$18&gt;0,IPMT('Assumptions (Coal)'!$V$7,Model!Y1,'Assumptions (Coal)'!$V$10,'Assumptions (Coal)'!$V$5*Model!$AM$18*AVERAGE('Assumptions (Coal)'!$AF$2:$AK$2)/10^9),0)</f>
        <v>-0.0704449966</v>
      </c>
      <c r="AP173" s="160">
        <f>IF($AM$18&gt;0,IPMT('Assumptions (Coal)'!$V$7,Model!Z1,'Assumptions (Coal)'!$V$10,'Assumptions (Coal)'!$V$5*Model!$AM$18*AVERAGE('Assumptions (Coal)'!$AF$2:$AK$2)/10^9),0)</f>
        <v>-0.06640430652</v>
      </c>
      <c r="AQ173" s="160">
        <f>IF($AM$18&gt;0,IPMT('Assumptions (Coal)'!$V$7,Model!AA1,'Assumptions (Coal)'!$V$10,'Assumptions (Coal)'!$V$5*Model!$AM$18*AVERAGE('Assumptions (Coal)'!$AF$2:$AK$2)/10^9),0)</f>
        <v>-0.06217168367</v>
      </c>
      <c r="AR173" s="160">
        <f>IF($AM$18&gt;0,IPMT('Assumptions (Coal)'!$V$7,Model!AB1,'Assumptions (Coal)'!$V$10,'Assumptions (Coal)'!$V$5*Model!$AM$18*AVERAGE('Assumptions (Coal)'!$AF$2:$AK$2)/10^9),0)</f>
        <v>-0.05773801123</v>
      </c>
      <c r="AS173" s="160">
        <f>IF($AM$18&gt;0,IPMT('Assumptions (Coal)'!$V$7,Model!AC1,'Assumptions (Coal)'!$V$10,'Assumptions (Coal)'!$V$5*Model!$AM$18*AVERAGE('Assumptions (Coal)'!$AF$2:$AK$2)/10^9),0)</f>
        <v>-0.05309373934</v>
      </c>
      <c r="AT173" s="160">
        <f>IF($AM$18&gt;0,IPMT('Assumptions (Coal)'!$V$7,Model!AD1,'Assumptions (Coal)'!$V$10,'Assumptions (Coal)'!$V$5*Model!$AM$18*AVERAGE('Assumptions (Coal)'!$AF$2:$AK$2)/10^9),0)</f>
        <v>-0.04822886455</v>
      </c>
      <c r="AU173" s="160">
        <f>IF($AM$18&gt;0,IPMT('Assumptions (Coal)'!$V$7,Model!AE1,'Assumptions (Coal)'!$V$10,'Assumptions (Coal)'!$V$5*Model!$AM$18*AVERAGE('Assumptions (Coal)'!$AF$2:$AK$2)/10^9),0)</f>
        <v>-0.0431329082</v>
      </c>
      <c r="AV173" s="160">
        <f>IF($AM$18&gt;0,IPMT('Assumptions (Coal)'!$V$7,Model!AF1,'Assumptions (Coal)'!$V$10,'Assumptions (Coal)'!$V$5*Model!$AM$18*AVERAGE('Assumptions (Coal)'!$AF$2:$AK$2)/10^9),0)</f>
        <v>-0.03779489393</v>
      </c>
      <c r="AW173" s="160">
        <f>IF($AM$18&gt;0,IPMT('Assumptions (Coal)'!$V$7,Model!AG1,'Assumptions (Coal)'!$V$10,'Assumptions (Coal)'!$V$5*Model!$AM$18*AVERAGE('Assumptions (Coal)'!$AF$2:$AK$2)/10^9),0)</f>
        <v>-0.03220332397</v>
      </c>
      <c r="AX173" s="160">
        <f>IF($AM$18&gt;0,IPMT('Assumptions (Coal)'!$V$7,Model!AH1,'Assumptions (Coal)'!$V$10,'Assumptions (Coal)'!$V$5*Model!$AM$18*AVERAGE('Assumptions (Coal)'!$AF$2:$AK$2)/10^9),0)</f>
        <v>-0.02634615445</v>
      </c>
      <c r="AY173" s="160">
        <f>IF($AM$18&gt;0,IPMT('Assumptions (Coal)'!$V$7,Model!AI1,'Assumptions (Coal)'!$V$10,'Assumptions (Coal)'!$V$5*Model!$AM$18*AVERAGE('Assumptions (Coal)'!$AF$2:$AK$2)/10^9),0)</f>
        <v>-0.02021076937</v>
      </c>
      <c r="AZ173" s="160">
        <f>IF($AM$18&gt;0,IPMT('Assumptions (Coal)'!$V$7,Model!AJ1,'Assumptions (Coal)'!$V$10,'Assumptions (Coal)'!$V$5*Model!$AM$18*AVERAGE('Assumptions (Coal)'!$AF$2:$AK$2)/10^9),0)</f>
        <v>-0.0137839535</v>
      </c>
      <c r="BA173" s="160">
        <f>IF($AM$18&gt;0,IPMT('Assumptions (Coal)'!$V$7,Model!AK1,'Assumptions (Coal)'!$V$10,'Assumptions (Coal)'!$V$5*Model!$AM$18*AVERAGE('Assumptions (Coal)'!$AF$2:$AK$2)/10^9),0)</f>
        <v>-0.00705186388</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-0.02164419674</v>
      </c>
      <c r="AO174" s="160">
        <f>IF($AN$18&gt;0,IPMT('Assumptions (Coal)'!$V$7,Model!X1,'Assumptions (Coal)'!$V$10,'Assumptions (Coal)'!$V$5*Model!$AN$18*AVERAGE('Assumptions (Coal)'!$AG$2:$AL$2)/10^9),0)</f>
        <v>-0.02062213322</v>
      </c>
      <c r="AP174" s="160">
        <f>IF($AN$18&gt;0,IPMT('Assumptions (Coal)'!$V$7,Model!Y1,'Assumptions (Coal)'!$V$10,'Assumptions (Coal)'!$V$5*Model!$AN$18*AVERAGE('Assumptions (Coal)'!$AG$2:$AL$2)/10^9),0)</f>
        <v>-0.01955152167</v>
      </c>
      <c r="AQ174" s="160">
        <f>IF($AN$18&gt;0,IPMT('Assumptions (Coal)'!$V$7,Model!Z1,'Assumptions (Coal)'!$V$10,'Assumptions (Coal)'!$V$5*Model!$AN$18*AVERAGE('Assumptions (Coal)'!$AG$2:$AL$2)/10^9),0)</f>
        <v>-0.01843005609</v>
      </c>
      <c r="AR174" s="160">
        <f>IF($AN$18&gt;0,IPMT('Assumptions (Coal)'!$V$7,Model!AA1,'Assumptions (Coal)'!$V$10,'Assumptions (Coal)'!$V$5*Model!$AN$18*AVERAGE('Assumptions (Coal)'!$AG$2:$AL$2)/10^9),0)</f>
        <v>-0.01725532088</v>
      </c>
      <c r="AS174" s="160">
        <f>IF($AN$18&gt;0,IPMT('Assumptions (Coal)'!$V$7,Model!AB1,'Assumptions (Coal)'!$V$10,'Assumptions (Coal)'!$V$5*Model!$AN$18*AVERAGE('Assumptions (Coal)'!$AG$2:$AL$2)/10^9),0)</f>
        <v>-0.01602478575</v>
      </c>
      <c r="AT174" s="160">
        <f>IF($AN$18&gt;0,IPMT('Assumptions (Coal)'!$V$7,Model!AC1,'Assumptions (Coal)'!$V$10,'Assumptions (Coal)'!$V$5*Model!$AN$18*AVERAGE('Assumptions (Coal)'!$AG$2:$AL$2)/10^9),0)</f>
        <v>-0.01473580021</v>
      </c>
      <c r="AU174" s="160">
        <f>IF($AN$18&gt;0,IPMT('Assumptions (Coal)'!$V$7,Model!AD1,'Assumptions (Coal)'!$V$10,'Assumptions (Coal)'!$V$5*Model!$AN$18*AVERAGE('Assumptions (Coal)'!$AG$2:$AL$2)/10^9),0)</f>
        <v>-0.01338558785</v>
      </c>
      <c r="AV174" s="160">
        <f>IF($AN$18&gt;0,IPMT('Assumptions (Coal)'!$V$7,Model!AE1,'Assumptions (Coal)'!$V$10,'Assumptions (Coal)'!$V$5*Model!$AN$18*AVERAGE('Assumptions (Coal)'!$AG$2:$AL$2)/10^9),0)</f>
        <v>-0.01197124041</v>
      </c>
      <c r="AW174" s="160">
        <f>IF($AN$18&gt;0,IPMT('Assumptions (Coal)'!$V$7,Model!AF1,'Assumptions (Coal)'!$V$10,'Assumptions (Coal)'!$V$5*Model!$AN$18*AVERAGE('Assumptions (Coal)'!$AG$2:$AL$2)/10^9),0)</f>
        <v>-0.01048971146</v>
      </c>
      <c r="AX174" s="160">
        <f>IF($AN$18&gt;0,IPMT('Assumptions (Coal)'!$V$7,Model!AG1,'Assumptions (Coal)'!$V$10,'Assumptions (Coal)'!$V$5*Model!$AN$18*AVERAGE('Assumptions (Coal)'!$AG$2:$AL$2)/10^9),0)</f>
        <v>-0.008937809882</v>
      </c>
      <c r="AY174" s="160">
        <f>IF($AN$18&gt;0,IPMT('Assumptions (Coal)'!$V$7,Model!AH1,'Assumptions (Coal)'!$V$10,'Assumptions (Coal)'!$V$5*Model!$AN$18*AVERAGE('Assumptions (Coal)'!$AG$2:$AL$2)/10^9),0)</f>
        <v>-0.007312192982</v>
      </c>
      <c r="AZ174" s="160">
        <f>IF($AN$18&gt;0,IPMT('Assumptions (Coal)'!$V$7,Model!AI1,'Assumptions (Coal)'!$V$10,'Assumptions (Coal)'!$V$5*Model!$AN$18*AVERAGE('Assumptions (Coal)'!$AG$2:$AL$2)/10^9),0)</f>
        <v>-0.005609359281</v>
      </c>
      <c r="BA174" s="160">
        <f>IF($AN$18&gt;0,IPMT('Assumptions (Coal)'!$V$7,Model!AJ1,'Assumptions (Coal)'!$V$10,'Assumptions (Coal)'!$V$5*Model!$AN$18*AVERAGE('Assumptions (Coal)'!$AG$2:$AL$2)/10^9),0)</f>
        <v>-0.003825640978</v>
      </c>
      <c r="BB174" s="160">
        <f>IF($AN$18&gt;0,IPMT('Assumptions (Coal)'!$V$7,Model!AK1,'Assumptions (Coal)'!$V$10,'Assumptions (Coal)'!$V$5*Model!$AN$18*AVERAGE('Assumptions (Coal)'!$AG$2:$AL$2)/10^9),0)</f>
        <v>-0.001957196056</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-0.00697938691</v>
      </c>
      <c r="AP175" s="160">
        <f>IF($AO$18&gt;0,IPMT('Assumptions (Coal)'!$V$7,Model!X1,'Assumptions (Coal)'!$V$10,'Assumptions (Coal)'!$V$5*Model!$AO$18*AVERAGE('Assumptions (Coal)'!$AH$2:$AM$2)/10^9),0)</f>
        <v>-0.006649812343</v>
      </c>
      <c r="AQ175" s="160">
        <f>IF($AO$18&gt;0,IPMT('Assumptions (Coal)'!$V$7,Model!Y1,'Assumptions (Coal)'!$V$10,'Assumptions (Coal)'!$V$5*Model!$AO$18*AVERAGE('Assumptions (Coal)'!$AH$2:$AM$2)/10^9),0)</f>
        <v>-0.006304582984</v>
      </c>
      <c r="AR175" s="160">
        <f>IF($AO$18&gt;0,IPMT('Assumptions (Coal)'!$V$7,Model!Z1,'Assumptions (Coal)'!$V$10,'Assumptions (Coal)'!$V$5*Model!$AO$18*AVERAGE('Assumptions (Coal)'!$AH$2:$AM$2)/10^9),0)</f>
        <v>-0.00594295523</v>
      </c>
      <c r="AS175" s="160">
        <f>IF($AO$18&gt;0,IPMT('Assumptions (Coal)'!$V$7,Model!AA1,'Assumptions (Coal)'!$V$10,'Assumptions (Coal)'!$V$5*Model!$AO$18*AVERAGE('Assumptions (Coal)'!$AH$2:$AM$2)/10^9),0)</f>
        <v>-0.005564150157</v>
      </c>
      <c r="AT175" s="160">
        <f>IF($AO$18&gt;0,IPMT('Assumptions (Coal)'!$V$7,Model!AB1,'Assumptions (Coal)'!$V$10,'Assumptions (Coal)'!$V$5*Model!$AO$18*AVERAGE('Assumptions (Coal)'!$AH$2:$AM$2)/10^9),0)</f>
        <v>-0.005167351844</v>
      </c>
      <c r="AU175" s="160">
        <f>IF($AO$18&gt;0,IPMT('Assumptions (Coal)'!$V$7,Model!AC1,'Assumptions (Coal)'!$V$10,'Assumptions (Coal)'!$V$5*Model!$AO$18*AVERAGE('Assumptions (Coal)'!$AH$2:$AM$2)/10^9),0)</f>
        <v>-0.004751705611</v>
      </c>
      <c r="AV175" s="160">
        <f>IF($AO$18&gt;0,IPMT('Assumptions (Coal)'!$V$7,Model!AD1,'Assumptions (Coal)'!$V$10,'Assumptions (Coal)'!$V$5*Model!$AO$18*AVERAGE('Assumptions (Coal)'!$AH$2:$AM$2)/10^9),0)</f>
        <v>-0.004316316182</v>
      </c>
      <c r="AW175" s="160">
        <f>IF($AO$18&gt;0,IPMT('Assumptions (Coal)'!$V$7,Model!AE1,'Assumptions (Coal)'!$V$10,'Assumptions (Coal)'!$V$5*Model!$AO$18*AVERAGE('Assumptions (Coal)'!$AH$2:$AM$2)/10^9),0)</f>
        <v>-0.003860245755</v>
      </c>
      <c r="AX175" s="160">
        <f>IF($AO$18&gt;0,IPMT('Assumptions (Coal)'!$V$7,Model!AF1,'Assumptions (Coal)'!$V$10,'Assumptions (Coal)'!$V$5*Model!$AO$18*AVERAGE('Assumptions (Coal)'!$AH$2:$AM$2)/10^9),0)</f>
        <v>-0.003382511983</v>
      </c>
      <c r="AY175" s="160">
        <f>IF($AO$18&gt;0,IPMT('Assumptions (Coal)'!$V$7,Model!AG1,'Assumptions (Coal)'!$V$10,'Assumptions (Coal)'!$V$5*Model!$AO$18*AVERAGE('Assumptions (Coal)'!$AH$2:$AM$2)/10^9),0)</f>
        <v>-0.002882085856</v>
      </c>
      <c r="AZ175" s="160">
        <f>IF($AO$18&gt;0,IPMT('Assumptions (Coal)'!$V$7,Model!AH1,'Assumptions (Coal)'!$V$10,'Assumptions (Coal)'!$V$5*Model!$AO$18*AVERAGE('Assumptions (Coal)'!$AH$2:$AM$2)/10^9),0)</f>
        <v>-0.002357889489</v>
      </c>
      <c r="BA175" s="160">
        <f>IF($AO$18&gt;0,IPMT('Assumptions (Coal)'!$V$7,Model!AI1,'Assumptions (Coal)'!$V$10,'Assumptions (Coal)'!$V$5*Model!$AO$18*AVERAGE('Assumptions (Coal)'!$AH$2:$AM$2)/10^9),0)</f>
        <v>-0.001808793794</v>
      </c>
      <c r="BB175" s="160">
        <f>IF($AO$18&gt;0,IPMT('Assumptions (Coal)'!$V$7,Model!AJ1,'Assumptions (Coal)'!$V$10,'Assumptions (Coal)'!$V$5*Model!$AO$18*AVERAGE('Assumptions (Coal)'!$AH$2:$AM$2)/10^9),0)</f>
        <v>-0.001233616054</v>
      </c>
      <c r="BC175" s="160">
        <f>IF($AO$18&gt;0,IPMT('Assumptions (Coal)'!$V$7,Model!AK1,'Assumptions (Coal)'!$V$10,'Assumptions (Coal)'!$V$5*Model!$AO$18*AVERAGE('Assumptions (Coal)'!$AH$2:$AM$2)/10^9),0)</f>
        <v>-0.0006311173705</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0.09215492181</v>
      </c>
      <c r="M189" s="160">
        <f t="shared" si="8"/>
        <v>0.186528914</v>
      </c>
      <c r="N189" s="160">
        <f t="shared" si="8"/>
        <v>0.214003432</v>
      </c>
      <c r="O189" s="160">
        <f t="shared" si="8"/>
        <v>0.2303261407</v>
      </c>
      <c r="P189" s="160">
        <f t="shared" si="8"/>
        <v>0.2130307884</v>
      </c>
      <c r="Q189" s="160">
        <f t="shared" si="8"/>
        <v>0.2116704322</v>
      </c>
      <c r="R189" s="160">
        <f t="shared" si="8"/>
        <v>0.2103760225</v>
      </c>
      <c r="S189" s="160">
        <f t="shared" si="8"/>
        <v>0.1946129042</v>
      </c>
      <c r="T189" s="160">
        <f t="shared" si="8"/>
        <v>0.1868760339</v>
      </c>
      <c r="U189" s="160">
        <f t="shared" si="8"/>
        <v>0.1817412469</v>
      </c>
      <c r="V189" s="160">
        <f t="shared" si="8"/>
        <v>0.1795793502</v>
      </c>
      <c r="W189" s="160">
        <f t="shared" si="8"/>
        <v>0.1780028901</v>
      </c>
      <c r="X189" s="160">
        <f t="shared" si="8"/>
        <v>0.2813669864</v>
      </c>
      <c r="Y189" s="160">
        <f t="shared" si="8"/>
        <v>0.3780110438</v>
      </c>
      <c r="Z189" s="160">
        <f t="shared" si="8"/>
        <v>0.3628968498</v>
      </c>
      <c r="AA189" s="160">
        <f t="shared" si="8"/>
        <v>0.3489021979</v>
      </c>
      <c r="AB189" s="160">
        <f t="shared" si="8"/>
        <v>0.335966977</v>
      </c>
      <c r="AC189" s="160">
        <f t="shared" si="8"/>
        <v>0.323983685</v>
      </c>
      <c r="AD189" s="160">
        <f t="shared" si="8"/>
        <v>0.3129201461</v>
      </c>
      <c r="AE189" s="160">
        <f t="shared" si="8"/>
        <v>0.3026688584</v>
      </c>
      <c r="AF189" s="160">
        <f t="shared" si="8"/>
        <v>0.4489577353</v>
      </c>
      <c r="AG189" s="160">
        <f t="shared" si="8"/>
        <v>0.7727898666</v>
      </c>
      <c r="AH189" s="160">
        <f t="shared" si="8"/>
        <v>1.492612339</v>
      </c>
      <c r="AI189" s="160">
        <f t="shared" si="8"/>
        <v>2.317977865</v>
      </c>
      <c r="AJ189" s="160">
        <f t="shared" si="8"/>
        <v>2.593258143</v>
      </c>
      <c r="AK189" s="160">
        <f t="shared" si="8"/>
        <v>2.692196069</v>
      </c>
      <c r="AL189" s="160">
        <f t="shared" si="8"/>
        <v>2.853583389</v>
      </c>
      <c r="AM189" s="160">
        <f t="shared" si="8"/>
        <v>2.959426479</v>
      </c>
      <c r="AN189" s="160">
        <f t="shared" si="8"/>
        <v>2.958563795</v>
      </c>
      <c r="AO189" s="160">
        <f t="shared" si="8"/>
        <v>2.835176419</v>
      </c>
      <c r="AP189" s="160">
        <f t="shared" si="8"/>
        <v>2.72544887</v>
      </c>
      <c r="AQ189" s="160">
        <f t="shared" si="8"/>
        <v>2.64487311</v>
      </c>
      <c r="AR189" s="160">
        <f t="shared" si="8"/>
        <v>2.519949049</v>
      </c>
      <c r="AS189" s="160">
        <f t="shared" si="8"/>
        <v>2.416089131</v>
      </c>
      <c r="AT189" s="160">
        <f t="shared" si="8"/>
        <v>2.392499827</v>
      </c>
      <c r="AU189" s="160">
        <f t="shared" si="8"/>
        <v>2.384334009</v>
      </c>
      <c r="AV189" s="160">
        <f t="shared" si="8"/>
        <v>2.382340467</v>
      </c>
      <c r="AW189" s="160">
        <f t="shared" si="8"/>
        <v>2.382074264</v>
      </c>
      <c r="AX189" s="160">
        <f t="shared" si="8"/>
        <v>2.382116392</v>
      </c>
      <c r="AY189" s="160">
        <f t="shared" si="8"/>
        <v>2.382074264</v>
      </c>
      <c r="AZ189" s="160">
        <f t="shared" si="8"/>
        <v>2.261485229</v>
      </c>
      <c r="BA189" s="160">
        <f t="shared" si="8"/>
        <v>2.023933929</v>
      </c>
      <c r="BB189" s="160">
        <f t="shared" si="8"/>
        <v>1.554869262</v>
      </c>
      <c r="BC189" s="160">
        <f t="shared" si="8"/>
        <v>0.993109378</v>
      </c>
      <c r="BD189" s="160">
        <f t="shared" si="8"/>
        <v>0.7321952582</v>
      </c>
      <c r="BE189" s="160">
        <f t="shared" si="8"/>
        <v>0.5588604181</v>
      </c>
      <c r="BF189" s="160">
        <f t="shared" si="8"/>
        <v>0.343495661</v>
      </c>
      <c r="BG189" s="160">
        <f t="shared" si="8"/>
        <v>0.1587796395</v>
      </c>
      <c r="BH189" s="160">
        <f t="shared" si="8"/>
        <v>0.04180170944</v>
      </c>
      <c r="BI189" s="160">
        <f t="shared" si="8"/>
        <v>0.008195269577</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0.09215492181</v>
      </c>
      <c r="M199" s="160">
        <f>IF($L$18&gt;0,'Assumptions (Coal)'!W$11*Model!$L$18*AVERAGE('Assumptions (Coal)'!$E$2:$J$2)/10^9,0)</f>
        <v>0.1774043682</v>
      </c>
      <c r="N199" s="160">
        <f>IF($L$18&gt;0,'Assumptions (Coal)'!X$11*Model!$L$18*AVERAGE('Assumptions (Coal)'!$E$2:$J$2)/10^9,0)</f>
        <v>0.1640849101</v>
      </c>
      <c r="O199" s="160">
        <f>IF($L$18&gt;0,'Assumptions (Coal)'!Y$11*Model!$L$18*AVERAGE('Assumptions (Coal)'!$E$2:$J$2)/10^9,0)</f>
        <v>0.1517975872</v>
      </c>
      <c r="P199" s="160">
        <f>IF($L$18&gt;0,'Assumptions (Coal)'!Z$11*Model!$L$18*AVERAGE('Assumptions (Coal)'!$E$2:$J$2)/10^9,0)</f>
        <v>0.1403949516</v>
      </c>
      <c r="Q199" s="160">
        <f>IF($L$18&gt;0,'Assumptions (Coal)'!AA$11*Model!$L$18*AVERAGE('Assumptions (Coal)'!$E$2:$J$2)/10^9,0)</f>
        <v>0.1298770031</v>
      </c>
      <c r="R199" s="160">
        <f>IF($L$18&gt;0,'Assumptions (Coal)'!AB$11*Model!$L$18*AVERAGE('Assumptions (Coal)'!$E$2:$J$2)/10^9,0)</f>
        <v>0.1201208688</v>
      </c>
      <c r="S199" s="160">
        <f>IF($L$18&gt;0,'Assumptions (Coal)'!AC$11*Model!$L$18*AVERAGE('Assumptions (Coal)'!$E$2:$J$2)/10^9,0)</f>
        <v>0.1111265484</v>
      </c>
      <c r="T199" s="160">
        <f>IF($L$18&gt;0,'Assumptions (Coal)'!AD$11*Model!$L$18*AVERAGE('Assumptions (Coal)'!$E$2:$J$2)/10^9,0)</f>
        <v>0.1096520696</v>
      </c>
      <c r="U199" s="160">
        <f>IF($L$18&gt;0,'Assumptions (Coal)'!AE$11*Model!$L$18*AVERAGE('Assumptions (Coal)'!$E$2:$J$2)/10^9,0)</f>
        <v>0.109627495</v>
      </c>
      <c r="V199" s="160">
        <f>IF($L$18&gt;0,'Assumptions (Coal)'!AF$11*Model!$L$18*AVERAGE('Assumptions (Coal)'!$E$2:$J$2)/10^9,0)</f>
        <v>0.1096520696</v>
      </c>
      <c r="W199" s="160">
        <f>IF($L$18&gt;0,'Assumptions (Coal)'!AG$11*Model!$L$18*AVERAGE('Assumptions (Coal)'!$E$2:$J$2)/10^9,0)</f>
        <v>0.109627495</v>
      </c>
      <c r="X199" s="160">
        <f>IF($L$18&gt;0,'Assumptions (Coal)'!AH$11*Model!$L$18*AVERAGE('Assumptions (Coal)'!$E$2:$J$2)/10^9,0)</f>
        <v>0.1096520696</v>
      </c>
      <c r="Y199" s="160">
        <f>IF($L$18&gt;0,'Assumptions (Coal)'!AI$11*Model!$L$18*AVERAGE('Assumptions (Coal)'!$E$2:$J$2)/10^9,0)</f>
        <v>0.109627495</v>
      </c>
      <c r="Z199" s="160">
        <f>IF($L$18&gt;0,'Assumptions (Coal)'!AJ$11*Model!$L$18*AVERAGE('Assumptions (Coal)'!$E$2:$J$2)/10^9,0)</f>
        <v>0.1096520696</v>
      </c>
      <c r="AA199" s="160">
        <f>IF($L$18&gt;0,'Assumptions (Coal)'!AK$11*Model!$L$18*AVERAGE('Assumptions (Coal)'!$E$2:$J$2)/10^9,0)</f>
        <v>0.109627495</v>
      </c>
      <c r="AB199" s="160">
        <f>IF($L$18&gt;0,'Assumptions (Coal)'!AL$11*Model!$L$18*AVERAGE('Assumptions (Coal)'!$E$2:$J$2)/10^9,0)</f>
        <v>0.1096520696</v>
      </c>
      <c r="AC199" s="160">
        <f>IF($L$18&gt;0,'Assumptions (Coal)'!AM$11*Model!$L$18*AVERAGE('Assumptions (Coal)'!$E$2:$J$2)/10^9,0)</f>
        <v>0.109627495</v>
      </c>
      <c r="AD199" s="160">
        <f>IF($L$18&gt;0,'Assumptions (Coal)'!AN$11*Model!$L$18*AVERAGE('Assumptions (Coal)'!$E$2:$J$2)/10^9,0)</f>
        <v>0.1096520696</v>
      </c>
      <c r="AE199" s="160">
        <f>IF($L$18&gt;0,'Assumptions (Coal)'!AO$11*Model!$L$18*AVERAGE('Assumptions (Coal)'!$E$2:$J$2)/10^9,0)</f>
        <v>0.109627495</v>
      </c>
      <c r="AF199" s="180">
        <f>IF($L$18&gt;0,'Assumptions (Coal)'!AP$11*Model!$L$18*AVERAGE('Assumptions (Coal)'!$E$2:$J$2)/10^9,0)</f>
        <v>0.05482603482</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0.009124545798</v>
      </c>
      <c r="N200" s="160">
        <f>IF($M$18&gt;0,'Assumptions (Coal)'!W$11*Model!$M$18*AVERAGE('Assumptions (Coal)'!$F$2:$K$2)/10^9,0)</f>
        <v>0.01756535896</v>
      </c>
      <c r="O200" s="160">
        <f>IF($M$18&gt;0,'Assumptions (Coal)'!X$11*Model!$M$18*AVERAGE('Assumptions (Coal)'!$F$2:$K$2)/10^9,0)</f>
        <v>0.01624655795</v>
      </c>
      <c r="P200" s="160">
        <f>IF($M$18&gt;0,'Assumptions (Coal)'!Y$11*Model!$M$18*AVERAGE('Assumptions (Coal)'!$F$2:$K$2)/10^9,0)</f>
        <v>0.01502995184</v>
      </c>
      <c r="Q200" s="160">
        <f>IF($M$18&gt;0,'Assumptions (Coal)'!Z$11*Model!$M$18*AVERAGE('Assumptions (Coal)'!$F$2:$K$2)/10^9,0)</f>
        <v>0.01390094137</v>
      </c>
      <c r="R200" s="160">
        <f>IF($M$18&gt;0,'Assumptions (Coal)'!AA$11*Model!$M$18*AVERAGE('Assumptions (Coal)'!$F$2:$K$2)/10^9,0)</f>
        <v>0.01285952655</v>
      </c>
      <c r="S200" s="160">
        <f>IF($M$18&gt;0,'Assumptions (Coal)'!AB$11*Model!$M$18*AVERAGE('Assumptions (Coal)'!$F$2:$K$2)/10^9,0)</f>
        <v>0.0118935413</v>
      </c>
      <c r="T200" s="160">
        <f>IF($M$18&gt;0,'Assumptions (Coal)'!AC$11*Model!$M$18*AVERAGE('Assumptions (Coal)'!$F$2:$K$2)/10^9,0)</f>
        <v>0.01100298563</v>
      </c>
      <c r="U200" s="160">
        <f>IF($M$18&gt;0,'Assumptions (Coal)'!AD$11*Model!$M$18*AVERAGE('Assumptions (Coal)'!$F$2:$K$2)/10^9,0)</f>
        <v>0.01085699289</v>
      </c>
      <c r="V200" s="160">
        <f>IF($M$18&gt;0,'Assumptions (Coal)'!AE$11*Model!$M$18*AVERAGE('Assumptions (Coal)'!$F$2:$K$2)/10^9,0)</f>
        <v>0.01085455968</v>
      </c>
      <c r="W200" s="160">
        <f>IF($M$18&gt;0,'Assumptions (Coal)'!AF$11*Model!$M$18*AVERAGE('Assumptions (Coal)'!$F$2:$K$2)/10^9,0)</f>
        <v>0.01085699289</v>
      </c>
      <c r="X200" s="160">
        <f>IF($M$18&gt;0,'Assumptions (Coal)'!AG$11*Model!$M$18*AVERAGE('Assumptions (Coal)'!$F$2:$K$2)/10^9,0)</f>
        <v>0.01085455968</v>
      </c>
      <c r="Y200" s="160">
        <f>IF($M$18&gt;0,'Assumptions (Coal)'!AH$11*Model!$M$18*AVERAGE('Assumptions (Coal)'!$F$2:$K$2)/10^9,0)</f>
        <v>0.01085699289</v>
      </c>
      <c r="Z200" s="160">
        <f>IF($M$18&gt;0,'Assumptions (Coal)'!AI$11*Model!$M$18*AVERAGE('Assumptions (Coal)'!$F$2:$K$2)/10^9,0)</f>
        <v>0.01085455968</v>
      </c>
      <c r="AA200" s="160">
        <f>IF($M$18&gt;0,'Assumptions (Coal)'!AJ$11*Model!$M$18*AVERAGE('Assumptions (Coal)'!$F$2:$K$2)/10^9,0)</f>
        <v>0.01085699289</v>
      </c>
      <c r="AB200" s="160">
        <f>IF($M$18&gt;0,'Assumptions (Coal)'!AK$11*Model!$M$18*AVERAGE('Assumptions (Coal)'!$F$2:$K$2)/10^9,0)</f>
        <v>0.01085455968</v>
      </c>
      <c r="AC200" s="160">
        <f>IF($M$18&gt;0,'Assumptions (Coal)'!AL$11*Model!$M$18*AVERAGE('Assumptions (Coal)'!$F$2:$K$2)/10^9,0)</f>
        <v>0.01085699289</v>
      </c>
      <c r="AD200" s="160">
        <f>IF($M$18&gt;0,'Assumptions (Coal)'!AM$11*Model!$M$18*AVERAGE('Assumptions (Coal)'!$F$2:$K$2)/10^9,0)</f>
        <v>0.01085455968</v>
      </c>
      <c r="AE200" s="160">
        <f>IF($M$18&gt;0,'Assumptions (Coal)'!AN$11*Model!$M$18*AVERAGE('Assumptions (Coal)'!$F$2:$K$2)/10^9,0)</f>
        <v>0.01085699289</v>
      </c>
      <c r="AF200" s="180">
        <f>IF($M$18&gt;0,'Assumptions (Coal)'!AO$11*Model!$M$18*AVERAGE('Assumptions (Coal)'!$F$2:$K$2)/10^9,0)</f>
        <v>0.01085455968</v>
      </c>
      <c r="AG200" s="160">
        <f>IF($M$18&gt;0,'Assumptions (Coal)'!AP$11*Model!$M$18*AVERAGE('Assumptions (Coal)'!$F$2:$K$2)/10^9,0)</f>
        <v>0.005428496447</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0.03235316292</v>
      </c>
      <c r="O201" s="160">
        <f>IF($N$18&gt;0,'Assumptions (Coal)'!W$11*Model!$N$18*AVERAGE('Assumptions (Coal)'!$G$2:$L$2)/10^9,0)</f>
        <v>0.06228199549</v>
      </c>
      <c r="P201" s="160">
        <f>IF($N$18&gt;0,'Assumptions (Coal)'!X$11*Model!$N$18*AVERAGE('Assumptions (Coal)'!$G$2:$L$2)/10^9,0)</f>
        <v>0.05760588501</v>
      </c>
      <c r="Q201" s="160">
        <f>IF($N$18&gt;0,'Assumptions (Coal)'!Y$11*Model!$N$18*AVERAGE('Assumptions (Coal)'!$G$2:$L$2)/10^9,0)</f>
        <v>0.05329212996</v>
      </c>
      <c r="R201" s="160">
        <f>IF($N$18&gt;0,'Assumptions (Coal)'!Z$11*Model!$N$18*AVERAGE('Assumptions (Coal)'!$G$2:$L$2)/10^9,0)</f>
        <v>0.04928896527</v>
      </c>
      <c r="S201" s="160">
        <f>IF($N$18&gt;0,'Assumptions (Coal)'!AA$11*Model!$N$18*AVERAGE('Assumptions (Coal)'!$G$2:$L$2)/10^9,0)</f>
        <v>0.04559639094</v>
      </c>
      <c r="T201" s="160">
        <f>IF($N$18&gt;0,'Assumptions (Coal)'!AB$11*Model!$N$18*AVERAGE('Assumptions (Coal)'!$G$2:$L$2)/10^9,0)</f>
        <v>0.04217126942</v>
      </c>
      <c r="U201" s="160">
        <f>IF($N$18&gt;0,'Assumptions (Coal)'!AC$11*Model!$N$18*AVERAGE('Assumptions (Coal)'!$G$2:$L$2)/10^9,0)</f>
        <v>0.03901360072</v>
      </c>
      <c r="V201" s="160">
        <f>IF($N$18&gt;0,'Assumptions (Coal)'!AD$11*Model!$N$18*AVERAGE('Assumptions (Coal)'!$G$2:$L$2)/10^9,0)</f>
        <v>0.03849595012</v>
      </c>
      <c r="W201" s="160">
        <f>IF($N$18&gt;0,'Assumptions (Coal)'!AE$11*Model!$N$18*AVERAGE('Assumptions (Coal)'!$G$2:$L$2)/10^9,0)</f>
        <v>0.03848732261</v>
      </c>
      <c r="X201" s="160">
        <f>IF($N$18&gt;0,'Assumptions (Coal)'!AF$11*Model!$N$18*AVERAGE('Assumptions (Coal)'!$G$2:$L$2)/10^9,0)</f>
        <v>0.03849595012</v>
      </c>
      <c r="Y201" s="160">
        <f>IF($N$18&gt;0,'Assumptions (Coal)'!AG$11*Model!$N$18*AVERAGE('Assumptions (Coal)'!$G$2:$L$2)/10^9,0)</f>
        <v>0.03848732261</v>
      </c>
      <c r="Z201" s="160">
        <f>IF($N$18&gt;0,'Assumptions (Coal)'!AH$11*Model!$N$18*AVERAGE('Assumptions (Coal)'!$G$2:$L$2)/10^9,0)</f>
        <v>0.03849595012</v>
      </c>
      <c r="AA201" s="160">
        <f>IF($N$18&gt;0,'Assumptions (Coal)'!AI$11*Model!$N$18*AVERAGE('Assumptions (Coal)'!$G$2:$L$2)/10^9,0)</f>
        <v>0.03848732261</v>
      </c>
      <c r="AB201" s="160">
        <f>IF($N$18&gt;0,'Assumptions (Coal)'!AJ$11*Model!$N$18*AVERAGE('Assumptions (Coal)'!$G$2:$L$2)/10^9,0)</f>
        <v>0.03849595012</v>
      </c>
      <c r="AC201" s="160">
        <f>IF($N$18&gt;0,'Assumptions (Coal)'!AK$11*Model!$N$18*AVERAGE('Assumptions (Coal)'!$G$2:$L$2)/10^9,0)</f>
        <v>0.03848732261</v>
      </c>
      <c r="AD201" s="160">
        <f>IF($N$18&gt;0,'Assumptions (Coal)'!AL$11*Model!$N$18*AVERAGE('Assumptions (Coal)'!$G$2:$L$2)/10^9,0)</f>
        <v>0.03849595012</v>
      </c>
      <c r="AE201" s="160">
        <f>IF($N$18&gt;0,'Assumptions (Coal)'!AM$11*Model!$N$18*AVERAGE('Assumptions (Coal)'!$G$2:$L$2)/10^9,0)</f>
        <v>0.03848732261</v>
      </c>
      <c r="AF201" s="180">
        <f>IF($N$18&gt;0,'Assumptions (Coal)'!AN$11*Model!$N$18*AVERAGE('Assumptions (Coal)'!$G$2:$L$2)/10^9,0)</f>
        <v>0.03849595012</v>
      </c>
      <c r="AG201" s="160">
        <f>IF($N$18&gt;0,'Assumptions (Coal)'!AO$11*Model!$N$18*AVERAGE('Assumptions (Coal)'!$G$2:$L$2)/10^9,0)</f>
        <v>0.03848732261</v>
      </c>
      <c r="AH201" s="160">
        <f>IF($N$18&gt;0,'Assumptions (Coal)'!AP$11*Model!$N$18*AVERAGE('Assumptions (Coal)'!$G$2:$L$2)/10^9,0)</f>
        <v>0.01924797506</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0.01460035768</v>
      </c>
      <c r="R204" s="160">
        <f>IF($Q$18&gt;0,'Assumptions (Coal)'!W$11*Model!$Q$18*AVERAGE('Assumptions (Coal)'!$J$2:$O$2)/10^9,0)</f>
        <v>0.0281066619</v>
      </c>
      <c r="S204" s="160">
        <f>IF($Q$18&gt;0,'Assumptions (Coal)'!X$11*Model!$Q$18*AVERAGE('Assumptions (Coal)'!$J$2:$O$2)/10^9,0)</f>
        <v>0.02599642353</v>
      </c>
      <c r="T204" s="160">
        <f>IF($Q$18&gt;0,'Assumptions (Coal)'!Y$11*Model!$Q$18*AVERAGE('Assumptions (Coal)'!$J$2:$O$2)/10^9,0)</f>
        <v>0.02404970918</v>
      </c>
      <c r="U204" s="160">
        <f>IF($Q$18&gt;0,'Assumptions (Coal)'!Z$11*Model!$Q$18*AVERAGE('Assumptions (Coal)'!$J$2:$O$2)/10^9,0)</f>
        <v>0.02224315825</v>
      </c>
      <c r="V204" s="160">
        <f>IF($Q$18&gt;0,'Assumptions (Coal)'!AA$11*Model!$Q$18*AVERAGE('Assumptions (Coal)'!$J$2:$O$2)/10^9,0)</f>
        <v>0.02057677076</v>
      </c>
      <c r="W204" s="160">
        <f>IF($Q$18&gt;0,'Assumptions (Coal)'!AB$11*Model!$Q$18*AVERAGE('Assumptions (Coal)'!$J$2:$O$2)/10^9,0)</f>
        <v>0.01903107956</v>
      </c>
      <c r="X204" s="160">
        <f>IF($Q$18&gt;0,'Assumptions (Coal)'!AC$11*Model!$Q$18*AVERAGE('Assumptions (Coal)'!$J$2:$O$2)/10^9,0)</f>
        <v>0.01760608465</v>
      </c>
      <c r="Y204" s="160">
        <f>IF($Q$18&gt;0,'Assumptions (Coal)'!AD$11*Model!$Q$18*AVERAGE('Assumptions (Coal)'!$J$2:$O$2)/10^9,0)</f>
        <v>0.01737247893</v>
      </c>
      <c r="Z204" s="160">
        <f>IF($Q$18&gt;0,'Assumptions (Coal)'!AE$11*Model!$Q$18*AVERAGE('Assumptions (Coal)'!$J$2:$O$2)/10^9,0)</f>
        <v>0.0173685855</v>
      </c>
      <c r="AA204" s="160">
        <f>IF($Q$18&gt;0,'Assumptions (Coal)'!AF$11*Model!$Q$18*AVERAGE('Assumptions (Coal)'!$J$2:$O$2)/10^9,0)</f>
        <v>0.01737247893</v>
      </c>
      <c r="AB204" s="160">
        <f>IF($Q$18&gt;0,'Assumptions (Coal)'!AG$11*Model!$Q$18*AVERAGE('Assumptions (Coal)'!$J$2:$O$2)/10^9,0)</f>
        <v>0.0173685855</v>
      </c>
      <c r="AC204" s="160">
        <f>IF($Q$18&gt;0,'Assumptions (Coal)'!AH$11*Model!$Q$18*AVERAGE('Assumptions (Coal)'!$J$2:$O$2)/10^9,0)</f>
        <v>0.01737247893</v>
      </c>
      <c r="AD204" s="160">
        <f>IF($Q$18&gt;0,'Assumptions (Coal)'!AI$11*Model!$Q$18*AVERAGE('Assumptions (Coal)'!$J$2:$O$2)/10^9,0)</f>
        <v>0.0173685855</v>
      </c>
      <c r="AE204" s="160">
        <f>IF($Q$18&gt;0,'Assumptions (Coal)'!AJ$11*Model!$Q$18*AVERAGE('Assumptions (Coal)'!$J$2:$O$2)/10^9,0)</f>
        <v>0.01737247893</v>
      </c>
      <c r="AF204" s="180">
        <f>IF($Q$18&gt;0,'Assumptions (Coal)'!AK$11*Model!$Q$18*AVERAGE('Assumptions (Coal)'!$J$2:$O$2)/10^9,0)</f>
        <v>0.0173685855</v>
      </c>
      <c r="AG204" s="160">
        <f>IF($Q$18&gt;0,'Assumptions (Coal)'!AL$11*Model!$Q$18*AVERAGE('Assumptions (Coal)'!$J$2:$O$2)/10^9,0)</f>
        <v>0.01737247893</v>
      </c>
      <c r="AH204" s="160">
        <f>IF($Q$18&gt;0,'Assumptions (Coal)'!AM$11*Model!$Q$18*AVERAGE('Assumptions (Coal)'!$J$2:$O$2)/10^9,0)</f>
        <v>0.0173685855</v>
      </c>
      <c r="AI204" s="160">
        <f>IF($Q$18&gt;0,'Assumptions (Coal)'!AN$11*Model!$Q$18*AVERAGE('Assumptions (Coal)'!$J$2:$O$2)/10^9,0)</f>
        <v>0.01737247893</v>
      </c>
      <c r="AJ204" s="160">
        <f>IF($Q$18&gt;0,'Assumptions (Coal)'!AO$11*Model!$Q$18*AVERAGE('Assumptions (Coal)'!$J$2:$O$2)/10^9,0)</f>
        <v>0.0173685855</v>
      </c>
      <c r="AK204" s="160">
        <f>IF($Q$18&gt;0,'Assumptions (Coal)'!AP$11*Model!$Q$18*AVERAGE('Assumptions (Coal)'!$J$2:$O$2)/10^9,0)</f>
        <v>0.008686239464</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0.1047583223</v>
      </c>
      <c r="Y211" s="160">
        <f>IF($X$18&gt;0,'Assumptions (Coal)'!W11*Model!$X$18*average('Assumptions (Coal)'!$Q$2:$V$2)/10^9,0)</f>
        <v>0.2016667543</v>
      </c>
      <c r="Z211" s="160">
        <f>IF($X$18&gt;0,'Assumptions (Coal)'!X11*Model!$X$18*average('Assumptions (Coal)'!$Q$2:$V$2)/10^9,0)</f>
        <v>0.1865256848</v>
      </c>
      <c r="AA211" s="160">
        <f>IF($X$18&gt;0,'Assumptions (Coal)'!Y11*Model!$X$18*average('Assumptions (Coal)'!$Q$2:$V$2)/10^9,0)</f>
        <v>0.1725579085</v>
      </c>
      <c r="AB211" s="160">
        <f>IF($X$18&gt;0,'Assumptions (Coal)'!Z11*Model!$X$18*average('Assumptions (Coal)'!$Q$2:$V$2)/10^9,0)</f>
        <v>0.1595958121</v>
      </c>
      <c r="AC211" s="160">
        <f>IF($X$18&gt;0,'Assumptions (Coal)'!AA11*Model!$X$18*average('Assumptions (Coal)'!$Q$2:$V$2)/10^9,0)</f>
        <v>0.1476393956</v>
      </c>
      <c r="AD211" s="160">
        <f>IF($X$18&gt;0,'Assumptions (Coal)'!AB11*Model!$X$18*average('Assumptions (Coal)'!$Q$2:$V$2)/10^9,0)</f>
        <v>0.1365489812</v>
      </c>
      <c r="AE211" s="160">
        <f>IF($X$18&gt;0,'Assumptions (Coal)'!AC11*Model!$X$18*average('Assumptions (Coal)'!$Q$2:$V$2)/10^9,0)</f>
        <v>0.1263245689</v>
      </c>
      <c r="AF211" s="180">
        <f>IF($X$18&gt;0,'Assumptions (Coal)'!AD11*Model!$X$18*average('Assumptions (Coal)'!$Q$2:$V$2)/10^9,0)</f>
        <v>0.1246484358</v>
      </c>
      <c r="AG211" s="160">
        <f>IF($X$18&gt;0,'Assumptions (Coal)'!AE11*Model!$X$18*average('Assumptions (Coal)'!$Q$2:$V$2)/10^9,0)</f>
        <v>0.1246205002</v>
      </c>
      <c r="AH211" s="160">
        <f>IF($X$18&gt;0,'Assumptions (Coal)'!AF11*Model!$X$18*average('Assumptions (Coal)'!$Q$2:$V$2)/10^9,0)</f>
        <v>0.1246484358</v>
      </c>
      <c r="AI211" s="160">
        <f>IF($X$18&gt;0,'Assumptions (Coal)'!AG11*Model!$X$18*average('Assumptions (Coal)'!$Q$2:$V$2)/10^9,0)</f>
        <v>0.1246205002</v>
      </c>
      <c r="AJ211" s="160">
        <f>IF($X$18&gt;0,'Assumptions (Coal)'!AH11*Model!$X$18*average('Assumptions (Coal)'!$Q$2:$V$2)/10^9,0)</f>
        <v>0.1246484358</v>
      </c>
      <c r="AK211" s="160">
        <f>IF($X$18&gt;0,'Assumptions (Coal)'!AI11*Model!$X$18*average('Assumptions (Coal)'!$Q$2:$V$2)/10^9,0)</f>
        <v>0.1246205002</v>
      </c>
      <c r="AL211" s="160">
        <f>IF($X$18&gt;0,'Assumptions (Coal)'!AJ11*Model!$X$18*average('Assumptions (Coal)'!$Q$2:$V$2)/10^9,0)</f>
        <v>0.1246484358</v>
      </c>
      <c r="AM211" s="160">
        <f>IF($X$18&gt;0,'Assumptions (Coal)'!AK11*Model!$X$18*average('Assumptions (Coal)'!$Q$2:$V$2)/10^9,0)</f>
        <v>0.1246205002</v>
      </c>
      <c r="AN211" s="160">
        <f>IF($X$18&gt;0,'Assumptions (Coal)'!AL11*Model!$X$18*average('Assumptions (Coal)'!$Q$2:$V$2)/10^9,0)</f>
        <v>0.1246484358</v>
      </c>
      <c r="AO211" s="160">
        <f>IF($X$18&gt;0,'Assumptions (Coal)'!AM11*Model!$X$18*average('Assumptions (Coal)'!$Q$2:$V$2)/10^9,0)</f>
        <v>0.1246205002</v>
      </c>
      <c r="AP211" s="160">
        <f>IF($X$18&gt;0,'Assumptions (Coal)'!AN11*Model!$X$18*average('Assumptions (Coal)'!$Q$2:$V$2)/10^9,0)</f>
        <v>0.1246484358</v>
      </c>
      <c r="AQ211" s="160">
        <f>IF($X$18&gt;0,'Assumptions (Coal)'!AO11*Model!$X$18*average('Assumptions (Coal)'!$Q$2:$V$2)/10^9,0)</f>
        <v>0.1246205002</v>
      </c>
      <c r="AR211" s="160">
        <f>IF($X$18&gt;0,'Assumptions (Coal)'!AP11*Model!$X$18*average('Assumptions (Coal)'!$Q$2:$V$2)/10^9,0)</f>
        <v>0.06232421789</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0.2027641694</v>
      </c>
      <c r="AG219" s="160">
        <f>IF($AF$18&gt;0,'Assumptions (Coal)'!W11*Model!$AF$18*AVERAGE('Assumptions (Coal)'!$Y$2:$AD$2)/10^9,0)</f>
        <v>0.3903345438</v>
      </c>
      <c r="AH219" s="160">
        <f>IF($AF$18&gt;0,'Assumptions (Coal)'!X11*Model!$AF$18*AVERAGE('Assumptions (Coal)'!$Y$2:$AD$2)/10^9,0)</f>
        <v>0.3610283625</v>
      </c>
      <c r="AI219" s="160">
        <f>IF($AF$18&gt;0,'Assumptions (Coal)'!Y11*Model!$AF$18*AVERAGE('Assumptions (Coal)'!$Y$2:$AD$2)/10^9,0)</f>
        <v>0.3339931399</v>
      </c>
      <c r="AJ219" s="160">
        <f>IF($AF$18&gt;0,'Assumptions (Coal)'!Z11*Model!$AF$18*AVERAGE('Assumptions (Coal)'!$Y$2:$AD$2)/10^9,0)</f>
        <v>0.3089044533</v>
      </c>
      <c r="AK219" s="160">
        <f>IF($AF$18&gt;0,'Assumptions (Coal)'!AA11*Model!$AF$18*AVERAGE('Assumptions (Coal)'!$Y$2:$AD$2)/10^9,0)</f>
        <v>0.2857623028</v>
      </c>
      <c r="AL219" s="160">
        <f>IF($AF$18&gt;0,'Assumptions (Coal)'!AB11*Model!$AF$18*AVERAGE('Assumptions (Coal)'!$Y$2:$AD$2)/10^9,0)</f>
        <v>0.264296336</v>
      </c>
      <c r="AM219" s="160">
        <f>IF($AF$18&gt;0,'Assumptions (Coal)'!AC11*Model!$AF$18*AVERAGE('Assumptions (Coal)'!$Y$2:$AD$2)/10^9,0)</f>
        <v>0.2445065531</v>
      </c>
      <c r="AN219" s="160">
        <f>IF($AF$18&gt;0,'Assumptions (Coal)'!AD11*Model!$AF$18*AVERAGE('Assumptions (Coal)'!$Y$2:$AD$2)/10^9,0)</f>
        <v>0.2412623264</v>
      </c>
      <c r="AO219" s="160">
        <f>IF($AF$18&gt;0,'Assumptions (Coal)'!AE11*Model!$AF$18*AVERAGE('Assumptions (Coal)'!$Y$2:$AD$2)/10^9,0)</f>
        <v>0.2412082559</v>
      </c>
      <c r="AP219" s="160">
        <f>IF($AF$18&gt;0,'Assumptions (Coal)'!AF11*Model!$AF$18*AVERAGE('Assumptions (Coal)'!$Y$2:$AD$2)/10^9,0)</f>
        <v>0.2412623264</v>
      </c>
      <c r="AQ219" s="160">
        <f>IF($AF$18&gt;0,'Assumptions (Coal)'!AG11*Model!$AF$18*AVERAGE('Assumptions (Coal)'!$Y$2:$AD$2)/10^9,0)</f>
        <v>0.2412082559</v>
      </c>
      <c r="AR219" s="160">
        <f>IF($AF$18&gt;0,'Assumptions (Coal)'!AH11*Model!$AF$18*AVERAGE('Assumptions (Coal)'!$Y$2:$AD$2)/10^9,0)</f>
        <v>0.2412623264</v>
      </c>
      <c r="AS219" s="160">
        <f>IF($AF$18&gt;0,'Assumptions (Coal)'!AI11*Model!$AF$18*AVERAGE('Assumptions (Coal)'!$Y$2:$AD$2)/10^9,0)</f>
        <v>0.2412082559</v>
      </c>
      <c r="AT219" s="160">
        <f>IF($AF$18&gt;0,'Assumptions (Coal)'!AJ11*Model!$AF$18*AVERAGE('Assumptions (Coal)'!$Y$2:$AD$2)/10^9,0)</f>
        <v>0.2412623264</v>
      </c>
      <c r="AU219" s="160">
        <f>IF($AF$18&gt;0,'Assumptions (Coal)'!AK11*Model!$AF$18*AVERAGE('Assumptions (Coal)'!$Y$2:$AD$2)/10^9,0)</f>
        <v>0.2412082559</v>
      </c>
      <c r="AV219" s="160">
        <f>IF($AF$18&gt;0,'Assumptions (Coal)'!AL11*Model!$AF$18*AVERAGE('Assumptions (Coal)'!$Y$2:$AD$2)/10^9,0)</f>
        <v>0.2412623264</v>
      </c>
      <c r="AW219" s="160">
        <f>IF($AF$18&gt;0,'Assumptions (Coal)'!AM11*Model!$AF$18*AVERAGE('Assumptions (Coal)'!$Y$2:$AD$2)/10^9,0)</f>
        <v>0.2412082559</v>
      </c>
      <c r="AX219" s="160">
        <f>IF($AF$18&gt;0,'Assumptions (Coal)'!AN11*Model!$AF$18*AVERAGE('Assumptions (Coal)'!$Y$2:$AD$2)/10^9,0)</f>
        <v>0.2412623264</v>
      </c>
      <c r="AY219" s="160">
        <f>IF($AF$18&gt;0,'Assumptions (Coal)'!AO11*Model!$AF$18*AVERAGE('Assumptions (Coal)'!$Y$2:$AD$2)/10^9,0)</f>
        <v>0.2412082559</v>
      </c>
      <c r="AZ219" s="160">
        <f>IF($AF$18&gt;0,'Assumptions (Coal)'!AP11*Model!$AF$18*AVERAGE('Assumptions (Coal)'!$Y$2:$AD$2)/10^9,0)</f>
        <v>0.1206311632</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0.1965465247</v>
      </c>
      <c r="AH220" s="160">
        <f>IF($AG$18&gt;0,'Assumptions (Coal)'!W11*Model!$AG$18*AVERAGE('Assumptions (Coal)'!$Z$2:$AE$2)/10^9,0)</f>
        <v>0.3783651631</v>
      </c>
      <c r="AI220" s="160">
        <f>IF($AG$18&gt;0,'Assumptions (Coal)'!X11*Model!$AG$18*AVERAGE('Assumptions (Coal)'!$Z$2:$AE$2)/10^9,0)</f>
        <v>0.3499576387</v>
      </c>
      <c r="AJ220" s="160">
        <f>IF($AG$18&gt;0,'Assumptions (Coal)'!Y11*Model!$AG$18*AVERAGE('Assumptions (Coal)'!$Z$2:$AE$2)/10^9,0)</f>
        <v>0.3237514354</v>
      </c>
      <c r="AK220" s="160">
        <f>IF($AG$18&gt;0,'Assumptions (Coal)'!Z11*Model!$AG$18*AVERAGE('Assumptions (Coal)'!$Z$2:$AE$2)/10^9,0)</f>
        <v>0.2994320788</v>
      </c>
      <c r="AL220" s="160">
        <f>IF($AG$18&gt;0,'Assumptions (Coal)'!AA11*Model!$AG$18*AVERAGE('Assumptions (Coal)'!$Z$2:$AE$2)/10^9,0)</f>
        <v>0.2769995688</v>
      </c>
      <c r="AM220" s="160">
        <f>IF($AG$18&gt;0,'Assumptions (Coal)'!AB11*Model!$AG$18*AVERAGE('Assumptions (Coal)'!$Z$2:$AE$2)/10^9,0)</f>
        <v>0.2561918433</v>
      </c>
      <c r="AN220" s="160">
        <f>IF($AG$18&gt;0,'Assumptions (Coal)'!AC11*Model!$AG$18*AVERAGE('Assumptions (Coal)'!$Z$2:$AE$2)/10^9,0)</f>
        <v>0.2370089025</v>
      </c>
      <c r="AO220" s="160">
        <f>IF($AG$18&gt;0,'Assumptions (Coal)'!AD11*Model!$AG$18*AVERAGE('Assumptions (Coal)'!$Z$2:$AE$2)/10^9,0)</f>
        <v>0.2338641581</v>
      </c>
      <c r="AP220" s="160">
        <f>IF($AG$18&gt;0,'Assumptions (Coal)'!AE11*Model!$AG$18*AVERAGE('Assumptions (Coal)'!$Z$2:$AE$2)/10^9,0)</f>
        <v>0.2338117457</v>
      </c>
      <c r="AQ220" s="160">
        <f>IF($AG$18&gt;0,'Assumptions (Coal)'!AF11*Model!$AG$18*AVERAGE('Assumptions (Coal)'!$Z$2:$AE$2)/10^9,0)</f>
        <v>0.2338641581</v>
      </c>
      <c r="AR220" s="160">
        <f>IF($AG$18&gt;0,'Assumptions (Coal)'!AG11*Model!$AG$18*AVERAGE('Assumptions (Coal)'!$Z$2:$AE$2)/10^9,0)</f>
        <v>0.2338117457</v>
      </c>
      <c r="AS220" s="160">
        <f>IF($AG$18&gt;0,'Assumptions (Coal)'!AH11*Model!$AG$18*AVERAGE('Assumptions (Coal)'!$Z$2:$AE$2)/10^9,0)</f>
        <v>0.2338641581</v>
      </c>
      <c r="AT220" s="160">
        <f>IF($AG$18&gt;0,'Assumptions (Coal)'!AI11*Model!$AG$18*AVERAGE('Assumptions (Coal)'!$Z$2:$AE$2)/10^9,0)</f>
        <v>0.2338117457</v>
      </c>
      <c r="AU220" s="160">
        <f>IF($AG$18&gt;0,'Assumptions (Coal)'!AJ11*Model!$AG$18*AVERAGE('Assumptions (Coal)'!$Z$2:$AE$2)/10^9,0)</f>
        <v>0.2338641581</v>
      </c>
      <c r="AV220" s="160">
        <f>IF($AG$18&gt;0,'Assumptions (Coal)'!AK11*Model!$AG$18*AVERAGE('Assumptions (Coal)'!$Z$2:$AE$2)/10^9,0)</f>
        <v>0.2338117457</v>
      </c>
      <c r="AW220" s="160">
        <f>IF($AG$18&gt;0,'Assumptions (Coal)'!AL11*Model!$AG$18*AVERAGE('Assumptions (Coal)'!$Z$2:$AE$2)/10^9,0)</f>
        <v>0.2338641581</v>
      </c>
      <c r="AX220" s="160">
        <f>IF($AG$18&gt;0,'Assumptions (Coal)'!AM11*Model!$AG$18*AVERAGE('Assumptions (Coal)'!$Z$2:$AE$2)/10^9,0)</f>
        <v>0.2338117457</v>
      </c>
      <c r="AY220" s="160">
        <f>IF($AG$18&gt;0,'Assumptions (Coal)'!AN11*Model!$AG$18*AVERAGE('Assumptions (Coal)'!$Z$2:$AE$2)/10^9,0)</f>
        <v>0.2338641581</v>
      </c>
      <c r="AZ220" s="160">
        <f>IF($AG$18&gt;0,'Assumptions (Coal)'!AO11*Model!$AG$18*AVERAGE('Assumptions (Coal)'!$Z$2:$AE$2)/10^9,0)</f>
        <v>0.2338117457</v>
      </c>
      <c r="BA220" s="160">
        <f>IF($AG$18&gt;0,'Assumptions (Coal)'!AP11*Model!$AG$18*AVERAGE('Assumptions (Coal)'!$Z$2:$AE$2)/10^9,0)</f>
        <v>0.1169320791</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0.591953817</v>
      </c>
      <c r="AI221" s="160">
        <f>IF($AH$18&gt;0,'Assumptions (Coal)'!W11*Model!$AH$18*AVERAGE('Assumptions (Coal)'!$AA$2:$AF$2)/10^9,0)</f>
        <v>1.139550561</v>
      </c>
      <c r="AJ221" s="160">
        <f>IF($AH$18&gt;0,'Assumptions (Coal)'!X11*Model!$AH$18*AVERAGE('Assumptions (Coal)'!$AA$2:$AF$2)/10^9,0)</f>
        <v>1.053993503</v>
      </c>
      <c r="AK221" s="160">
        <f>IF($AH$18&gt;0,'Assumptions (Coal)'!Y11*Model!$AH$18*AVERAGE('Assumptions (Coal)'!$AA$2:$AF$2)/10^9,0)</f>
        <v>0.9750663273</v>
      </c>
      <c r="AL221" s="160">
        <f>IF($AH$18&gt;0,'Assumptions (Coal)'!Z11*Model!$AH$18*AVERAGE('Assumptions (Coal)'!$AA$2:$AF$2)/10^9,0)</f>
        <v>0.9018219084</v>
      </c>
      <c r="AM221" s="160">
        <f>IF($AH$18&gt;0,'Assumptions (Coal)'!AA11*Model!$AH$18*AVERAGE('Assumptions (Coal)'!$AA$2:$AF$2)/10^9,0)</f>
        <v>0.8342602461</v>
      </c>
      <c r="AN221" s="160">
        <f>IF($AH$18&gt;0,'Assumptions (Coal)'!AB11*Model!$AH$18*AVERAGE('Assumptions (Coal)'!$AA$2:$AF$2)/10^9,0)</f>
        <v>0.7715920686</v>
      </c>
      <c r="AO221" s="160">
        <f>IF($AH$18&gt;0,'Assumptions (Coal)'!AC11*Model!$AH$18*AVERAGE('Assumptions (Coal)'!$AA$2:$AF$2)/10^9,0)</f>
        <v>0.7138173761</v>
      </c>
      <c r="AP221" s="160">
        <f>IF($AH$18&gt;0,'Assumptions (Coal)'!AD11*Model!$AH$18*AVERAGE('Assumptions (Coal)'!$AA$2:$AF$2)/10^9,0)</f>
        <v>0.704346115</v>
      </c>
      <c r="AQ221" s="160">
        <f>IF($AH$18&gt;0,'Assumptions (Coal)'!AE11*Model!$AH$18*AVERAGE('Assumptions (Coal)'!$AA$2:$AF$2)/10^9,0)</f>
        <v>0.7041882607</v>
      </c>
      <c r="AR221" s="160">
        <f>IF($AH$18&gt;0,'Assumptions (Coal)'!AF11*Model!$AH$18*AVERAGE('Assumptions (Coal)'!$AA$2:$AF$2)/10^9,0)</f>
        <v>0.704346115</v>
      </c>
      <c r="AS221" s="160">
        <f>IF($AH$18&gt;0,'Assumptions (Coal)'!AG11*Model!$AH$18*AVERAGE('Assumptions (Coal)'!$AA$2:$AF$2)/10^9,0)</f>
        <v>0.7041882607</v>
      </c>
      <c r="AT221" s="160">
        <f>IF($AH$18&gt;0,'Assumptions (Coal)'!AH11*Model!$AH$18*AVERAGE('Assumptions (Coal)'!$AA$2:$AF$2)/10^9,0)</f>
        <v>0.704346115</v>
      </c>
      <c r="AU221" s="160">
        <f>IF($AH$18&gt;0,'Assumptions (Coal)'!AI11*Model!$AH$18*AVERAGE('Assumptions (Coal)'!$AA$2:$AF$2)/10^9,0)</f>
        <v>0.7041882607</v>
      </c>
      <c r="AV221" s="160">
        <f>IF($AH$18&gt;0,'Assumptions (Coal)'!AJ11*Model!$AH$18*AVERAGE('Assumptions (Coal)'!$AA$2:$AF$2)/10^9,0)</f>
        <v>0.704346115</v>
      </c>
      <c r="AW221" s="160">
        <f>IF($AH$18&gt;0,'Assumptions (Coal)'!AK11*Model!$AH$18*AVERAGE('Assumptions (Coal)'!$AA$2:$AF$2)/10^9,0)</f>
        <v>0.7041882607</v>
      </c>
      <c r="AX221" s="160">
        <f>IF($AH$18&gt;0,'Assumptions (Coal)'!AL11*Model!$AH$18*AVERAGE('Assumptions (Coal)'!$AA$2:$AF$2)/10^9,0)</f>
        <v>0.704346115</v>
      </c>
      <c r="AY221" s="160">
        <f>IF($AH$18&gt;0,'Assumptions (Coal)'!AM11*Model!$AH$18*AVERAGE('Assumptions (Coal)'!$AA$2:$AF$2)/10^9,0)</f>
        <v>0.7041882607</v>
      </c>
      <c r="AZ221" s="160">
        <f>IF($AH$18&gt;0,'Assumptions (Coal)'!AN11*Model!$AH$18*AVERAGE('Assumptions (Coal)'!$AA$2:$AF$2)/10^9,0)</f>
        <v>0.704346115</v>
      </c>
      <c r="BA221" s="160">
        <f>IF($AH$18&gt;0,'Assumptions (Coal)'!AO11*Model!$AH$18*AVERAGE('Assumptions (Coal)'!$AA$2:$AF$2)/10^9,0)</f>
        <v>0.7041882607</v>
      </c>
      <c r="BB221" s="160">
        <f>IF($AH$18&gt;0,'Assumptions (Coal)'!AP11*Model!$AH$18*AVERAGE('Assumptions (Coal)'!$AA$2:$AF$2)/10^9,0)</f>
        <v>0.3521730575</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0.3524835464</v>
      </c>
      <c r="AJ222" s="160">
        <f>IF($AI$18&gt;0,'Assumptions (Coal)'!W11*Model!$AI$18*AVERAGE('Assumptions (Coal)'!$AB$2:$AG$2)/10^9,0)</f>
        <v>0.6785543257</v>
      </c>
      <c r="AK222" s="160">
        <f>IF($AI$18&gt;0,'Assumptions (Coal)'!X11*Model!$AI$18*AVERAGE('Assumptions (Coal)'!$AB$2:$AG$2)/10^9,0)</f>
        <v>0.6276087038</v>
      </c>
      <c r="AL222" s="160">
        <f>IF($AI$18&gt;0,'Assumptions (Coal)'!Y11*Model!$AI$18*AVERAGE('Assumptions (Coal)'!$AB$2:$AG$2)/10^9,0)</f>
        <v>0.5806108976</v>
      </c>
      <c r="AM222" s="160">
        <f>IF($AI$18&gt;0,'Assumptions (Coal)'!Z11*Model!$AI$18*AVERAGE('Assumptions (Coal)'!$AB$2:$AG$2)/10^9,0)</f>
        <v>0.5369969335</v>
      </c>
      <c r="AN222" s="160">
        <f>IF($AI$18&gt;0,'Assumptions (Coal)'!AA11*Model!$AI$18*AVERAGE('Assumptions (Coal)'!$AB$2:$AG$2)/10^9,0)</f>
        <v>0.4967668114</v>
      </c>
      <c r="AO222" s="160">
        <f>IF($AI$18&gt;0,'Assumptions (Coal)'!AB11*Model!$AI$18*AVERAGE('Assumptions (Coal)'!$AB$2:$AG$2)/10^9,0)</f>
        <v>0.4594505533</v>
      </c>
      <c r="AP222" s="160">
        <f>IF($AI$18&gt;0,'Assumptions (Coal)'!AC11*Model!$AI$18*AVERAGE('Assumptions (Coal)'!$AB$2:$AG$2)/10^9,0)</f>
        <v>0.4250481592</v>
      </c>
      <c r="AQ222" s="160">
        <f>IF($AI$18&gt;0,'Assumptions (Coal)'!AD11*Model!$AI$18*AVERAGE('Assumptions (Coal)'!$AB$2:$AG$2)/10^9,0)</f>
        <v>0.4194084224</v>
      </c>
      <c r="AR222" s="160">
        <f>IF($AI$18&gt;0,'Assumptions (Coal)'!AE11*Model!$AI$18*AVERAGE('Assumptions (Coal)'!$AB$2:$AG$2)/10^9,0)</f>
        <v>0.4193144268</v>
      </c>
      <c r="AS222" s="160">
        <f>IF($AI$18&gt;0,'Assumptions (Coal)'!AF11*Model!$AI$18*AVERAGE('Assumptions (Coal)'!$AB$2:$AG$2)/10^9,0)</f>
        <v>0.4194084224</v>
      </c>
      <c r="AT222" s="160">
        <f>IF($AI$18&gt;0,'Assumptions (Coal)'!AG11*Model!$AI$18*AVERAGE('Assumptions (Coal)'!$AB$2:$AG$2)/10^9,0)</f>
        <v>0.4193144268</v>
      </c>
      <c r="AU222" s="160">
        <f>IF($AI$18&gt;0,'Assumptions (Coal)'!AH11*Model!$AI$18*AVERAGE('Assumptions (Coal)'!$AB$2:$AG$2)/10^9,0)</f>
        <v>0.4194084224</v>
      </c>
      <c r="AV222" s="160">
        <f>IF($AI$18&gt;0,'Assumptions (Coal)'!AI11*Model!$AI$18*AVERAGE('Assumptions (Coal)'!$AB$2:$AG$2)/10^9,0)</f>
        <v>0.4193144268</v>
      </c>
      <c r="AW222" s="160">
        <f>IF($AI$18&gt;0,'Assumptions (Coal)'!AJ11*Model!$AI$18*AVERAGE('Assumptions (Coal)'!$AB$2:$AG$2)/10^9,0)</f>
        <v>0.4194084224</v>
      </c>
      <c r="AX222" s="160">
        <f>IF($AI$18&gt;0,'Assumptions (Coal)'!AK11*Model!$AI$18*AVERAGE('Assumptions (Coal)'!$AB$2:$AG$2)/10^9,0)</f>
        <v>0.4193144268</v>
      </c>
      <c r="AY222" s="160">
        <f>IF($AI$18&gt;0,'Assumptions (Coal)'!AL11*Model!$AI$18*AVERAGE('Assumptions (Coal)'!$AB$2:$AG$2)/10^9,0)</f>
        <v>0.4194084224</v>
      </c>
      <c r="AZ222" s="160">
        <f>IF($AI$18&gt;0,'Assumptions (Coal)'!AM11*Model!$AI$18*AVERAGE('Assumptions (Coal)'!$AB$2:$AG$2)/10^9,0)</f>
        <v>0.4193144268</v>
      </c>
      <c r="BA222" s="160">
        <f>IF($AI$18&gt;0,'Assumptions (Coal)'!AN11*Model!$AI$18*AVERAGE('Assumptions (Coal)'!$AB$2:$AG$2)/10^9,0)</f>
        <v>0.4194084224</v>
      </c>
      <c r="BB222" s="160">
        <f>IF($AI$18&gt;0,'Assumptions (Coal)'!AO11*Model!$AI$18*AVERAGE('Assumptions (Coal)'!$AB$2:$AG$2)/10^9,0)</f>
        <v>0.4193144268</v>
      </c>
      <c r="BC222" s="160">
        <f>IF($AI$18&gt;0,'Assumptions (Coal)'!AP11*Model!$AI$18*AVERAGE('Assumptions (Coal)'!$AB$2:$AG$2)/10^9,0)</f>
        <v>0.2097042112</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0.08603740409</v>
      </c>
      <c r="AK223" s="160">
        <f>IF($AJ$18&gt;0,'Assumptions (Coal)'!W11*Model!$AJ$18*AVERAGE('Assumptions (Coal)'!$AC$2:$AH$2)/10^9,0)</f>
        <v>0.1656277387</v>
      </c>
      <c r="AL223" s="177">
        <f>IF($AJ$18&gt;0,'Assumptions (Coal)'!X11*Model!$AJ$18*AVERAGE('Assumptions (Coal)'!$AC$2:$AH$2)/10^9,0)</f>
        <v>0.1531924659</v>
      </c>
      <c r="AM223" s="177">
        <f>IF($AJ$18&gt;0,'Assumptions (Coal)'!Y11*Model!$AJ$18*AVERAGE('Assumptions (Coal)'!$AC$2:$AH$2)/10^9,0)</f>
        <v>0.141720812</v>
      </c>
      <c r="AN223" s="177">
        <f>IF($AJ$18&gt;0,'Assumptions (Coal)'!Z11*Model!$AJ$18*AVERAGE('Assumptions (Coal)'!$AC$2:$AH$2)/10^9,0)</f>
        <v>0.1310751172</v>
      </c>
      <c r="AO223" s="177">
        <f>IF($AJ$18&gt;0,'Assumptions (Coal)'!AA11*Model!$AJ$18*AVERAGE('Assumptions (Coal)'!$AC$2:$AH$2)/10^9,0)</f>
        <v>0.1212553815</v>
      </c>
      <c r="AP223" s="177">
        <f>IF($AJ$18&gt;0,'Assumptions (Coal)'!AB11*Model!$AJ$18*AVERAGE('Assumptions (Coal)'!$AC$2:$AH$2)/10^9,0)</f>
        <v>0.1121468883</v>
      </c>
      <c r="AQ223" s="177">
        <f>IF($AJ$18&gt;0,'Assumptions (Coal)'!AC11*Model!$AJ$18*AVERAGE('Assumptions (Coal)'!$AC$2:$AH$2)/10^9,0)</f>
        <v>0.1037496377</v>
      </c>
      <c r="AR223" s="177">
        <f>IF($AJ$18&gt;0,'Assumptions (Coal)'!AD11*Model!$AJ$18*AVERAGE('Assumptions (Coal)'!$AC$2:$AH$2)/10^9,0)</f>
        <v>0.1023730392</v>
      </c>
      <c r="AS223" s="177">
        <f>IF($AJ$18&gt;0,'Assumptions (Coal)'!AE11*Model!$AJ$18*AVERAGE('Assumptions (Coal)'!$AC$2:$AH$2)/10^9,0)</f>
        <v>0.1023500959</v>
      </c>
      <c r="AT223" s="177">
        <f>IF($AJ$18&gt;0,'Assumptions (Coal)'!AF11*Model!$AJ$18*AVERAGE('Assumptions (Coal)'!$AC$2:$AH$2)/10^9,0)</f>
        <v>0.1023730392</v>
      </c>
      <c r="AU223" s="177">
        <f>IF($AJ$18&gt;0,'Assumptions (Coal)'!AG11*Model!$AJ$18*AVERAGE('Assumptions (Coal)'!$AC$2:$AH$2)/10^9,0)</f>
        <v>0.1023500959</v>
      </c>
      <c r="AV223" s="177">
        <f>IF($AJ$18&gt;0,'Assumptions (Coal)'!AH11*Model!$AJ$18*AVERAGE('Assumptions (Coal)'!$AC$2:$AH$2)/10^9,0)</f>
        <v>0.1023730392</v>
      </c>
      <c r="AW223" s="177">
        <f>IF($AJ$18&gt;0,'Assumptions (Coal)'!AI11*Model!$AJ$18*AVERAGE('Assumptions (Coal)'!$AC$2:$AH$2)/10^9,0)</f>
        <v>0.1023500959</v>
      </c>
      <c r="AX223" s="177">
        <f>IF($AJ$18&gt;0,'Assumptions (Coal)'!AJ11*Model!$AJ$18*AVERAGE('Assumptions (Coal)'!$AC$2:$AH$2)/10^9,0)</f>
        <v>0.1023730392</v>
      </c>
      <c r="AY223" s="177">
        <f>IF($AJ$18&gt;0,'Assumptions (Coal)'!AK11*Model!$AJ$18*AVERAGE('Assumptions (Coal)'!$AC$2:$AH$2)/10^9,0)</f>
        <v>0.1023500959</v>
      </c>
      <c r="AZ223" s="177">
        <f>IF($AJ$18&gt;0,'Assumptions (Coal)'!AL11*Model!$AJ$18*AVERAGE('Assumptions (Coal)'!$AC$2:$AH$2)/10^9,0)</f>
        <v>0.1023730392</v>
      </c>
      <c r="BA223" s="177">
        <f>IF($AJ$18&gt;0,'Assumptions (Coal)'!AM11*Model!$AJ$18*AVERAGE('Assumptions (Coal)'!$AC$2:$AH$2)/10^9,0)</f>
        <v>0.1023500959</v>
      </c>
      <c r="BB223" s="177">
        <f>IF($AJ$18&gt;0,'Assumptions (Coal)'!AN11*Model!$AJ$18*AVERAGE('Assumptions (Coal)'!$AC$2:$AH$2)/10^9,0)</f>
        <v>0.1023730392</v>
      </c>
      <c r="BC223" s="177">
        <f>IF($AJ$18&gt;0,'Assumptions (Coal)'!AO11*Model!$AJ$18*AVERAGE('Assumptions (Coal)'!$AC$2:$AH$2)/10^9,0)</f>
        <v>0.1023500959</v>
      </c>
      <c r="BD223" s="177">
        <f>IF($AJ$18&gt;0,'Assumptions (Coal)'!AP11*Model!$AJ$18*AVERAGE('Assumptions (Coal)'!$AC$2:$AH$2)/10^9,0)</f>
        <v>0.0511865196</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0.2053921776</v>
      </c>
      <c r="AL224" s="177">
        <f>IF($AK$18&gt;0,'Assumptions (Coal)'!W11*Model!$AK$18*AVERAGE('Assumptions (Coal)'!$AD$2:$AI$2)/10^9,0)</f>
        <v>0.3953936347</v>
      </c>
      <c r="AM224" s="177">
        <f>IF($AK$18&gt;0,'Assumptions (Coal)'!X11*Model!$AK$18*AVERAGE('Assumptions (Coal)'!$AD$2:$AI$2)/10^9,0)</f>
        <v>0.3657076186</v>
      </c>
      <c r="AN224" s="177">
        <f>IF($AK$18&gt;0,'Assumptions (Coal)'!Y11*Model!$AK$18*AVERAGE('Assumptions (Coal)'!$AD$2:$AI$2)/10^9,0)</f>
        <v>0.3383219949</v>
      </c>
      <c r="AO224" s="177">
        <f>IF($AK$18&gt;0,'Assumptions (Coal)'!Z11*Model!$AK$18*AVERAGE('Assumptions (Coal)'!$AD$2:$AI$2)/10^9,0)</f>
        <v>0.3129081362</v>
      </c>
      <c r="AP224" s="177">
        <f>IF($AK$18&gt;0,'Assumptions (Coal)'!AA11*Model!$AK$18*AVERAGE('Assumptions (Coal)'!$AD$2:$AI$2)/10^9,0)</f>
        <v>0.2894660423</v>
      </c>
      <c r="AQ224" s="177">
        <f>IF($AK$18&gt;0,'Assumptions (Coal)'!AB11*Model!$AK$18*AVERAGE('Assumptions (Coal)'!$AD$2:$AI$2)/10^9,0)</f>
        <v>0.2677218571</v>
      </c>
      <c r="AR224" s="177">
        <f>IF($AK$18&gt;0,'Assumptions (Coal)'!AC11*Model!$AK$18*AVERAGE('Assumptions (Coal)'!$AD$2:$AI$2)/10^9,0)</f>
        <v>0.2476755806</v>
      </c>
      <c r="AS224" s="177">
        <f>IF($AK$18&gt;0,'Assumptions (Coal)'!AD11*Model!$AK$18*AVERAGE('Assumptions (Coal)'!$AD$2:$AI$2)/10^9,0)</f>
        <v>0.2443893057</v>
      </c>
      <c r="AT224" s="177">
        <f>IF($AK$18&gt;0,'Assumptions (Coal)'!AE11*Model!$AK$18*AVERAGE('Assumptions (Coal)'!$AD$2:$AI$2)/10^9,0)</f>
        <v>0.2443345345</v>
      </c>
      <c r="AU224" s="177">
        <f>IF($AK$18&gt;0,'Assumptions (Coal)'!AF11*Model!$AK$18*AVERAGE('Assumptions (Coal)'!$AD$2:$AI$2)/10^9,0)</f>
        <v>0.2443893057</v>
      </c>
      <c r="AV224" s="177">
        <f>IF($AK$18&gt;0,'Assumptions (Coal)'!AG11*Model!$AK$18*AVERAGE('Assumptions (Coal)'!$AD$2:$AI$2)/10^9,0)</f>
        <v>0.2443345345</v>
      </c>
      <c r="AW224" s="177">
        <f>IF($AK$18&gt;0,'Assumptions (Coal)'!AH11*Model!$AK$18*AVERAGE('Assumptions (Coal)'!$AD$2:$AI$2)/10^9,0)</f>
        <v>0.2443893057</v>
      </c>
      <c r="AX224" s="177">
        <f>IF($AK$18&gt;0,'Assumptions (Coal)'!AI11*Model!$AK$18*AVERAGE('Assumptions (Coal)'!$AD$2:$AI$2)/10^9,0)</f>
        <v>0.2443345345</v>
      </c>
      <c r="AY224" s="177">
        <f>IF($AK$18&gt;0,'Assumptions (Coal)'!AJ11*Model!$AK$18*AVERAGE('Assumptions (Coal)'!$AD$2:$AI$2)/10^9,0)</f>
        <v>0.2443893057</v>
      </c>
      <c r="AZ224" s="177">
        <f>IF($AK$18&gt;0,'Assumptions (Coal)'!AK11*Model!$AK$18*AVERAGE('Assumptions (Coal)'!$AD$2:$AI$2)/10^9,0)</f>
        <v>0.2443345345</v>
      </c>
      <c r="BA224" s="177">
        <f>IF($AK$18&gt;0,'Assumptions (Coal)'!AL11*Model!$AK$18*AVERAGE('Assumptions (Coal)'!$AD$2:$AI$2)/10^9,0)</f>
        <v>0.2443893057</v>
      </c>
      <c r="BB224" s="177">
        <f>IF($AK$18&gt;0,'Assumptions (Coal)'!AM11*Model!$AK$18*AVERAGE('Assumptions (Coal)'!$AD$2:$AI$2)/10^9,0)</f>
        <v>0.2443345345</v>
      </c>
      <c r="BC224" s="177">
        <f>IF($AK$18&gt;0,'Assumptions (Coal)'!AN11*Model!$AK$18*AVERAGE('Assumptions (Coal)'!$AD$2:$AI$2)/10^9,0)</f>
        <v>0.2443893057</v>
      </c>
      <c r="BD224" s="177">
        <f>IF($AK$18&gt;0,'Assumptions (Coal)'!AO11*Model!$AK$18*AVERAGE('Assumptions (Coal)'!$AD$2:$AI$2)/10^9,0)</f>
        <v>0.2443345345</v>
      </c>
      <c r="BE224" s="177">
        <f>IF($AK$18&gt;0,'Assumptions (Coal)'!AP11*Model!$AK$18*AVERAGE('Assumptions (Coal)'!$AD$2:$AI$2)/10^9,0)</f>
        <v>0.1221946529</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0.156620142</v>
      </c>
      <c r="AM225" s="177">
        <f>IF($AL$18&gt;0,'Assumptions (Coal)'!W11*Model!$AL$18*AVERAGE('Assumptions (Coal)'!$AE$2:$AJ$2)/10^9,0)</f>
        <v>0.3015042147</v>
      </c>
      <c r="AN225" s="177">
        <f>IF($AL$18&gt;0,'Assumptions (Coal)'!X11*Model!$AL$18*AVERAGE('Assumptions (Coal)'!$AE$2:$AJ$2)/10^9,0)</f>
        <v>0.2788673835</v>
      </c>
      <c r="AO225" s="177">
        <f>IF($AL$18&gt;0,'Assumptions (Coal)'!Y11*Model!$AL$18*AVERAGE('Assumptions (Coal)'!$AE$2:$AJ$2)/10^9,0)</f>
        <v>0.2579846979</v>
      </c>
      <c r="AP225" s="177">
        <f>IF($AL$18&gt;0,'Assumptions (Coal)'!Z11*Model!$AL$18*AVERAGE('Assumptions (Coal)'!$AE$2:$AJ$2)/10^9,0)</f>
        <v>0.2386055656</v>
      </c>
      <c r="AQ225" s="177">
        <f>IF($AL$18&gt;0,'Assumptions (Coal)'!AA11*Model!$AL$18*AVERAGE('Assumptions (Coal)'!$AE$2:$AJ$2)/10^9,0)</f>
        <v>0.2207299868</v>
      </c>
      <c r="AR225" s="177">
        <f>IF($AL$18&gt;0,'Assumptions (Coal)'!AB11*Model!$AL$18*AVERAGE('Assumptions (Coal)'!$AE$2:$AJ$2)/10^9,0)</f>
        <v>0.2041491344</v>
      </c>
      <c r="AS225" s="177">
        <f>IF($AL$18&gt;0,'Assumptions (Coal)'!AC11*Model!$AL$18*AVERAGE('Assumptions (Coal)'!$AE$2:$AJ$2)/10^9,0)</f>
        <v>0.1888630086</v>
      </c>
      <c r="AT225" s="177">
        <f>IF($AL$18&gt;0,'Assumptions (Coal)'!AD11*Model!$AL$18*AVERAGE('Assumptions (Coal)'!$AE$2:$AJ$2)/10^9,0)</f>
        <v>0.1863570863</v>
      </c>
      <c r="AU225" s="177">
        <f>IF($AL$18&gt;0,'Assumptions (Coal)'!AE11*Model!$AL$18*AVERAGE('Assumptions (Coal)'!$AE$2:$AJ$2)/10^9,0)</f>
        <v>0.1863153209</v>
      </c>
      <c r="AV225" s="177">
        <f>IF($AL$18&gt;0,'Assumptions (Coal)'!AF11*Model!$AL$18*AVERAGE('Assumptions (Coal)'!$AE$2:$AJ$2)/10^9,0)</f>
        <v>0.1863570863</v>
      </c>
      <c r="AW225" s="177">
        <f>IF($AL$18&gt;0,'Assumptions (Coal)'!AG11*Model!$AL$18*AVERAGE('Assumptions (Coal)'!$AE$2:$AJ$2)/10^9,0)</f>
        <v>0.1863153209</v>
      </c>
      <c r="AX225" s="177">
        <f>IF($AL$18&gt;0,'Assumptions (Coal)'!AH11*Model!$AL$18*AVERAGE('Assumptions (Coal)'!$AE$2:$AJ$2)/10^9,0)</f>
        <v>0.1863570863</v>
      </c>
      <c r="AY225" s="177">
        <f>IF($AL$18&gt;0,'Assumptions (Coal)'!AI11*Model!$AL$18*AVERAGE('Assumptions (Coal)'!$AE$2:$AJ$2)/10^9,0)</f>
        <v>0.1863153209</v>
      </c>
      <c r="AZ225" s="177">
        <f>IF($AL$18&gt;0,'Assumptions (Coal)'!AJ11*Model!$AL$18*AVERAGE('Assumptions (Coal)'!$AE$2:$AJ$2)/10^9,0)</f>
        <v>0.1863570863</v>
      </c>
      <c r="BA225" s="177">
        <f>IF($AL$18&gt;0,'Assumptions (Coal)'!AK11*Model!$AL$18*AVERAGE('Assumptions (Coal)'!$AE$2:$AJ$2)/10^9,0)</f>
        <v>0.1863153209</v>
      </c>
      <c r="BB225" s="177">
        <f>IF($AL$18&gt;0,'Assumptions (Coal)'!AL11*Model!$AL$18*AVERAGE('Assumptions (Coal)'!$AE$2:$AJ$2)/10^9,0)</f>
        <v>0.1863570863</v>
      </c>
      <c r="BC225" s="177">
        <f>IF($AL$18&gt;0,'Assumptions (Coal)'!AM11*Model!$AL$18*AVERAGE('Assumptions (Coal)'!$AE$2:$AJ$2)/10^9,0)</f>
        <v>0.1863153209</v>
      </c>
      <c r="BD225" s="177">
        <f>IF($AL$18&gt;0,'Assumptions (Coal)'!AN11*Model!$AL$18*AVERAGE('Assumptions (Coal)'!$AE$2:$AJ$2)/10^9,0)</f>
        <v>0.1863570863</v>
      </c>
      <c r="BE225" s="177">
        <f>IF($AL$18&gt;0,'Assumptions (Coal)'!AO11*Model!$AL$18*AVERAGE('Assumptions (Coal)'!$AE$2:$AJ$2)/10^9,0)</f>
        <v>0.1863153209</v>
      </c>
      <c r="BF225" s="177">
        <f>IF($AL$18&gt;0,'Assumptions (Coal)'!AP11*Model!$AL$18*AVERAGE('Assumptions (Coal)'!$AE$2:$AJ$2)/10^9,0)</f>
        <v>0.09317854314</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0.1539177579</v>
      </c>
      <c r="AN226" s="160">
        <f>IF($AM$18&gt;0,'Assumptions (Coal)'!W11*Model!$AM$18*AVERAGE('Assumptions (Coal)'!$AF$2:$AK$2)/10^9,0)</f>
        <v>0.2963019451</v>
      </c>
      <c r="AO226" s="160">
        <f>IF($AM$18&gt;0,'Assumptions (Coal)'!X11*Model!$AM$18*AVERAGE('Assumptions (Coal)'!$AF$2:$AK$2)/10^9,0)</f>
        <v>0.2740556985</v>
      </c>
      <c r="AP226" s="160">
        <f>IF($AM$18&gt;0,'Assumptions (Coal)'!Y11*Model!$AM$18*AVERAGE('Assumptions (Coal)'!$AF$2:$AK$2)/10^9,0)</f>
        <v>0.2535333308</v>
      </c>
      <c r="AQ226" s="160">
        <f>IF($AM$18&gt;0,'Assumptions (Coal)'!Z11*Model!$AM$18*AVERAGE('Assumptions (Coal)'!$AF$2:$AK$2)/10^9,0)</f>
        <v>0.2344885735</v>
      </c>
      <c r="AR226" s="160">
        <f>IF($AM$18&gt;0,'Assumptions (Coal)'!AA11*Model!$AM$18*AVERAGE('Assumptions (Coal)'!$AF$2:$AK$2)/10^9,0)</f>
        <v>0.2169214268</v>
      </c>
      <c r="AS226" s="160">
        <f>IF($AM$18&gt;0,'Assumptions (Coal)'!AB11*Model!$AM$18*AVERAGE('Assumptions (Coal)'!$AF$2:$AK$2)/10^9,0)</f>
        <v>0.2006266668</v>
      </c>
      <c r="AT226" s="160">
        <f>IF($AM$18&gt;0,'Assumptions (Coal)'!AC11*Model!$AM$18*AVERAGE('Assumptions (Coal)'!$AF$2:$AK$2)/10^9,0)</f>
        <v>0.1856042936</v>
      </c>
      <c r="AU226" s="160">
        <f>IF($AM$18&gt;0,'Assumptions (Coal)'!AD11*Model!$AM$18*AVERAGE('Assumptions (Coal)'!$AF$2:$AK$2)/10^9,0)</f>
        <v>0.1831416095</v>
      </c>
      <c r="AV226" s="160">
        <f>IF($AM$18&gt;0,'Assumptions (Coal)'!AE11*Model!$AM$18*AVERAGE('Assumptions (Coal)'!$AF$2:$AK$2)/10^9,0)</f>
        <v>0.1831005648</v>
      </c>
      <c r="AW226" s="160">
        <f>IF($AM$18&gt;0,'Assumptions (Coal)'!AF11*Model!$AM$18*AVERAGE('Assumptions (Coal)'!$AF$2:$AK$2)/10^9,0)</f>
        <v>0.1831416095</v>
      </c>
      <c r="AX226" s="160">
        <f>IF($AM$18&gt;0,'Assumptions (Coal)'!AG11*Model!$AM$18*AVERAGE('Assumptions (Coal)'!$AF$2:$AK$2)/10^9,0)</f>
        <v>0.1831005648</v>
      </c>
      <c r="AY226" s="160">
        <f>IF($AM$18&gt;0,'Assumptions (Coal)'!AH11*Model!$AM$18*AVERAGE('Assumptions (Coal)'!$AF$2:$AK$2)/10^9,0)</f>
        <v>0.1831416095</v>
      </c>
      <c r="AZ226" s="160">
        <f>IF($AM$18&gt;0,'Assumptions (Coal)'!AI11*Model!$AM$18*AVERAGE('Assumptions (Coal)'!$AF$2:$AK$2)/10^9,0)</f>
        <v>0.1831005648</v>
      </c>
      <c r="BA226" s="160">
        <f>IF($AM$18&gt;0,'Assumptions (Coal)'!AJ11*Model!$AM$18*AVERAGE('Assumptions (Coal)'!$AF$2:$AK$2)/10^9,0)</f>
        <v>0.1831416095</v>
      </c>
      <c r="BB226" s="160">
        <f>IF($AM$18&gt;0,'Assumptions (Coal)'!AK11*Model!$AM$18*AVERAGE('Assumptions (Coal)'!$AF$2:$AK$2)/10^9,0)</f>
        <v>0.1831005648</v>
      </c>
      <c r="BC226" s="160">
        <f>IF($AM$18&gt;0,'Assumptions (Coal)'!AL11*Model!$AM$18*AVERAGE('Assumptions (Coal)'!$AF$2:$AK$2)/10^9,0)</f>
        <v>0.1831416095</v>
      </c>
      <c r="BD226" s="160">
        <f>IF($AM$18&gt;0,'Assumptions (Coal)'!AM11*Model!$AM$18*AVERAGE('Assumptions (Coal)'!$AF$2:$AK$2)/10^9,0)</f>
        <v>0.1831005648</v>
      </c>
      <c r="BE226" s="160">
        <f>IF($AM$18&gt;0,'Assumptions (Coal)'!AN11*Model!$AM$18*AVERAGE('Assumptions (Coal)'!$AF$2:$AK$2)/10^9,0)</f>
        <v>0.1831416095</v>
      </c>
      <c r="BF226" s="160">
        <f>IF($AM$18&gt;0,'Assumptions (Coal)'!AO11*Model!$AM$18*AVERAGE('Assumptions (Coal)'!$AF$2:$AK$2)/10^9,0)</f>
        <v>0.1831005648</v>
      </c>
      <c r="BG226" s="160">
        <f>IF($AM$18&gt;0,'Assumptions (Coal)'!AP11*Model!$AM$18*AVERAGE('Assumptions (Coal)'!$AF$2:$AK$2)/10^9,0)</f>
        <v>0.09157080476</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0.04271880935</v>
      </c>
      <c r="AO227" s="160">
        <f>IF($AN$18&gt;0,'Assumptions (Coal)'!W11*Model!$AN$18*AVERAGE('Assumptions (Coal)'!$AG$2:$AL$2)/10^9,0)</f>
        <v>0.08223655593</v>
      </c>
      <c r="AP227" s="160">
        <f>IF($AN$18&gt;0,'Assumptions (Coal)'!X11*Model!$AN$18*AVERAGE('Assumptions (Coal)'!$AG$2:$AL$2)/10^9,0)</f>
        <v>0.07606226401</v>
      </c>
      <c r="AQ227" s="160">
        <f>IF($AN$18&gt;0,'Assumptions (Coal)'!Y11*Model!$AN$18*AVERAGE('Assumptions (Coal)'!$AG$2:$AL$2)/10^9,0)</f>
        <v>0.07036642277</v>
      </c>
      <c r="AR227" s="160">
        <f>IF($AN$18&gt;0,'Assumptions (Coal)'!Z11*Model!$AN$18*AVERAGE('Assumptions (Coal)'!$AG$2:$AL$2)/10^9,0)</f>
        <v>0.06508068209</v>
      </c>
      <c r="AS227" s="160">
        <f>IF($AN$18&gt;0,'Assumptions (Coal)'!AA11*Model!$AN$18*AVERAGE('Assumptions (Coal)'!$AG$2:$AL$2)/10^9,0)</f>
        <v>0.06020504198</v>
      </c>
      <c r="AT227" s="160">
        <f>IF($AN$18&gt;0,'Assumptions (Coal)'!AB11*Model!$AN$18*AVERAGE('Assumptions (Coal)'!$AG$2:$AL$2)/10^9,0)</f>
        <v>0.05568254403</v>
      </c>
      <c r="AU227" s="160">
        <f>IF($AN$18&gt;0,'Assumptions (Coal)'!AC11*Model!$AN$18*AVERAGE('Assumptions (Coal)'!$AG$2:$AL$2)/10^9,0)</f>
        <v>0.05151318824</v>
      </c>
      <c r="AV227" s="160">
        <f>IF($AN$18&gt;0,'Assumptions (Coal)'!AD11*Model!$AN$18*AVERAGE('Assumptions (Coal)'!$AG$2:$AL$2)/10^9,0)</f>
        <v>0.05082968729</v>
      </c>
      <c r="AW227" s="160">
        <f>IF($AN$18&gt;0,'Assumptions (Coal)'!AE11*Model!$AN$18*AVERAGE('Assumptions (Coal)'!$AG$2:$AL$2)/10^9,0)</f>
        <v>0.05081829561</v>
      </c>
      <c r="AX227" s="160">
        <f>IF($AN$18&gt;0,'Assumptions (Coal)'!AF11*Model!$AN$18*AVERAGE('Assumptions (Coal)'!$AG$2:$AL$2)/10^9,0)</f>
        <v>0.05082968729</v>
      </c>
      <c r="AY227" s="160">
        <f>IF($AN$18&gt;0,'Assumptions (Coal)'!AG11*Model!$AN$18*AVERAGE('Assumptions (Coal)'!$AG$2:$AL$2)/10^9,0)</f>
        <v>0.05081829561</v>
      </c>
      <c r="AZ227" s="160">
        <f>IF($AN$18&gt;0,'Assumptions (Coal)'!AH11*Model!$AN$18*AVERAGE('Assumptions (Coal)'!$AG$2:$AL$2)/10^9,0)</f>
        <v>0.05082968729</v>
      </c>
      <c r="BA227" s="160">
        <f>IF($AN$18&gt;0,'Assumptions (Coal)'!AI11*Model!$AN$18*AVERAGE('Assumptions (Coal)'!$AG$2:$AL$2)/10^9,0)</f>
        <v>0.05081829561</v>
      </c>
      <c r="BB227" s="160">
        <f>IF($AN$18&gt;0,'Assumptions (Coal)'!AJ11*Model!$AN$18*AVERAGE('Assumptions (Coal)'!$AG$2:$AL$2)/10^9,0)</f>
        <v>0.05082968729</v>
      </c>
      <c r="BC227" s="160">
        <f>IF($AN$18&gt;0,'Assumptions (Coal)'!AK11*Model!$AN$18*AVERAGE('Assumptions (Coal)'!$AG$2:$AL$2)/10^9,0)</f>
        <v>0.05081829561</v>
      </c>
      <c r="BD227" s="160">
        <f>IF($AN$18&gt;0,'Assumptions (Coal)'!AL11*Model!$AN$18*AVERAGE('Assumptions (Coal)'!$AG$2:$AL$2)/10^9,0)</f>
        <v>0.05082968729</v>
      </c>
      <c r="BE227" s="160">
        <f>IF($AN$18&gt;0,'Assumptions (Coal)'!AM11*Model!$AN$18*AVERAGE('Assumptions (Coal)'!$AG$2:$AL$2)/10^9,0)</f>
        <v>0.05081829561</v>
      </c>
      <c r="BF227" s="160">
        <f>IF($AN$18&gt;0,'Assumptions (Coal)'!AN11*Model!$AN$18*AVERAGE('Assumptions (Coal)'!$AG$2:$AL$2)/10^9,0)</f>
        <v>0.05082968729</v>
      </c>
      <c r="BG227" s="160">
        <f>IF($AN$18&gt;0,'Assumptions (Coal)'!AO11*Model!$AN$18*AVERAGE('Assumptions (Coal)'!$AG$2:$AL$2)/10^9,0)</f>
        <v>0.05081829561</v>
      </c>
      <c r="BH227" s="160">
        <f>IF($AN$18&gt;0,'Assumptions (Coal)'!AP11*Model!$AN$18*AVERAGE('Assumptions (Coal)'!$AG$2:$AL$2)/10^9,0)</f>
        <v>0.02541484364</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0.01377510574</v>
      </c>
      <c r="AP228" s="160">
        <f>IF($AO$18&gt;0,'Assumptions (Coal)'!W11*Model!$AO$18*AVERAGE('Assumptions (Coal)'!$AH$2:$AM$2)/10^9,0)</f>
        <v>0.0265179969</v>
      </c>
      <c r="AQ228" s="160">
        <f>IF($AO$18&gt;0,'Assumptions (Coal)'!X11*Model!$AO$18*AVERAGE('Assumptions (Coal)'!$AH$2:$AM$2)/10^9,0)</f>
        <v>0.02452703495</v>
      </c>
      <c r="AR228" s="160">
        <f>IF($AO$18&gt;0,'Assumptions (Coal)'!Y11*Model!$AO$18*AVERAGE('Assumptions (Coal)'!$AH$2:$AM$2)/10^9,0)</f>
        <v>0.02269035418</v>
      </c>
      <c r="AS228" s="160">
        <f>IF($AO$18&gt;0,'Assumptions (Coal)'!Z11*Model!$AO$18*AVERAGE('Assumptions (Coal)'!$AH$2:$AM$2)/10^9,0)</f>
        <v>0.02098591443</v>
      </c>
      <c r="AT228" s="160">
        <f>IF($AO$18&gt;0,'Assumptions (Coal)'!AA11*Model!$AO$18*AVERAGE('Assumptions (Coal)'!$AH$2:$AM$2)/10^9,0)</f>
        <v>0.0194137157</v>
      </c>
      <c r="AU228" s="160">
        <f>IF($AO$18&gt;0,'Assumptions (Coal)'!AB11*Model!$AO$18*AVERAGE('Assumptions (Coal)'!$AH$2:$AM$2)/10^9,0)</f>
        <v>0.01795539117</v>
      </c>
      <c r="AV228" s="160">
        <f>IF($AO$18&gt;0,'Assumptions (Coal)'!AC11*Model!$AO$18*AVERAGE('Assumptions (Coal)'!$AH$2:$AM$2)/10^9,0)</f>
        <v>0.01661094085</v>
      </c>
      <c r="AW228" s="160">
        <f>IF($AO$18&gt;0,'Assumptions (Coal)'!AD11*Model!$AO$18*AVERAGE('Assumptions (Coal)'!$AH$2:$AM$2)/10^9,0)</f>
        <v>0.01639053915</v>
      </c>
      <c r="AX228" s="160">
        <f>IF($AO$18&gt;0,'Assumptions (Coal)'!AE11*Model!$AO$18*AVERAGE('Assumptions (Coal)'!$AH$2:$AM$2)/10^9,0)</f>
        <v>0.01638686579</v>
      </c>
      <c r="AY228" s="160">
        <f>IF($AO$18&gt;0,'Assumptions (Coal)'!AF11*Model!$AO$18*AVERAGE('Assumptions (Coal)'!$AH$2:$AM$2)/10^9,0)</f>
        <v>0.01639053915</v>
      </c>
      <c r="AZ228" s="160">
        <f>IF($AO$18&gt;0,'Assumptions (Coal)'!AG11*Model!$AO$18*AVERAGE('Assumptions (Coal)'!$AH$2:$AM$2)/10^9,0)</f>
        <v>0.01638686579</v>
      </c>
      <c r="BA228" s="160">
        <f>IF($AO$18&gt;0,'Assumptions (Coal)'!AH11*Model!$AO$18*AVERAGE('Assumptions (Coal)'!$AH$2:$AM$2)/10^9,0)</f>
        <v>0.01639053915</v>
      </c>
      <c r="BB228" s="160">
        <f>IF($AO$18&gt;0,'Assumptions (Coal)'!AI11*Model!$AO$18*AVERAGE('Assumptions (Coal)'!$AH$2:$AM$2)/10^9,0)</f>
        <v>0.01638686579</v>
      </c>
      <c r="BC228" s="160">
        <f>IF($AO$18&gt;0,'Assumptions (Coal)'!AJ11*Model!$AO$18*AVERAGE('Assumptions (Coal)'!$AH$2:$AM$2)/10^9,0)</f>
        <v>0.01639053915</v>
      </c>
      <c r="BD228" s="160">
        <f>IF($AO$18&gt;0,'Assumptions (Coal)'!AK11*Model!$AO$18*AVERAGE('Assumptions (Coal)'!$AH$2:$AM$2)/10^9,0)</f>
        <v>0.01638686579</v>
      </c>
      <c r="BE228" s="160">
        <f>IF($AO$18&gt;0,'Assumptions (Coal)'!AL11*Model!$AO$18*AVERAGE('Assumptions (Coal)'!$AH$2:$AM$2)/10^9,0)</f>
        <v>0.01639053915</v>
      </c>
      <c r="BF228" s="160">
        <f>IF($AO$18&gt;0,'Assumptions (Coal)'!AM11*Model!$AO$18*AVERAGE('Assumptions (Coal)'!$AH$2:$AM$2)/10^9,0)</f>
        <v>0.01638686579</v>
      </c>
      <c r="BG228" s="160">
        <f>IF($AO$18&gt;0,'Assumptions (Coal)'!AN11*Model!$AO$18*AVERAGE('Assumptions (Coal)'!$AH$2:$AM$2)/10^9,0)</f>
        <v>0.01639053915</v>
      </c>
      <c r="BH228" s="160">
        <f>IF($AO$18&gt;0,'Assumptions (Coal)'!AO11*Model!$AO$18*AVERAGE('Assumptions (Coal)'!$AH$2:$AM$2)/10^9,0)</f>
        <v>0.01638686579</v>
      </c>
      <c r="BI228" s="160">
        <f>IF($AO$18&gt;0,'Assumptions (Coal)'!AP11*Model!$AO$18*AVERAGE('Assumptions (Coal)'!$AH$2:$AM$2)/10^9,0)</f>
        <v>0.008195269577</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3.295380595</v>
      </c>
      <c r="D242" s="160">
        <f>IF(Model!D16+Model!D17-Model!D10-Model!D11-D189+D136&gt;0,(1-'Assumptions (Coal)'!C36)*(Model!D16+Model!D17-Model!D10-Model!D11-D189+D136)+D189-D82+D83,Model!D16+Model!D17-Model!D10-Model!D11+D136-D82+D83)</f>
        <v>3.414660022</v>
      </c>
      <c r="E242" s="160">
        <f>IF(Model!E16+Model!E17-Model!E10-Model!E11-E189+E136&gt;0,(1-'Assumptions (Coal)'!D36)*(Model!E16+Model!E17-Model!E10-Model!E11-E189+E136)+E189-E82+E83,Model!E16+Model!E17-Model!E10-Model!E11+E136-E82+E83)</f>
        <v>3.038417515</v>
      </c>
      <c r="F242" s="160">
        <f>IF(Model!F16+Model!F17-Model!F10-Model!F11-F189+F136&gt;0,(1-'Assumptions (Coal)'!E36)*(Model!F16+Model!F17-Model!F10-Model!F11-F189+F136)+F189-F82+F83,Model!F16+Model!F17-Model!F10-Model!F11+F136-F82+F83)</f>
        <v>3.93870092</v>
      </c>
      <c r="G242" s="160">
        <f>IF(Model!G16+Model!G17-Model!G10-Model!G11-G189+G136&gt;0,(1-'Assumptions (Coal)'!F36)*(Model!G16+Model!G17-Model!G10-Model!G11-G189+G136)+G189-G82+G83,Model!G16+Model!G17-Model!G10-Model!G11+G136-G82+G83)</f>
        <v>4.024595898</v>
      </c>
      <c r="H242" s="160">
        <f>IF(Model!H16+Model!H17-Model!H10-Model!H11-H189+H136&gt;0,(1-'Assumptions (Coal)'!G36)*(Model!H16+Model!H17-Model!H10-Model!H11-H189+H136)+H189-H82+H83,Model!H16+Model!H17-Model!H10-Model!H11+H136-H82+H83)</f>
        <v>5.435112217</v>
      </c>
      <c r="I242" s="160">
        <f>IF(Model!I16+Model!I17-Model!I10-Model!I11-I189+I136&gt;0,(1-'Assumptions (Coal)'!H36)*(Model!I16+Model!I17-Model!I10-Model!I11-I189+I136)+I189-I82+I83,Model!I16+Model!I17-Model!I10-Model!I11+I136-I82+I83)</f>
        <v>4.462724506</v>
      </c>
      <c r="J242" s="160">
        <f>IF(Model!J16+Model!J17-Model!J10-Model!J11-J189+J136&gt;0,(1-'Assumptions (Coal)'!I36)*(Model!J16+Model!J17-Model!J10-Model!J11-J189+J136)+J189-J82+J83,Model!J16+Model!J17-Model!J10-Model!J11+J136-J82+J83)</f>
        <v>5.021582494</v>
      </c>
      <c r="K242" s="160">
        <f>IF(Model!K16+Model!K17-Model!K10-Model!K11-K189+K136&gt;0,(1-'Assumptions (Coal)'!J36)*(Model!K16+Model!K17-Model!K10-Model!K11-K189+K136)+K189-K82+K83,Model!K16+Model!K17-Model!K10-Model!K11+K136-K82+K83)</f>
        <v>5.963373878</v>
      </c>
      <c r="L242" s="160">
        <f>IF(Model!L16+Model!L17-Model!L10-Model!L11-L189+L136&gt;0,(1-'Assumptions (Coal)'!K36)*(Model!L16+Model!L17-Model!L10-Model!L11-L189+L136)+L189-L82+L83,Model!L16+Model!L17-Model!L10-Model!L11+L136-L82+L83)</f>
        <v>3.566877206</v>
      </c>
      <c r="M242" s="160">
        <f>IF(Model!M16+Model!M17-Model!M10-Model!M11-M189+M136&gt;0,(1-'Assumptions (Coal)'!L36)*(Model!M16+Model!M17-Model!M10-Model!M11-M189+M136)+M189-M82+M83,Model!M16+Model!M17-Model!M10-Model!M11+M136-M82+M83)</f>
        <v>3.489044721</v>
      </c>
      <c r="N242" s="160">
        <f>IF(Model!N16+Model!N17-Model!N10-Model!N11-N189+N136&gt;0,(1-'Assumptions (Coal)'!M36)*(Model!N16+Model!N17-Model!N10-Model!N11-N189+N136)+N189-N82+N83,Model!N16+Model!N17-Model!N10-Model!N11+N136-N82+N83)</f>
        <v>3.331482855</v>
      </c>
      <c r="O242" s="160">
        <f>IF(Model!O16+Model!O17-Model!O10-Model!O11-O189+O136&gt;0,(1-'Assumptions (Coal)'!N36)*(Model!O16+Model!O17-Model!O10-Model!O11-O189+O136)+O189-O82+O83,Model!O16+Model!O17-Model!O10-Model!O11+O136-O82+O83)</f>
        <v>2.393696951</v>
      </c>
      <c r="P242" s="160">
        <f>IF(Model!P16+Model!P17-Model!P10-Model!P11-P189+P136&gt;0,(1-'Assumptions (Coal)'!O36)*(Model!P16+Model!P17-Model!P10-Model!P11-P189+P136)+P189-P82+P83,Model!P16+Model!P17-Model!P10-Model!P11+P136-P82+P83)</f>
        <v>2.940570958</v>
      </c>
      <c r="Q242" s="160">
        <f>IF(Model!Q16+Model!Q17-Model!Q10-Model!Q11-Q189+Q136&gt;0,(1-'Assumptions (Coal)'!P36)*(Model!Q16+Model!Q17-Model!Q10-Model!Q11-Q189+Q136)+Q189-Q82+Q83,Model!Q16+Model!Q17-Model!Q10-Model!Q11+Q136-Q82+Q83)</f>
        <v>3.243503313</v>
      </c>
      <c r="R242" s="160">
        <f>IF(Model!R16+Model!R17-Model!R10-Model!R11-R189+R136&gt;0,(1-'Assumptions (Coal)'!Q36)*(Model!R16+Model!R17-Model!R10-Model!R11-R189+R136)+R189-R82+R83,Model!R16+Model!R17-Model!R10-Model!R11+R136-R82+R83)</f>
        <v>1.941319699</v>
      </c>
      <c r="S242" s="160">
        <f>IF(Model!S16+Model!S17-Model!S10-Model!S11-S189+S136&gt;0,(1-'Assumptions (Coal)'!R36)*(Model!S16+Model!S17-Model!S10-Model!S11-S189+S136)+S189-S82+S83,Model!S16+Model!S17-Model!S10-Model!S11+S136-S82+S83)</f>
        <v>1.980213935</v>
      </c>
      <c r="T242" s="160">
        <f>IF(Model!T16+Model!T17-Model!T10-Model!T11-T189+T136&gt;0,(1-'Assumptions (Coal)'!S36)*(Model!T16+Model!T17-Model!T10-Model!T11-T189+T136)+T189-T82+T83,Model!T16+Model!T17-Model!T10-Model!T11+T136-T82+T83)</f>
        <v>1.764405263</v>
      </c>
      <c r="U242" s="160">
        <f>IF(Model!U16+Model!U17-Model!U10-Model!U11-U189+U136&gt;0,(1-'Assumptions (Coal)'!T36)*(Model!U16+Model!U17-Model!U10-Model!U11-U189+U136)+U189-U82+U83,Model!U16+Model!U17-Model!U10-Model!U11+U136-U82+U83)</f>
        <v>2.325612622</v>
      </c>
      <c r="V242" s="160">
        <f>IF(Model!V16+Model!V17-Model!V10-Model!V11-V189+V136&gt;0,(1-'Assumptions (Coal)'!U36)*(Model!V16+Model!V17-Model!V10-Model!V11-V189+V136)+V189-V82+V83,Model!V16+Model!V17-Model!V10-Model!V11+V136-V82+V83)</f>
        <v>2.377992716</v>
      </c>
      <c r="W242" s="160">
        <f>IF(Model!W16+Model!W17-Model!W10-Model!W11-W189+W136&gt;0,(1-'Assumptions (Coal)'!V36)*(Model!W16+Model!W17-Model!W10-Model!W11-W189+W136)+W189-W82+W83,Model!W16+Model!W17-Model!W10-Model!W11+W136-W82+W83)</f>
        <v>2.244442087</v>
      </c>
      <c r="X242" s="160">
        <f>IF(Model!X16+Model!X17-Model!X10-Model!X11-X189+X136&gt;0,(1-'Assumptions (Coal)'!W36)*(Model!X16+Model!X17-Model!X10-Model!X11-X189+X136)+X189-X82+X83,Model!X16+Model!X17-Model!X10-Model!X11+X136-X82+X83)</f>
        <v>2.434879475</v>
      </c>
      <c r="Y242" s="160">
        <f>IF(Model!Y16+Model!Y17-Model!Y10-Model!Y11-Y189+Y136&gt;0,(1-'Assumptions (Coal)'!X36)*(Model!Y16+Model!Y17-Model!Y10-Model!Y11-Y189+Y136)+Y189-Y82+Y83,Model!Y16+Model!Y17-Model!Y10-Model!Y11+Y136-Y82+Y83)</f>
        <v>2.353151352</v>
      </c>
      <c r="Z242" s="160">
        <f>IF(Model!Z16+Model!Z17-Model!Z10-Model!Z11-Z189+Z136&gt;0,(1-'Assumptions (Coal)'!Y36)*(Model!Z16+Model!Z17-Model!Z10-Model!Z11-Z189+Z136)+Z189-Z82+Z83,Model!Z16+Model!Z17-Model!Z10-Model!Z11+Z136-Z82+Z83)</f>
        <v>1.802122374</v>
      </c>
      <c r="AA242" s="160">
        <f>IF(Model!AA16+Model!AA17-Model!AA10-Model!AA11-AA189+AA136&gt;0,(1-'Assumptions (Coal)'!Z36)*(Model!AA16+Model!AA17-Model!AA10-Model!AA11-AA189+AA136)+AA189-AA82+AA83,Model!AA16+Model!AA17-Model!AA10-Model!AA11+AA136-AA82+AA83)</f>
        <v>1.323487995</v>
      </c>
      <c r="AB242" s="160">
        <f>IF(Model!AB16+Model!AB17-Model!AB10-Model!AB11-AB189+AB136&gt;0,(1-'Assumptions (Coal)'!AA36)*(Model!AB16+Model!AB17-Model!AB10-Model!AB11-AB189+AB136)+AB189-AB82+AB83,Model!AB16+Model!AB17-Model!AB10-Model!AB11+AB136-AB82+AB83)</f>
        <v>-0.2093367203</v>
      </c>
      <c r="AC242" s="160">
        <f>IF(Model!AC16+Model!AC17-Model!AC10-Model!AC11-AC189+AC136&gt;0,(1-'Assumptions (Coal)'!AB36)*(Model!AC16+Model!AC17-Model!AC10-Model!AC11-AC189+AC136)+AC189-AC82+AC83,Model!AC16+Model!AC17-Model!AC10-Model!AC11+AC136-AC82+AC83)</f>
        <v>-1.180328547</v>
      </c>
      <c r="AD242" s="160">
        <f>IF(Model!AD16+Model!AD17-Model!AD10-Model!AD11-AD189+AD136&gt;0,(1-'Assumptions (Coal)'!AC36)*(Model!AD16+Model!AD17-Model!AD10-Model!AD11-AD189+AD136)+AD189-AD82+AD83,Model!AD16+Model!AD17-Model!AD10-Model!AD11+AD136-AD82+AD83)</f>
        <v>-1.49299352</v>
      </c>
      <c r="AE242" s="160">
        <f>IF(Model!AE16+Model!AE17-Model!AE10-Model!AE11-AE189+AE136&gt;0,(1-'Assumptions (Coal)'!AD36)*(Model!AE16+Model!AE17-Model!AE10-Model!AE11-AE189+AE136)+AE189-AE82+AE83,Model!AE16+Model!AE17-Model!AE10-Model!AE11+AE136-AE82+AE83)</f>
        <v>-2.126862674</v>
      </c>
      <c r="AF242" s="160">
        <f>IF(Model!AF16+Model!AF17-Model!AF10-Model!AF11-AF189+AF136&gt;0,(1-'Assumptions (Coal)'!AE36)*(Model!AF16+Model!AF17-Model!AF10-Model!AF11-AF189+AF136)+AF189-AF82+AF83,Model!AF16+Model!AF17-Model!AF10-Model!AF11+AF136-AF82+AF83)</f>
        <v>-2.20245735</v>
      </c>
      <c r="AG242" s="160">
        <f>IF(Model!AG16+Model!AG17-Model!AG10-Model!AG11-AG189+AG136&gt;0,(1-'Assumptions (Coal)'!AF36)*(Model!AG16+Model!AG17-Model!AG10-Model!AG11-AG189+AG136)+AG189-AG82+AG83,Model!AG16+Model!AG17-Model!AG10-Model!AG11+AG136-AG82+AG83)</f>
        <v>-2.303630843</v>
      </c>
      <c r="AH242" s="160">
        <f>IF(Model!AH16+Model!AH17-Model!AH10-Model!AH11-AH189+AH136&gt;0,(1-'Assumptions (Coal)'!AG36)*(Model!AH16+Model!AH17-Model!AH10-Model!AH11-AH189+AH136)+AH189-AH82+AH83,Model!AH16+Model!AH17-Model!AH10-Model!AH11+AH136-AH82+AH83)</f>
        <v>-1.214847189</v>
      </c>
      <c r="AI242" s="160">
        <f>IF(Model!AI16+Model!AI17-Model!AI10-Model!AI11-AI189+AI136&gt;0,(1-'Assumptions (Coal)'!AH36)*(Model!AI16+Model!AI17-Model!AI10-Model!AI11-AI189+AI136)+AI189-AI82+AI83,Model!AI16+Model!AI17-Model!AI10-Model!AI11+AI136-AI82+AI83)</f>
        <v>-0.671883875</v>
      </c>
      <c r="AJ242" s="160">
        <f>IF(Model!AJ16+Model!AJ17-Model!AJ10-Model!AJ11-AJ189+AJ136&gt;0,(1-'Assumptions (Coal)'!AI36)*(Model!AJ16+Model!AJ17-Model!AJ10-Model!AJ11-AJ189+AJ136)+AJ189-AJ82+AJ83,Model!AJ16+Model!AJ17-Model!AJ10-Model!AJ11+AJ136-AJ82+AJ83)</f>
        <v>-0.5599193781</v>
      </c>
      <c r="AK242" s="160">
        <f>IF(Model!AK16+Model!AK17-Model!AK10-Model!AK11-AK189+AK136&gt;0,(1-'Assumptions (Coal)'!AJ36)*(Model!AK16+Model!AK17-Model!AK10-Model!AK11-AK189+AK136)+AK189-AK82+AK83,Model!AK16+Model!AK17-Model!AK10-Model!AK11+AK136-AK82+AK83)</f>
        <v>-0.2183820776</v>
      </c>
      <c r="AL242" s="160">
        <f>IF(Model!AL16+Model!AL17-Model!AL10-Model!AL11-AL189+AL136&gt;0,(1-'Assumptions (Coal)'!AK36)*(Model!AL16+Model!AL17-Model!AL10-Model!AL11-AL189+AL136)+AL189-AL82+AL83,Model!AL16+Model!AL17-Model!AL10-Model!AL11+AL136-AL82+AL83)</f>
        <v>-0.06520937099</v>
      </c>
      <c r="AM242" s="160">
        <f>IF(Model!AM16+Model!AM17-Model!AM10-Model!AM11-AM189+AM136&gt;0,(1-'Assumptions (Coal)'!AL36)*(Model!AM16+Model!AM17-Model!AM10-Model!AM11-AM189+AM136)+AM189-AM82+AM83,Model!AM16+Model!AM17-Model!AM10-Model!AM11+AM136-AM82+AM83)</f>
        <v>0.2619553731</v>
      </c>
      <c r="AN242" s="160">
        <f>IF(Model!AN16+Model!AN17-Model!AN10-Model!AN11-AN189+AN136&gt;0,(1-'Assumptions (Coal)'!AM36)*(Model!AN16+Model!AN17-Model!AN10-Model!AN11-AN189+AN136)+AN189-AN82+AN83,Model!AN16+Model!AN17-Model!AN10-Model!AN11+AN136-AN82+AN83)</f>
        <v>0.2599949072</v>
      </c>
      <c r="AO242" s="160">
        <f>IF(Model!AO16+Model!AO17-Model!AO10-Model!AO11-AO189+AO136&gt;0,(1-'Assumptions (Coal)'!AN36)*(Model!AO16+Model!AO17-Model!AO10-Model!AO11-AO189+AO136)+AO189-AO82+AO83,Model!AO16+Model!AO17-Model!AO10-Model!AO11+AO136-AO82+AO83)</f>
        <v>0.2496147656</v>
      </c>
      <c r="AP242" s="160">
        <f>IF(Model!AP16+Model!AP17-Model!AP10-Model!AP11-AP189+AP136&gt;0,(1-'Assumptions (Coal)'!AO36)*(Model!AP16+Model!AP17-Model!AP10-Model!AP11-AP189+AP136)+AP189-AP82+AP83,Model!AP16+Model!AP17-Model!AP10-Model!AP11+AP136-AP82+AP83)</f>
        <v>0.1787767057</v>
      </c>
      <c r="AQ242" s="160">
        <f>IF(Model!AQ16+Model!AQ17-Model!AQ10-Model!AQ11-AQ189+AQ136&gt;0,(1-'Assumptions (Coal)'!AP36)*(Model!AQ16+Model!AQ17-Model!AQ10-Model!AQ11-AQ189+AQ136)+AQ189-AQ82+AQ83,Model!AQ16+Model!AQ17-Model!AQ10-Model!AQ11+AQ136-AQ82+AQ83)</f>
        <v>0.09816730211</v>
      </c>
      <c r="AR242" s="160">
        <f>IF(Model!AR16+Model!AR17-Model!AR10-Model!AR11-AR189+AR136&gt;0,(1-'Assumptions (Coal)'!AQ36)*(Model!AR16+Model!AR17-Model!AR10-Model!AR11-AR189+AR136)+AR189-AR82+AR83,Model!AR16+Model!AR17-Model!AR10-Model!AR11+AR136-AR82+AR83)</f>
        <v>0.004380931101</v>
      </c>
      <c r="AS242" s="160">
        <f>IF(Model!AS16+Model!AS17-Model!AS10-Model!AS11-AS189+AS136&gt;0,(1-'Assumptions (Coal)'!AR36)*(Model!AS16+Model!AS17-Model!AS10-Model!AS11-AS189+AS136)+AS189-AS82+AS83,Model!AS16+Model!AS17-Model!AS10-Model!AS11+AS136-AS82+AS83)</f>
        <v>-0.08984814129</v>
      </c>
      <c r="AT242" s="160">
        <f>IF(Model!AT16+Model!AT17-Model!AT10-Model!AT11-AT189+AT136&gt;0,(1-'Assumptions (Coal)'!AS36)*(Model!AT16+Model!AT17-Model!AT10-Model!AT11-AT189+AT136)+AT189-AT82+AT83,Model!AT16+Model!AT17-Model!AT10-Model!AT11+AT136-AT82+AT83)</f>
        <v>-0.1875736342</v>
      </c>
      <c r="AU242" s="160">
        <f>IF(Model!AU16+Model!AU17-Model!AU10-Model!AU11-AU189+AU136&gt;0,(1-'Assumptions (Coal)'!AT36)*(Model!AU16+Model!AU17-Model!AU10-Model!AU11-AU189+AU136)+AU189-AU82+AU83,Model!AU16+Model!AU17-Model!AU10-Model!AU11+AU136-AU82+AU83)</f>
        <v>-0.08164889399</v>
      </c>
      <c r="AV242" s="160">
        <f>IF(Model!AV16+Model!AV17-Model!AV10-Model!AV11-AV189+AV136&gt;0,(1-'Assumptions (Coal)'!AU36)*(Model!AV16+Model!AV17-Model!AV10-Model!AV11-AV189+AV136)+AV189-AV82+AV83,Model!AV16+Model!AV17-Model!AV10-Model!AV11+AV136-AV82+AV83)</f>
        <v>0.01530102611</v>
      </c>
      <c r="AW242" s="160">
        <f>IF(Model!AW16+Model!AW17-Model!AW10-Model!AW11-AW189+AW136&gt;0,(1-'Assumptions (Coal)'!AV36)*(Model!AW16+Model!AW17-Model!AW10-Model!AW11-AW189+AW136)+AW189-AW82+AW83,Model!AW16+Model!AW17-Model!AW10-Model!AW11+AW136-AW82+AW83)</f>
        <v>0.499794059</v>
      </c>
      <c r="AX242" s="160">
        <f>IF(Model!AX16+Model!AX17-Model!AX10-Model!AX11-AX189+AX136&gt;0,(1-'Assumptions (Coal)'!AW36)*(Model!AX16+Model!AX17-Model!AX10-Model!AX11-AX189+AX136)+AX189-AX82+AX83,Model!AX16+Model!AX17-Model!AX10-Model!AX11+AX136-AX82+AX83)</f>
        <v>0.7496053489</v>
      </c>
      <c r="AY242" s="160">
        <f>IF(Model!AY16+Model!AY17-Model!AY10-Model!AY11-AY189+AY136&gt;0,(1-'Assumptions (Coal)'!AX36)*(Model!AY16+Model!AY17-Model!AY10-Model!AY11-AY189+AY136)+AY189-AY82+AY83,Model!AY16+Model!AY17-Model!AY10-Model!AY11+AY136-AY82+AY83)</f>
        <v>0.7636732767</v>
      </c>
      <c r="AZ242" s="160">
        <f>IF(Model!AZ16+Model!AZ17-Model!AZ10-Model!AZ11-AZ189+AZ136&gt;0,(1-'Assumptions (Coal)'!AY36)*(Model!AZ16+Model!AZ17-Model!AZ10-Model!AZ11-AZ189+AZ136)+AZ189-AZ82+AZ83,Model!AZ16+Model!AZ17-Model!AZ10-Model!AZ11+AZ136-AZ82+AZ83)</f>
        <v>0.8613107175</v>
      </c>
      <c r="BA242" s="160">
        <f>IF(Model!BA16+Model!BA17-Model!BA10-Model!BA11-BA189+BA136&gt;0,(1-'Assumptions (Coal)'!AZ36)*(Model!BA16+Model!BA17-Model!BA10-Model!BA11-BA189+BA136)+BA189-BA82+BA83,Model!BA16+Model!BA17-Model!BA10-Model!BA11+BA136-BA82+BA83)</f>
        <v>0.8894424809</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1.706725224</v>
      </c>
      <c r="D243" s="160">
        <f>IF(Model!D16+Model!D17-Model!D10-Model!D11-D189+D136&gt;0,'Assumptions (Coal)'!C36*(Model!D16+Model!D17-Model!D10-Model!D11-D189+D136)-'Assumptions (Coal)'!C37*Model!D9/10^3,-'Assumptions (Coal)'!C37*Model!D9/10^3)</f>
        <v>1.771095243</v>
      </c>
      <c r="E243" s="160">
        <f>IF(Model!E16+Model!E17-Model!E10-Model!E11-E189+E136&gt;0,'Assumptions (Coal)'!D36*(Model!E16+Model!E17-Model!E10-Model!E11-E189+E136)-'Assumptions (Coal)'!D37*Model!E9/10^3,-'Assumptions (Coal)'!D37*Model!E9/10^3)</f>
        <v>1.565638661</v>
      </c>
      <c r="F243" s="160">
        <f>IF(Model!F16+Model!F17-Model!F10-Model!F11-F189+F136&gt;0,'Assumptions (Coal)'!E36*(Model!F16+Model!F17-Model!F10-Model!F11-F189+F136)-'Assumptions (Coal)'!E37*Model!F9/10^3,-'Assumptions (Coal)'!E37*Model!F9/10^3)</f>
        <v>2.17289252</v>
      </c>
      <c r="G243" s="160">
        <f>IF(Model!G16+Model!G17-Model!G10-Model!G11-G189+G136&gt;0,'Assumptions (Coal)'!F36*(Model!G16+Model!G17-Model!G10-Model!G11-G189+G136)-'Assumptions (Coal)'!F37*Model!G9/10^3,-'Assumptions (Coal)'!F37*Model!G9/10^3)</f>
        <v>2.237585339</v>
      </c>
      <c r="H243" s="160">
        <f>IF(Model!H16+Model!H17-Model!H10-Model!H11-H189+H136&gt;0,'Assumptions (Coal)'!G36*(Model!H16+Model!H17-Model!H10-Model!H11-H189+H136)-'Assumptions (Coal)'!G37*Model!H9/10^3,-'Assumptions (Coal)'!G37*Model!H9/10^3)</f>
        <v>3.041637613</v>
      </c>
      <c r="I243" s="160">
        <f>IF(Model!I16+Model!I17-Model!I10-Model!I11-I189+I136&gt;0,'Assumptions (Coal)'!H36*(Model!I16+Model!I17-Model!I10-Model!I11-I189+I136)-'Assumptions (Coal)'!H37*Model!I9/10^3,-'Assumptions (Coal)'!H37*Model!I9/10^3)</f>
        <v>2.52368228</v>
      </c>
      <c r="J243" s="160">
        <f>IF(Model!J16+Model!J17-Model!J10-Model!J11-J189+J136&gt;0,'Assumptions (Coal)'!I36*(Model!J16+Model!J17-Model!J10-Model!J11-J189+J136)-'Assumptions (Coal)'!I37*Model!J9/10^3,-'Assumptions (Coal)'!I37*Model!J9/10^3)</f>
        <v>2.8253202</v>
      </c>
      <c r="K243" s="160">
        <f>IF(Model!K16+Model!K17-Model!K10-Model!K11-K189+K136&gt;0,'Assumptions (Coal)'!J36*(Model!K16+Model!K17-Model!K10-Model!K11-K189+K136)-'Assumptions (Coal)'!J37*Model!K9/10^3,-'Assumptions (Coal)'!J37*Model!K9/10^3)</f>
        <v>3.352700452</v>
      </c>
      <c r="L243" s="160">
        <f>IF(Model!L16+Model!L17-Model!L10-Model!L11-L189+L136&gt;0,'Assumptions (Coal)'!K36*(Model!L16+Model!L17-Model!L10-Model!L11-L189+L136)-'Assumptions (Coal)'!K37*Model!L9/10^3,-'Assumptions (Coal)'!K37*Model!L9/10^3)</f>
        <v>1.89601519</v>
      </c>
      <c r="M243" s="160">
        <f>IF(Model!M16+Model!M17-Model!M10-Model!M11-M189+M136&gt;0,'Assumptions (Coal)'!L36*(Model!M16+Model!M17-Model!M10-Model!M11-M189+M136)-'Assumptions (Coal)'!L37*Model!M9/10^3,-'Assumptions (Coal)'!L37*Model!M9/10^3)</f>
        <v>1.794726657</v>
      </c>
      <c r="N243" s="160">
        <f>IF(Model!N16+Model!N17-Model!N10-Model!N11-N189+N136&gt;0,'Assumptions (Coal)'!M36*(Model!N16+Model!N17-Model!N10-Model!N11-N189+N136)-'Assumptions (Coal)'!M37*Model!N9/10^3,-'Assumptions (Coal)'!M37*Model!N9/10^3)</f>
        <v>1.65399061</v>
      </c>
      <c r="O243" s="160">
        <f>IF(Model!O16+Model!O17-Model!O10-Model!O11-O189+O136&gt;0,'Assumptions (Coal)'!N36*(Model!O16+Model!O17-Model!O10-Model!O11-O189+O136)-'Assumptions (Coal)'!N37*Model!O9/10^3,-'Assumptions (Coal)'!N37*Model!O9/10^3)</f>
        <v>1.146523166</v>
      </c>
      <c r="P243" s="160">
        <f>IF(Model!P16+Model!P17-Model!P10-Model!P11-P189+P136&gt;0,'Assumptions (Coal)'!O36*(Model!P16+Model!P17-Model!P10-Model!P11-P189+P136)-'Assumptions (Coal)'!O37*Model!P9/10^3,-'Assumptions (Coal)'!O37*Model!P9/10^3)</f>
        <v>1.449400728</v>
      </c>
      <c r="Q243" s="160">
        <f>IF(Model!Q16+Model!Q17-Model!Q10-Model!Q11-Q189+Q136&gt;0,'Assumptions (Coal)'!P36*(Model!Q16+Model!Q17-Model!Q10-Model!Q11-Q189+Q136)-'Assumptions (Coal)'!P37*Model!Q9/10^3,-'Assumptions (Coal)'!P37*Model!Q9/10^3)</f>
        <v>1.598624879</v>
      </c>
      <c r="R243" s="160">
        <f>IF(Model!R16+Model!R17-Model!R10-Model!R11-R189+R136&gt;0,'Assumptions (Coal)'!Q36*(Model!R16+Model!R17-Model!R10-Model!R11-R189+R136)-'Assumptions (Coal)'!Q37*Model!R9/10^3,-'Assumptions (Coal)'!Q37*Model!R9/10^3)</f>
        <v>1.043300048</v>
      </c>
      <c r="S243" s="160">
        <f>IF(Model!S16+Model!S17-Model!S10-Model!S11-S189+S136&gt;0,'Assumptions (Coal)'!R36*(Model!S16+Model!S17-Model!S10-Model!S11-S189+S136)-'Assumptions (Coal)'!R37*Model!S9/10^3,-'Assumptions (Coal)'!R37*Model!S9/10^3)</f>
        <v>1.0829935</v>
      </c>
      <c r="T243" s="160">
        <f>IF(Model!T16+Model!T17-Model!T10-Model!T11-T189+T136&gt;0,'Assumptions (Coal)'!S36*(Model!T16+Model!T17-Model!T10-Model!T11-T189+T136)-'Assumptions (Coal)'!S37*Model!T9/10^3,-'Assumptions (Coal)'!S37*Model!T9/10^3)</f>
        <v>0.9814329331</v>
      </c>
      <c r="U243" s="160">
        <f>IF(Model!U16+Model!U17-Model!U10-Model!U11-U189+U136&gt;0,'Assumptions (Coal)'!T36*(Model!U16+Model!U17-Model!U10-Model!U11-U189+U136)-'Assumptions (Coal)'!T37*Model!U9/10^3,-'Assumptions (Coal)'!T37*Model!U9/10^3)</f>
        <v>0.6009219305</v>
      </c>
      <c r="V243" s="160">
        <f>IF(Model!V16+Model!V17-Model!V10-Model!V11-V189+V136&gt;0,'Assumptions (Coal)'!U36*(Model!V16+Model!V17-Model!V10-Model!V11-V189+V136)-'Assumptions (Coal)'!U37*Model!V9/10^3,-'Assumptions (Coal)'!U37*Model!V9/10^3)</f>
        <v>0.6173112347</v>
      </c>
      <c r="W243" s="160">
        <f>IF(Model!W16+Model!W17-Model!W10-Model!W11-W189+W136&gt;0,'Assumptions (Coal)'!V36*(Model!W16+Model!W17-Model!W10-Model!W11-W189+W136)-'Assumptions (Coal)'!V37*Model!W9/10^3,-'Assumptions (Coal)'!V37*Model!W9/10^3)</f>
        <v>0.6035890671</v>
      </c>
      <c r="X243" s="160">
        <f>IF(Model!X16+Model!X17-Model!X10-Model!X11-X189+X136&gt;0,'Assumptions (Coal)'!W36*(Model!X16+Model!X17-Model!X10-Model!X11-X189+X136)-'Assumptions (Coal)'!W37*Model!X9/10^3,-'Assumptions (Coal)'!W37*Model!X9/10^3)</f>
        <v>0.548441497</v>
      </c>
      <c r="Y243" s="160">
        <f>IF(Model!Y16+Model!Y17-Model!Y10-Model!Y11-Y189+Y136&gt;0,'Assumptions (Coal)'!X36*(Model!Y16+Model!Y17-Model!Y10-Model!Y11-Y189+Y136)-'Assumptions (Coal)'!X37*Model!Y9/10^3,-'Assumptions (Coal)'!X37*Model!Y9/10^3)</f>
        <v>0.5038536791</v>
      </c>
      <c r="Z243" s="160">
        <f>IF(Model!Z16+Model!Z17-Model!Z10-Model!Z11-Z189+Z136&gt;0,'Assumptions (Coal)'!Y36*(Model!Z16+Model!Z17-Model!Z10-Model!Z11-Z189+Z136)-'Assumptions (Coal)'!Y37*Model!Z9/10^3,-'Assumptions (Coal)'!Y37*Model!Z9/10^3)</f>
        <v>0.5029548946</v>
      </c>
      <c r="AA243" s="160">
        <f>IF(Model!AA16+Model!AA17-Model!AA10-Model!AA11-AA189+AA136&gt;0,'Assumptions (Coal)'!Z36*(Model!AA16+Model!AA17-Model!AA10-Model!AA11-AA189+AA136)-'Assumptions (Coal)'!Z37*Model!AA9/10^3,-'Assumptions (Coal)'!Z37*Model!AA9/10^3)</f>
        <v>0.4944610108</v>
      </c>
      <c r="AB243" s="160">
        <f>IF(Model!AB16+Model!AB17-Model!AB10-Model!AB11-AB189+AB136&gt;0,'Assumptions (Coal)'!AA36*(Model!AB16+Model!AB17-Model!AB10-Model!AB11-AB189+AB136)-'Assumptions (Coal)'!AA37*Model!AB9/10^3,-'Assumptions (Coal)'!AA37*Model!AB9/10^3)</f>
        <v>0.4981908257</v>
      </c>
      <c r="AC243" s="160">
        <f>IF(Model!AC16+Model!AC17-Model!AC10-Model!AC11-AC189+AC136&gt;0,'Assumptions (Coal)'!AB36*(Model!AC16+Model!AC17-Model!AC10-Model!AC11-AC189+AC136)-'Assumptions (Coal)'!AB37*Model!AC9/10^3,-'Assumptions (Coal)'!AB37*Model!AC9/10^3)</f>
        <v>0.4881187444</v>
      </c>
      <c r="AD243" s="160">
        <f>IF(Model!AD16+Model!AD17-Model!AD10-Model!AD11-AD189+AD136&gt;0,'Assumptions (Coal)'!AC36*(Model!AD16+Model!AD17-Model!AD10-Model!AD11-AD189+AD136)-'Assumptions (Coal)'!AC37*Model!AD9/10^3,-'Assumptions (Coal)'!AC37*Model!AD9/10^3)</f>
        <v>0.4820634489</v>
      </c>
      <c r="AE243" s="160">
        <f>IF(Model!AE16+Model!AE17-Model!AE10-Model!AE11-AE189+AE136&gt;0,'Assumptions (Coal)'!AD36*(Model!AE16+Model!AE17-Model!AE10-Model!AE11-AE189+AE136)-'Assumptions (Coal)'!AD37*Model!AE9/10^3,-'Assumptions (Coal)'!AD37*Model!AE9/10^3)</f>
        <v>0.4739207473</v>
      </c>
      <c r="AF243" s="160">
        <f>IF(Model!AF16+Model!AF17-Model!AF10-Model!AF11-AF189+AF136&gt;0,'Assumptions (Coal)'!AE36*(Model!AF16+Model!AF17-Model!AF10-Model!AF11-AF189+AF136)-'Assumptions (Coal)'!AE37*Model!AF9/10^3,-'Assumptions (Coal)'!AE37*Model!AF9/10^3)</f>
        <v>0.4132732708</v>
      </c>
      <c r="AG243" s="160">
        <f>IF(Model!AG16+Model!AG17-Model!AG10-Model!AG11-AG189+AG136&gt;0,'Assumptions (Coal)'!AF36*(Model!AG16+Model!AG17-Model!AG10-Model!AG11-AG189+AG136)-'Assumptions (Coal)'!AF37*Model!AG9/10^3,-'Assumptions (Coal)'!AF37*Model!AG9/10^3)</f>
        <v>0.3043019456</v>
      </c>
      <c r="AH243" s="160">
        <f>IF(Model!AH16+Model!AH17-Model!AH10-Model!AH11-AH189+AH136&gt;0,'Assumptions (Coal)'!AG36*(Model!AH16+Model!AH17-Model!AH10-Model!AH11-AH189+AH136)-'Assumptions (Coal)'!AG37*Model!AH9/10^3,-'Assumptions (Coal)'!AG37*Model!AH9/10^3)</f>
        <v>0.09039321657</v>
      </c>
      <c r="AI243" s="160">
        <f>IF(Model!AI16+Model!AI17-Model!AI10-Model!AI11-AI189+AI136&gt;0,'Assumptions (Coal)'!AH36*(Model!AI16+Model!AI17-Model!AI10-Model!AI11-AI189+AI136)-'Assumptions (Coal)'!AH37*Model!AI9/10^3,-'Assumptions (Coal)'!AH37*Model!AI9/10^3)</f>
        <v>-0.06160622966</v>
      </c>
      <c r="AJ243" s="160">
        <f>IF(Model!AJ16+Model!AJ17-Model!AJ10-Model!AJ11-AJ189+AJ136&gt;0,'Assumptions (Coal)'!AI36*(Model!AJ16+Model!AJ17-Model!AJ10-Model!AJ11-AJ189+AJ136)-'Assumptions (Coal)'!AI37*Model!AJ9/10^3,-'Assumptions (Coal)'!AI37*Model!AJ9/10^3)</f>
        <v>-0.06034480263</v>
      </c>
      <c r="AK243" s="160">
        <f>IF(Model!AK16+Model!AK17-Model!AK10-Model!AK11-AK189+AK136&gt;0,'Assumptions (Coal)'!AJ36*(Model!AK16+Model!AK17-Model!AK10-Model!AK11-AK189+AK136)-'Assumptions (Coal)'!AJ37*Model!AK9/10^3,-'Assumptions (Coal)'!AJ37*Model!AK9/10^3)</f>
        <v>-0.05900880278</v>
      </c>
      <c r="AL243" s="160">
        <f>IF(Model!AL16+Model!AL17-Model!AL10-Model!AL11-AL189+AL136&gt;0,'Assumptions (Coal)'!AK36*(Model!AL16+Model!AL17-Model!AL10-Model!AL11-AL189+AL136)-'Assumptions (Coal)'!AK37*Model!AL9/10^3,-'Assumptions (Coal)'!AK37*Model!AL9/10^3)</f>
        <v>-0.05759576223</v>
      </c>
      <c r="AM243" s="160">
        <f>IF(Model!AM16+Model!AM17-Model!AM10-Model!AM11-AM189+AM136&gt;0,'Assumptions (Coal)'!AL36*(Model!AM16+Model!AM17-Model!AM10-Model!AM11-AM189+AM136)-'Assumptions (Coal)'!AL37*Model!AM9/10^3,-'Assumptions (Coal)'!AL37*Model!AM9/10^3)</f>
        <v>-0.05610314441</v>
      </c>
      <c r="AN243" s="160">
        <f>IF(Model!AN16+Model!AN17-Model!AN10-Model!AN11-AN189+AN136&gt;0,'Assumptions (Coal)'!AM36*(Model!AN16+Model!AN17-Model!AN10-Model!AN11-AN189+AN136)-'Assumptions (Coal)'!AM37*Model!AN9/10^3,-'Assumptions (Coal)'!AM37*Model!AN9/10^3)</f>
        <v>-0.05452834231</v>
      </c>
      <c r="AO243" s="160">
        <f>IF(Model!AO16+Model!AO17-Model!AO10-Model!AO11-AO189+AO136&gt;0,'Assumptions (Coal)'!AN36*(Model!AO16+Model!AO17-Model!AO10-Model!AO11-AO189+AO136)-'Assumptions (Coal)'!AN37*Model!AO9/10^3,-'Assumptions (Coal)'!AN37*Model!AO9/10^3)</f>
        <v>-0.0528686767</v>
      </c>
      <c r="AP243" s="160">
        <f>IF(Model!AP16+Model!AP17-Model!AP10-Model!AP11-AP189+AP136&gt;0,'Assumptions (Coal)'!AO36*(Model!AP16+Model!AP17-Model!AP10-Model!AP11-AP189+AP136)-'Assumptions (Coal)'!AO37*Model!AP9/10^3,-'Assumptions (Coal)'!AO37*Model!AP9/10^3)</f>
        <v>-0.05112139426</v>
      </c>
      <c r="AQ243" s="160">
        <f>IF(Model!AQ16+Model!AQ17-Model!AQ10-Model!AQ11-AQ189+AQ136&gt;0,'Assumptions (Coal)'!AP36*(Model!AQ16+Model!AQ17-Model!AQ10-Model!AQ11-AQ189+AQ136)-'Assumptions (Coal)'!AP37*Model!AQ9/10^3,-'Assumptions (Coal)'!AP37*Model!AQ9/10^3)</f>
        <v>-0.04928366572</v>
      </c>
      <c r="AR243" s="160">
        <f>IF(Model!AR16+Model!AR17-Model!AR10-Model!AR11-AR189+AR136&gt;0,'Assumptions (Coal)'!AQ36*(Model!AR16+Model!AR17-Model!AR10-Model!AR11-AR189+AR136)-'Assumptions (Coal)'!AQ37*Model!AR9/10^3,-'Assumptions (Coal)'!AQ37*Model!AR9/10^3)</f>
        <v>-0.0473525839</v>
      </c>
      <c r="AS243" s="160">
        <f>IF(Model!AS16+Model!AS17-Model!AS10-Model!AS11-AS189+AS136&gt;0,'Assumptions (Coal)'!AR36*(Model!AS16+Model!AS17-Model!AS10-Model!AS11-AS189+AS136)-'Assumptions (Coal)'!AR37*Model!AS9/10^3,-'Assumptions (Coal)'!AR37*Model!AS9/10^3)</f>
        <v>-0.04532516176</v>
      </c>
      <c r="AT243" s="160">
        <f>IF(Model!AT16+Model!AT17-Model!AT10-Model!AT11-AT189+AT136&gt;0,'Assumptions (Coal)'!AS36*(Model!AT16+Model!AT17-Model!AT10-Model!AT11-AT189+AT136)-'Assumptions (Coal)'!AS37*Model!AT9/10^3,-'Assumptions (Coal)'!AS37*Model!AT9/10^3)</f>
        <v>-0.04319833034</v>
      </c>
      <c r="AU243" s="160">
        <f>IF(Model!AU16+Model!AU17-Model!AU10-Model!AU11-AU189+AU136&gt;0,'Assumptions (Coal)'!AT36*(Model!AU16+Model!AU17-Model!AU10-Model!AU11-AU189+AU136)-'Assumptions (Coal)'!AT37*Model!AU9/10^3,-'Assumptions (Coal)'!AT37*Model!AU9/10^3)</f>
        <v>-0.04096893672</v>
      </c>
      <c r="AV243" s="160">
        <f>IF(Model!AV16+Model!AV17-Model!AV10-Model!AV11-AV189+AV136&gt;0,'Assumptions (Coal)'!AU36*(Model!AV16+Model!AV17-Model!AV10-Model!AV11-AV189+AV136)-'Assumptions (Coal)'!AU37*Model!AV9/10^3,-'Assumptions (Coal)'!AU37*Model!AV9/10^3)</f>
        <v>-0.03863374187</v>
      </c>
      <c r="AW243" s="160">
        <f>IF(Model!AW16+Model!AW17-Model!AW10-Model!AW11-AW189+AW136&gt;0,'Assumptions (Coal)'!AV36*(Model!AW16+Model!AW17-Model!AW10-Model!AW11-AW189+AW136)-'Assumptions (Coal)'!AV37*Model!AW9/10^3,-'Assumptions (Coal)'!AV37*Model!AW9/10^3)</f>
        <v>-0.03618941846</v>
      </c>
      <c r="AX243" s="160">
        <f>IF(Model!AX16+Model!AX17-Model!AX10-Model!AX11-AX189+AX136&gt;0,'Assumptions (Coal)'!AW36*(Model!AX16+Model!AX17-Model!AX10-Model!AX11-AX189+AX136)-'Assumptions (Coal)'!AW37*Model!AX9/10^3,-'Assumptions (Coal)'!AW37*Model!AX9/10^3)</f>
        <v>-0.03363254867</v>
      </c>
      <c r="AY243" s="160">
        <f>IF(Model!AY16+Model!AY17-Model!AY10-Model!AY11-AY189+AY136&gt;0,'Assumptions (Coal)'!AX36*(Model!AY16+Model!AY17-Model!AY10-Model!AY11-AY189+AY136)-'Assumptions (Coal)'!AX37*Model!AY9/10^3,-'Assumptions (Coal)'!AX37*Model!AY9/10^3)</f>
        <v>-0.03095962185</v>
      </c>
      <c r="AZ243" s="160">
        <f>IF(Model!AZ16+Model!AZ17-Model!AZ10-Model!AZ11-AZ189+AZ136&gt;0,'Assumptions (Coal)'!AY36*(Model!AZ16+Model!AZ17-Model!AZ10-Model!AZ11-AZ189+AZ136)-'Assumptions (Coal)'!AY37*Model!AZ9/10^3,-'Assumptions (Coal)'!AY37*Model!AZ9/10^3)</f>
        <v>-0.02816703223</v>
      </c>
      <c r="BA243" s="160">
        <f>IF(Model!BA16+Model!BA17-Model!BA10-Model!BA11-BA189+BA136&gt;0,'Assumptions (Coal)'!AZ36*(Model!BA16+Model!BA17-Model!BA10-Model!BA11-BA189+BA136)-'Assumptions (Coal)'!AZ37*Model!BA9/10^3,-'Assumptions (Coal)'!AZ37*Model!BA9/10^3)</f>
        <v>-0.02525107652</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0.2289883779</v>
      </c>
      <c r="G244" s="181">
        <f>(1-'Assumptions (Coal)'!F36)*(-G136)+G82-G83</f>
        <v>0.2579037982</v>
      </c>
      <c r="H244" s="181">
        <f>(1-'Assumptions (Coal)'!G36)*(-H136)+H82-H83</f>
        <v>0.3474203948</v>
      </c>
      <c r="I244" s="181">
        <f>(1-'Assumptions (Coal)'!H36)*(-I136)+I82-I83</f>
        <v>0.357934073</v>
      </c>
      <c r="J244" s="181">
        <f>(1-'Assumptions (Coal)'!I36)*(-J136)+J82-J83</f>
        <v>0.3675492789</v>
      </c>
      <c r="K244" s="181">
        <f>(1-'Assumptions (Coal)'!J36)*(-K136)+K82-K83</f>
        <v>0.4123314484</v>
      </c>
      <c r="L244" s="181">
        <f>(1-'Assumptions (Coal)'!K36)*(-L136)+L82-L83</f>
        <v>0.2287320514</v>
      </c>
      <c r="M244" s="181">
        <f>(1-'Assumptions (Coal)'!L36)*(-M136)+M82-M83</f>
        <v>0.2130843557</v>
      </c>
      <c r="N244" s="181">
        <f>(1-'Assumptions (Coal)'!M36)*(-N136)+N82-N83</f>
        <v>0.1521387869</v>
      </c>
      <c r="O244" s="181">
        <f>(1-'Assumptions (Coal)'!N36)*(-O136)+O82-O83</f>
        <v>0.1540875753</v>
      </c>
      <c r="P244" s="181">
        <f>(1-'Assumptions (Coal)'!O36)*(-P136)+P82-P83</f>
        <v>0.1560426345</v>
      </c>
      <c r="Q244" s="181">
        <f>(1-'Assumptions (Coal)'!P36)*(-Q136)+Q82-Q83</f>
        <v>0.1289047924</v>
      </c>
      <c r="R244" s="181">
        <f>(1-'Assumptions (Coal)'!Q36)*(-R136)+R82-R83</f>
        <v>0.3859852514</v>
      </c>
      <c r="S244" s="181">
        <f>(1-'Assumptions (Coal)'!R36)*(-S136)+S82-S83</f>
        <v>0.3902013032</v>
      </c>
      <c r="T244" s="181">
        <f>(1-'Assumptions (Coal)'!S36)*(-T136)+T82-T83</f>
        <v>0.3967099792</v>
      </c>
      <c r="U244" s="181">
        <f>(1-'Assumptions (Coal)'!T36)*(-U136)+U82-U83</f>
        <v>0.4106124669</v>
      </c>
      <c r="V244" s="181">
        <f>(1-'Assumptions (Coal)'!U36)*(-V136)+V82-V83</f>
        <v>0.4169529044</v>
      </c>
      <c r="W244" s="181">
        <f>(1-'Assumptions (Coal)'!V36)*(-W136)+W82-W83</f>
        <v>0.4983030531</v>
      </c>
      <c r="X244" s="181">
        <f>(1-'Assumptions (Coal)'!W36)*(-X136)+X82-X83</f>
        <v>0.2392143214</v>
      </c>
      <c r="Y244" s="181">
        <f>(1-'Assumptions (Coal)'!X36)*(-Y136)+Y82-Y83</f>
        <v>0.2409851618</v>
      </c>
      <c r="Z244" s="181">
        <f>(1-'Assumptions (Coal)'!Y36)*(-Z136)+Z82-Z83</f>
        <v>0.7641424315</v>
      </c>
      <c r="AA244" s="181">
        <f>(1-'Assumptions (Coal)'!Z36)*(-AA136)+AA82-AA83</f>
        <v>1.18692058</v>
      </c>
      <c r="AB244" s="181">
        <f>(1-'Assumptions (Coal)'!AA36)*(-AB136)+AB82-AB83</f>
        <v>2.713872023</v>
      </c>
      <c r="AC244" s="181">
        <f>(1-'Assumptions (Coal)'!AB36)*(-AC136)+AC82-AC83</f>
        <v>3.627954472</v>
      </c>
      <c r="AD244" s="181">
        <f>(1-'Assumptions (Coal)'!AC36)*(-AD136)+AD82-AD83</f>
        <v>3.900554257</v>
      </c>
      <c r="AE244" s="181">
        <f>(1-'Assumptions (Coal)'!AD36)*(-AE136)+AE82-AE83</f>
        <v>4.486946454</v>
      </c>
      <c r="AF244" s="181">
        <f>(1-'Assumptions (Coal)'!AE36)*(-AF136)+AF82-AF83</f>
        <v>4.55486013</v>
      </c>
      <c r="AG244" s="181">
        <f>(1-'Assumptions (Coal)'!AF36)*(-AG136)+AG82-AG83</f>
        <v>4.637937433</v>
      </c>
      <c r="AH244" s="181">
        <f>(1-'Assumptions (Coal)'!AG36)*(-AH136)+AH82-AH83</f>
        <v>3.686264292</v>
      </c>
      <c r="AI244" s="181">
        <f>(1-'Assumptions (Coal)'!AH36)*(-AI136)+AI82-AI83</f>
        <v>3.095933974</v>
      </c>
      <c r="AJ244" s="181">
        <f>(1-'Assumptions (Coal)'!AI36)*(-AJ136)+AJ82-AJ83</f>
        <v>2.964889714</v>
      </c>
      <c r="AK244" s="181">
        <f>(1-'Assumptions (Coal)'!AJ36)*(-AK136)+AK82-AK83</f>
        <v>2.607134007</v>
      </c>
      <c r="AL244" s="181">
        <f>(1-'Assumptions (Coal)'!AK36)*(-AL136)+AL82-AL83</f>
        <v>2.33498153</v>
      </c>
      <c r="AM244" s="181">
        <f>(1-'Assumptions (Coal)'!AL36)*(-AM136)+AM82-AM83</f>
        <v>1.957143992</v>
      </c>
      <c r="AN244" s="181">
        <f>(1-'Assumptions (Coal)'!AM36)*(-AN136)+AN82-AN83</f>
        <v>1.890383316</v>
      </c>
      <c r="AO244" s="181">
        <f>(1-'Assumptions (Coal)'!AN36)*(-AO136)+AO82-AO83</f>
        <v>1.877462778</v>
      </c>
      <c r="AP244" s="181">
        <f>(1-'Assumptions (Coal)'!AO36)*(-AP136)+AP82-AP83</f>
        <v>1.890731065</v>
      </c>
      <c r="AQ244" s="181">
        <f>(1-'Assumptions (Coal)'!AP36)*(-AQ136)+AQ82-AQ83</f>
        <v>1.904629597</v>
      </c>
      <c r="AR244" s="181">
        <f>(1-'Assumptions (Coal)'!AQ36)*(-AR136)+AR82-AR83</f>
        <v>1.919188309</v>
      </c>
      <c r="AS244" s="181">
        <f>(1-'Assumptions (Coal)'!AR36)*(-AS136)+AS82-AS83</f>
        <v>1.934438559</v>
      </c>
      <c r="AT244" s="181">
        <f>(1-'Assumptions (Coal)'!AS36)*(-AT136)+AT82-AT83</f>
        <v>1.950413197</v>
      </c>
      <c r="AU244" s="181">
        <f>(1-'Assumptions (Coal)'!AT36)*(-AU136)+AU82-AU83</f>
        <v>1.762282073</v>
      </c>
      <c r="AV244" s="181">
        <f>(1-'Assumptions (Coal)'!AU36)*(-AV136)+AV82-AV83</f>
        <v>1.579184316</v>
      </c>
      <c r="AW244" s="181">
        <f>(1-'Assumptions (Coal)'!AV36)*(-AW136)+AW82-AW83</f>
        <v>0.995337999</v>
      </c>
      <c r="AX244" s="181">
        <f>(1-'Assumptions (Coal)'!AW36)*(-AX136)+AX82-AX83</f>
        <v>0.6481530365</v>
      </c>
      <c r="AY244" s="181">
        <f>(1-'Assumptions (Coal)'!AX36)*(-AY136)+AY82-AY83</f>
        <v>0.567046944</v>
      </c>
      <c r="AZ244" s="181">
        <f>(1-'Assumptions (Coal)'!AY36)*(-AZ136)+AZ82-AZ83</f>
        <v>0.3647591677</v>
      </c>
      <c r="BA244" s="181">
        <f>(1-'Assumptions (Coal)'!AZ36)*(-BA136)+BA82-BA83</f>
        <v>0.2099271558</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0.189666</v>
      </c>
      <c r="M245" s="168">
        <f>'Assumptions (Coal)'!$V$35*M18/10^9</f>
        <v>0.0183498</v>
      </c>
      <c r="N245" s="168">
        <f>'Assumptions (Coal)'!$V$35*N18/10^9</f>
        <v>0.063736</v>
      </c>
      <c r="O245" s="168">
        <f>'Assumptions (Coal)'!$V$35*O18/10^9</f>
        <v>0</v>
      </c>
      <c r="P245" s="168">
        <f>'Assumptions (Coal)'!$V$35*P18/10^9</f>
        <v>0</v>
      </c>
      <c r="Q245" s="168">
        <f>'Assumptions (Coal)'!$V$35*Q18/10^9</f>
        <v>0.0272934</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0.1668954103</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0.2339182825</v>
      </c>
      <c r="AG245" s="168">
        <f>'Assumptions (Coal)'!$V$35*AG18/10^9</f>
        <v>0.2234868103</v>
      </c>
      <c r="AH245" s="168">
        <f>'Assumptions (Coal)'!$V$35*AH18/10^9</f>
        <v>0.6636507103</v>
      </c>
      <c r="AI245" s="168">
        <f>'Assumptions (Coal)'!$V$35*AI18/10^9</f>
        <v>0.3895859103</v>
      </c>
      <c r="AJ245" s="168">
        <f>'Assumptions (Coal)'!$V$35*AJ18/10^9</f>
        <v>0.09377891031</v>
      </c>
      <c r="AK245" s="168">
        <f>'Assumptions (Coal)'!$V$35*AK18/10^9</f>
        <v>0.2208140103</v>
      </c>
      <c r="AL245" s="168">
        <f>'Assumptions (Coal)'!$V$35*AL18/10^9</f>
        <v>0.1660987103</v>
      </c>
      <c r="AM245" s="168">
        <f>'Assumptions (Coal)'!$V$35*AM18/10^9</f>
        <v>0.1610358103</v>
      </c>
      <c r="AN245" s="168">
        <f>'Assumptions (Coal)'!$V$35*AN18/10^9</f>
        <v>0.04410081031</v>
      </c>
      <c r="AO245" s="168">
        <f>'Assumptions (Coal)'!$V$35*AO18/10^9</f>
        <v>0.01403181031</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119.6134644</v>
      </c>
      <c r="D246" s="183">
        <f>D9*'Assumptions (Coal)'!$V$31*10^3</f>
        <v>119.3614914</v>
      </c>
      <c r="E246" s="183">
        <f>E9*'Assumptions (Coal)'!$V$31*10^3</f>
        <v>124.4216877</v>
      </c>
      <c r="F246" s="183">
        <f>F9*'Assumptions (Coal)'!$V$31*10^3</f>
        <v>125.8624152</v>
      </c>
      <c r="G246" s="183">
        <f>G9*'Assumptions (Coal)'!$V$31*10^3</f>
        <v>120.7891956</v>
      </c>
      <c r="H246" s="183">
        <f>H9*'Assumptions (Coal)'!$V$31*10^3</f>
        <v>125.1248043</v>
      </c>
      <c r="I246" s="183">
        <f>I9*'Assumptions (Coal)'!$V$31*10^3</f>
        <v>121.4453818</v>
      </c>
      <c r="J246" s="183">
        <f>J9*'Assumptions (Coal)'!$V$31*10^3</f>
        <v>122.393514</v>
      </c>
      <c r="K246" s="183">
        <f>K9*'Assumptions (Coal)'!$V$31*10^3</f>
        <v>125.3934673</v>
      </c>
      <c r="L246" s="183">
        <f>L9*'Assumptions (Coal)'!$V$31*10^3</f>
        <v>122.7334775</v>
      </c>
      <c r="M246" s="183">
        <f>M9*'Assumptions (Coal)'!$V$31*10^3</f>
        <v>119.3534064</v>
      </c>
      <c r="N246" s="183">
        <f>N9*'Assumptions (Coal)'!$V$31*10^3</f>
        <v>122.0503267</v>
      </c>
      <c r="O246" s="183">
        <f>O9*'Assumptions (Coal)'!$V$31*10^3</f>
        <v>113.6748682</v>
      </c>
      <c r="P246" s="183">
        <f>P9*'Assumptions (Coal)'!$V$31*10^3</f>
        <v>117.1064522</v>
      </c>
      <c r="Q246" s="183">
        <f>Q9*'Assumptions (Coal)'!$V$31*10^3</f>
        <v>113.9024131</v>
      </c>
      <c r="R246" s="183">
        <f>R9*'Assumptions (Coal)'!$V$31*10^3</f>
        <v>103.0913409</v>
      </c>
      <c r="S246" s="183">
        <f>S9*'Assumptions (Coal)'!$V$31*10^3</f>
        <v>93.00978567</v>
      </c>
      <c r="T246" s="183">
        <f>T9*'Assumptions (Coal)'!$V$31*10^3</f>
        <v>86.93231031</v>
      </c>
      <c r="U246" s="183">
        <f>U9*'Assumptions (Coal)'!$V$31*10^3</f>
        <v>88.75194896</v>
      </c>
      <c r="V246" s="183">
        <f>V9*'Assumptions (Coal)'!$V$31*10^3</f>
        <v>88.75194896</v>
      </c>
      <c r="W246" s="183">
        <f>W9*'Assumptions (Coal)'!$V$31*10^3</f>
        <v>88.75194896</v>
      </c>
      <c r="X246" s="184">
        <f>X9*('Assumptions (Coal)'!$V$31*10^3*X8/(X8+X13)+'Assumptions (Coal)'!$V$24*10^3*X13/(X8+X13))</f>
        <v>85.46656937</v>
      </c>
      <c r="Y246" s="184">
        <f>Y9*('Assumptions (Coal)'!$V$31*10^3*Y8/(Y8+Y13)+'Assumptions (Coal)'!$V$24*10^3*Y13/(Y8+Y13))</f>
        <v>83.08936791</v>
      </c>
      <c r="Z246" s="184">
        <f>Z9*('Assumptions (Coal)'!$V$31*10^3*Z8/(Z8+Z13)+'Assumptions (Coal)'!$V$24*10^3*Z13/(Z8+Z13))</f>
        <v>80.71238139</v>
      </c>
      <c r="AA246" s="184">
        <f>AA9*('Assumptions (Coal)'!$V$31*10^3*AA8/(AA8+AA13)+'Assumptions (Coal)'!$V$24*10^3*AA13/(AA8+AA13))</f>
        <v>78.33562549</v>
      </c>
      <c r="AB246" s="184">
        <f>AB9*('Assumptions (Coal)'!$V$31*10^3*AB8/(AB8+AB13)+'Assumptions (Coal)'!$V$24*10^3*AB13/(AB8+AB13))</f>
        <v>75.95911748</v>
      </c>
      <c r="AC246" s="184">
        <f>AC9*('Assumptions (Coal)'!$V$31*10^3*AC8/(AC8+AC13)+'Assumptions (Coal)'!$V$24*10^3*AC13/(AC8+AC13))</f>
        <v>73.58287639</v>
      </c>
      <c r="AD246" s="184">
        <f>AD9*('Assumptions (Coal)'!$V$31*10^3*AD8/(AD8+AD13)+'Assumptions (Coal)'!$V$24*10^3*AD13/(AD8+AD13))</f>
        <v>71.20692325</v>
      </c>
      <c r="AE246" s="184">
        <f>AE9*('Assumptions (Coal)'!$V$31*10^3*AE8/(AE8+AE13)+'Assumptions (Coal)'!$V$24*10^3*AE13/(AE8+AE13))</f>
        <v>68.83128134</v>
      </c>
      <c r="AF246" s="184">
        <f>AF9*('Assumptions (Coal)'!$V$31*10^3*AF8/(AF8+AF13)+'Assumptions (Coal)'!$V$24*10^3*AF13/(AF8+AF13))</f>
        <v>65.36642303</v>
      </c>
      <c r="AG246" s="184">
        <f>AG9*('Assumptions (Coal)'!$V$31*10^3*AG8/(AG8+AG13)+'Assumptions (Coal)'!$V$24*10^3*AG13/(AG8+AG13))</f>
        <v>62.08380417</v>
      </c>
      <c r="AH246" s="184">
        <f>AH9*('Assumptions (Coal)'!$V$31*10^3*AH8/(AH8+AH13)+'Assumptions (Coal)'!$V$24*10^3*AH13/(AH8+AH13))</f>
        <v>57.53957112</v>
      </c>
      <c r="AI246" s="184">
        <f>AI9*('Assumptions (Coal)'!$V$31*10^3*AI8/(AI8+AI13)+'Assumptions (Coal)'!$V$24*10^3*AI13/(AI8+AI13))</f>
        <v>54.23597726</v>
      </c>
      <c r="AJ246" s="184">
        <f>AJ9*('Assumptions (Coal)'!$V$31*10^3*AJ8/(AJ8+AJ13)+'Assumptions (Coal)'!$V$24*10^3*AJ13/(AJ8+AJ13))</f>
        <v>51.75303589</v>
      </c>
      <c r="AK246" s="184">
        <f>AK9*('Assumptions (Coal)'!$V$31*10^3*AK8/(AK8+AK13)+'Assumptions (Coal)'!$V$24*10^3*AK13/(AK8+AK13))</f>
        <v>49.03913053</v>
      </c>
      <c r="AL246" s="184">
        <f>AL9*('Assumptions (Coal)'!$V$31*10^3*AL8/(AL8+AL13)+'Assumptions (Coal)'!$V$24*10^3*AL13/(AL8+AL13))</f>
        <v>46.4952627</v>
      </c>
      <c r="AM246" s="184">
        <f>AM9*('Assumptions (Coal)'!$V$31*10^3*AM8/(AM8+AM13)+'Assumptions (Coal)'!$V$24*10^3*AM13/(AM8+AM13))</f>
        <v>44.00771975</v>
      </c>
      <c r="AN246" s="184">
        <f>AN9*('Assumptions (Coal)'!$V$31*10^3*AN8/(AN8+AN13)+'Assumptions (Coal)'!$V$24*10^3*AN13/(AN8+AN13))</f>
        <v>41.73864562</v>
      </c>
      <c r="AO246" s="184">
        <f>AO9*('Assumptions (Coal)'!$V$31*10^3*AO8/(AO8+AO13)+'Assumptions (Coal)'!$V$24*10^3*AO13/(AO8+AO13))</f>
        <v>39.52755373</v>
      </c>
      <c r="AP246" s="184">
        <f>AP9*('Assumptions (Coal)'!$V$31*10^3*AP8/(AP8+AP13)+'Assumptions (Coal)'!$V$24*10^3*AP13/(AP8+AP13))</f>
        <v>37.34594772</v>
      </c>
      <c r="AQ246" s="184">
        <f>AQ9*('Assumptions (Coal)'!$V$31*10^3*AQ8/(AQ8+AQ13)+'Assumptions (Coal)'!$V$24*10^3*AQ13/(AQ8+AQ13))</f>
        <v>35.17314871</v>
      </c>
      <c r="AR246" s="184">
        <f>AR9*('Assumptions (Coal)'!$V$31*10^3*AR8/(AR8+AR13)+'Assumptions (Coal)'!$V$24*10^3*AR13/(AR8+AR13))</f>
        <v>33.00975115</v>
      </c>
      <c r="AS246" s="184">
        <f>AS9*('Assumptions (Coal)'!$V$31*10^3*AS8/(AS8+AS13)+'Assumptions (Coal)'!$V$24*10^3*AS13/(AS8+AS13))</f>
        <v>30.85640423</v>
      </c>
      <c r="AT246" s="184">
        <f>AT9*('Assumptions (Coal)'!$V$31*10^3*AT8/(AT8+AT13)+'Assumptions (Coal)'!$V$24*10^3*AT13/(AT8+AT13))</f>
        <v>28.71381832</v>
      </c>
      <c r="AU246" s="184">
        <f>AU9*('Assumptions (Coal)'!$V$31*10^3*AU8/(AU8+AU13)+'Assumptions (Coal)'!$V$24*10^3*AU13/(AU8+AU13))</f>
        <v>26.58277237</v>
      </c>
      <c r="AV246" s="184">
        <f>AV9*('Assumptions (Coal)'!$V$31*10^3*AV8/(AV8+AV13)+'Assumptions (Coal)'!$V$24*10^3*AV13/(AV8+AV13))</f>
        <v>24.46412233</v>
      </c>
      <c r="AW246" s="184">
        <f>AW9*('Assumptions (Coal)'!$V$31*10^3*AW8/(AW8+AW13)+'Assumptions (Coal)'!$V$24*10^3*AW13/(AW8+AW13))</f>
        <v>22.35881098</v>
      </c>
      <c r="AX246" s="184">
        <f>AX9*('Assumptions (Coal)'!$V$31*10^3*AX8/(AX8+AX13)+'Assumptions (Coal)'!$V$24*10^3*AX13/(AX8+AX13))</f>
        <v>20.26787917</v>
      </c>
      <c r="AY246" s="184">
        <f>AY9*('Assumptions (Coal)'!$V$31*10^3*AY8/(AY8+AY13)+'Assumptions (Coal)'!$V$24*10^3*AY13/(AY8+AY13))</f>
        <v>18.19247895</v>
      </c>
      <c r="AZ246" s="184">
        <f>AZ9*('Assumptions (Coal)'!$V$31*10^3*AZ8/(AZ8+AZ13)+'Assumptions (Coal)'!$V$24*10^3*AZ13/(AZ8+AZ13))</f>
        <v>16.13388881</v>
      </c>
      <c r="BA246" s="184">
        <f>BA9*('Assumptions (Coal)'!$V$31*10^3*BA8/(BA8+BA13)+'Assumptions (Coal)'!$V$24*10^3*BA13/(BA8+BA13))</f>
        <v>14.09353151</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795.1</v>
      </c>
      <c r="Y421" s="52">
        <f>'Assumptions (NG)'!X64</f>
        <v>0</v>
      </c>
      <c r="Z421" s="52">
        <f>'Assumptions (NG)'!Y64</f>
        <v>0</v>
      </c>
      <c r="AA421" s="52">
        <f>'Assumptions (NG)'!Z64</f>
        <v>0</v>
      </c>
      <c r="AB421" s="52">
        <f>'Assumptions (NG)'!AA64</f>
        <v>122.4</v>
      </c>
      <c r="AC421" s="52">
        <f>'Assumptions (NG)'!AB64</f>
        <v>0</v>
      </c>
      <c r="AD421" s="52">
        <f>'Assumptions (NG)'!AC64</f>
        <v>0</v>
      </c>
      <c r="AE421" s="52">
        <f>'Assumptions (NG)'!AD64</f>
        <v>0</v>
      </c>
      <c r="AF421" s="52">
        <f>'Assumptions (NG)'!AE64</f>
        <v>0</v>
      </c>
      <c r="AG421" s="52">
        <f>'Assumptions (NG)'!AF64</f>
        <v>0</v>
      </c>
      <c r="AH421" s="52">
        <f>'Assumptions (NG)'!AG64</f>
        <v>54</v>
      </c>
      <c r="AI421" s="52">
        <f>'Assumptions (NG)'!AH64</f>
        <v>0</v>
      </c>
      <c r="AJ421" s="52">
        <f>'Assumptions (NG)'!AI64</f>
        <v>0</v>
      </c>
      <c r="AK421" s="52">
        <f>'Assumptions (NG)'!AJ64</f>
        <v>0</v>
      </c>
      <c r="AL421" s="52">
        <f>'Assumptions (NG)'!AK64</f>
        <v>0</v>
      </c>
      <c r="AM421" s="52">
        <f>'Assumptions (NG)'!AL64</f>
        <v>534.8</v>
      </c>
      <c r="AN421" s="52">
        <f>'Assumptions (NG)'!AM64</f>
        <v>908.3</v>
      </c>
      <c r="AO421" s="52">
        <f>'Assumptions (NG)'!AN64</f>
        <v>1510.9</v>
      </c>
      <c r="AP421" s="52">
        <f>'Assumptions (NG)'!AO64</f>
        <v>2037.5</v>
      </c>
      <c r="AQ421" s="52">
        <f>'Assumptions (NG)'!AP64</f>
        <v>1522.3</v>
      </c>
      <c r="AR421" s="52">
        <f>'Assumptions (NG)'!AQ64</f>
        <v>247.1</v>
      </c>
      <c r="AS421" s="52">
        <f>'Assumptions (NG)'!AR64</f>
        <v>0</v>
      </c>
      <c r="AT421" s="52">
        <f>'Assumptions (NG)'!AS64</f>
        <v>148.8</v>
      </c>
      <c r="AU421" s="52">
        <f>'Assumptions (NG)'!AT64</f>
        <v>0</v>
      </c>
      <c r="AV421" s="52">
        <f>'Assumptions (NG)'!AU64</f>
        <v>0</v>
      </c>
      <c r="AW421" s="52">
        <f>'Assumptions (NG)'!AV64</f>
        <v>0</v>
      </c>
      <c r="AX421" s="52">
        <f>'Assumptions (NG)'!AW64</f>
        <v>534.8</v>
      </c>
      <c r="AY421" s="52">
        <f>'Assumptions (NG)'!AX64</f>
        <v>324</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8664</v>
      </c>
      <c r="Y422" s="52">
        <f t="shared" ref="Y422:BA422" si="11">X422-Y421+X438</f>
        <v>9261.731703</v>
      </c>
      <c r="Z422" s="52">
        <f t="shared" si="11"/>
        <v>9261.731703</v>
      </c>
      <c r="AA422" s="52">
        <f t="shared" si="11"/>
        <v>9261.731703</v>
      </c>
      <c r="AB422" s="52">
        <f t="shared" si="11"/>
        <v>9139.331703</v>
      </c>
      <c r="AC422" s="52">
        <f t="shared" si="11"/>
        <v>9139.331703</v>
      </c>
      <c r="AD422" s="52">
        <f t="shared" si="11"/>
        <v>9139.331703</v>
      </c>
      <c r="AE422" s="52">
        <f t="shared" si="11"/>
        <v>9139.331703</v>
      </c>
      <c r="AF422" s="52">
        <f t="shared" si="11"/>
        <v>9139.331703</v>
      </c>
      <c r="AG422" s="52">
        <f t="shared" si="11"/>
        <v>9139.331703</v>
      </c>
      <c r="AH422" s="52">
        <f t="shared" si="11"/>
        <v>9085.331703</v>
      </c>
      <c r="AI422" s="52">
        <f t="shared" si="11"/>
        <v>9085.331703</v>
      </c>
      <c r="AJ422" s="52">
        <f t="shared" si="11"/>
        <v>9085.331703</v>
      </c>
      <c r="AK422" s="52">
        <f t="shared" si="11"/>
        <v>9085.331703</v>
      </c>
      <c r="AL422" s="52">
        <f t="shared" si="11"/>
        <v>9085.331703</v>
      </c>
      <c r="AM422" s="52">
        <f t="shared" si="11"/>
        <v>8550.531703</v>
      </c>
      <c r="AN422" s="52">
        <f t="shared" si="11"/>
        <v>7642.231703</v>
      </c>
      <c r="AO422" s="52">
        <f t="shared" si="11"/>
        <v>6131.331703</v>
      </c>
      <c r="AP422" s="52">
        <f t="shared" si="11"/>
        <v>4093.831703</v>
      </c>
      <c r="AQ422" s="52">
        <f t="shared" si="11"/>
        <v>4186.802364</v>
      </c>
      <c r="AR422" s="52">
        <f t="shared" si="11"/>
        <v>5264.634067</v>
      </c>
      <c r="AS422" s="52">
        <f t="shared" si="11"/>
        <v>5314.36577</v>
      </c>
      <c r="AT422" s="52">
        <f t="shared" si="11"/>
        <v>5165.56577</v>
      </c>
      <c r="AU422" s="52">
        <f t="shared" si="11"/>
        <v>5165.56577</v>
      </c>
      <c r="AV422" s="52">
        <f t="shared" si="11"/>
        <v>5165.56577</v>
      </c>
      <c r="AW422" s="52">
        <f t="shared" si="11"/>
        <v>5165.56577</v>
      </c>
      <c r="AX422" s="52">
        <f t="shared" si="11"/>
        <v>4630.76577</v>
      </c>
      <c r="AY422" s="52">
        <f t="shared" si="11"/>
        <v>4306.76577</v>
      </c>
      <c r="AZ422" s="52">
        <f t="shared" si="11"/>
        <v>4306.76577</v>
      </c>
      <c r="BA422" s="52">
        <f t="shared" si="11"/>
        <v>4306.76577</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4520.6</v>
      </c>
      <c r="Y423" s="199">
        <f>'Assumptions (NG)'!X189</f>
        <v>203.5</v>
      </c>
      <c r="Z423" s="52">
        <f>'Assumptions (NG)'!Y189</f>
        <v>850.8</v>
      </c>
      <c r="AA423" s="52">
        <f>'Assumptions (NG)'!Z189</f>
        <v>785.7</v>
      </c>
      <c r="AB423" s="52">
        <f>'Assumptions (NG)'!AA189</f>
        <v>840.3</v>
      </c>
      <c r="AC423" s="52">
        <f>'Assumptions (NG)'!AB189</f>
        <v>654.1</v>
      </c>
      <c r="AD423" s="52">
        <f>'Assumptions (NG)'!AC189</f>
        <v>100.2</v>
      </c>
      <c r="AE423" s="52">
        <f>'Assumptions (NG)'!AD189</f>
        <v>29.3</v>
      </c>
      <c r="AF423" s="52">
        <f>'Assumptions (NG)'!AE189</f>
        <v>178.7</v>
      </c>
      <c r="AG423" s="52">
        <f>'Assumptions (NG)'!AF189</f>
        <v>0.9</v>
      </c>
      <c r="AH423" s="52">
        <f>'Assumptions (NG)'!AG189</f>
        <v>569</v>
      </c>
      <c r="AI423" s="52">
        <f>'Assumptions (NG)'!AH189</f>
        <v>52.1</v>
      </c>
      <c r="AJ423" s="52">
        <f>'Assumptions (NG)'!AI189</f>
        <v>5.9</v>
      </c>
      <c r="AK423" s="52">
        <f>'Assumptions (NG)'!AJ189</f>
        <v>4.2</v>
      </c>
      <c r="AL423" s="52">
        <f>'Assumptions (NG)'!AK189</f>
        <v>11.9</v>
      </c>
      <c r="AM423" s="52">
        <f>'Assumptions (NG)'!AL189</f>
        <v>15.2</v>
      </c>
      <c r="AN423" s="52">
        <f>'Assumptions (NG)'!AM189</f>
        <v>5.6</v>
      </c>
      <c r="AO423" s="52">
        <f>'Assumptions (NG)'!AN189</f>
        <v>32.6</v>
      </c>
      <c r="AP423" s="52">
        <f>'Assumptions (NG)'!AO189</f>
        <v>20</v>
      </c>
      <c r="AQ423" s="52">
        <f>'Assumptions (NG)'!AP189</f>
        <v>43.6</v>
      </c>
      <c r="AR423" s="52">
        <f>'Assumptions (NG)'!AQ189</f>
        <v>42.9</v>
      </c>
      <c r="AS423" s="52">
        <f>'Assumptions (NG)'!AR189</f>
        <v>2.3</v>
      </c>
      <c r="AT423" s="52">
        <f>'Assumptions (NG)'!AS189</f>
        <v>10</v>
      </c>
      <c r="AU423" s="52">
        <f>'Assumptions (NG)'!AT189</f>
        <v>255.3</v>
      </c>
      <c r="AV423" s="52">
        <f>'Assumptions (NG)'!AU189</f>
        <v>1</v>
      </c>
      <c r="AW423" s="52">
        <f>'Assumptions (NG)'!AV189</f>
        <v>156.1</v>
      </c>
      <c r="AX423" s="52">
        <f>'Assumptions (NG)'!AW189</f>
        <v>102.6</v>
      </c>
      <c r="AY423" s="52">
        <f>'Assumptions (NG)'!AX189</f>
        <v>130.4</v>
      </c>
      <c r="AZ423" s="52">
        <f>'Assumptions (NG)'!AY189</f>
        <v>1.3</v>
      </c>
      <c r="BA423" s="52">
        <f>'Assumptions (NG)'!AZ189</f>
        <v>319.4</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10961.2</v>
      </c>
      <c r="Y424" s="148">
        <f t="shared" ref="Y424:BA424" si="12">X424-Y423+X439</f>
        <v>15426.37977</v>
      </c>
      <c r="Z424" s="148">
        <f t="shared" si="12"/>
        <v>14927.15955</v>
      </c>
      <c r="AA424" s="148">
        <f t="shared" si="12"/>
        <v>15140.33932</v>
      </c>
      <c r="AB424" s="148">
        <f t="shared" si="12"/>
        <v>15233.8191</v>
      </c>
      <c r="AC424" s="148">
        <f t="shared" si="12"/>
        <v>15568.09887</v>
      </c>
      <c r="AD424" s="148">
        <f t="shared" si="12"/>
        <v>16270.07864</v>
      </c>
      <c r="AE424" s="148">
        <f t="shared" si="12"/>
        <v>16489.05842</v>
      </c>
      <c r="AF424" s="148">
        <f t="shared" si="12"/>
        <v>16487.73819</v>
      </c>
      <c r="AG424" s="148">
        <f t="shared" si="12"/>
        <v>16813.61796</v>
      </c>
      <c r="AH424" s="148">
        <f t="shared" si="12"/>
        <v>16393.59774</v>
      </c>
      <c r="AI424" s="148">
        <f t="shared" si="12"/>
        <v>17058.57751</v>
      </c>
      <c r="AJ424" s="148">
        <f t="shared" si="12"/>
        <v>17252.85729</v>
      </c>
      <c r="AK424" s="148">
        <f t="shared" si="12"/>
        <v>17402.63706</v>
      </c>
      <c r="AL424" s="148">
        <f t="shared" si="12"/>
        <v>17543.01683</v>
      </c>
      <c r="AM424" s="148">
        <f t="shared" si="12"/>
        <v>17687.79661</v>
      </c>
      <c r="AN424" s="148">
        <f t="shared" si="12"/>
        <v>17845.47638</v>
      </c>
      <c r="AO424" s="148">
        <f t="shared" si="12"/>
        <v>17966.55616</v>
      </c>
      <c r="AP424" s="148">
        <f t="shared" si="12"/>
        <v>18127.23593</v>
      </c>
      <c r="AQ424" s="148">
        <f t="shared" si="12"/>
        <v>18251.7157</v>
      </c>
      <c r="AR424" s="148">
        <f t="shared" si="12"/>
        <v>18400.49548</v>
      </c>
      <c r="AS424" s="148">
        <f t="shared" si="12"/>
        <v>18589.17525</v>
      </c>
      <c r="AT424" s="148">
        <f t="shared" si="12"/>
        <v>18729.55503</v>
      </c>
      <c r="AU424" s="148">
        <f t="shared" si="12"/>
        <v>18632.3348</v>
      </c>
      <c r="AV424" s="148">
        <f t="shared" si="12"/>
        <v>19034.71457</v>
      </c>
      <c r="AW424" s="148">
        <f t="shared" si="12"/>
        <v>19027.69435</v>
      </c>
      <c r="AX424" s="148">
        <f t="shared" si="12"/>
        <v>19229.27412</v>
      </c>
      <c r="AY424" s="148">
        <f t="shared" si="12"/>
        <v>19349.55389</v>
      </c>
      <c r="AZ424" s="148">
        <f t="shared" si="12"/>
        <v>19626.73367</v>
      </c>
      <c r="BA424" s="148">
        <f t="shared" si="12"/>
        <v>19456.71344</v>
      </c>
      <c r="BB424" s="148"/>
    </row>
    <row r="425" ht="15.75" customHeight="1">
      <c r="A425" s="201" t="s">
        <v>381</v>
      </c>
      <c r="B425" s="202" t="s">
        <v>149</v>
      </c>
      <c r="C425" s="153">
        <f t="shared" ref="C425:BA425" si="13">sum(C426:C427)</f>
        <v>14249.1</v>
      </c>
      <c r="D425" s="153">
        <f t="shared" si="13"/>
        <v>15926.8</v>
      </c>
      <c r="E425" s="153">
        <f t="shared" si="13"/>
        <v>17479.7</v>
      </c>
      <c r="F425" s="153">
        <f t="shared" si="13"/>
        <v>20656.5</v>
      </c>
      <c r="G425" s="153">
        <f t="shared" si="13"/>
        <v>22168.1</v>
      </c>
      <c r="H425" s="153">
        <f t="shared" si="13"/>
        <v>22593.5</v>
      </c>
      <c r="I425" s="153">
        <f t="shared" si="13"/>
        <v>22688.6</v>
      </c>
      <c r="J425" s="153">
        <f t="shared" si="13"/>
        <v>22749.9</v>
      </c>
      <c r="K425" s="153">
        <f t="shared" si="13"/>
        <v>23658.3</v>
      </c>
      <c r="L425" s="153">
        <f t="shared" si="13"/>
        <v>24135.4</v>
      </c>
      <c r="M425" s="153">
        <f t="shared" si="13"/>
        <v>23939.8</v>
      </c>
      <c r="N425" s="153">
        <f t="shared" si="13"/>
        <v>24476.6</v>
      </c>
      <c r="O425" s="153">
        <f t="shared" si="13"/>
        <v>24470.6</v>
      </c>
      <c r="P425" s="153">
        <f t="shared" si="13"/>
        <v>24663.1</v>
      </c>
      <c r="Q425" s="153">
        <f t="shared" si="13"/>
        <v>24857.1</v>
      </c>
      <c r="R425" s="153">
        <f t="shared" si="13"/>
        <v>24687.6</v>
      </c>
      <c r="S425" s="153">
        <f t="shared" si="13"/>
        <v>24805.7</v>
      </c>
      <c r="T425" s="153">
        <f t="shared" si="13"/>
        <v>25685.6</v>
      </c>
      <c r="U425" s="153">
        <f t="shared" si="13"/>
        <v>24940.9</v>
      </c>
      <c r="V425" s="153">
        <f t="shared" si="13"/>
        <v>24940.9</v>
      </c>
      <c r="W425" s="153">
        <f t="shared" si="13"/>
        <v>24940.9</v>
      </c>
      <c r="X425" s="148">
        <f t="shared" si="13"/>
        <v>24891.61148</v>
      </c>
      <c r="Y425" s="148">
        <f t="shared" si="13"/>
        <v>24842.32295</v>
      </c>
      <c r="Z425" s="148">
        <f t="shared" si="13"/>
        <v>24793.03443</v>
      </c>
      <c r="AA425" s="148">
        <f t="shared" si="13"/>
        <v>24743.74591</v>
      </c>
      <c r="AB425" s="148">
        <f t="shared" si="13"/>
        <v>24694.45739</v>
      </c>
      <c r="AC425" s="148">
        <f t="shared" si="13"/>
        <v>24645.16886</v>
      </c>
      <c r="AD425" s="148">
        <f t="shared" si="13"/>
        <v>24595.88034</v>
      </c>
      <c r="AE425" s="148">
        <f t="shared" si="13"/>
        <v>24546.59182</v>
      </c>
      <c r="AF425" s="148">
        <f t="shared" si="13"/>
        <v>24497.30329</v>
      </c>
      <c r="AG425" s="148">
        <f t="shared" si="13"/>
        <v>24448.01477</v>
      </c>
      <c r="AH425" s="148">
        <f t="shared" si="13"/>
        <v>24398.72625</v>
      </c>
      <c r="AI425" s="148">
        <f t="shared" si="13"/>
        <v>24349.43773</v>
      </c>
      <c r="AJ425" s="148">
        <f t="shared" si="13"/>
        <v>24300.1492</v>
      </c>
      <c r="AK425" s="148">
        <f t="shared" si="13"/>
        <v>24250.86068</v>
      </c>
      <c r="AL425" s="148">
        <f t="shared" si="13"/>
        <v>24201.57216</v>
      </c>
      <c r="AM425" s="148">
        <f t="shared" si="13"/>
        <v>24152.28364</v>
      </c>
      <c r="AN425" s="148">
        <f t="shared" si="13"/>
        <v>24102.99511</v>
      </c>
      <c r="AO425" s="148">
        <f t="shared" si="13"/>
        <v>24053.70659</v>
      </c>
      <c r="AP425" s="148">
        <f t="shared" si="13"/>
        <v>24004.41807</v>
      </c>
      <c r="AQ425" s="148">
        <f t="shared" si="13"/>
        <v>23955.12954</v>
      </c>
      <c r="AR425" s="148">
        <f t="shared" si="13"/>
        <v>23905.84102</v>
      </c>
      <c r="AS425" s="148">
        <f t="shared" si="13"/>
        <v>23856.5525</v>
      </c>
      <c r="AT425" s="148">
        <f t="shared" si="13"/>
        <v>23807.26398</v>
      </c>
      <c r="AU425" s="148">
        <f t="shared" si="13"/>
        <v>23757.97545</v>
      </c>
      <c r="AV425" s="148">
        <f t="shared" si="13"/>
        <v>23708.68693</v>
      </c>
      <c r="AW425" s="148">
        <f t="shared" si="13"/>
        <v>23659.39841</v>
      </c>
      <c r="AX425" s="148">
        <f t="shared" si="13"/>
        <v>23610.10988</v>
      </c>
      <c r="AY425" s="148">
        <f t="shared" si="13"/>
        <v>23560.82136</v>
      </c>
      <c r="AZ425" s="148">
        <f t="shared" si="13"/>
        <v>23511.53284</v>
      </c>
      <c r="BA425" s="148">
        <f t="shared" si="13"/>
        <v>23462.24432</v>
      </c>
    </row>
    <row r="426" ht="15.75" customHeight="1">
      <c r="A426" s="201" t="s">
        <v>382</v>
      </c>
      <c r="B426" s="202" t="s">
        <v>149</v>
      </c>
      <c r="C426" s="152">
        <v>1506.3</v>
      </c>
      <c r="D426" s="152">
        <v>2414.6</v>
      </c>
      <c r="E426" s="152">
        <v>3925.5</v>
      </c>
      <c r="F426" s="152">
        <v>5963.0</v>
      </c>
      <c r="G426" s="152">
        <v>7485.3</v>
      </c>
      <c r="H426" s="152">
        <v>7732.4</v>
      </c>
      <c r="I426" s="152">
        <v>7732.4</v>
      </c>
      <c r="J426" s="152">
        <v>7881.2</v>
      </c>
      <c r="K426" s="152">
        <v>7881.2</v>
      </c>
      <c r="L426" s="152">
        <v>7881.2</v>
      </c>
      <c r="M426" s="152">
        <v>7881.2</v>
      </c>
      <c r="N426" s="152">
        <v>8416.0</v>
      </c>
      <c r="O426" s="152">
        <v>8740.0</v>
      </c>
      <c r="P426" s="152">
        <v>8740.0</v>
      </c>
      <c r="Q426" s="152">
        <v>8740.0</v>
      </c>
      <c r="R426" s="152">
        <v>8740.0</v>
      </c>
      <c r="S426" s="152">
        <v>8858.8</v>
      </c>
      <c r="T426" s="152">
        <v>9459.1</v>
      </c>
      <c r="U426" s="152">
        <v>9459.1</v>
      </c>
      <c r="V426" s="153">
        <f t="shared" ref="V426:W426" si="14">U426+V438</f>
        <v>9459.1</v>
      </c>
      <c r="W426" s="153">
        <f t="shared" si="14"/>
        <v>9459.1</v>
      </c>
      <c r="X426" s="164">
        <f t="shared" ref="X426:AZ426" si="15">W426+($BA$426-$W$426)/($BA$2-$W$2)</f>
        <v>9261.731703</v>
      </c>
      <c r="Y426" s="164">
        <f t="shared" si="15"/>
        <v>9064.363407</v>
      </c>
      <c r="Z426" s="164">
        <f t="shared" si="15"/>
        <v>8866.99511</v>
      </c>
      <c r="AA426" s="164">
        <f t="shared" si="15"/>
        <v>8669.626813</v>
      </c>
      <c r="AB426" s="164">
        <f t="shared" si="15"/>
        <v>8472.258517</v>
      </c>
      <c r="AC426" s="164">
        <f t="shared" si="15"/>
        <v>8274.89022</v>
      </c>
      <c r="AD426" s="164">
        <f t="shared" si="15"/>
        <v>8077.521923</v>
      </c>
      <c r="AE426" s="164">
        <f t="shared" si="15"/>
        <v>7880.153627</v>
      </c>
      <c r="AF426" s="164">
        <f t="shared" si="15"/>
        <v>7682.78533</v>
      </c>
      <c r="AG426" s="164">
        <f t="shared" si="15"/>
        <v>7485.417033</v>
      </c>
      <c r="AH426" s="164">
        <f t="shared" si="15"/>
        <v>7288.048737</v>
      </c>
      <c r="AI426" s="164">
        <f t="shared" si="15"/>
        <v>7090.68044</v>
      </c>
      <c r="AJ426" s="164">
        <f t="shared" si="15"/>
        <v>6893.312144</v>
      </c>
      <c r="AK426" s="164">
        <f t="shared" si="15"/>
        <v>6695.943847</v>
      </c>
      <c r="AL426" s="164">
        <f t="shared" si="15"/>
        <v>6498.57555</v>
      </c>
      <c r="AM426" s="164">
        <f t="shared" si="15"/>
        <v>6301.207254</v>
      </c>
      <c r="AN426" s="164">
        <f t="shared" si="15"/>
        <v>6103.838957</v>
      </c>
      <c r="AO426" s="164">
        <f t="shared" si="15"/>
        <v>5906.47066</v>
      </c>
      <c r="AP426" s="164">
        <f t="shared" si="15"/>
        <v>5709.102364</v>
      </c>
      <c r="AQ426" s="164">
        <f t="shared" si="15"/>
        <v>5511.734067</v>
      </c>
      <c r="AR426" s="164">
        <f t="shared" si="15"/>
        <v>5314.36577</v>
      </c>
      <c r="AS426" s="164">
        <f t="shared" si="15"/>
        <v>5116.997474</v>
      </c>
      <c r="AT426" s="164">
        <f t="shared" si="15"/>
        <v>4919.629177</v>
      </c>
      <c r="AU426" s="164">
        <f t="shared" si="15"/>
        <v>4722.26088</v>
      </c>
      <c r="AV426" s="164">
        <f t="shared" si="15"/>
        <v>4524.892584</v>
      </c>
      <c r="AW426" s="164">
        <f t="shared" si="15"/>
        <v>4327.524287</v>
      </c>
      <c r="AX426" s="164">
        <f t="shared" si="15"/>
        <v>4130.15599</v>
      </c>
      <c r="AY426" s="164">
        <f t="shared" si="15"/>
        <v>3932.787694</v>
      </c>
      <c r="AZ426" s="164">
        <f t="shared" si="15"/>
        <v>3735.419397</v>
      </c>
      <c r="BA426" s="155">
        <f>Inputs!$H$5</f>
        <v>3538.0511</v>
      </c>
    </row>
    <row r="427" ht="15.75" customHeight="1">
      <c r="A427" s="201" t="s">
        <v>383</v>
      </c>
      <c r="B427" s="202" t="s">
        <v>149</v>
      </c>
      <c r="C427" s="152">
        <v>12742.8</v>
      </c>
      <c r="D427" s="152">
        <v>13512.2</v>
      </c>
      <c r="E427" s="152">
        <v>13554.2</v>
      </c>
      <c r="F427" s="152">
        <v>14693.5</v>
      </c>
      <c r="G427" s="152">
        <v>14682.8</v>
      </c>
      <c r="H427" s="152">
        <v>14861.1</v>
      </c>
      <c r="I427" s="152">
        <v>14956.2</v>
      </c>
      <c r="J427" s="152">
        <v>14868.7</v>
      </c>
      <c r="K427" s="152">
        <v>15777.1</v>
      </c>
      <c r="L427" s="152">
        <v>16254.2</v>
      </c>
      <c r="M427" s="152">
        <v>16058.6</v>
      </c>
      <c r="N427" s="152">
        <v>16060.6</v>
      </c>
      <c r="O427" s="152">
        <v>15730.6</v>
      </c>
      <c r="P427" s="152">
        <v>15923.1</v>
      </c>
      <c r="Q427" s="152">
        <v>16117.1</v>
      </c>
      <c r="R427" s="152">
        <v>15947.6</v>
      </c>
      <c r="S427" s="152">
        <v>15946.9</v>
      </c>
      <c r="T427" s="152">
        <v>16226.5</v>
      </c>
      <c r="U427" s="152">
        <v>15481.8</v>
      </c>
      <c r="V427" s="153">
        <f t="shared" ref="V427:W427" si="16">U427+V439</f>
        <v>15481.8</v>
      </c>
      <c r="W427" s="153">
        <f t="shared" si="16"/>
        <v>15481.8</v>
      </c>
      <c r="X427" s="164">
        <f t="shared" ref="X427:AZ427" si="17">W427+($BA$427-$W$427)/($BA$2-$W$2)</f>
        <v>15629.87977</v>
      </c>
      <c r="Y427" s="164">
        <f t="shared" si="17"/>
        <v>15777.95955</v>
      </c>
      <c r="Z427" s="164">
        <f t="shared" si="17"/>
        <v>15926.03932</v>
      </c>
      <c r="AA427" s="164">
        <f t="shared" si="17"/>
        <v>16074.1191</v>
      </c>
      <c r="AB427" s="164">
        <f t="shared" si="17"/>
        <v>16222.19887</v>
      </c>
      <c r="AC427" s="164">
        <f t="shared" si="17"/>
        <v>16370.27864</v>
      </c>
      <c r="AD427" s="164">
        <f t="shared" si="17"/>
        <v>16518.35842</v>
      </c>
      <c r="AE427" s="164">
        <f t="shared" si="17"/>
        <v>16666.43819</v>
      </c>
      <c r="AF427" s="164">
        <f t="shared" si="17"/>
        <v>16814.51796</v>
      </c>
      <c r="AG427" s="164">
        <f t="shared" si="17"/>
        <v>16962.59774</v>
      </c>
      <c r="AH427" s="164">
        <f t="shared" si="17"/>
        <v>17110.67751</v>
      </c>
      <c r="AI427" s="164">
        <f t="shared" si="17"/>
        <v>17258.75729</v>
      </c>
      <c r="AJ427" s="164">
        <f t="shared" si="17"/>
        <v>17406.83706</v>
      </c>
      <c r="AK427" s="164">
        <f t="shared" si="17"/>
        <v>17554.91683</v>
      </c>
      <c r="AL427" s="164">
        <f t="shared" si="17"/>
        <v>17702.99661</v>
      </c>
      <c r="AM427" s="164">
        <f t="shared" si="17"/>
        <v>17851.07638</v>
      </c>
      <c r="AN427" s="164">
        <f t="shared" si="17"/>
        <v>17999.15616</v>
      </c>
      <c r="AO427" s="164">
        <f t="shared" si="17"/>
        <v>18147.23593</v>
      </c>
      <c r="AP427" s="164">
        <f t="shared" si="17"/>
        <v>18295.3157</v>
      </c>
      <c r="AQ427" s="164">
        <f t="shared" si="17"/>
        <v>18443.39548</v>
      </c>
      <c r="AR427" s="164">
        <f t="shared" si="17"/>
        <v>18591.47525</v>
      </c>
      <c r="AS427" s="164">
        <f t="shared" si="17"/>
        <v>18739.55503</v>
      </c>
      <c r="AT427" s="164">
        <f t="shared" si="17"/>
        <v>18887.6348</v>
      </c>
      <c r="AU427" s="164">
        <f t="shared" si="17"/>
        <v>19035.71457</v>
      </c>
      <c r="AV427" s="164">
        <f t="shared" si="17"/>
        <v>19183.79435</v>
      </c>
      <c r="AW427" s="164">
        <f t="shared" si="17"/>
        <v>19331.87412</v>
      </c>
      <c r="AX427" s="164">
        <f t="shared" si="17"/>
        <v>19479.95389</v>
      </c>
      <c r="AY427" s="164">
        <f t="shared" si="17"/>
        <v>19628.03367</v>
      </c>
      <c r="AZ427" s="164">
        <f t="shared" si="17"/>
        <v>19776.11344</v>
      </c>
      <c r="BA427" s="155">
        <f>Inputs!$H$6</f>
        <v>19924.19322</v>
      </c>
    </row>
    <row r="428" ht="15.75" customHeight="1">
      <c r="A428" s="195" t="s">
        <v>384</v>
      </c>
      <c r="B428" s="166" t="s">
        <v>150</v>
      </c>
      <c r="C428" s="203">
        <f t="shared" ref="C428:W428" si="18">sum(C429:C430)</f>
        <v>21.026372</v>
      </c>
      <c r="D428" s="203">
        <f t="shared" si="18"/>
        <v>20.551178</v>
      </c>
      <c r="E428" s="203">
        <f t="shared" si="18"/>
        <v>23.345049</v>
      </c>
      <c r="F428" s="203">
        <f t="shared" si="18"/>
        <v>23.615014</v>
      </c>
      <c r="G428" s="203">
        <f t="shared" si="18"/>
        <v>24.535902</v>
      </c>
      <c r="H428" s="203">
        <f t="shared" si="18"/>
        <v>30.809643</v>
      </c>
      <c r="I428" s="203">
        <f t="shared" si="18"/>
        <v>35.851779</v>
      </c>
      <c r="J428" s="203">
        <f t="shared" si="18"/>
        <v>36.754156</v>
      </c>
      <c r="K428" s="203">
        <f t="shared" si="18"/>
        <v>36.990895</v>
      </c>
      <c r="L428" s="203">
        <f t="shared" si="18"/>
        <v>37.708711</v>
      </c>
      <c r="M428" s="203">
        <f t="shared" si="18"/>
        <v>36.755099</v>
      </c>
      <c r="N428" s="203">
        <f t="shared" si="18"/>
        <v>35.946897</v>
      </c>
      <c r="O428" s="203">
        <f t="shared" si="18"/>
        <v>42.89001</v>
      </c>
      <c r="P428" s="203">
        <f t="shared" si="18"/>
        <v>33.029218</v>
      </c>
      <c r="Q428" s="203">
        <f t="shared" si="18"/>
        <v>29.198841</v>
      </c>
      <c r="R428" s="203">
        <f t="shared" si="18"/>
        <v>37.374757</v>
      </c>
      <c r="S428" s="203">
        <f t="shared" si="18"/>
        <v>41.083871</v>
      </c>
      <c r="T428" s="203">
        <f t="shared" si="18"/>
        <v>34.556857</v>
      </c>
      <c r="U428" s="203">
        <f t="shared" si="18"/>
        <v>47.770483</v>
      </c>
      <c r="V428" s="203">
        <f t="shared" si="18"/>
        <v>47.770483</v>
      </c>
      <c r="W428" s="203">
        <f t="shared" si="18"/>
        <v>47.770483</v>
      </c>
      <c r="X428" s="148">
        <f t="shared" ref="X428:BA428" si="19">sum(X$429:X$430)</f>
        <v>46.58036603</v>
      </c>
      <c r="Y428" s="148">
        <f t="shared" si="19"/>
        <v>45.39024906</v>
      </c>
      <c r="Z428" s="148">
        <f t="shared" si="19"/>
        <v>44.2001321</v>
      </c>
      <c r="AA428" s="148">
        <f t="shared" si="19"/>
        <v>43.01001513</v>
      </c>
      <c r="AB428" s="148">
        <f t="shared" si="19"/>
        <v>41.81989816</v>
      </c>
      <c r="AC428" s="148">
        <f t="shared" si="19"/>
        <v>40.62978119</v>
      </c>
      <c r="AD428" s="148">
        <f t="shared" si="19"/>
        <v>39.43966423</v>
      </c>
      <c r="AE428" s="148">
        <f t="shared" si="19"/>
        <v>38.24954726</v>
      </c>
      <c r="AF428" s="148">
        <f t="shared" si="19"/>
        <v>37.05943029</v>
      </c>
      <c r="AG428" s="148">
        <f t="shared" si="19"/>
        <v>35.86931332</v>
      </c>
      <c r="AH428" s="148">
        <f t="shared" si="19"/>
        <v>34.67919636</v>
      </c>
      <c r="AI428" s="148">
        <f t="shared" si="19"/>
        <v>33.48907939</v>
      </c>
      <c r="AJ428" s="148">
        <f t="shared" si="19"/>
        <v>32.29896242</v>
      </c>
      <c r="AK428" s="148">
        <f t="shared" si="19"/>
        <v>31.10884545</v>
      </c>
      <c r="AL428" s="148">
        <f t="shared" si="19"/>
        <v>29.91872849</v>
      </c>
      <c r="AM428" s="148">
        <f t="shared" si="19"/>
        <v>28.72861152</v>
      </c>
      <c r="AN428" s="148">
        <f t="shared" si="19"/>
        <v>27.53849455</v>
      </c>
      <c r="AO428" s="148">
        <f t="shared" si="19"/>
        <v>26.34837758</v>
      </c>
      <c r="AP428" s="148">
        <f t="shared" si="19"/>
        <v>25.15826061</v>
      </c>
      <c r="AQ428" s="148">
        <f t="shared" si="19"/>
        <v>23.96814365</v>
      </c>
      <c r="AR428" s="148">
        <f t="shared" si="19"/>
        <v>22.77802668</v>
      </c>
      <c r="AS428" s="148">
        <f t="shared" si="19"/>
        <v>21.58790971</v>
      </c>
      <c r="AT428" s="148">
        <f t="shared" si="19"/>
        <v>20.39779274</v>
      </c>
      <c r="AU428" s="148">
        <f t="shared" si="19"/>
        <v>19.20767578</v>
      </c>
      <c r="AV428" s="148">
        <f t="shared" si="19"/>
        <v>18.01755881</v>
      </c>
      <c r="AW428" s="148">
        <f t="shared" si="19"/>
        <v>16.82744184</v>
      </c>
      <c r="AX428" s="148">
        <f t="shared" si="19"/>
        <v>15.63732487</v>
      </c>
      <c r="AY428" s="148">
        <f t="shared" si="19"/>
        <v>14.44720791</v>
      </c>
      <c r="AZ428" s="148">
        <f t="shared" si="19"/>
        <v>13.25709094</v>
      </c>
      <c r="BA428" s="148">
        <f t="shared" si="19"/>
        <v>12.06697397</v>
      </c>
    </row>
    <row r="429" ht="15.75" customHeight="1">
      <c r="A429" s="204" t="s">
        <v>385</v>
      </c>
      <c r="B429" s="202" t="s">
        <v>150</v>
      </c>
      <c r="C429" s="205">
        <v>4.6183158</v>
      </c>
      <c r="D429" s="205">
        <v>7.4031636</v>
      </c>
      <c r="E429" s="205">
        <v>12.035583</v>
      </c>
      <c r="F429" s="205">
        <v>18.282558</v>
      </c>
      <c r="G429" s="205">
        <v>22.0823118</v>
      </c>
      <c r="H429" s="205">
        <v>23.7075384</v>
      </c>
      <c r="I429" s="205">
        <v>25.06225488</v>
      </c>
      <c r="J429" s="205">
        <v>27.6157248</v>
      </c>
      <c r="K429" s="205">
        <v>27.6157248</v>
      </c>
      <c r="L429" s="205">
        <v>27.6157248</v>
      </c>
      <c r="M429" s="205">
        <v>30.37729728</v>
      </c>
      <c r="N429" s="205">
        <v>32.3522073</v>
      </c>
      <c r="O429" s="205">
        <v>38.601009</v>
      </c>
      <c r="P429" s="205">
        <v>29.7262962</v>
      </c>
      <c r="Q429" s="205">
        <v>26.2789569</v>
      </c>
      <c r="R429" s="205">
        <v>33.6372813</v>
      </c>
      <c r="S429" s="205">
        <v>36.9754839</v>
      </c>
      <c r="T429" s="205">
        <v>31.1011713</v>
      </c>
      <c r="U429" s="205">
        <v>42.9934347</v>
      </c>
      <c r="V429" s="206">
        <f t="shared" ref="V429:W429" si="20">U429</f>
        <v>42.9934347</v>
      </c>
      <c r="W429" s="206">
        <f t="shared" si="20"/>
        <v>42.9934347</v>
      </c>
      <c r="X429" s="164">
        <f t="shared" ref="X429:AZ429" si="21">W429+($BA$429-$W$429)/($BA$2-$W$2)</f>
        <v>41.75357656</v>
      </c>
      <c r="Y429" s="148">
        <f t="shared" si="21"/>
        <v>40.51371843</v>
      </c>
      <c r="Z429" s="148">
        <f t="shared" si="21"/>
        <v>39.27386029</v>
      </c>
      <c r="AA429" s="148">
        <f t="shared" si="21"/>
        <v>38.03400215</v>
      </c>
      <c r="AB429" s="148">
        <f t="shared" si="21"/>
        <v>36.79414402</v>
      </c>
      <c r="AC429" s="148">
        <f t="shared" si="21"/>
        <v>35.55428588</v>
      </c>
      <c r="AD429" s="148">
        <f t="shared" si="21"/>
        <v>34.31442774</v>
      </c>
      <c r="AE429" s="148">
        <f t="shared" si="21"/>
        <v>33.0745696</v>
      </c>
      <c r="AF429" s="148">
        <f t="shared" si="21"/>
        <v>31.83471147</v>
      </c>
      <c r="AG429" s="148">
        <f t="shared" si="21"/>
        <v>30.59485333</v>
      </c>
      <c r="AH429" s="148">
        <f t="shared" si="21"/>
        <v>29.35499519</v>
      </c>
      <c r="AI429" s="148">
        <f t="shared" si="21"/>
        <v>28.11513706</v>
      </c>
      <c r="AJ429" s="148">
        <f t="shared" si="21"/>
        <v>26.87527892</v>
      </c>
      <c r="AK429" s="148">
        <f t="shared" si="21"/>
        <v>25.63542078</v>
      </c>
      <c r="AL429" s="148">
        <f t="shared" si="21"/>
        <v>24.39556265</v>
      </c>
      <c r="AM429" s="148">
        <f t="shared" si="21"/>
        <v>23.15570451</v>
      </c>
      <c r="AN429" s="148">
        <f t="shared" si="21"/>
        <v>21.91584637</v>
      </c>
      <c r="AO429" s="148">
        <f t="shared" si="21"/>
        <v>20.67598824</v>
      </c>
      <c r="AP429" s="148">
        <f t="shared" si="21"/>
        <v>19.4361301</v>
      </c>
      <c r="AQ429" s="148">
        <f t="shared" si="21"/>
        <v>18.19627196</v>
      </c>
      <c r="AR429" s="148">
        <f t="shared" si="21"/>
        <v>16.95641383</v>
      </c>
      <c r="AS429" s="148">
        <f t="shared" si="21"/>
        <v>15.71655569</v>
      </c>
      <c r="AT429" s="148">
        <f t="shared" si="21"/>
        <v>14.47669755</v>
      </c>
      <c r="AU429" s="148">
        <f t="shared" si="21"/>
        <v>13.23683941</v>
      </c>
      <c r="AV429" s="148">
        <f t="shared" si="21"/>
        <v>11.99698128</v>
      </c>
      <c r="AW429" s="148">
        <f t="shared" si="21"/>
        <v>10.75712314</v>
      </c>
      <c r="AX429" s="148">
        <f t="shared" si="21"/>
        <v>9.517265004</v>
      </c>
      <c r="AY429" s="148">
        <f t="shared" si="21"/>
        <v>8.277406867</v>
      </c>
      <c r="AZ429" s="148">
        <f t="shared" si="21"/>
        <v>7.03754873</v>
      </c>
      <c r="BA429" s="155">
        <f>Inputs!$I$5</f>
        <v>5.797690593</v>
      </c>
    </row>
    <row r="430" ht="15.75" customHeight="1">
      <c r="A430" s="204" t="s">
        <v>386</v>
      </c>
      <c r="B430" s="202" t="s">
        <v>150</v>
      </c>
      <c r="C430" s="205">
        <v>16.4080562</v>
      </c>
      <c r="D430" s="205">
        <v>13.1480144</v>
      </c>
      <c r="E430" s="205">
        <v>11.309466</v>
      </c>
      <c r="F430" s="205">
        <v>5.332456</v>
      </c>
      <c r="G430" s="205">
        <v>2.4535902</v>
      </c>
      <c r="H430" s="205">
        <v>7.1021046</v>
      </c>
      <c r="I430" s="205">
        <v>10.78952412</v>
      </c>
      <c r="J430" s="205">
        <v>9.1384312</v>
      </c>
      <c r="K430" s="205">
        <v>9.3751702</v>
      </c>
      <c r="L430" s="205">
        <v>10.0929862</v>
      </c>
      <c r="M430" s="205">
        <v>6.37780172</v>
      </c>
      <c r="N430" s="205">
        <v>3.5946897</v>
      </c>
      <c r="O430" s="205">
        <v>4.289001</v>
      </c>
      <c r="P430" s="205">
        <v>3.3029218</v>
      </c>
      <c r="Q430" s="205">
        <v>2.9198841</v>
      </c>
      <c r="R430" s="205">
        <v>3.7374757</v>
      </c>
      <c r="S430" s="205">
        <v>4.1083871</v>
      </c>
      <c r="T430" s="205">
        <v>3.4556857</v>
      </c>
      <c r="U430" s="205">
        <v>4.7770483</v>
      </c>
      <c r="V430" s="206">
        <f t="shared" ref="V430:W430" si="22">U430</f>
        <v>4.7770483</v>
      </c>
      <c r="W430" s="206">
        <f t="shared" si="22"/>
        <v>4.7770483</v>
      </c>
      <c r="X430" s="164">
        <f t="shared" ref="X430:AZ430" si="23">W430+($BA$430-$W$430)/($BA$2-$W$2)</f>
        <v>4.826789469</v>
      </c>
      <c r="Y430" s="148">
        <f t="shared" si="23"/>
        <v>4.876530638</v>
      </c>
      <c r="Z430" s="148">
        <f t="shared" si="23"/>
        <v>4.926271808</v>
      </c>
      <c r="AA430" s="148">
        <f t="shared" si="23"/>
        <v>4.976012977</v>
      </c>
      <c r="AB430" s="148">
        <f t="shared" si="23"/>
        <v>5.025754146</v>
      </c>
      <c r="AC430" s="148">
        <f t="shared" si="23"/>
        <v>5.075495315</v>
      </c>
      <c r="AD430" s="148">
        <f t="shared" si="23"/>
        <v>5.125236485</v>
      </c>
      <c r="AE430" s="148">
        <f t="shared" si="23"/>
        <v>5.174977654</v>
      </c>
      <c r="AF430" s="148">
        <f t="shared" si="23"/>
        <v>5.224718823</v>
      </c>
      <c r="AG430" s="148">
        <f t="shared" si="23"/>
        <v>5.274459992</v>
      </c>
      <c r="AH430" s="148">
        <f t="shared" si="23"/>
        <v>5.324201162</v>
      </c>
      <c r="AI430" s="148">
        <f t="shared" si="23"/>
        <v>5.373942331</v>
      </c>
      <c r="AJ430" s="148">
        <f t="shared" si="23"/>
        <v>5.4236835</v>
      </c>
      <c r="AK430" s="148">
        <f t="shared" si="23"/>
        <v>5.473424669</v>
      </c>
      <c r="AL430" s="148">
        <f t="shared" si="23"/>
        <v>5.523165839</v>
      </c>
      <c r="AM430" s="148">
        <f t="shared" si="23"/>
        <v>5.572907008</v>
      </c>
      <c r="AN430" s="148">
        <f t="shared" si="23"/>
        <v>5.622648177</v>
      </c>
      <c r="AO430" s="148">
        <f t="shared" si="23"/>
        <v>5.672389346</v>
      </c>
      <c r="AP430" s="148">
        <f t="shared" si="23"/>
        <v>5.722130516</v>
      </c>
      <c r="AQ430" s="148">
        <f t="shared" si="23"/>
        <v>5.771871685</v>
      </c>
      <c r="AR430" s="148">
        <f t="shared" si="23"/>
        <v>5.821612854</v>
      </c>
      <c r="AS430" s="148">
        <f t="shared" si="23"/>
        <v>5.871354023</v>
      </c>
      <c r="AT430" s="148">
        <f t="shared" si="23"/>
        <v>5.921095193</v>
      </c>
      <c r="AU430" s="148">
        <f t="shared" si="23"/>
        <v>5.970836362</v>
      </c>
      <c r="AV430" s="148">
        <f t="shared" si="23"/>
        <v>6.020577531</v>
      </c>
      <c r="AW430" s="148">
        <f t="shared" si="23"/>
        <v>6.0703187</v>
      </c>
      <c r="AX430" s="148">
        <f t="shared" si="23"/>
        <v>6.120059869</v>
      </c>
      <c r="AY430" s="148">
        <f t="shared" si="23"/>
        <v>6.169801039</v>
      </c>
      <c r="AZ430" s="148">
        <f t="shared" si="23"/>
        <v>6.219542208</v>
      </c>
      <c r="BA430" s="155">
        <f>Inputs!$I$6</f>
        <v>6.269283377</v>
      </c>
    </row>
    <row r="431" ht="15.75" customHeight="1">
      <c r="A431" s="207" t="s">
        <v>387</v>
      </c>
      <c r="B431" s="150" t="s">
        <v>388</v>
      </c>
      <c r="C431" s="208">
        <f t="shared" ref="C431:AZ431" si="24">C428/(C425*0.00876)</f>
        <v>0.1684506935</v>
      </c>
      <c r="D431" s="208">
        <f t="shared" si="24"/>
        <v>0.1473004549</v>
      </c>
      <c r="E431" s="208">
        <f t="shared" si="24"/>
        <v>0.1524602786</v>
      </c>
      <c r="F431" s="208">
        <f t="shared" si="24"/>
        <v>0.130505064</v>
      </c>
      <c r="G431" s="208">
        <f t="shared" si="24"/>
        <v>0.1263483138</v>
      </c>
      <c r="H431" s="208">
        <f t="shared" si="24"/>
        <v>0.1556678927</v>
      </c>
      <c r="I431" s="208">
        <f t="shared" si="24"/>
        <v>0.1803843708</v>
      </c>
      <c r="J431" s="208">
        <f t="shared" si="24"/>
        <v>0.1844263012</v>
      </c>
      <c r="K431" s="208">
        <f t="shared" si="24"/>
        <v>0.1784872501</v>
      </c>
      <c r="L431" s="208">
        <f t="shared" si="24"/>
        <v>0.1783540929</v>
      </c>
      <c r="M431" s="208">
        <f t="shared" si="24"/>
        <v>0.1752641023</v>
      </c>
      <c r="N431" s="208">
        <f t="shared" si="24"/>
        <v>0.167651024</v>
      </c>
      <c r="O431" s="208">
        <f t="shared" si="24"/>
        <v>0.2000817251</v>
      </c>
      <c r="P431" s="208">
        <f t="shared" si="24"/>
        <v>0.1528785382</v>
      </c>
      <c r="Q431" s="208">
        <f t="shared" si="24"/>
        <v>0.1340945254</v>
      </c>
      <c r="R431" s="208">
        <f t="shared" si="24"/>
        <v>0.1728205565</v>
      </c>
      <c r="S431" s="208">
        <f t="shared" si="24"/>
        <v>0.1890670133</v>
      </c>
      <c r="T431" s="208">
        <f t="shared" si="24"/>
        <v>0.1535820339</v>
      </c>
      <c r="U431" s="208">
        <f t="shared" si="24"/>
        <v>0.2186469407</v>
      </c>
      <c r="V431" s="208">
        <f t="shared" si="24"/>
        <v>0.2186469407</v>
      </c>
      <c r="W431" s="208">
        <f t="shared" si="24"/>
        <v>0.2186469407</v>
      </c>
      <c r="X431" s="208">
        <f t="shared" si="24"/>
        <v>0.2136219018</v>
      </c>
      <c r="Y431" s="208">
        <f t="shared" si="24"/>
        <v>0.208576923</v>
      </c>
      <c r="Z431" s="208">
        <f t="shared" si="24"/>
        <v>0.2035118853</v>
      </c>
      <c r="AA431" s="208">
        <f t="shared" si="24"/>
        <v>0.198426669</v>
      </c>
      <c r="AB431" s="208">
        <f t="shared" si="24"/>
        <v>0.1933211531</v>
      </c>
      <c r="AC431" s="208">
        <f t="shared" si="24"/>
        <v>0.1881952159</v>
      </c>
      <c r="AD431" s="208">
        <f t="shared" si="24"/>
        <v>0.1830487347</v>
      </c>
      <c r="AE431" s="208">
        <f t="shared" si="24"/>
        <v>0.1778815856</v>
      </c>
      <c r="AF431" s="208">
        <f t="shared" si="24"/>
        <v>0.1726936439</v>
      </c>
      <c r="AG431" s="208">
        <f t="shared" si="24"/>
        <v>0.1674847839</v>
      </c>
      <c r="AH431" s="208">
        <f t="shared" si="24"/>
        <v>0.1622548788</v>
      </c>
      <c r="AI431" s="208">
        <f t="shared" si="24"/>
        <v>0.1570038007</v>
      </c>
      <c r="AJ431" s="208">
        <f t="shared" si="24"/>
        <v>0.1517314209</v>
      </c>
      <c r="AK431" s="208">
        <f t="shared" si="24"/>
        <v>0.1464376095</v>
      </c>
      <c r="AL431" s="208">
        <f t="shared" si="24"/>
        <v>0.1411222354</v>
      </c>
      <c r="AM431" s="208">
        <f t="shared" si="24"/>
        <v>0.1357851668</v>
      </c>
      <c r="AN431" s="208">
        <f t="shared" si="24"/>
        <v>0.1304262705</v>
      </c>
      <c r="AO431" s="208">
        <f t="shared" si="24"/>
        <v>0.1250454124</v>
      </c>
      <c r="AP431" s="208">
        <f t="shared" si="24"/>
        <v>0.1196424571</v>
      </c>
      <c r="AQ431" s="208">
        <f t="shared" si="24"/>
        <v>0.1142172683</v>
      </c>
      <c r="AR431" s="208">
        <f t="shared" si="24"/>
        <v>0.1087697084</v>
      </c>
      <c r="AS431" s="208">
        <f t="shared" si="24"/>
        <v>0.1032996387</v>
      </c>
      <c r="AT431" s="208">
        <f t="shared" si="24"/>
        <v>0.09780691959</v>
      </c>
      <c r="AU431" s="208">
        <f t="shared" si="24"/>
        <v>0.09229140995</v>
      </c>
      <c r="AV431" s="208">
        <f t="shared" si="24"/>
        <v>0.08675296767</v>
      </c>
      <c r="AW431" s="208">
        <f t="shared" si="24"/>
        <v>0.08119144943</v>
      </c>
      <c r="AX431" s="208">
        <f t="shared" si="24"/>
        <v>0.07560671072</v>
      </c>
      <c r="AY431" s="208">
        <f t="shared" si="24"/>
        <v>0.0699986058</v>
      </c>
      <c r="AZ431" s="208">
        <f t="shared" si="24"/>
        <v>0.06436698772</v>
      </c>
      <c r="BA431" s="208">
        <f>if(BA425&gt;0, BA428/(BA425*0.00876), 0)</f>
        <v>0.05871170829</v>
      </c>
    </row>
    <row r="432" ht="15.75" customHeight="1">
      <c r="A432" s="209" t="s">
        <v>31</v>
      </c>
      <c r="B432" s="159" t="s">
        <v>351</v>
      </c>
      <c r="C432" s="160">
        <f>(C426*'Assumptions (NG)'!B25+C427*'Assumptions (NG)'!B28+if(C426&gt;0,C426*8760*(C429*10^6/(8760*C426)),0)*'Assumptions (NG)'!B26+if(C427&gt;0,C427*8760*(C430*10^6/(8760*C427)),0)*'Assumptions (NG)'!B29)/10^9</f>
        <v>0.2129344155</v>
      </c>
      <c r="D432" s="160">
        <f>(D426*'Assumptions (NG)'!C25+D427*'Assumptions (NG)'!C28+if(D426&gt;0,D426*8760*(D429*10^6/(8760*D426)),0)*'Assumptions (NG)'!C26+if(D427&gt;0,D427*8760*(D430*10^6/(8760*D427)),0)*'Assumptions (NG)'!C29)/10^9</f>
        <v>0.2012806363</v>
      </c>
      <c r="E432" s="160">
        <f>(E426*'Assumptions (NG)'!D25+E427*'Assumptions (NG)'!D28+if(E426&gt;0,E426*8760*(E429*10^6/(8760*E426)),0)*'Assumptions (NG)'!D26+if(E427&gt;0,E427*8760*(E430*10^6/(8760*E427)),0)*'Assumptions (NG)'!D29)/10^9</f>
        <v>0.2044602302</v>
      </c>
      <c r="F432" s="160">
        <f>(F426*'Assumptions (NG)'!E25+F427*'Assumptions (NG)'!E28+if(F426&gt;0,F426*8760*(F429*10^6/(8760*F426)),0)*'Assumptions (NG)'!E26+if(F427&gt;0,F427*8760*(F430*10^6/(8760*F427)),0)*'Assumptions (NG)'!E29)/10^9</f>
        <v>0.186727587</v>
      </c>
      <c r="G432" s="160">
        <f>(G426*'Assumptions (NG)'!F25+G427*'Assumptions (NG)'!F28+if(G426&gt;0,G426*8760*(G429*10^6/(8760*G426)),0)*'Assumptions (NG)'!F26+if(G427&gt;0,G427*8760*(G430*10^6/(8760*G427)),0)*'Assumptions (NG)'!F29)/10^9</f>
        <v>0.1803299437</v>
      </c>
      <c r="H432" s="160">
        <f>(H426*'Assumptions (NG)'!G25+H427*'Assumptions (NG)'!G28+if(H426&gt;0,H426*8760*(H429*10^6/(8760*H426)),0)*'Assumptions (NG)'!G26+if(H427&gt;0,H427*8760*(H430*10^6/(8760*H427)),0)*'Assumptions (NG)'!G29)/10^9</f>
        <v>0.2252457642</v>
      </c>
      <c r="I432" s="160">
        <f>(I426*'Assumptions (NG)'!H25+I427*'Assumptions (NG)'!H28+if(I426&gt;0,I426*8760*(I429*10^6/(8760*I426)),0)*'Assumptions (NG)'!H26+if(I427&gt;0,I427*8760*(I430*10^6/(8760*I427)),0)*'Assumptions (NG)'!H29)/10^9</f>
        <v>0.2644367195</v>
      </c>
      <c r="J432" s="160">
        <f>(J426*'Assumptions (NG)'!I25+J427*'Assumptions (NG)'!I28+if(J426&gt;0,J426*8760*(J429*10^6/(8760*J426)),0)*'Assumptions (NG)'!I26+if(J427&gt;0,J427*8760*(J430*10^6/(8760*J427)),0)*'Assumptions (NG)'!I29)/10^9</f>
        <v>0.2685651468</v>
      </c>
      <c r="K432" s="160">
        <f>(K426*'Assumptions (NG)'!J25+K427*'Assumptions (NG)'!J28+if(K426&gt;0,K426*8760*(K429*10^6/(8760*K426)),0)*'Assumptions (NG)'!J26+if(K427&gt;0,K427*8760*(K430*10^6/(8760*K427)),0)*'Assumptions (NG)'!J29)/10^9</f>
        <v>0.2818500409</v>
      </c>
      <c r="L432" s="160">
        <f>(L426*'Assumptions (NG)'!K25+L427*'Assumptions (NG)'!K28+if(L426&gt;0,L426*8760*(L429*10^6/(8760*L426)),0)*'Assumptions (NG)'!K26+if(L427&gt;0,L427*8760*(L430*10^6/(8760*L427)),0)*'Assumptions (NG)'!K29)/10^9</f>
        <v>0.301760266</v>
      </c>
      <c r="M432" s="160">
        <f>(M426*'Assumptions (NG)'!L25+M427*'Assumptions (NG)'!L28+if(M426&gt;0,M426*8760*(M429*10^6/(8760*M426)),0)*'Assumptions (NG)'!L26+if(M427&gt;0,M427*8760*(M430*10^6/(8760*M427)),0)*'Assumptions (NG)'!L29)/10^9</f>
        <v>0.275904471</v>
      </c>
      <c r="N432" s="160">
        <f>(N426*'Assumptions (NG)'!M25+N427*'Assumptions (NG)'!M28+if(N426&gt;0,N426*8760*(N429*10^6/(8760*N426)),0)*'Assumptions (NG)'!M26+if(N427&gt;0,N427*8760*(N430*10^6/(8760*N427)),0)*'Assumptions (NG)'!M29)/10^9</f>
        <v>0.262417405</v>
      </c>
      <c r="O432" s="160">
        <f>(O426*'Assumptions (NG)'!N25+O427*'Assumptions (NG)'!N28+if(O426&gt;0,O426*8760*(O429*10^6/(8760*O426)),0)*'Assumptions (NG)'!N26+if(O427&gt;0,O427*8760*(O430*10^6/(8760*O427)),0)*'Assumptions (NG)'!N29)/10^9</f>
        <v>0.2865251663</v>
      </c>
      <c r="P432" s="160">
        <f>(P426*'Assumptions (NG)'!O25+P427*'Assumptions (NG)'!O28+if(P426&gt;0,P426*8760*(P429*10^6/(8760*P426)),0)*'Assumptions (NG)'!O26+if(P427&gt;0,P427*8760*(P430*10^6/(8760*P427)),0)*'Assumptions (NG)'!O29)/10^9</f>
        <v>0.2639860099</v>
      </c>
      <c r="Q432" s="160">
        <f>(Q426*'Assumptions (NG)'!P25+Q427*'Assumptions (NG)'!P28+if(Q426&gt;0,Q426*8760*(Q429*10^6/(8760*Q426)),0)*'Assumptions (NG)'!P26+if(Q427&gt;0,Q427*8760*(Q430*10^6/(8760*Q427)),0)*'Assumptions (NG)'!P29)/10^9</f>
        <v>0.2577801256</v>
      </c>
      <c r="R432" s="160">
        <f>(R426*'Assumptions (NG)'!Q25+R427*'Assumptions (NG)'!Q28+if(R426&gt;0,R426*8760*(R429*10^6/(8760*R426)),0)*'Assumptions (NG)'!Q26+if(R427&gt;0,R427*8760*(R430*10^6/(8760*R427)),0)*'Assumptions (NG)'!Q29)/10^9</f>
        <v>0.2872558862</v>
      </c>
      <c r="S432" s="160">
        <f>(S426*'Assumptions (NG)'!R25+S427*'Assumptions (NG)'!R28+if(S426&gt;0,S426*8760*(S429*10^6/(8760*S426)),0)*'Assumptions (NG)'!R26+if(S427&gt;0,S427*8760*(S430*10^6/(8760*S427)),0)*'Assumptions (NG)'!R29)/10^9</f>
        <v>0.3025565613</v>
      </c>
      <c r="T432" s="160">
        <f>(T426*'Assumptions (NG)'!S25+T427*'Assumptions (NG)'!S28+if(T426&gt;0,T426*8760*(T429*10^6/(8760*T426)),0)*'Assumptions (NG)'!S26+if(T427&gt;0,T427*8760*(T430*10^6/(8760*T427)),0)*'Assumptions (NG)'!S29)/10^9</f>
        <v>0.288321266</v>
      </c>
      <c r="U432" s="160">
        <f>(U426*'Assumptions (NG)'!T25+U427*'Assumptions (NG)'!T28+if(U426&gt;0,U426*8760*(U429*10^6/(8760*U426)),0)*'Assumptions (NG)'!T26+if(U427&gt;0,U427*8760*(U430*10^6/(8760*U427)),0)*'Assumptions (NG)'!T29)/10^9</f>
        <v>0.3312084338</v>
      </c>
      <c r="V432" s="160">
        <f>(V426*'Assumptions (NG)'!U25+V427*'Assumptions (NG)'!U28+if(V426&gt;0,V426*8760*(V429*10^6/(8760*V426)),0)*'Assumptions (NG)'!U26+if(V427&gt;0,V427*8760*(V430*10^6/(8760*V427)),0)*'Assumptions (NG)'!U29)/10^9</f>
        <v>0.3345640202</v>
      </c>
      <c r="W432" s="160">
        <f>(W426*'Assumptions (NG)'!V25+W427*'Assumptions (NG)'!V28+if(W426&gt;0,W426*8760*(W429*10^6/(8760*W426)),0)*'Assumptions (NG)'!V26+if(W427&gt;0,W427*8760*(W430*10^6/(8760*W427)),0)*'Assumptions (NG)'!V29)/10^9</f>
        <v>0.3403835062</v>
      </c>
      <c r="X432" s="160">
        <f>(X426*'Assumptions (NG)'!W25+X427*'Assumptions (NG)'!W28+if(X426&gt;0,X426*8760*(X429*10^6/(8760*X426)),0)*'Assumptions (NG)'!W26+if(X427&gt;0,X427*8760*(X430*10^6/(8760*X427)),0)*'Assumptions (NG)'!W29)/10^9</f>
        <v>0.3433101047</v>
      </c>
      <c r="Y432" s="160">
        <f>(Y426*'Assumptions (NG)'!X25+Y427*'Assumptions (NG)'!X28+if(Y426&gt;0,Y426*8760*(Y429*10^6/(8760*Y426)),0)*'Assumptions (NG)'!X26+if(Y427&gt;0,Y427*8760*(Y430*10^6/(8760*Y427)),0)*'Assumptions (NG)'!X29)/10^9</f>
        <v>0.3462355288</v>
      </c>
      <c r="Z432" s="160">
        <f>(Z426*'Assumptions (NG)'!Y25+Z427*'Assumptions (NG)'!Y28+if(Z426&gt;0,Z426*8760*(Z429*10^6/(8760*Z426)),0)*'Assumptions (NG)'!Y26+if(Z427&gt;0,Z427*8760*(Z430*10^6/(8760*Z427)),0)*'Assumptions (NG)'!Y29)/10^9</f>
        <v>0.3491588522</v>
      </c>
      <c r="AA432" s="160">
        <f>(AA426*'Assumptions (NG)'!Z25+AA427*'Assumptions (NG)'!Z28+if(AA426&gt;0,AA426*8760*(AA429*10^6/(8760*AA426)),0)*'Assumptions (NG)'!Z26+if(AA427&gt;0,AA427*8760*(AA430*10^6/(8760*AA427)),0)*'Assumptions (NG)'!Z29)/10^9</f>
        <v>0.3520791167</v>
      </c>
      <c r="AB432" s="160">
        <f>(AB426*'Assumptions (NG)'!AA25+AB427*'Assumptions (NG)'!AA28+if(AB426&gt;0,AB426*8760*(AB429*10^6/(8760*AB426)),0)*'Assumptions (NG)'!AA26+if(AB427&gt;0,AB427*8760*(AB430*10^6/(8760*AB427)),0)*'Assumptions (NG)'!AA29)/10^9</f>
        <v>0.3549953314</v>
      </c>
      <c r="AC432" s="160">
        <f>(AC426*'Assumptions (NG)'!AB25+AC427*'Assumptions (NG)'!AB28+if(AC426&gt;0,AC426*8760*(AC429*10^6/(8760*AC426)),0)*'Assumptions (NG)'!AB26+if(AC427&gt;0,AC427*8760*(AC430*10^6/(8760*AC427)),0)*'Assumptions (NG)'!AB29)/10^9</f>
        <v>0.357906472</v>
      </c>
      <c r="AD432" s="160">
        <f>(AD426*'Assumptions (NG)'!AC25+AD427*'Assumptions (NG)'!AC28+if(AD426&gt;0,AD426*8760*(AD429*10^6/(8760*AD426)),0)*'Assumptions (NG)'!AC26+if(AD427&gt;0,AD427*8760*(AD430*10^6/(8760*AD427)),0)*'Assumptions (NG)'!AC29)/10^9</f>
        <v>0.3608114794</v>
      </c>
      <c r="AE432" s="160">
        <f>(AE426*'Assumptions (NG)'!AD25+AE427*'Assumptions (NG)'!AD28+if(AE426&gt;0,AE426*8760*(AE429*10^6/(8760*AE426)),0)*'Assumptions (NG)'!AD26+if(AE427&gt;0,AE427*8760*(AE430*10^6/(8760*AE427)),0)*'Assumptions (NG)'!AD29)/10^9</f>
        <v>0.3637092596</v>
      </c>
      <c r="AF432" s="160">
        <f>(AF426*'Assumptions (NG)'!AE25+AF427*'Assumptions (NG)'!AE28+if(AF426&gt;0,AF426*8760*(AF429*10^6/(8760*AF426)),0)*'Assumptions (NG)'!AE26+if(AF427&gt;0,AF427*8760*(AF430*10^6/(8760*AF427)),0)*'Assumptions (NG)'!AE29)/10^9</f>
        <v>0.3665986823</v>
      </c>
      <c r="AG432" s="160">
        <f>(AG426*'Assumptions (NG)'!AF25+AG427*'Assumptions (NG)'!AF28+if(AG426&gt;0,AG426*8760*(AG429*10^6/(8760*AG426)),0)*'Assumptions (NG)'!AF26+if(AG427&gt;0,AG427*8760*(AG430*10^6/(8760*AG427)),0)*'Assumptions (NG)'!AF29)/10^9</f>
        <v>0.3694785799</v>
      </c>
      <c r="AH432" s="160">
        <f>(AH426*'Assumptions (NG)'!AG25+AH427*'Assumptions (NG)'!AG28+if(AH426&gt;0,AH426*8760*(AH429*10^6/(8760*AH426)),0)*'Assumptions (NG)'!AG26+if(AH427&gt;0,AH427*8760*(AH430*10^6/(8760*AH427)),0)*'Assumptions (NG)'!AG29)/10^9</f>
        <v>0.3723477468</v>
      </c>
      <c r="AI432" s="160">
        <f>(AI426*'Assumptions (NG)'!AH25+AI427*'Assumptions (NG)'!AH28+if(AI426&gt;0,AI426*8760*(AI429*10^6/(8760*AI426)),0)*'Assumptions (NG)'!AH26+if(AI427&gt;0,AI427*8760*(AI430*10^6/(8760*AI427)),0)*'Assumptions (NG)'!AH29)/10^9</f>
        <v>0.3752049383</v>
      </c>
      <c r="AJ432" s="160">
        <f>(AJ426*'Assumptions (NG)'!AI25+AJ427*'Assumptions (NG)'!AI28+if(AJ426&gt;0,AJ426*8760*(AJ429*10^6/(8760*AJ426)),0)*'Assumptions (NG)'!AI26+if(AJ427&gt;0,AJ427*8760*(AJ430*10^6/(8760*AJ427)),0)*'Assumptions (NG)'!AI29)/10^9</f>
        <v>0.3780488699</v>
      </c>
      <c r="AK432" s="160">
        <f>(AK426*'Assumptions (NG)'!AJ25+AK427*'Assumptions (NG)'!AJ28+if(AK426&gt;0,AK426*8760*(AK429*10^6/(8760*AK426)),0)*'Assumptions (NG)'!AJ26+if(AK427&gt;0,AK427*8760*(AK430*10^6/(8760*AK427)),0)*'Assumptions (NG)'!AJ29)/10^9</f>
        <v>0.3808782157</v>
      </c>
      <c r="AL432" s="160">
        <f>(AL426*'Assumptions (NG)'!AK25+AL427*'Assumptions (NG)'!AK28+if(AL426&gt;0,AL426*8760*(AL429*10^6/(8760*AL426)),0)*'Assumptions (NG)'!AK26+if(AL427&gt;0,AL427*8760*(AL430*10^6/(8760*AL427)),0)*'Assumptions (NG)'!AK29)/10^9</f>
        <v>0.3836916079</v>
      </c>
      <c r="AM432" s="160">
        <f>(AM426*'Assumptions (NG)'!AL25+AM427*'Assumptions (NG)'!AL28+if(AM426&gt;0,AM426*8760*(AM429*10^6/(8760*AM426)),0)*'Assumptions (NG)'!AL26+if(AM427&gt;0,AM427*8760*(AM430*10^6/(8760*AM427)),0)*'Assumptions (NG)'!AL29)/10^9</f>
        <v>0.3864876353</v>
      </c>
      <c r="AN432" s="160">
        <f>(AN426*'Assumptions (NG)'!AM25+AN427*'Assumptions (NG)'!AM28+if(AN426&gt;0,AN426*8760*(AN429*10^6/(8760*AN426)),0)*'Assumptions (NG)'!AM26+if(AN427&gt;0,AN427*8760*(AN430*10^6/(8760*AN427)),0)*'Assumptions (NG)'!AM29)/10^9</f>
        <v>0.3892648428</v>
      </c>
      <c r="AO432" s="160">
        <f>(AO426*'Assumptions (NG)'!AN25+AO427*'Assumptions (NG)'!AN28+if(AO426&gt;0,AO426*8760*(AO429*10^6/(8760*AO426)),0)*'Assumptions (NG)'!AN26+if(AO427&gt;0,AO427*8760*(AO430*10^6/(8760*AO427)),0)*'Assumptions (NG)'!AN29)/10^9</f>
        <v>0.3920217295</v>
      </c>
      <c r="AP432" s="160">
        <f>(AP426*'Assumptions (NG)'!AO25+AP427*'Assumptions (NG)'!AO28+if(AP426&gt;0,AP426*8760*(AP429*10^6/(8760*AP426)),0)*'Assumptions (NG)'!AO26+if(AP427&gt;0,AP427*8760*(AP430*10^6/(8760*AP427)),0)*'Assumptions (NG)'!AO29)/10^9</f>
        <v>0.3947567484</v>
      </c>
      <c r="AQ432" s="160">
        <f>(AQ426*'Assumptions (NG)'!AP25+AQ427*'Assumptions (NG)'!AP28+if(AQ426&gt;0,AQ426*8760*(AQ429*10^6/(8760*AQ426)),0)*'Assumptions (NG)'!AP26+if(AQ427&gt;0,AQ427*8760*(AQ430*10^6/(8760*AQ427)),0)*'Assumptions (NG)'!AP29)/10^9</f>
        <v>0.3974683045</v>
      </c>
      <c r="AR432" s="160">
        <f>(AR426*'Assumptions (NG)'!AQ25+AR427*'Assumptions (NG)'!AQ28+if(AR426&gt;0,AR426*8760*(AR429*10^6/(8760*AR426)),0)*'Assumptions (NG)'!AQ26+if(AR427&gt;0,AR427*8760*(AR430*10^6/(8760*AR427)),0)*'Assumptions (NG)'!AQ29)/10^9</f>
        <v>0.4001547541</v>
      </c>
      <c r="AS432" s="160">
        <f>(AS426*'Assumptions (NG)'!AR25+AS427*'Assumptions (NG)'!AR28+if(AS426&gt;0,AS426*8760*(AS429*10^6/(8760*AS426)),0)*'Assumptions (NG)'!AR26+if(AS427&gt;0,AS427*8760*(AS430*10^6/(8760*AS427)),0)*'Assumptions (NG)'!AR29)/10^9</f>
        <v>0.4028144034</v>
      </c>
      <c r="AT432" s="160">
        <f>(AT426*'Assumptions (NG)'!AS25+AT427*'Assumptions (NG)'!AS28+if(AT426&gt;0,AT426*8760*(AT429*10^6/(8760*AT426)),0)*'Assumptions (NG)'!AS26+if(AT427&gt;0,AT427*8760*(AT430*10^6/(8760*AT427)),0)*'Assumptions (NG)'!AS29)/10^9</f>
        <v>0.4054455072</v>
      </c>
      <c r="AU432" s="160">
        <f>(AU426*'Assumptions (NG)'!AT25+AU427*'Assumptions (NG)'!AT28+if(AU426&gt;0,AU426*8760*(AU429*10^6/(8760*AU426)),0)*'Assumptions (NG)'!AT26+if(AU427&gt;0,AU427*8760*(AU430*10^6/(8760*AU427)),0)*'Assumptions (NG)'!AT29)/10^9</f>
        <v>0.4080462678</v>
      </c>
      <c r="AV432" s="160">
        <f>(AV426*'Assumptions (NG)'!AU25+AV427*'Assumptions (NG)'!AU28+if(AV426&gt;0,AV426*8760*(AV429*10^6/(8760*AV426)),0)*'Assumptions (NG)'!AU26+if(AV427&gt;0,AV427*8760*(AV430*10^6/(8760*AV427)),0)*'Assumptions (NG)'!AU29)/10^9</f>
        <v>0.4106148334</v>
      </c>
      <c r="AW432" s="160">
        <f>(AW426*'Assumptions (NG)'!AV25+AW427*'Assumptions (NG)'!AV28+if(AW426&gt;0,AW426*8760*(AW429*10^6/(8760*AW426)),0)*'Assumptions (NG)'!AV26+if(AW427&gt;0,AW427*8760*(AW430*10^6/(8760*AW427)),0)*'Assumptions (NG)'!AV29)/10^9</f>
        <v>0.4131492973</v>
      </c>
      <c r="AX432" s="160">
        <f>(AX426*'Assumptions (NG)'!AW25+AX427*'Assumptions (NG)'!AW28+if(AX426&gt;0,AX426*8760*(AX429*10^6/(8760*AX426)),0)*'Assumptions (NG)'!AW26+if(AX427&gt;0,AX427*8760*(AX430*10^6/(8760*AX427)),0)*'Assumptions (NG)'!AW29)/10^9</f>
        <v>0.4156476959</v>
      </c>
      <c r="AY432" s="160">
        <f>(AY426*'Assumptions (NG)'!AX25+AY427*'Assumptions (NG)'!AX28+if(AY426&gt;0,AY426*8760*(AY429*10^6/(8760*AY426)),0)*'Assumptions (NG)'!AX26+if(AY427&gt;0,AY427*8760*(AY430*10^6/(8760*AY427)),0)*'Assumptions (NG)'!AX29)/10^9</f>
        <v>0.4181080078</v>
      </c>
      <c r="AZ432" s="160">
        <f>(AZ426*'Assumptions (NG)'!AY25+AZ427*'Assumptions (NG)'!AY28+if(AZ426&gt;0,AZ426*8760*(AZ429*10^6/(8760*AZ426)),0)*'Assumptions (NG)'!AY26+if(AZ427&gt;0,AZ427*8760*(AZ430*10^6/(8760*AZ427)),0)*'Assumptions (NG)'!AY29)/10^9</f>
        <v>0.4205281519</v>
      </c>
      <c r="BA432" s="160">
        <f>(BA426*'Assumptions (NG)'!AZ25+BA427*'Assumptions (NG)'!AZ28+if(BA426&gt;0,BA426*8760*(BA429*10^6/(8760*BA426)),0)*'Assumptions (NG)'!AZ26+if(BA427&gt;0,BA427*8760*(BA430*10^6/(8760*BA427)),0)*'Assumptions (NG)'!AZ29)/10^9</f>
        <v>0.4229059867</v>
      </c>
    </row>
    <row r="433" ht="15.75" customHeight="1">
      <c r="A433" s="207" t="s">
        <v>389</v>
      </c>
      <c r="B433" s="150" t="s">
        <v>390</v>
      </c>
      <c r="C433" s="210">
        <f t="shared" ref="C433:AZ433" si="25">1000*C434/C428</f>
        <v>10.74134371</v>
      </c>
      <c r="D433" s="210">
        <f t="shared" si="25"/>
        <v>10.17126483</v>
      </c>
      <c r="E433" s="210">
        <f t="shared" si="25"/>
        <v>9.541437283</v>
      </c>
      <c r="F433" s="210">
        <f t="shared" si="25"/>
        <v>8.492650911</v>
      </c>
      <c r="G433" s="210">
        <f t="shared" si="25"/>
        <v>7.9825</v>
      </c>
      <c r="H433" s="210">
        <f t="shared" si="25"/>
        <v>8.511740924</v>
      </c>
      <c r="I433" s="210">
        <f t="shared" si="25"/>
        <v>8.797344472</v>
      </c>
      <c r="J433" s="210">
        <f t="shared" si="25"/>
        <v>8.585221724</v>
      </c>
      <c r="K433" s="210">
        <f t="shared" si="25"/>
        <v>8.639053993</v>
      </c>
      <c r="L433" s="210">
        <f t="shared" si="25"/>
        <v>8.663581939</v>
      </c>
      <c r="M433" s="210">
        <f t="shared" si="25"/>
        <v>8.308054072</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7.387702542</v>
      </c>
      <c r="Y433" s="210">
        <f t="shared" si="25"/>
        <v>7.24148067</v>
      </c>
      <c r="Z433" s="210">
        <f t="shared" si="25"/>
        <v>7.094962215</v>
      </c>
      <c r="AA433" s="210">
        <f t="shared" si="25"/>
        <v>6.948122558</v>
      </c>
      <c r="AB433" s="210">
        <f t="shared" si="25"/>
        <v>6.800934278</v>
      </c>
      <c r="AC433" s="210">
        <f t="shared" si="25"/>
        <v>6.653366738</v>
      </c>
      <c r="AD433" s="210">
        <f t="shared" si="25"/>
        <v>6.505385605</v>
      </c>
      <c r="AE433" s="210">
        <f t="shared" si="25"/>
        <v>6.517943567</v>
      </c>
      <c r="AF433" s="210">
        <f t="shared" si="25"/>
        <v>6.531308095</v>
      </c>
      <c r="AG433" s="210">
        <f t="shared" si="25"/>
        <v>6.545559472</v>
      </c>
      <c r="AH433" s="210">
        <f t="shared" si="25"/>
        <v>6.560789004</v>
      </c>
      <c r="AI433" s="210">
        <f t="shared" si="25"/>
        <v>6.577100975</v>
      </c>
      <c r="AJ433" s="210">
        <f t="shared" si="25"/>
        <v>6.594615036</v>
      </c>
      <c r="AK433" s="210">
        <f t="shared" si="25"/>
        <v>6.613469153</v>
      </c>
      <c r="AL433" s="210">
        <f t="shared" si="25"/>
        <v>6.63382324</v>
      </c>
      <c r="AM433" s="210">
        <f t="shared" si="25"/>
        <v>6.655863711</v>
      </c>
      <c r="AN433" s="210">
        <f t="shared" si="25"/>
        <v>6.679809206</v>
      </c>
      <c r="AO433" s="210">
        <f t="shared" si="25"/>
        <v>6.705917866</v>
      </c>
      <c r="AP433" s="210">
        <f t="shared" si="25"/>
        <v>6.734496678</v>
      </c>
      <c r="AQ433" s="210">
        <f t="shared" si="25"/>
        <v>6.7659136</v>
      </c>
      <c r="AR433" s="210">
        <f t="shared" si="25"/>
        <v>6.800613495</v>
      </c>
      <c r="AS433" s="210">
        <f t="shared" si="25"/>
        <v>6.839139321</v>
      </c>
      <c r="AT433" s="210">
        <f t="shared" si="25"/>
        <v>6.882160755</v>
      </c>
      <c r="AU433" s="210">
        <f t="shared" si="25"/>
        <v>6.930513448</v>
      </c>
      <c r="AV433" s="210">
        <f t="shared" si="25"/>
        <v>6.985253838</v>
      </c>
      <c r="AW433" s="210">
        <f t="shared" si="25"/>
        <v>7.047737231</v>
      </c>
      <c r="AX433" s="210">
        <f t="shared" si="25"/>
        <v>7.119731528</v>
      </c>
      <c r="AY433" s="210">
        <f t="shared" si="25"/>
        <v>7.203587166</v>
      </c>
      <c r="AZ433" s="210">
        <f t="shared" si="25"/>
        <v>7.302498599</v>
      </c>
      <c r="BA433" s="210">
        <f>if(BA428&gt;0,1000*BA434/BA428,0)</f>
        <v>7.420920504</v>
      </c>
    </row>
    <row r="434" ht="15.75" customHeight="1">
      <c r="A434" s="207" t="s">
        <v>391</v>
      </c>
      <c r="B434" s="150" t="s">
        <v>392</v>
      </c>
      <c r="C434" s="211">
        <f>(C429*10^6*'Assumptions (NG)'!B32+C430*10^6*'Assumptions (NG)'!B33)/10^9</f>
        <v>0.2258514885</v>
      </c>
      <c r="D434" s="211">
        <f>(D429*10^6*'Assumptions (NG)'!C32+D430*10^6*'Assumptions (NG)'!C33)/10^9</f>
        <v>0.2090314741</v>
      </c>
      <c r="E434" s="211">
        <f>(E429*10^6*'Assumptions (NG)'!D32+E430*10^6*'Assumptions (NG)'!D33)/10^9</f>
        <v>0.2227453209</v>
      </c>
      <c r="F434" s="211">
        <f>(F429*10^6*'Assumptions (NG)'!E32+F430*10^6*'Assumptions (NG)'!E33)/10^9</f>
        <v>0.2005540702</v>
      </c>
      <c r="G434" s="211">
        <f>(G429*10^6*'Assumptions (NG)'!F32+G430*10^6*'Assumptions (NG)'!F33)/10^9</f>
        <v>0.1958578377</v>
      </c>
      <c r="H434" s="211">
        <f>(H429*10^6*'Assumptions (NG)'!G32+H430*10^6*'Assumptions (NG)'!G33)/10^9</f>
        <v>0.2622436992</v>
      </c>
      <c r="I434" s="211">
        <f>(I429*10^6*'Assumptions (NG)'!H32+I430*10^6*'Assumptions (NG)'!H33)/10^9</f>
        <v>0.3154004498</v>
      </c>
      <c r="J434" s="211">
        <f>(J429*10^6*'Assumptions (NG)'!I32+J430*10^6*'Assumptions (NG)'!I33)/10^9</f>
        <v>0.3155425785</v>
      </c>
      <c r="K434" s="211">
        <f>(K429*10^6*'Assumptions (NG)'!J32+K430*10^6*'Assumptions (NG)'!J33)/10^9</f>
        <v>0.3195663392</v>
      </c>
      <c r="L434" s="211">
        <f>(L429*10^6*'Assumptions (NG)'!K32+L430*10^6*'Assumptions (NG)'!K33)/10^9</f>
        <v>0.3266925076</v>
      </c>
      <c r="M434" s="211">
        <f>(M429*10^6*'Assumptions (NG)'!L32+M430*10^6*'Assumptions (NG)'!L33)/10^9</f>
        <v>0.3053633499</v>
      </c>
      <c r="N434" s="211">
        <f>(N429*10^6*'Assumptions (NG)'!M32+N430*10^6*'Assumptions (NG)'!M33)/10^9</f>
        <v>0.2875607972</v>
      </c>
      <c r="O434" s="211">
        <f>(O429*10^6*'Assumptions (NG)'!N32+O430*10^6*'Assumptions (NG)'!N33)/10^9</f>
        <v>0.343265906</v>
      </c>
      <c r="P434" s="211">
        <f>(P429*10^6*'Assumptions (NG)'!O32+P430*10^6*'Assumptions (NG)'!O33)/10^9</f>
        <v>0.2654690368</v>
      </c>
      <c r="Q434" s="211">
        <f>(Q429*10^6*'Assumptions (NG)'!P32+Q430*10^6*'Assumptions (NG)'!P33)/10^9</f>
        <v>0.2344666932</v>
      </c>
      <c r="R434" s="211">
        <f>(R429*10^6*'Assumptions (NG)'!Q32+R430*10^6*'Assumptions (NG)'!Q33)/10^9</f>
        <v>0.2997343387</v>
      </c>
      <c r="S434" s="211">
        <f>(S429*10^6*'Assumptions (NG)'!R32+S430*10^6*'Assumptions (NG)'!R33)/10^9</f>
        <v>0.3290078557</v>
      </c>
      <c r="T434" s="211">
        <f>(T429*10^6*'Assumptions (NG)'!S32+T430*10^6*'Assumptions (NG)'!S33)/10^9</f>
        <v>0.2766103619</v>
      </c>
      <c r="U434" s="211">
        <f>(U429*10^6*'Assumptions (NG)'!T32+U430*10^6*'Assumptions (NG)'!T33)/10^9</f>
        <v>0.3748812539</v>
      </c>
      <c r="V434" s="211">
        <f>(V429*10^6*'Assumptions (NG)'!U32+V430*10^6*'Assumptions (NG)'!U33)/10^9</f>
        <v>0.3673836766</v>
      </c>
      <c r="W434" s="211">
        <f>(W429*10^6*'Assumptions (NG)'!V32+W430*10^6*'Assumptions (NG)'!V33)/10^9</f>
        <v>0.3598860993</v>
      </c>
      <c r="X434" s="211">
        <f>(X429*10^6*'Assumptions (NG)'!W32+X430*10^6*'Assumptions (NG)'!W33)/10^9</f>
        <v>0.3441218886</v>
      </c>
      <c r="Y434" s="211">
        <f>(Y429*10^6*'Assumptions (NG)'!X32+Y430*10^6*'Assumptions (NG)'!X33)/10^9</f>
        <v>0.3286926112</v>
      </c>
      <c r="Z434" s="211">
        <f>(Z429*10^6*'Assumptions (NG)'!Y32+Z430*10^6*'Assumptions (NG)'!Y33)/10^9</f>
        <v>0.3135982671</v>
      </c>
      <c r="AA434" s="211">
        <f>(AA429*10^6*'Assumptions (NG)'!Z32+AA430*10^6*'Assumptions (NG)'!Z33)/10^9</f>
        <v>0.2988388564</v>
      </c>
      <c r="AB434" s="211">
        <f>(AB429*10^6*'Assumptions (NG)'!AA32+AB430*10^6*'Assumptions (NG)'!AA33)/10^9</f>
        <v>0.2844143789</v>
      </c>
      <c r="AC434" s="211">
        <f>(AC429*10^6*'Assumptions (NG)'!AB32+AC430*10^6*'Assumptions (NG)'!AB33)/10^9</f>
        <v>0.2703248348</v>
      </c>
      <c r="AD434" s="211">
        <f>(AD429*10^6*'Assumptions (NG)'!AC32+AD430*10^6*'Assumptions (NG)'!AC33)/10^9</f>
        <v>0.2565702239</v>
      </c>
      <c r="AE434" s="211">
        <f>(AE429*10^6*'Assumptions (NG)'!AD32+AE430*10^6*'Assumptions (NG)'!AD33)/10^9</f>
        <v>0.2493083905</v>
      </c>
      <c r="AF434" s="211">
        <f>(AF429*10^6*'Assumptions (NG)'!AE32+AF430*10^6*'Assumptions (NG)'!AE33)/10^9</f>
        <v>0.242046557</v>
      </c>
      <c r="AG434" s="211">
        <f>(AG429*10^6*'Assumptions (NG)'!AF32+AG430*10^6*'Assumptions (NG)'!AF33)/10^9</f>
        <v>0.2347847236</v>
      </c>
      <c r="AH434" s="211">
        <f>(AH429*10^6*'Assumptions (NG)'!AG32+AH430*10^6*'Assumptions (NG)'!AG33)/10^9</f>
        <v>0.2275228901</v>
      </c>
      <c r="AI434" s="211">
        <f>(AI429*10^6*'Assumptions (NG)'!AH32+AI430*10^6*'Assumptions (NG)'!AH33)/10^9</f>
        <v>0.2202610567</v>
      </c>
      <c r="AJ434" s="211">
        <f>(AJ429*10^6*'Assumptions (NG)'!AI32+AJ430*10^6*'Assumptions (NG)'!AI33)/10^9</f>
        <v>0.2129992232</v>
      </c>
      <c r="AK434" s="211">
        <f>(AK429*10^6*'Assumptions (NG)'!AJ32+AK430*10^6*'Assumptions (NG)'!AJ33)/10^9</f>
        <v>0.2057373898</v>
      </c>
      <c r="AL434" s="211">
        <f>(AL429*10^6*'Assumptions (NG)'!AK32+AL430*10^6*'Assumptions (NG)'!AK33)/10^9</f>
        <v>0.1984755563</v>
      </c>
      <c r="AM434" s="211">
        <f>(AM429*10^6*'Assumptions (NG)'!AL32+AM430*10^6*'Assumptions (NG)'!AL33)/10^9</f>
        <v>0.1912137229</v>
      </c>
      <c r="AN434" s="211">
        <f>(AN429*10^6*'Assumptions (NG)'!AM32+AN430*10^6*'Assumptions (NG)'!AM33)/10^9</f>
        <v>0.1839518894</v>
      </c>
      <c r="AO434" s="211">
        <f>(AO429*10^6*'Assumptions (NG)'!AN32+AO430*10^6*'Assumptions (NG)'!AN33)/10^9</f>
        <v>0.176690056</v>
      </c>
      <c r="AP434" s="211">
        <f>(AP429*10^6*'Assumptions (NG)'!AO32+AP430*10^6*'Assumptions (NG)'!AO33)/10^9</f>
        <v>0.1694282225</v>
      </c>
      <c r="AQ434" s="211">
        <f>(AQ429*10^6*'Assumptions (NG)'!AP32+AQ430*10^6*'Assumptions (NG)'!AP33)/10^9</f>
        <v>0.1621663891</v>
      </c>
      <c r="AR434" s="211">
        <f>(AR429*10^6*'Assumptions (NG)'!AQ32+AR430*10^6*'Assumptions (NG)'!AQ33)/10^9</f>
        <v>0.1549045556</v>
      </c>
      <c r="AS434" s="211">
        <f>(AS429*10^6*'Assumptions (NG)'!AR32+AS430*10^6*'Assumptions (NG)'!AR33)/10^9</f>
        <v>0.1476427222</v>
      </c>
      <c r="AT434" s="211">
        <f>(AT429*10^6*'Assumptions (NG)'!AS32+AT430*10^6*'Assumptions (NG)'!AS33)/10^9</f>
        <v>0.1403808887</v>
      </c>
      <c r="AU434" s="211">
        <f>(AU429*10^6*'Assumptions (NG)'!AT32+AU430*10^6*'Assumptions (NG)'!AT33)/10^9</f>
        <v>0.1331190553</v>
      </c>
      <c r="AV434" s="211">
        <f>(AV429*10^6*'Assumptions (NG)'!AU32+AV430*10^6*'Assumptions (NG)'!AU33)/10^9</f>
        <v>0.1258572218</v>
      </c>
      <c r="AW434" s="211">
        <f>(AW429*10^6*'Assumptions (NG)'!AV32+AW430*10^6*'Assumptions (NG)'!AV33)/10^9</f>
        <v>0.1185953884</v>
      </c>
      <c r="AX434" s="211">
        <f>(AX429*10^6*'Assumptions (NG)'!AW32+AX430*10^6*'Assumptions (NG)'!AW33)/10^9</f>
        <v>0.1113335549</v>
      </c>
      <c r="AY434" s="211">
        <f>(AY429*10^6*'Assumptions (NG)'!AX32+AY430*10^6*'Assumptions (NG)'!AX33)/10^9</f>
        <v>0.1040717215</v>
      </c>
      <c r="AZ434" s="211">
        <f>(AZ429*10^6*'Assumptions (NG)'!AY32+AZ430*10^6*'Assumptions (NG)'!AY33)/10^9</f>
        <v>0.096809888</v>
      </c>
      <c r="BA434" s="211">
        <f>(BA429*10^6*'Assumptions (NG)'!AZ32+BA430*10^6*'Assumptions (NG)'!AZ33)/10^9</f>
        <v>0.08954805455</v>
      </c>
    </row>
    <row r="435" ht="15.75" customHeight="1">
      <c r="A435" s="209" t="s">
        <v>34</v>
      </c>
      <c r="B435" s="159" t="s">
        <v>351</v>
      </c>
      <c r="C435" s="212">
        <f>C434*'Assumptions (NG)'!B58</f>
        <v>0.9892295198</v>
      </c>
      <c r="D435" s="212">
        <f>D434*'Assumptions (NG)'!C58</f>
        <v>0.9636350956</v>
      </c>
      <c r="E435" s="212">
        <f>E434*'Assumptions (NG)'!D58</f>
        <v>0.8197027809</v>
      </c>
      <c r="F435" s="212">
        <f>F434*'Assumptions (NG)'!E58</f>
        <v>1.117086171</v>
      </c>
      <c r="G435" s="212">
        <f>G434*'Assumptions (NG)'!F58</f>
        <v>1.196691388</v>
      </c>
      <c r="H435" s="212">
        <f>H434*'Assumptions (NG)'!G58</f>
        <v>2.221204132</v>
      </c>
      <c r="I435" s="212">
        <f>I434*'Assumptions (NG)'!H58</f>
        <v>2.242497198</v>
      </c>
      <c r="J435" s="212">
        <f>J434*'Assumptions (NG)'!I58</f>
        <v>2.306616249</v>
      </c>
      <c r="K435" s="212">
        <f>K434*'Assumptions (NG)'!J58</f>
        <v>2.959184301</v>
      </c>
      <c r="L435" s="212">
        <f>L434*'Assumptions (NG)'!K58</f>
        <v>1.610594062</v>
      </c>
      <c r="M435" s="212">
        <f>M434*'Assumptions (NG)'!L58</f>
        <v>1.609264854</v>
      </c>
      <c r="N435" s="212">
        <f>N434*'Assumptions (NG)'!M58</f>
        <v>1.406172299</v>
      </c>
      <c r="O435" s="212">
        <f>O434*'Assumptions (NG)'!N58</f>
        <v>1.215161307</v>
      </c>
      <c r="P435" s="212">
        <f>P434*'Assumptions (NG)'!O58</f>
        <v>1.191955975</v>
      </c>
      <c r="Q435" s="212">
        <f>Q434*'Assumptions (NG)'!P58</f>
        <v>1.216882138</v>
      </c>
      <c r="R435" s="212">
        <f>R434*'Assumptions (NG)'!Q58</f>
        <v>1.013102065</v>
      </c>
      <c r="S435" s="212">
        <f>S434*'Assumptions (NG)'!R58</f>
        <v>0.9837334887</v>
      </c>
      <c r="T435" s="212">
        <f>T434*'Assumptions (NG)'!S58</f>
        <v>0.9736684737</v>
      </c>
      <c r="U435" s="212">
        <f>U434*'Assumptions (NG)'!T58</f>
        <v>1.375814202</v>
      </c>
      <c r="V435" s="212">
        <f>V434*'Assumptions (NG)'!U58</f>
        <v>1.245249176</v>
      </c>
      <c r="W435" s="212">
        <f>W434*'Assumptions (NG)'!V58</f>
        <v>1.266991968</v>
      </c>
      <c r="X435" s="212">
        <f>X434*'Assumptions (NG)'!W58</f>
        <v>1.192171053</v>
      </c>
      <c r="Y435" s="212">
        <f>Y425*8760*('Assumptions (NG)'!X17*'Assumptions (NG)'!X20*'Assumptions (NG)'!X35+'Assumptions (NG)'!X18*'Assumptions (NG)'!X22*'Assumptions (NG)'!X36)/10^9</f>
        <v>1.732777884</v>
      </c>
      <c r="Z435" s="212">
        <f>Z425*8760*('Assumptions (NG)'!Y17*'Assumptions (NG)'!Y20*'Assumptions (NG)'!Y35+'Assumptions (NG)'!Y18*'Assumptions (NG)'!Y22*'Assumptions (NG)'!Y36)/10^9</f>
        <v>1.70783352</v>
      </c>
      <c r="AA435" s="212">
        <f>AA425*8760*('Assumptions (NG)'!Z17*'Assumptions (NG)'!Z20*'Assumptions (NG)'!Z35+'Assumptions (NG)'!Z18*'Assumptions (NG)'!Z22*'Assumptions (NG)'!Z36)/10^9</f>
        <v>1.702127025</v>
      </c>
      <c r="AB435" s="212">
        <f>AB425*8760*('Assumptions (NG)'!AA17*'Assumptions (NG)'!AA20*'Assumptions (NG)'!AA35+'Assumptions (NG)'!AA18*'Assumptions (NG)'!AA22*'Assumptions (NG)'!AA36)/10^9</f>
        <v>1.688777046</v>
      </c>
      <c r="AC435" s="212">
        <f>AC425*8760*('Assumptions (NG)'!AB17*'Assumptions (NG)'!AB20*'Assumptions (NG)'!AB35+'Assumptions (NG)'!AB18*'Assumptions (NG)'!AB22*'Assumptions (NG)'!AB36)/10^9</f>
        <v>1.605627076</v>
      </c>
      <c r="AD435" s="212">
        <f>AD425*8760*('Assumptions (NG)'!AC17*'Assumptions (NG)'!AC20*'Assumptions (NG)'!AC35+'Assumptions (NG)'!AC18*'Assumptions (NG)'!AC22*'Assumptions (NG)'!AC36)/10^9</f>
        <v>1.502178153</v>
      </c>
      <c r="AE435" s="212">
        <f>AE425*8760*('Assumptions (NG)'!AD17*'Assumptions (NG)'!AD20*'Assumptions (NG)'!AD35+'Assumptions (NG)'!AD18*'Assumptions (NG)'!AD22*'Assumptions (NG)'!AD36)/10^9</f>
        <v>1.46343861</v>
      </c>
      <c r="AF435" s="212">
        <f>AF425*8760*('Assumptions (NG)'!AE17*'Assumptions (NG)'!AE20*'Assumptions (NG)'!AE35+'Assumptions (NG)'!AE18*'Assumptions (NG)'!AE22*'Assumptions (NG)'!AE36)/10^9</f>
        <v>1.395888549</v>
      </c>
      <c r="AG435" s="212">
        <f>AG425*8760*('Assumptions (NG)'!AF17*'Assumptions (NG)'!AF20*'Assumptions (NG)'!AF35+'Assumptions (NG)'!AF18*'Assumptions (NG)'!AF22*'Assumptions (NG)'!AF36)/10^9</f>
        <v>1.344210205</v>
      </c>
      <c r="AH435" s="212">
        <f>AH425*8760*('Assumptions (NG)'!AG17*'Assumptions (NG)'!AG20*'Assumptions (NG)'!AG35+'Assumptions (NG)'!AG18*'Assumptions (NG)'!AG22*'Assumptions (NG)'!AG36)/10^9</f>
        <v>1.278541022</v>
      </c>
      <c r="AI435" s="212">
        <f>AI425*8760*('Assumptions (NG)'!AH17*'Assumptions (NG)'!AH20*'Assumptions (NG)'!AH35+'Assumptions (NG)'!AH18*'Assumptions (NG)'!AH22*'Assumptions (NG)'!AH36)/10^9</f>
        <v>1.261492222</v>
      </c>
      <c r="AJ435" s="212">
        <f>AJ425*8760*('Assumptions (NG)'!AI17*'Assumptions (NG)'!AI20*'Assumptions (NG)'!AI35+'Assumptions (NG)'!AI18*'Assumptions (NG)'!AI22*'Assumptions (NG)'!AI36)/10^9</f>
        <v>1.215252858</v>
      </c>
      <c r="AK435" s="212">
        <f>AK425*8760*('Assumptions (NG)'!AJ17*'Assumptions (NG)'!AJ20*'Assumptions (NG)'!AJ35+'Assumptions (NG)'!AJ18*'Assumptions (NG)'!AJ22*'Assumptions (NG)'!AJ36)/10^9</f>
        <v>1.165399077</v>
      </c>
      <c r="AL435" s="212">
        <f>AL425*8760*('Assumptions (NG)'!AK17*'Assumptions (NG)'!AK20*'Assumptions (NG)'!AK35+'Assumptions (NG)'!AK18*'Assumptions (NG)'!AK22*'Assumptions (NG)'!AK36)/10^9</f>
        <v>1.115182473</v>
      </c>
      <c r="AM435" s="212">
        <f>AM425*8760*('Assumptions (NG)'!AL17*'Assumptions (NG)'!AL20*'Assumptions (NG)'!AL35+'Assumptions (NG)'!AL18*'Assumptions (NG)'!AL22*'Assumptions (NG)'!AL36)/10^9</f>
        <v>1.074433745</v>
      </c>
      <c r="AN435" s="212">
        <f>AN425*8760*('Assumptions (NG)'!AM17*'Assumptions (NG)'!AM20*'Assumptions (NG)'!AM35+'Assumptions (NG)'!AM18*'Assumptions (NG)'!AM22*'Assumptions (NG)'!AM36)/10^9</f>
        <v>1.019237628</v>
      </c>
      <c r="AO435" s="212">
        <f>AO425*8760*('Assumptions (NG)'!AN17*'Assumptions (NG)'!AN20*'Assumptions (NG)'!AN35+'Assumptions (NG)'!AN18*'Assumptions (NG)'!AN22*'Assumptions (NG)'!AN36)/10^9</f>
        <v>0.96320653</v>
      </c>
      <c r="AP435" s="212">
        <f>AP425*8760*('Assumptions (NG)'!AO17*'Assumptions (NG)'!AO20*'Assumptions (NG)'!AO35+'Assumptions (NG)'!AO18*'Assumptions (NG)'!AO22*'Assumptions (NG)'!AO36)/10^9</f>
        <v>0.9126966054</v>
      </c>
      <c r="AQ435" s="212">
        <f>AQ425*8760*('Assumptions (NG)'!AP17*'Assumptions (NG)'!AP20*'Assumptions (NG)'!AP35+'Assumptions (NG)'!AP18*'Assumptions (NG)'!AP22*'Assumptions (NG)'!AP36)/10^9</f>
        <v>0.8730764852</v>
      </c>
      <c r="AR435" s="212">
        <f>AR425*8760*('Assumptions (NG)'!AQ17*'Assumptions (NG)'!AQ20*'Assumptions (NG)'!AQ35+'Assumptions (NG)'!AQ18*'Assumptions (NG)'!AQ22*'Assumptions (NG)'!AQ36)/10^9</f>
        <v>0.8178258486</v>
      </c>
      <c r="AS435" s="212">
        <f>AS425*8760*('Assumptions (NG)'!AR17*'Assumptions (NG)'!AR20*'Assumptions (NG)'!AR35+'Assumptions (NG)'!AR18*'Assumptions (NG)'!AR22*'Assumptions (NG)'!AR36)/10^9</f>
        <v>0.7751114785</v>
      </c>
      <c r="AT435" s="212">
        <f>AT425*8760*('Assumptions (NG)'!AS17*'Assumptions (NG)'!AS20*'Assumptions (NG)'!AS35+'Assumptions (NG)'!AS18*'Assumptions (NG)'!AS22*'Assumptions (NG)'!AS36)/10^9</f>
        <v>0.7361189671</v>
      </c>
      <c r="AU435" s="212">
        <f>AU425*8760*('Assumptions (NG)'!AT17*'Assumptions (NG)'!AT20*'Assumptions (NG)'!AT35+'Assumptions (NG)'!AT18*'Assumptions (NG)'!AT22*'Assumptions (NG)'!AT36)/10^9</f>
        <v>0.7016682869</v>
      </c>
      <c r="AV435" s="212">
        <f>AV425*8760*('Assumptions (NG)'!AU17*'Assumptions (NG)'!AU20*'Assumptions (NG)'!AU35+'Assumptions (NG)'!AU18*'Assumptions (NG)'!AU22*'Assumptions (NG)'!AU36)/10^9</f>
        <v>0.6647332134</v>
      </c>
      <c r="AW435" s="212">
        <f>AW425*8760*('Assumptions (NG)'!AV17*'Assumptions (NG)'!AV20*'Assumptions (NG)'!AV35+'Assumptions (NG)'!AV18*'Assumptions (NG)'!AV22*'Assumptions (NG)'!AV36)/10^9</f>
        <v>0.6259950961</v>
      </c>
      <c r="AX435" s="212">
        <f>AX425*8760*('Assumptions (NG)'!AW17*'Assumptions (NG)'!AW20*'Assumptions (NG)'!AW35+'Assumptions (NG)'!AW18*'Assumptions (NG)'!AW22*'Assumptions (NG)'!AW36)/10^9</f>
        <v>0.5904122763</v>
      </c>
      <c r="AY435" s="212">
        <f>AY425*8760*('Assumptions (NG)'!AX17*'Assumptions (NG)'!AX20*'Assumptions (NG)'!AX35+'Assumptions (NG)'!AX18*'Assumptions (NG)'!AX22*'Assumptions (NG)'!AX36)/10^9</f>
        <v>0.5628087941</v>
      </c>
      <c r="AZ435" s="212">
        <f>AZ425*8760*('Assumptions (NG)'!AY17*'Assumptions (NG)'!AY20*'Assumptions (NG)'!AY35+'Assumptions (NG)'!AY18*'Assumptions (NG)'!AY22*'Assumptions (NG)'!AY36)/10^9</f>
        <v>0.5294166423</v>
      </c>
      <c r="BA435" s="212">
        <f>BA425*8760*('Assumptions (NG)'!AZ17*'Assumptions (NG)'!AZ20*'Assumptions (NG)'!AZ35+'Assumptions (NG)'!AZ18*'Assumptions (NG)'!AZ22*'Assumptions (NG)'!AZ36)/10^9</f>
        <v>0.4960196586</v>
      </c>
    </row>
    <row r="436" ht="15.75" customHeight="1">
      <c r="A436" s="209" t="s">
        <v>36</v>
      </c>
      <c r="B436" s="159" t="s">
        <v>351</v>
      </c>
      <c r="C436" s="160">
        <f>C428*'Assumptions (NG)'!B53/10^3</f>
        <v>1.407433852</v>
      </c>
      <c r="D436" s="160">
        <f>D428*'Assumptions (NG)'!C53/10^3</f>
        <v>1.409044252</v>
      </c>
      <c r="E436" s="160">
        <f>E428*'Assumptions (NG)'!D53/10^3</f>
        <v>1.447103559</v>
      </c>
      <c r="F436" s="160">
        <f>F428*'Assumptions (NG)'!E53/10^3</f>
        <v>1.779388943</v>
      </c>
      <c r="G436" s="160">
        <f>G428*'Assumptions (NG)'!F53/10^3</f>
        <v>1.942450929</v>
      </c>
      <c r="H436" s="160">
        <f>H428*'Assumptions (NG)'!G53/10^3</f>
        <v>2.95319363</v>
      </c>
      <c r="I436" s="160">
        <f>I428*'Assumptions (NG)'!H53/10^3</f>
        <v>3.091774962</v>
      </c>
      <c r="J436" s="160">
        <f>J428*'Assumptions (NG)'!I53/10^3</f>
        <v>3.221564255</v>
      </c>
      <c r="K436" s="160">
        <f>K428*'Assumptions (NG)'!J53/10^3</f>
        <v>3.752289805</v>
      </c>
      <c r="L436" s="160">
        <f>L428*'Assumptions (NG)'!K53/10^3</f>
        <v>2.670723227</v>
      </c>
      <c r="M436" s="160">
        <f>M428*'Assumptions (NG)'!L53/10^3</f>
        <v>2.691535469</v>
      </c>
      <c r="N436" s="160">
        <f>N428*'Assumptions (NG)'!M53/10^3</f>
        <v>2.535776792</v>
      </c>
      <c r="O436" s="160">
        <f>O428*'Assumptions (NG)'!N53/10^3</f>
        <v>2.616196252</v>
      </c>
      <c r="P436" s="160">
        <f>P428*'Assumptions (NG)'!O53/10^3</f>
        <v>2.236550376</v>
      </c>
      <c r="Q436" s="160">
        <f>Q428*'Assumptions (NG)'!P53/10^3</f>
        <v>2.121684143</v>
      </c>
      <c r="R436" s="160">
        <f>R428*'Assumptions (NG)'!Q53/10^3</f>
        <v>2.237499627</v>
      </c>
      <c r="S436" s="160">
        <f>S428*'Assumptions (NG)'!R53/10^3</f>
        <v>2.632243615</v>
      </c>
      <c r="T436" s="160">
        <f>T428*'Assumptions (NG)'!S53/10^3</f>
        <v>2.161185837</v>
      </c>
      <c r="U436" s="160">
        <f>U428*'Assumptions (NG)'!T53/10^3</f>
        <v>3.066865009</v>
      </c>
      <c r="V436" s="160">
        <f>V428*'Assumptions (NG)'!U53/10^3</f>
        <v>3.109380738</v>
      </c>
      <c r="W436" s="160">
        <f>W428*'Assumptions (NG)'!V53/10^3</f>
        <v>3.243294778</v>
      </c>
      <c r="X436" s="160">
        <f>X428*'Assumptions (NG)'!W53/10^3</f>
        <v>3.186480393</v>
      </c>
      <c r="Y436" s="160">
        <f>Y428*'Assumptions (NG)'!X53/10^3</f>
        <v>3.133735533</v>
      </c>
      <c r="Z436" s="160">
        <f>Z428*'Assumptions (NG)'!Y53/10^3</f>
        <v>3.101343375</v>
      </c>
      <c r="AA436" s="160">
        <f>AA428*'Assumptions (NG)'!Z53/10^3</f>
        <v>3.075196297</v>
      </c>
      <c r="AB436" s="160">
        <f>AB428*'Assumptions (NG)'!AA53/10^3</f>
        <v>3.074456307</v>
      </c>
      <c r="AC436" s="160">
        <f>AC428*'Assumptions (NG)'!AB53/10^3</f>
        <v>3.035191735</v>
      </c>
      <c r="AD436" s="160">
        <f>AD428*'Assumptions (NG)'!AC53/10^3</f>
        <v>3.004182722</v>
      </c>
      <c r="AE436" s="160">
        <f>AE428*'Assumptions (NG)'!AD53/10^3</f>
        <v>2.964702518</v>
      </c>
      <c r="AF436" s="160">
        <f>AF428*'Assumptions (NG)'!AE53/10^3</f>
        <v>2.925361361</v>
      </c>
      <c r="AG436" s="160">
        <f>AG428*'Assumptions (NG)'!AF53/10^3</f>
        <v>2.883704836</v>
      </c>
      <c r="AH436" s="160">
        <f>AH428*'Assumptions (NG)'!AG53/10^3</f>
        <v>2.843667051</v>
      </c>
      <c r="AI436" s="160">
        <f>AI428*'Assumptions (NG)'!AH53/10^3</f>
        <v>2.789243467</v>
      </c>
      <c r="AJ436" s="160">
        <f>AJ428*'Assumptions (NG)'!AI53/10^3</f>
        <v>2.730947684</v>
      </c>
      <c r="AK436" s="160">
        <f>AK428*'Assumptions (NG)'!AJ53/10^3</f>
        <v>2.670462932</v>
      </c>
      <c r="AL436" s="160">
        <f>AL428*'Assumptions (NG)'!AK53/10^3</f>
        <v>2.611381419</v>
      </c>
      <c r="AM436" s="160">
        <f>AM428*'Assumptions (NG)'!AL53/10^3</f>
        <v>2.559476817</v>
      </c>
      <c r="AN436" s="160">
        <f>AN428*'Assumptions (NG)'!AM53/10^3</f>
        <v>2.501737567</v>
      </c>
      <c r="AO436" s="160">
        <f>AO428*'Assumptions (NG)'!AN53/10^3</f>
        <v>2.447365626</v>
      </c>
      <c r="AP436" s="160">
        <f>AP428*'Assumptions (NG)'!AO53/10^3</f>
        <v>2.389037988</v>
      </c>
      <c r="AQ436" s="160">
        <f>AQ428*'Assumptions (NG)'!AP53/10^3</f>
        <v>2.322466382</v>
      </c>
      <c r="AR436" s="160">
        <f>AR428*'Assumptions (NG)'!AQ53/10^3</f>
        <v>2.250307767</v>
      </c>
      <c r="AS436" s="160">
        <f>AS428*'Assumptions (NG)'!AR53/10^3</f>
        <v>2.173361083</v>
      </c>
      <c r="AT436" s="160">
        <f>AT428*'Assumptions (NG)'!AS53/10^3</f>
        <v>2.094237505</v>
      </c>
      <c r="AU436" s="160">
        <f>AU428*'Assumptions (NG)'!AT53/10^3</f>
        <v>2.012928695</v>
      </c>
      <c r="AV436" s="160">
        <f>AV428*'Assumptions (NG)'!AU53/10^3</f>
        <v>1.927538801</v>
      </c>
      <c r="AW436" s="160">
        <f>AW428*'Assumptions (NG)'!AV53/10^3</f>
        <v>1.833844179</v>
      </c>
      <c r="AX436" s="160">
        <f>AX428*'Assumptions (NG)'!AW53/10^3</f>
        <v>1.741601116</v>
      </c>
      <c r="AY436" s="160">
        <f>AY428*'Assumptions (NG)'!AX53/10^3</f>
        <v>1.667053352</v>
      </c>
      <c r="AZ436" s="160">
        <f>AZ428*'Assumptions (NG)'!AY53/10^3</f>
        <v>1.570474764</v>
      </c>
      <c r="BA436" s="160">
        <f>BA428*'Assumptions (NG)'!AZ53/10^3</f>
        <v>1.458648694</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0.7745115689</v>
      </c>
      <c r="K437" s="160">
        <f>K425*'Assumptions (NG)'!J55*'Assumptions (NG)'!J56*365/10^9</f>
        <v>0.8186440888</v>
      </c>
      <c r="L437" s="160">
        <f>L425*'Assumptions (NG)'!K55*'Assumptions (NG)'!K56*365/10^9</f>
        <v>0.9665120813</v>
      </c>
      <c r="M437" s="160">
        <f>M425*'Assumptions (NG)'!L55*'Assumptions (NG)'!L56*365/10^9</f>
        <v>0.6693587829</v>
      </c>
      <c r="N437" s="160">
        <f>N425*'Assumptions (NG)'!M55*'Assumptions (NG)'!M56*365/10^9</f>
        <v>0.7075951592</v>
      </c>
      <c r="O437" s="160">
        <f>O425*'Assumptions (NG)'!N55*'Assumptions (NG)'!N56*365/10^9</f>
        <v>0.6814680288</v>
      </c>
      <c r="P437" s="160">
        <f>P425*'Assumptions (NG)'!O55*'Assumptions (NG)'!O56*365/10^9</f>
        <v>0.5938996749</v>
      </c>
      <c r="Q437" s="160">
        <f>Q425*'Assumptions (NG)'!P55*'Assumptions (NG)'!P56*365/10^9</f>
        <v>0.6644802923</v>
      </c>
      <c r="R437" s="160">
        <f>R425*'Assumptions (NG)'!Q55*'Assumptions (NG)'!Q56*365/10^9</f>
        <v>0.7081825831</v>
      </c>
      <c r="S437" s="160">
        <f>S425*'Assumptions (NG)'!R55*'Assumptions (NG)'!R56*365/10^9</f>
        <v>0.586256044</v>
      </c>
      <c r="T437" s="160">
        <f>T425*'Assumptions (NG)'!S55*'Assumptions (NG)'!S56*365/10^9</f>
        <v>0.6496743059</v>
      </c>
      <c r="U437" s="160">
        <f>U425*'Assumptions (NG)'!T55*'Assumptions (NG)'!T56*365/10^9</f>
        <v>0.6157738616</v>
      </c>
      <c r="V437" s="160">
        <f>V425*'Assumptions (NG)'!U55*'Assumptions (NG)'!U56*365/10^9</f>
        <v>0.6321183549</v>
      </c>
      <c r="W437" s="160">
        <f>W425*'Assumptions (NG)'!V55*'Assumptions (NG)'!V56*365/10^9</f>
        <v>0.6408813664</v>
      </c>
      <c r="X437" s="160">
        <f>X425*'Assumptions (NG)'!W55*'Assumptions (NG)'!W56*365/10^9</f>
        <v>0.6444661337</v>
      </c>
      <c r="Y437" s="160">
        <f>Y425*'Assumptions (NG)'!X55*'Assumptions (NG)'!X56*365/10^9</f>
        <v>0.6491285531</v>
      </c>
      <c r="Z437" s="160">
        <f>Z425*'Assumptions (NG)'!Y55*'Assumptions (NG)'!Y56*365/10^9</f>
        <v>0.6584073988</v>
      </c>
      <c r="AA437" s="160">
        <f>AA425*'Assumptions (NG)'!Z55*'Assumptions (NG)'!Z56*365/10^9</f>
        <v>0.6695876397</v>
      </c>
      <c r="AB437" s="160">
        <f>AB425*'Assumptions (NG)'!AA55*'Assumptions (NG)'!AA56*365/10^9</f>
        <v>0.6871057382</v>
      </c>
      <c r="AC437" s="160">
        <f>AC425*'Assumptions (NG)'!AB55*'Assumptions (NG)'!AB56*365/10^9</f>
        <v>0.6968064768</v>
      </c>
      <c r="AD437" s="160">
        <f>AD425*'Assumptions (NG)'!AC55*'Assumptions (NG)'!AC56*365/10^9</f>
        <v>0.7090783735</v>
      </c>
      <c r="AE437" s="160">
        <f>AE425*'Assumptions (NG)'!AD55*'Assumptions (NG)'!AD56*365/10^9</f>
        <v>0.7200866465</v>
      </c>
      <c r="AF437" s="160">
        <f>AF425*'Assumptions (NG)'!AE55*'Assumptions (NG)'!AE56*365/10^9</f>
        <v>0.7318764862</v>
      </c>
      <c r="AG437" s="160">
        <f>AG425*'Assumptions (NG)'!AF55*'Assumptions (NG)'!AF56*365/10^9</f>
        <v>0.7438923208</v>
      </c>
      <c r="AH437" s="160">
        <f>AH425*'Assumptions (NG)'!AG55*'Assumptions (NG)'!AG56*365/10^9</f>
        <v>0.7572087237</v>
      </c>
      <c r="AI437" s="160">
        <f>AI425*'Assumptions (NG)'!AH55*'Assumptions (NG)'!AH56*365/10^9</f>
        <v>0.7675574402</v>
      </c>
      <c r="AJ437" s="160">
        <f>AJ425*'Assumptions (NG)'!AI55*'Assumptions (NG)'!AI56*365/10^9</f>
        <v>0.7776290618</v>
      </c>
      <c r="AK437" s="160">
        <f>AK425*'Assumptions (NG)'!AJ55*'Assumptions (NG)'!AJ56*365/10^9</f>
        <v>0.7878953738</v>
      </c>
      <c r="AL437" s="160">
        <f>AL425*'Assumptions (NG)'!AK55*'Assumptions (NG)'!AK56*365/10^9</f>
        <v>0.7994834711</v>
      </c>
      <c r="AM437" s="160">
        <f>AM425*'Assumptions (NG)'!AL55*'Assumptions (NG)'!AL56*365/10^9</f>
        <v>0.8143919965</v>
      </c>
      <c r="AN437" s="160">
        <f>AN425*'Assumptions (NG)'!AM55*'Assumptions (NG)'!AM56*365/10^9</f>
        <v>0.8287266423</v>
      </c>
      <c r="AO437" s="160">
        <f>AO425*'Assumptions (NG)'!AN55*'Assumptions (NG)'!AN56*365/10^9</f>
        <v>0.8456014517</v>
      </c>
      <c r="AP437" s="160">
        <f>AP425*'Assumptions (NG)'!AO55*'Assumptions (NG)'!AO56*365/10^9</f>
        <v>0.8627249519</v>
      </c>
      <c r="AQ437" s="160">
        <f>AQ425*'Assumptions (NG)'!AP55*'Assumptions (NG)'!AP56*365/10^9</f>
        <v>0.8785212973</v>
      </c>
      <c r="AR437" s="160">
        <f>AR425*'Assumptions (NG)'!AQ55*'Assumptions (NG)'!AQ56*365/10^9</f>
        <v>0.8938581045</v>
      </c>
      <c r="AS437" s="160">
        <f>AS425*'Assumptions (NG)'!AR55*'Assumptions (NG)'!AR56*365/10^9</f>
        <v>0.9090080107</v>
      </c>
      <c r="AT437" s="160">
        <f>AT425*'Assumptions (NG)'!AS55*'Assumptions (NG)'!AS56*365/10^9</f>
        <v>0.925104895</v>
      </c>
      <c r="AU437" s="160">
        <f>AU425*'Assumptions (NG)'!AT55*'Assumptions (NG)'!AT56*365/10^9</f>
        <v>0.9423272218</v>
      </c>
      <c r="AV437" s="160">
        <f>AV425*'Assumptions (NG)'!AU55*'Assumptions (NG)'!AU56*365/10^9</f>
        <v>0.9599606164</v>
      </c>
      <c r="AW437" s="160">
        <f>AW425*'Assumptions (NG)'!AV55*'Assumptions (NG)'!AV56*365/10^9</f>
        <v>0.9758583072</v>
      </c>
      <c r="AX437" s="160">
        <f>AX425*'Assumptions (NG)'!AW55*'Assumptions (NG)'!AW56*365/10^9</f>
        <v>0.9952288954</v>
      </c>
      <c r="AY437" s="160">
        <f>AY425*'Assumptions (NG)'!AX55*'Assumptions (NG)'!AX56*365/10^9</f>
        <v>1.028951101</v>
      </c>
      <c r="AZ437" s="160">
        <f>AZ425*'Assumptions (NG)'!AY55*'Assumptions (NG)'!AY56*365/10^9</f>
        <v>1.054149977</v>
      </c>
      <c r="BA437" s="160">
        <f>BA425*'Assumptions (NG)'!AZ55*'Assumptions (NG)'!AZ56*365/10^9</f>
        <v>1.073397594</v>
      </c>
    </row>
    <row r="438" ht="15.75" customHeight="1">
      <c r="A438" s="207" t="s">
        <v>393</v>
      </c>
      <c r="B438" s="150" t="s">
        <v>149</v>
      </c>
      <c r="C438" s="213">
        <f t="array" ref="C438:V438">transpose('Assumptions (NG)'!V136:V155)</f>
        <v>534.8</v>
      </c>
      <c r="D438" s="172">
        <v>908.3</v>
      </c>
      <c r="E438" s="172">
        <v>1510.9</v>
      </c>
      <c r="F438" s="172">
        <v>2037.5</v>
      </c>
      <c r="G438" s="172">
        <v>1522.3</v>
      </c>
      <c r="H438" s="172">
        <v>247.1</v>
      </c>
      <c r="I438" s="172">
        <v>0.0</v>
      </c>
      <c r="J438" s="172">
        <v>148.8</v>
      </c>
      <c r="K438" s="172">
        <v>0.0</v>
      </c>
      <c r="L438" s="172">
        <v>0.0</v>
      </c>
      <c r="M438" s="172">
        <v>0.0</v>
      </c>
      <c r="N438" s="172">
        <v>534.8</v>
      </c>
      <c r="O438" s="172">
        <v>324.0</v>
      </c>
      <c r="P438" s="172">
        <v>0.0</v>
      </c>
      <c r="Q438" s="172">
        <v>0.0</v>
      </c>
      <c r="R438" s="172">
        <v>0.0</v>
      </c>
      <c r="S438" s="172">
        <v>118.8</v>
      </c>
      <c r="T438" s="172">
        <v>600.3</v>
      </c>
      <c r="U438" s="172">
        <v>0.0</v>
      </c>
      <c r="V438" s="172">
        <v>0.0</v>
      </c>
      <c r="W438" s="171">
        <v>0.0</v>
      </c>
      <c r="X438" s="148">
        <f t="shared" ref="X438:BA438" si="26">if(X426&gt;X422,X426-X422,0)</f>
        <v>597.7317033</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0</v>
      </c>
      <c r="AP438" s="148">
        <f t="shared" si="26"/>
        <v>1615.27066</v>
      </c>
      <c r="AQ438" s="148">
        <f t="shared" si="26"/>
        <v>1324.931703</v>
      </c>
      <c r="AR438" s="148">
        <f t="shared" si="26"/>
        <v>49.73170335</v>
      </c>
      <c r="AS438" s="148">
        <f t="shared" si="26"/>
        <v>0</v>
      </c>
      <c r="AT438" s="148">
        <f t="shared" si="26"/>
        <v>0</v>
      </c>
      <c r="AU438" s="148">
        <f t="shared" si="26"/>
        <v>0</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319.4</v>
      </c>
      <c r="D439" s="172">
        <v>836.0</v>
      </c>
      <c r="E439" s="172">
        <v>115.0</v>
      </c>
      <c r="F439" s="172">
        <v>1142.8</v>
      </c>
      <c r="G439" s="172">
        <v>8.0</v>
      </c>
      <c r="H439" s="172">
        <v>179.8</v>
      </c>
      <c r="I439" s="172">
        <v>193.1</v>
      </c>
      <c r="J439" s="172">
        <v>0.0</v>
      </c>
      <c r="K439" s="172">
        <v>909.0</v>
      </c>
      <c r="L439" s="172">
        <v>477.8</v>
      </c>
      <c r="M439" s="172">
        <v>0.0</v>
      </c>
      <c r="N439" s="172">
        <v>2.0</v>
      </c>
      <c r="O439" s="172">
        <v>0.0</v>
      </c>
      <c r="P439" s="172">
        <v>225.1</v>
      </c>
      <c r="Q439" s="172">
        <v>356.6</v>
      </c>
      <c r="R439" s="172">
        <v>243.0</v>
      </c>
      <c r="S439" s="172">
        <v>87.5</v>
      </c>
      <c r="T439" s="172">
        <v>750.7</v>
      </c>
      <c r="U439" s="172">
        <v>9.3</v>
      </c>
      <c r="V439" s="172">
        <v>0.0</v>
      </c>
      <c r="W439" s="171">
        <v>0.0</v>
      </c>
      <c r="X439" s="148">
        <f t="shared" ref="X439:BA439" si="27">if(X427&gt;X424,X427-X424,0)</f>
        <v>4668.679774</v>
      </c>
      <c r="Y439" s="148">
        <f t="shared" si="27"/>
        <v>351.5797739</v>
      </c>
      <c r="Z439" s="148">
        <f t="shared" si="27"/>
        <v>998.8797739</v>
      </c>
      <c r="AA439" s="148">
        <f t="shared" si="27"/>
        <v>933.7797739</v>
      </c>
      <c r="AB439" s="148">
        <f t="shared" si="27"/>
        <v>988.3797739</v>
      </c>
      <c r="AC439" s="148">
        <f t="shared" si="27"/>
        <v>802.1797739</v>
      </c>
      <c r="AD439" s="148">
        <f t="shared" si="27"/>
        <v>248.2797739</v>
      </c>
      <c r="AE439" s="148">
        <f t="shared" si="27"/>
        <v>177.3797739</v>
      </c>
      <c r="AF439" s="148">
        <f t="shared" si="27"/>
        <v>326.7797739</v>
      </c>
      <c r="AG439" s="148">
        <f t="shared" si="27"/>
        <v>148.9797739</v>
      </c>
      <c r="AH439" s="148">
        <f t="shared" si="27"/>
        <v>717.0797739</v>
      </c>
      <c r="AI439" s="148">
        <f t="shared" si="27"/>
        <v>200.1797739</v>
      </c>
      <c r="AJ439" s="148">
        <f t="shared" si="27"/>
        <v>153.9797739</v>
      </c>
      <c r="AK439" s="148">
        <f t="shared" si="27"/>
        <v>152.2797739</v>
      </c>
      <c r="AL439" s="148">
        <f t="shared" si="27"/>
        <v>159.9797739</v>
      </c>
      <c r="AM439" s="148">
        <f t="shared" si="27"/>
        <v>163.2797739</v>
      </c>
      <c r="AN439" s="148">
        <f t="shared" si="27"/>
        <v>153.6797739</v>
      </c>
      <c r="AO439" s="148">
        <f t="shared" si="27"/>
        <v>180.6797739</v>
      </c>
      <c r="AP439" s="148">
        <f t="shared" si="27"/>
        <v>168.0797739</v>
      </c>
      <c r="AQ439" s="148">
        <f t="shared" si="27"/>
        <v>191.6797739</v>
      </c>
      <c r="AR439" s="148">
        <f t="shared" si="27"/>
        <v>190.9797739</v>
      </c>
      <c r="AS439" s="148">
        <f t="shared" si="27"/>
        <v>150.3797739</v>
      </c>
      <c r="AT439" s="148">
        <f t="shared" si="27"/>
        <v>158.0797739</v>
      </c>
      <c r="AU439" s="148">
        <f t="shared" si="27"/>
        <v>403.3797739</v>
      </c>
      <c r="AV439" s="148">
        <f t="shared" si="27"/>
        <v>149.0797739</v>
      </c>
      <c r="AW439" s="148">
        <f t="shared" si="27"/>
        <v>304.1797739</v>
      </c>
      <c r="AX439" s="148">
        <f t="shared" si="27"/>
        <v>250.6797739</v>
      </c>
      <c r="AY439" s="148">
        <f t="shared" si="27"/>
        <v>278.4797739</v>
      </c>
      <c r="AZ439" s="148">
        <f t="shared" si="27"/>
        <v>149.3797739</v>
      </c>
      <c r="BA439" s="148">
        <f t="shared" si="27"/>
        <v>467.4797739</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1.485118994</v>
      </c>
      <c r="D441" s="176">
        <f t="shared" si="28"/>
        <v>1.512495313</v>
      </c>
      <c r="E441" s="176">
        <f t="shared" si="28"/>
        <v>1.195893851</v>
      </c>
      <c r="F441" s="176">
        <f t="shared" si="28"/>
        <v>0.5181282595</v>
      </c>
      <c r="G441" s="176">
        <f t="shared" si="28"/>
        <v>0.1615960113</v>
      </c>
      <c r="H441" s="176">
        <f t="shared" si="28"/>
        <v>0.2170629596</v>
      </c>
      <c r="I441" s="176">
        <f t="shared" si="28"/>
        <v>0.2710804231</v>
      </c>
      <c r="J441" s="176">
        <f t="shared" si="28"/>
        <v>0.2431331134</v>
      </c>
      <c r="K441" s="176">
        <f t="shared" si="28"/>
        <v>0.2428647119</v>
      </c>
      <c r="L441" s="176">
        <f t="shared" si="28"/>
        <v>0.2619403342</v>
      </c>
      <c r="M441" s="176">
        <f t="shared" si="28"/>
        <v>0.3099124972</v>
      </c>
      <c r="N441" s="176">
        <f t="shared" si="28"/>
        <v>0.215513175</v>
      </c>
      <c r="O441" s="176">
        <f t="shared" si="28"/>
        <v>0.1637637992</v>
      </c>
      <c r="P441" s="176">
        <f t="shared" si="28"/>
        <v>0.17653062</v>
      </c>
      <c r="Q441" s="176">
        <f t="shared" si="28"/>
        <v>0.4572987583</v>
      </c>
      <c r="R441" s="176">
        <f t="shared" si="28"/>
        <v>0.4241334202</v>
      </c>
      <c r="S441" s="176">
        <f t="shared" si="28"/>
        <v>0.371011606</v>
      </c>
      <c r="T441" s="176">
        <f t="shared" si="28"/>
        <v>0.001964039264</v>
      </c>
      <c r="U441" s="176">
        <f t="shared" si="28"/>
        <v>1.238405273</v>
      </c>
      <c r="V441" s="176">
        <f t="shared" si="28"/>
        <v>1.332184937</v>
      </c>
      <c r="W441" s="176">
        <f t="shared" si="28"/>
        <v>1.585100489</v>
      </c>
      <c r="X441" s="176">
        <f t="shared" si="28"/>
        <v>0.5280613714</v>
      </c>
      <c r="Y441" s="176">
        <f t="shared" si="28"/>
        <v>0.688708332</v>
      </c>
      <c r="Z441" s="176">
        <f t="shared" si="28"/>
        <v>0.655110063</v>
      </c>
      <c r="AA441" s="176">
        <f t="shared" si="28"/>
        <v>0.5000244153</v>
      </c>
      <c r="AB441" s="176">
        <f t="shared" si="28"/>
        <v>0.3071177273</v>
      </c>
      <c r="AC441" s="176">
        <f t="shared" si="28"/>
        <v>0.1919508187</v>
      </c>
      <c r="AD441" s="176">
        <f t="shared" si="28"/>
        <v>0.1699336769</v>
      </c>
      <c r="AE441" s="176">
        <f t="shared" si="28"/>
        <v>0.3165269613</v>
      </c>
      <c r="AF441" s="176">
        <f t="shared" si="28"/>
        <v>0.2885616377</v>
      </c>
      <c r="AG441" s="176">
        <f t="shared" si="28"/>
        <v>0.2956824466</v>
      </c>
      <c r="AH441" s="176">
        <f t="shared" si="28"/>
        <v>0.1425678478</v>
      </c>
      <c r="AI441" s="176">
        <f t="shared" si="28"/>
        <v>0.133862278</v>
      </c>
      <c r="AJ441" s="176">
        <f t="shared" si="28"/>
        <v>0.1392486152</v>
      </c>
      <c r="AK441" s="176">
        <f t="shared" si="28"/>
        <v>0.1424369674</v>
      </c>
      <c r="AL441" s="176">
        <f t="shared" si="28"/>
        <v>0.151575642</v>
      </c>
      <c r="AM441" s="176">
        <f t="shared" si="28"/>
        <v>0.9736919049</v>
      </c>
      <c r="AN441" s="176">
        <f t="shared" si="28"/>
        <v>1.689091622</v>
      </c>
      <c r="AO441" s="176">
        <f t="shared" si="28"/>
        <v>1.752207575</v>
      </c>
      <c r="AP441" s="176">
        <f t="shared" si="28"/>
        <v>0.913849137</v>
      </c>
      <c r="AQ441" s="176">
        <f t="shared" si="28"/>
        <v>0.1951067295</v>
      </c>
      <c r="AR441" s="176">
        <f t="shared" si="28"/>
        <v>0.2440211835</v>
      </c>
      <c r="AS441" s="176">
        <f t="shared" si="28"/>
        <v>0.2484212882</v>
      </c>
      <c r="AT441" s="176">
        <f t="shared" si="28"/>
        <v>0.3054596404</v>
      </c>
      <c r="AU441" s="176">
        <f t="shared" si="28"/>
        <v>0.2560036714</v>
      </c>
      <c r="AV441" s="176">
        <f t="shared" si="28"/>
        <v>0.309092154</v>
      </c>
      <c r="AW441" s="176">
        <f t="shared" si="28"/>
        <v>0.2566825024</v>
      </c>
      <c r="AX441" s="176">
        <f t="shared" si="28"/>
        <v>0.345433172</v>
      </c>
      <c r="AY441" s="176">
        <f t="shared" si="28"/>
        <v>0.2427268452</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0.3676437581</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0.4090567203</v>
      </c>
      <c r="D444" s="177">
        <f>IF(E$438&gt;0,('Assumptions (NG)'!$V$16*Model!E$438*'Assumptions (NG)'!C$2)/10^9,0)+if(E$439&gt;0,('Assumptions (NG)'!$V$16*Model!E$439*'Assumptions (NG)'!C$3)/10^9,0)</f>
        <v>0.4090567203</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0.7084185153</v>
      </c>
      <c r="D445" s="177">
        <f>IF(F$438&gt;0,('Assumptions (NG)'!$V$16*Model!F$438*'Assumptions (NG)'!C$2)/10^9,0)+if(F$439&gt;0,('Assumptions (NG)'!$V$16*Model!F$439*'Assumptions (NG)'!C$3)/10^9,0)</f>
        <v>0.7084185153</v>
      </c>
      <c r="E445" s="177">
        <f>IF(F$438&gt;0,('Assumptions (NG)'!$V$16*Model!F$438*'Assumptions (NG)'!D$2)/10^9,0)+if(F$439&gt;0,('Assumptions (NG)'!$V$16*Model!F$439*'Assumptions (NG)'!D$3)/10^9,0)</f>
        <v>0.7084185153</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0.3950200771</v>
      </c>
      <c r="E446" s="177">
        <f>IF(G$438&gt;0,('Assumptions (NG)'!$V$16*Model!G$438*'Assumptions (NG)'!D$2)/10^9,0)+if(G$439&gt;0,('Assumptions (NG)'!$V$16*Model!G$439*'Assumptions (NG)'!D$3)/10^9,0)</f>
        <v>0.3950200771</v>
      </c>
      <c r="F446" s="177">
        <f>IF(G$438&gt;0,('Assumptions (NG)'!$V$16*Model!G$438*'Assumptions (NG)'!E$2)/10^9,0)+if(G$439&gt;0,('Assumptions (NG)'!$V$16*Model!G$439*'Assumptions (NG)'!E$3)/10^9,0)</f>
        <v>0.3950200771</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0.09245525839</v>
      </c>
      <c r="F447" s="177">
        <f>IF(H$438&gt;0,('Assumptions (NG)'!$V$16*Model!H$438*'Assumptions (NG)'!E$2)/10^9,0)+if(H$439&gt;0,('Assumptions (NG)'!$V$16*Model!H$439*'Assumptions (NG)'!E$3)/10^9,0)</f>
        <v>0.09245525839</v>
      </c>
      <c r="G447" s="177">
        <f>IF(H$438&gt;0,('Assumptions (NG)'!$V$16*Model!H$438*'Assumptions (NG)'!F$2)/10^9,0)+if(H$439&gt;0,('Assumptions (NG)'!$V$16*Model!H$439*'Assumptions (NG)'!F$3)/10^9,0)</f>
        <v>0.09245525839</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0.03065292399</v>
      </c>
      <c r="G448" s="177">
        <f>IF(I$438&gt;0,('Assumptions (NG)'!$V$16*Model!I$438*'Assumptions (NG)'!F$2)/10^9,0)+if(I$439&gt;0,('Assumptions (NG)'!$V$16*Model!I$439*'Assumptions (NG)'!F$3)/10^9,0)</f>
        <v>0.03065292399</v>
      </c>
      <c r="H448" s="177">
        <f>IF(I$438&gt;0,('Assumptions (NG)'!$V$16*Model!I$438*'Assumptions (NG)'!G$2)/10^9,0)+if(I$439&gt;0,('Assumptions (NG)'!$V$16*Model!I$439*'Assumptions (NG)'!G$3)/10^9,0)</f>
        <v>0.03117374273</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0.03848782892</v>
      </c>
      <c r="H449" s="177">
        <f>IF(J$438&gt;0,('Assumptions (NG)'!$V$16*Model!J$438*'Assumptions (NG)'!G$2)/10^9,0)+if(J$439&gt;0,('Assumptions (NG)'!$V$16*Model!J$439*'Assumptions (NG)'!G$3)/10^9,0)</f>
        <v>0.03914176923</v>
      </c>
      <c r="I449" s="177">
        <f>IF(J$438&gt;0,('Assumptions (NG)'!$V$16*Model!J$438*'Assumptions (NG)'!H$2)/10^9,0)+if(J$439&gt;0,('Assumptions (NG)'!$V$16*Model!J$439*'Assumptions (NG)'!H$3)/10^9,0)</f>
        <v>0.0403406117</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0.1467474477</v>
      </c>
      <c r="I450" s="177">
        <f>IF(K$438&gt;0,('Assumptions (NG)'!$V$16*Model!K$438*'Assumptions (NG)'!H$2)/10^9,0)+if(K$439&gt;0,('Assumptions (NG)'!$V$16*Model!K$439*'Assumptions (NG)'!H$3)/10^9,0)</f>
        <v>0.1512420598</v>
      </c>
      <c r="J450" s="177">
        <f>IF(K$438&gt;0,('Assumptions (NG)'!$V$16*Model!K$438*'Assumptions (NG)'!I$2)/10^9,0)+if(K$439&gt;0,('Assumptions (NG)'!$V$16*Model!K$439*'Assumptions (NG)'!I$3)/10^9,0)</f>
        <v>0.1593654457</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0.07949775159</v>
      </c>
      <c r="J451" s="177">
        <f>IF(L$438&gt;0,('Assumptions (NG)'!$V$16*Model!L$438*'Assumptions (NG)'!I$2)/10^9,0)+if(L$439&gt;0,('Assumptions (NG)'!$V$16*Model!L$439*'Assumptions (NG)'!I$3)/10^9,0)</f>
        <v>0.08376766771</v>
      </c>
      <c r="K451" s="177">
        <f>IF(L$438&gt;0,('Assumptions (NG)'!$V$16*Model!L$438*'Assumptions (NG)'!J$2)/10^9,0)+if(L$439&gt;0,('Assumptions (NG)'!$V$16*Model!L$439*'Assumptions (NG)'!J$3)/10^9,0)</f>
        <v>0.08587918225</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v>
      </c>
      <c r="K452" s="177">
        <f>IF(M$438&gt;0,('Assumptions (NG)'!$V$16*Model!M$438*'Assumptions (NG)'!J$2)/10^9,0)+if(M$439&gt;0,('Assumptions (NG)'!$V$16*Model!M$439*'Assumptions (NG)'!J$3)/10^9,0)</f>
        <v>0</v>
      </c>
      <c r="L452" s="177">
        <f>IF(M$438&gt;0,('Assumptions (NG)'!$V$16*Model!M$438*'Assumptions (NG)'!K$2)/10^9,0)+if(M$439&gt;0,('Assumptions (NG)'!$V$16*Model!M$439*'Assumptions (NG)'!K$3)/10^9,0)</f>
        <v>0</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0.1569855296</v>
      </c>
      <c r="L453" s="177">
        <f>IF(N$438&gt;0,('Assumptions (NG)'!$V$16*Model!N$438*'Assumptions (NG)'!K$2)/10^9,0)+if(N$439&gt;0,('Assumptions (NG)'!$V$16*Model!N$439*'Assumptions (NG)'!K$3)/10^9,0)</f>
        <v>0.1632589844</v>
      </c>
      <c r="M453" s="177">
        <f>IF(N$438&gt;0,('Assumptions (NG)'!$V$16*Model!N$438*'Assumptions (NG)'!L$2)/10^9,0)+if(N$439&gt;0,('Assumptions (NG)'!$V$16*Model!N$439*'Assumptions (NG)'!L$3)/10^9,0)</f>
        <v>0.1664252525</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0.09868134974</v>
      </c>
      <c r="M454" s="177">
        <f>IF(O$438&gt;0,('Assumptions (NG)'!$V$16*Model!O$438*'Assumptions (NG)'!L$2)/10^9,0)+if(O$439&gt;0,('Assumptions (NG)'!$V$16*Model!O$439*'Assumptions (NG)'!L$3)/10^9,0)</f>
        <v>0.1005951899</v>
      </c>
      <c r="N454" s="177">
        <f>IF(O$438&gt;0,('Assumptions (NG)'!$V$16*Model!O$438*'Assumptions (NG)'!M$2)/10^9,0)+if(O$439&gt;0,('Assumptions (NG)'!$V$16*Model!O$439*'Assumptions (NG)'!M$3)/10^9,0)</f>
        <v>0.1025349027</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0.04289205478</v>
      </c>
      <c r="N455" s="177">
        <f>IF(P$438&gt;0,('Assumptions (NG)'!$V$16*Model!P$438*'Assumptions (NG)'!M$2)/10^9,0)+if(P$439&gt;0,('Assumptions (NG)'!$V$16*Model!P$439*'Assumptions (NG)'!M$3)/10^9,0)</f>
        <v>0.04371911485</v>
      </c>
      <c r="O455" s="215">
        <f>IF(P$438&gt;0,('Assumptions (NG)'!$V$16*Model!P$438*'Assumptions (NG)'!N$2)/10^9,0)+if(P$439&gt;0,('Assumptions (NG)'!$V$16*Model!P$439*'Assumptions (NG)'!N$3)/10^9,0)</f>
        <v>0.04469895864</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0.06925915752</v>
      </c>
      <c r="O456" s="215">
        <f>IF(Q$438&gt;0,('Assumptions (NG)'!$V$16*Model!Q$438*'Assumptions (NG)'!N$2)/10^9,0)+if(Q$439&gt;0,('Assumptions (NG)'!$V$16*Model!Q$439*'Assumptions (NG)'!N$3)/10^9,0)</f>
        <v>0.07081141116</v>
      </c>
      <c r="P456" s="215">
        <f>IF(Q$438&gt;0,('Assumptions (NG)'!$V$16*Model!Q$438*'Assumptions (NG)'!O$2)/10^9,0)+if(Q$439&gt;0,('Assumptions (NG)'!$V$16*Model!Q$439*'Assumptions (NG)'!O$3)/10^9,0)</f>
        <v>0.07148026475</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0.04825342937</v>
      </c>
      <c r="P457" s="215">
        <f>IF(R$438&gt;0,('Assumptions (NG)'!$V$16*Model!R$438*'Assumptions (NG)'!O$2)/10^9,0)+if(R$439&gt;0,('Assumptions (NG)'!$V$16*Model!R$439*'Assumptions (NG)'!O$3)/10^9,0)</f>
        <v>0.04870921014</v>
      </c>
      <c r="Q457" s="215">
        <f>IF(R$438&gt;0,('Assumptions (NG)'!$V$16*Model!R$438*'Assumptions (NG)'!P$2)/10^9,0)+if(R$439&gt;0,('Assumptions (NG)'!$V$16*Model!R$439*'Assumptions (NG)'!P$3)/10^9,0)</f>
        <v>0.04932447291</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0.05634114511</v>
      </c>
      <c r="Q458" s="215">
        <f>IF(S$438&gt;0,('Assumptions (NG)'!$V$16*Model!S$438*'Assumptions (NG)'!P$2)/10^9,0)+if(S$439&gt;0,('Assumptions (NG)'!$V$16*Model!S$439*'Assumptions (NG)'!P$3)/10^9,0)</f>
        <v>0.05705280947</v>
      </c>
      <c r="R458" s="215">
        <f>IF(S$438&gt;0,('Assumptions (NG)'!$V$16*Model!S$438*'Assumptions (NG)'!Q$2)/10^9,0)+if(S$439&gt;0,('Assumptions (NG)'!$V$16*Model!S$439*'Assumptions (NG)'!Q$3)/10^9,0)</f>
        <v>0.05903939008</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0.3509214759</v>
      </c>
      <c r="R459" s="215">
        <f>IF(T$438&gt;0,('Assumptions (NG)'!$V$16*Model!T$438*'Assumptions (NG)'!Q$2)/10^9,0)+if(T$439&gt;0,('Assumptions (NG)'!$V$16*Model!T$439*'Assumptions (NG)'!Q$3)/10^9,0)</f>
        <v>0.3631405727</v>
      </c>
      <c r="S459" s="215">
        <f>IF(T$438&gt;0,('Assumptions (NG)'!$V$16*Model!T$438*'Assumptions (NG)'!R$2)/10^9,0)+if(T$439&gt;0,('Assumptions (NG)'!$V$16*Model!T$439*'Assumptions (NG)'!R$3)/10^9,0)</f>
        <v>0.3690264863</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0.001953457445</v>
      </c>
      <c r="S460" s="215">
        <f>IF(U$438&gt;0,('Assumptions (NG)'!$V$16*Model!U$438*'Assumptions (NG)'!R$2)/10^9,0)+if(U$439&gt;0,('Assumptions (NG)'!$V$16*Model!U$439*'Assumptions (NG)'!R$3)/10^9,0)</f>
        <v>0.001985119789</v>
      </c>
      <c r="T460" s="215">
        <f>IF(U$438&gt;0,('Assumptions (NG)'!$V$16*Model!U$438*'Assumptions (NG)'!S$2)/10^9,0)+if(U$439&gt;0,('Assumptions (NG)'!$V$16*Model!U$439*'Assumptions (NG)'!S$3)/10^9,0)</f>
        <v>0.001964039264</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1.238405273</v>
      </c>
      <c r="V463" s="215">
        <f>IF(X$438&gt;0,('Assumptions (NG)'!$V$16*Model!X$438*'Assumptions (NG)'!U$2)/10^9,0)+if(X$439&gt;0,('Assumptions (NG)'!$V$16*Model!X$439*'Assumptions (NG)'!U$3)/10^9,0)</f>
        <v>1.254047996</v>
      </c>
      <c r="W463" s="215">
        <f>IF(X$438&gt;0,('Assumptions (NG)'!$V$16*Model!X$438*'Assumptions (NG)'!V$2)/10^9,0)+if(X$439&gt;0,('Assumptions (NG)'!$V$16*Model!X$439*'Assumptions (NG)'!V$3)/10^9,0)</f>
        <v>1.278996325</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0.07813694057</v>
      </c>
      <c r="W464" s="215">
        <f>IF(Y$438&gt;0,('Assumptions (NG)'!$V$16*Model!Y$438*'Assumptions (NG)'!V$2)/10^9,0)+if(Y$439&gt;0,('Assumptions (NG)'!$V$16*Model!Y$439*'Assumptions (NG)'!V$3)/10^9,0)</f>
        <v>0.07969141541</v>
      </c>
      <c r="X464" s="215">
        <f>IF(Y$438&gt;0,('Assumptions (NG)'!$V$16*Model!Y$438*'Assumptions (NG)'!W$2)/10^9,0)+if(Y$439&gt;0,('Assumptions (NG)'!$V$16*Model!Y$439*'Assumptions (NG)'!W$3)/10^9,0)</f>
        <v>0.08127681535</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0.2264127487</v>
      </c>
      <c r="X465" s="215">
        <f>IF(Z$438&gt;0,('Assumptions (NG)'!$V$16*Model!Z$438*'Assumptions (NG)'!W$2)/10^9,0)+if(Z$439&gt;0,('Assumptions (NG)'!$V$16*Model!Z$439*'Assumptions (NG)'!W$3)/10^9,0)</f>
        <v>0.2309170577</v>
      </c>
      <c r="Y465" s="215">
        <f>IF(Z$438&gt;0,('Assumptions (NG)'!$V$16*Model!Z$438*'Assumptions (NG)'!X$2)/10^9,0)+if(Z$439&gt;0,('Assumptions (NG)'!$V$16*Model!Z$439*'Assumptions (NG)'!X$3)/10^9,0)</f>
        <v>0.2355109765</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0.2158674983</v>
      </c>
      <c r="Y466" s="215">
        <f>IF(AA$438&gt;0,('Assumptions (NG)'!$V$16*Model!AA$438*'Assumptions (NG)'!X$2)/10^9,0)+if(AA$439&gt;0,('Assumptions (NG)'!$V$16*Model!AA$439*'Assumptions (NG)'!X$3)/10^9,0)</f>
        <v>0.2201620176</v>
      </c>
      <c r="Z466" s="215">
        <f>IF(AA$438&gt;0,('Assumptions (NG)'!$V$16*Model!AA$438*'Assumptions (NG)'!Y$2)/10^9,0)+if(AA$439&gt;0,('Assumptions (NG)'!$V$16*Model!AA$439*'Assumptions (NG)'!Y$3)/10^9,0)</f>
        <v>0.224541973</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0.2330353379</v>
      </c>
      <c r="Z467" s="215">
        <f>IF(AB$438&gt;0,('Assumptions (NG)'!$V$16*Model!AB$438*'Assumptions (NG)'!Y$2)/10^9,0)+if(AB$439&gt;0,('Assumptions (NG)'!$V$16*Model!AB$439*'Assumptions (NG)'!Y$3)/10^9,0)</f>
        <v>0.2376713983</v>
      </c>
      <c r="AA467" s="215">
        <f>IF(AB$438&gt;0,('Assumptions (NG)'!$V$16*Model!AB$438*'Assumptions (NG)'!Z$2)/10^9,0)+if(AB$439&gt;0,('Assumptions (NG)'!$V$16*Model!AB$439*'Assumptions (NG)'!Z$3)/10^9,0)</f>
        <v>0.2423996895</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0.1928966917</v>
      </c>
      <c r="AA468" s="215">
        <f>IF(AC$438&gt;0,('Assumptions (NG)'!$V$16*Model!AC$438*'Assumptions (NG)'!Z$2)/10^9,0)+if(AC$439&gt;0,('Assumptions (NG)'!$V$16*Model!AC$439*'Assumptions (NG)'!Z$3)/10^9,0)</f>
        <v>0.1967342243</v>
      </c>
      <c r="AB468" s="215">
        <f>IF(AC$438&gt;0,('Assumptions (NG)'!$V$16*Model!AC$438*'Assumptions (NG)'!AA$2)/10^9,0)+if(AC$439&gt;0,('Assumptions (NG)'!$V$16*Model!AC$439*'Assumptions (NG)'!AA$3)/10^9,0)</f>
        <v>0.2006481016</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0.06089050149</v>
      </c>
      <c r="AB469" s="215">
        <f>IF(AD$438&gt;0,('Assumptions (NG)'!$V$16*Model!AD$438*'Assumptions (NG)'!AA$2)/10^9,0)+if(AD$439&gt;0,('Assumptions (NG)'!$V$16*Model!AD$439*'Assumptions (NG)'!AA$3)/10^9,0)</f>
        <v>0.06210187158</v>
      </c>
      <c r="AC469" s="215">
        <f>IF(AD$438&gt;0,('Assumptions (NG)'!$V$16*Model!AD$438*'Assumptions (NG)'!AB$2)/10^9,0)+if(AD$439&gt;0,('Assumptions (NG)'!$V$16*Model!AD$439*'Assumptions (NG)'!AB$3)/10^9,0)</f>
        <v>0.06333734096</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0.04436775403</v>
      </c>
      <c r="AC470" s="215">
        <f>IF(AE$438&gt;0,('Assumptions (NG)'!$V$16*Model!AE$438*'Assumptions (NG)'!AB$2)/10^9,0)+if(AE$439&gt;0,('Assumptions (NG)'!$V$16*Model!AE$439*'Assumptions (NG)'!AB$3)/10^9,0)</f>
        <v>0.04525041666</v>
      </c>
      <c r="AD470" s="215">
        <f>IF(AE$438&gt;0,('Assumptions (NG)'!$V$16*Model!AE$438*'Assumptions (NG)'!AC$2)/10^9,0)+if(AE$439&gt;0,('Assumptions (NG)'!$V$16*Model!AE$439*'Assumptions (NG)'!AC$3)/10^9,0)</f>
        <v>0.04615063919</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0.08336306109</v>
      </c>
      <c r="AD471" s="215">
        <f>IF(AF$438&gt;0,('Assumptions (NG)'!$V$16*Model!AF$438*'Assumptions (NG)'!AC$2)/10^9,0)+if(AF$439&gt;0,('Assumptions (NG)'!$V$16*Model!AF$439*'Assumptions (NG)'!AC$3)/10^9,0)</f>
        <v>0.08502150561</v>
      </c>
      <c r="AE471" s="215">
        <f>IF(AF$438&gt;0,('Assumptions (NG)'!$V$16*Model!AF$438*'Assumptions (NG)'!AD$2)/10^9,0)+if(AF$439&gt;0,('Assumptions (NG)'!$V$16*Model!AF$439*'Assumptions (NG)'!AD$3)/10^9,0)</f>
        <v>0.08671294363</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0.03876153206</v>
      </c>
      <c r="AE472" s="215">
        <f>IF(AG$438&gt;0,('Assumptions (NG)'!$V$16*Model!AG$438*'Assumptions (NG)'!AD$2)/10^9,0)+if(AG$439&gt;0,('Assumptions (NG)'!$V$16*Model!AG$439*'Assumptions (NG)'!AD$3)/10^9,0)</f>
        <v>0.03953266318</v>
      </c>
      <c r="AF472" s="215">
        <f>IF(AG$438&gt;0,('Assumptions (NG)'!$V$16*Model!AG$438*'Assumptions (NG)'!AE$2)/10^9,0)+if(AG$439&gt;0,('Assumptions (NG)'!$V$16*Model!AG$439*'Assumptions (NG)'!AE$3)/10^9,0)</f>
        <v>0.04031913536</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0.1902813545</v>
      </c>
      <c r="AF473" s="215">
        <f>IF(AH$438&gt;0,('Assumptions (NG)'!$V$16*Model!AH$438*'Assumptions (NG)'!AE$2)/10^9,0)+if(AH$439&gt;0,('Assumptions (NG)'!$V$16*Model!AH$439*'Assumptions (NG)'!AE$3)/10^9,0)</f>
        <v>0.194066857</v>
      </c>
      <c r="AG473" s="215">
        <f>IF(AH$438&gt;0,('Assumptions (NG)'!$V$16*Model!AH$438*'Assumptions (NG)'!AF$2)/10^9,0)+if(AH$439&gt;0,('Assumptions (NG)'!$V$16*Model!AH$439*'Assumptions (NG)'!AF$3)/10^9,0)</f>
        <v>0.1979276691</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0.05417564539</v>
      </c>
      <c r="AG474" s="215">
        <f>IF(AI$438&gt;0,('Assumptions (NG)'!$V$16*Model!AI$438*'Assumptions (NG)'!AF$2)/10^9,0)+if(AI$439&gt;0,('Assumptions (NG)'!$V$16*Model!AI$439*'Assumptions (NG)'!AF$3)/10^9,0)</f>
        <v>0.05525342854</v>
      </c>
      <c r="AH474" s="215">
        <f>IF(AI$438&gt;0,('Assumptions (NG)'!$V$16*Model!AI$438*'Assumptions (NG)'!AG$2)/10^9,0)+if(AI$439&gt;0,('Assumptions (NG)'!$V$16*Model!AI$439*'Assumptions (NG)'!AG$3)/10^9,0)</f>
        <v>0.05635265336</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0.042501349</v>
      </c>
      <c r="AH475" s="215">
        <f>IF(AJ$438&gt;0,('Assumptions (NG)'!$V$16*Model!AJ$438*'Assumptions (NG)'!AG$2)/10^9,0)+if(AJ$439&gt;0,('Assumptions (NG)'!$V$16*Model!AJ$439*'Assumptions (NG)'!AG$3)/10^9,0)</f>
        <v>0.04334688093</v>
      </c>
      <c r="AI475" s="215">
        <f>IF(AJ$438&gt;0,('Assumptions (NG)'!$V$16*Model!AJ$438*'Assumptions (NG)'!AH$2)/10^9,0)+if(AJ$439&gt;0,('Assumptions (NG)'!$V$16*Model!AJ$439*'Assumptions (NG)'!AH$3)/10^9,0)</f>
        <v>0.04420923406</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0.04286831354</v>
      </c>
      <c r="AI476" s="215">
        <f>IF(AK$438&gt;0,('Assumptions (NG)'!$V$16*Model!AK$438*'Assumptions (NG)'!AH$2)/10^9,0)+if(AK$439&gt;0,('Assumptions (NG)'!$V$16*Model!AK$439*'Assumptions (NG)'!AH$3)/10^9,0)</f>
        <v>0.04372114595</v>
      </c>
      <c r="AJ476" s="215">
        <f>IF(AK$438&gt;0,('Assumptions (NG)'!$V$16*Model!AK$438*'Assumptions (NG)'!AI$2)/10^9,0)+if(AK$439&gt;0,('Assumptions (NG)'!$V$16*Model!AK$439*'Assumptions (NG)'!AI$3)/10^9,0)</f>
        <v>0.0445909448</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0.04593189801</v>
      </c>
      <c r="AJ477" s="215">
        <f>IF(AL$438&gt;0,('Assumptions (NG)'!$V$16*Model!AL$438*'Assumptions (NG)'!AI$2)/10^9,0)+if(AL$439&gt;0,('Assumptions (NG)'!$V$16*Model!AL$439*'Assumptions (NG)'!AI$3)/10^9,0)</f>
        <v>0.04684567809</v>
      </c>
      <c r="AK477" s="215">
        <f>IF(AL$438&gt;0,('Assumptions (NG)'!$V$16*Model!AL$438*'Assumptions (NG)'!AJ$2)/10^9,0)+if(AL$439&gt;0,('Assumptions (NG)'!$V$16*Model!AL$439*'Assumptions (NG)'!AJ$3)/10^9,0)</f>
        <v>0.04777763713</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0.04781199236</v>
      </c>
      <c r="AK478" s="215">
        <f>IF(AM$438&gt;0,('Assumptions (NG)'!$V$16*Model!AM$438*'Assumptions (NG)'!AJ$2)/10^9,0)+if(AM$439&gt;0,('Assumptions (NG)'!$V$16*Model!AM$439*'Assumptions (NG)'!AJ$3)/10^9,0)</f>
        <v>0.04876317548</v>
      </c>
      <c r="AL478" s="215">
        <f>IF(AM$438&gt;0,('Assumptions (NG)'!$V$16*Model!AM$438*'Assumptions (NG)'!AK$2)/10^9,0)+if(AM$439&gt;0,('Assumptions (NG)'!$V$16*Model!AM$439*'Assumptions (NG)'!AK$3)/10^9,0)</f>
        <v>0.04973328167</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0.04589615482</v>
      </c>
      <c r="AL479" s="215">
        <f>IF(AN$438&gt;0,('Assumptions (NG)'!$V$16*Model!AN$438*'Assumptions (NG)'!AK$2)/10^9,0)+if(AN$439&gt;0,('Assumptions (NG)'!$V$16*Model!AN$439*'Assumptions (NG)'!AK$3)/10^9,0)</f>
        <v>0.04680922382</v>
      </c>
      <c r="AM479" s="215">
        <f>IF(AN$438&gt;0,('Assumptions (NG)'!$V$16*Model!AN$438*'Assumptions (NG)'!AL$2)/10^9,0)+if(AN$439&gt;0,('Assumptions (NG)'!$V$16*Model!AN$439*'Assumptions (NG)'!AL$3)/10^9,0)</f>
        <v>0.04774045763</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0.05503313652</v>
      </c>
      <c r="AM480" s="215">
        <f>IF(AO$438&gt;0,('Assumptions (NG)'!$V$16*Model!AO$438*'Assumptions (NG)'!AL$2)/10^9,0)+if(AO$439&gt;0,('Assumptions (NG)'!$V$16*Model!AO$439*'Assumptions (NG)'!AL$3)/10^9,0)</f>
        <v>0.0561279788</v>
      </c>
      <c r="AN480" s="215">
        <f>IF(AO$438&gt;0,('Assumptions (NG)'!$V$16*Model!AO$438*'Assumptions (NG)'!AM$2)/10^9,0)+if(AO$439&gt;0,('Assumptions (NG)'!$V$16*Model!AO$439*'Assumptions (NG)'!AM$3)/10^9,0)</f>
        <v>0.05724460213</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0.8698234685</v>
      </c>
      <c r="AN481" s="215">
        <f>IF(AP$438&gt;0,('Assumptions (NG)'!$V$16*Model!AP$438*'Assumptions (NG)'!AM$2)/10^9,0)+if(AP$439&gt;0,('Assumptions (NG)'!$V$16*Model!AP$439*'Assumptions (NG)'!AM$3)/10^9,0)</f>
        <v>0.887127943</v>
      </c>
      <c r="AO481" s="215">
        <f>IF(AP$438&gt;0,('Assumptions (NG)'!$V$16*Model!AP$438*'Assumptions (NG)'!AN$2)/10^9,0)+if(AP$439&gt;0,('Assumptions (NG)'!$V$16*Model!AP$439*'Assumptions (NG)'!AN$3)/10^9,0)</f>
        <v>0.9047766769</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0.7447190766</v>
      </c>
      <c r="AO482" s="215">
        <f>IF(AQ$438&gt;0,('Assumptions (NG)'!$V$16*Model!AQ$438*'Assumptions (NG)'!AN$2)/10^9,0)+if(AQ$439&gt;0,('Assumptions (NG)'!$V$16*Model!AQ$439*'Assumptions (NG)'!AN$3)/10^9,0)</f>
        <v>0.7595346947</v>
      </c>
      <c r="AP482" s="215">
        <f>IF(AQ$438&gt;0,('Assumptions (NG)'!$V$16*Model!AQ$438*'Assumptions (NG)'!AO$2)/10^9,0)+if(AQ$439&gt;0,('Assumptions (NG)'!$V$16*Model!AQ$439*'Assumptions (NG)'!AO$3)/10^9,0)</f>
        <v>0.7746450582</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0.08789620302</v>
      </c>
      <c r="AP483" s="215">
        <f>IF(AR$438&gt;0,('Assumptions (NG)'!$V$16*Model!AR$438*'Assumptions (NG)'!AO$2)/10^9,0)+if(AR$439&gt;0,('Assumptions (NG)'!$V$16*Model!AR$439*'Assumptions (NG)'!AO$3)/10^9,0)</f>
        <v>0.08964483095</v>
      </c>
      <c r="AQ483" s="215">
        <f>IF(AR$438&gt;0,('Assumptions (NG)'!$V$16*Model!AR$438*'Assumptions (NG)'!AP$2)/10^9,0)+if(AR$439&gt;0,('Assumptions (NG)'!$V$16*Model!AR$439*'Assumptions (NG)'!AP$3)/10^9,0)</f>
        <v>0.0914282465</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0.04955924781</v>
      </c>
      <c r="AQ484" s="215">
        <f>IF(AS$438&gt;0,('Assumptions (NG)'!$V$16*Model!AS$438*'Assumptions (NG)'!AP$2)/10^9,0)+if(AS$439&gt;0,('Assumptions (NG)'!$V$16*Model!AS$439*'Assumptions (NG)'!AP$3)/10^9,0)</f>
        <v>0.05054519125</v>
      </c>
      <c r="AR484" s="215">
        <f>IF(AS$438&gt;0,('Assumptions (NG)'!$V$16*Model!AS$438*'Assumptions (NG)'!AQ$2)/10^9,0)+if(AS$439&gt;0,('Assumptions (NG)'!$V$16*Model!AS$439*'Assumptions (NG)'!AQ$3)/10^9,0)</f>
        <v>0.05155074928</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0.05313329178</v>
      </c>
      <c r="AR485" s="215">
        <f>IF(AT$438&gt;0,('Assumptions (NG)'!$V$16*Model!AT$438*'Assumptions (NG)'!AQ$2)/10^9,0)+if(AT$439&gt;0,('Assumptions (NG)'!$V$16*Model!AT$439*'Assumptions (NG)'!AQ$3)/10^9,0)</f>
        <v>0.0541903381</v>
      </c>
      <c r="AS485" s="215">
        <f>IF(AT$438&gt;0,('Assumptions (NG)'!$V$16*Model!AT$438*'Assumptions (NG)'!AR$2)/10^9,0)+if(AT$439&gt;0,('Assumptions (NG)'!$V$16*Model!AT$439*'Assumptions (NG)'!AR$3)/10^9,0)</f>
        <v>0.05526841355</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0.1382800961</v>
      </c>
      <c r="AS486" s="215">
        <f>IF(AU$438&gt;0,('Assumptions (NG)'!$V$16*Model!AU$438*'Assumptions (NG)'!AR$2)/10^9,0)+if(AU$439&gt;0,('Assumptions (NG)'!$V$16*Model!AU$439*'Assumptions (NG)'!AR$3)/10^9,0)</f>
        <v>0.1410310732</v>
      </c>
      <c r="AT486" s="215">
        <f>IF(AU$438&gt;0,('Assumptions (NG)'!$V$16*Model!AU$438*'Assumptions (NG)'!AS$2)/10^9,0)+if(AU$439&gt;0,('Assumptions (NG)'!$V$16*Model!AU$439*'Assumptions (NG)'!AS$3)/10^9,0)</f>
        <v>0.1438367788</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0.05212180149</v>
      </c>
      <c r="AT487" s="215">
        <f>IF(AV$438&gt;0,('Assumptions (NG)'!$V$16*Model!AV$438*'Assumptions (NG)'!AS$2)/10^9,0)+if(AV$439&gt;0,('Assumptions (NG)'!$V$16*Model!AV$439*'Assumptions (NG)'!AS$3)/10^9,0)</f>
        <v>0.05315872499</v>
      </c>
      <c r="AU487" s="215">
        <f>IF(AV$438&gt;0,('Assumptions (NG)'!$V$16*Model!AV$438*'Assumptions (NG)'!AT$2)/10^9,0)+if(AV$439&gt;0,('Assumptions (NG)'!$V$16*Model!AV$439*'Assumptions (NG)'!AT$3)/10^9,0)</f>
        <v>0.05421627728</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0.1084641365</v>
      </c>
      <c r="AU488" s="215">
        <f>IF(AW$438&gt;0,('Assumptions (NG)'!$V$16*Model!AW$438*'Assumptions (NG)'!AT$2)/10^9,0)+if(AW$439&gt;0,('Assumptions (NG)'!$V$16*Model!AW$439*'Assumptions (NG)'!AT$3)/10^9,0)</f>
        <v>0.1106219478</v>
      </c>
      <c r="AV488" s="215">
        <f>IF(AW$438&gt;0,('Assumptions (NG)'!$V$16*Model!AW$438*'Assumptions (NG)'!AU$2)/10^9,0)+if(AW$439&gt;0,('Assumptions (NG)'!$V$16*Model!AW$439*'Assumptions (NG)'!AU$3)/10^9,0)</f>
        <v>0.1128226871</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0.09116544636</v>
      </c>
      <c r="AV489" s="215">
        <f>IF(AX$438&gt;0,('Assumptions (NG)'!$V$16*Model!AX$438*'Assumptions (NG)'!AU$2)/10^9,0)+if(AX$439&gt;0,('Assumptions (NG)'!$V$16*Model!AX$439*'Assumptions (NG)'!AU$3)/10^9,0)</f>
        <v>0.09297911339</v>
      </c>
      <c r="AW489" s="215">
        <f>IF(AX$438&gt;0,('Assumptions (NG)'!$V$16*Model!AX$438*'Assumptions (NG)'!AV$2)/10^9,0)+if(AX$439&gt;0,('Assumptions (NG)'!$V$16*Model!AX$439*'Assumptions (NG)'!AV$3)/10^9,0)</f>
        <v>0.09482886195</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0.1032903536</v>
      </c>
      <c r="AW490" s="215">
        <f>IF(AY$438&gt;0,('Assumptions (NG)'!$V$16*Model!AY$438*'Assumptions (NG)'!AV$2)/10^9,0)+if(AY$439&gt;0,('Assumptions (NG)'!$V$16*Model!AY$439*'Assumptions (NG)'!AV$3)/10^9,0)</f>
        <v>0.1053452364</v>
      </c>
      <c r="AX490" s="215">
        <f>IF(AY$438&gt;0,('Assumptions (NG)'!$V$16*Model!AY$438*'Assumptions (NG)'!AW$2)/10^9,0)+if(AY$439&gt;0,('Assumptions (NG)'!$V$16*Model!AY$439*'Assumptions (NG)'!AW$3)/10^9,0)</f>
        <v>0.1074409995</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0.05650840407</v>
      </c>
      <c r="AX491" s="215">
        <f>IF(AZ$438&gt;0,('Assumptions (NG)'!$V$16*Model!AZ$438*'Assumptions (NG)'!AW$2)/10^9,0)+if(AZ$439&gt;0,('Assumptions (NG)'!$V$16*Model!AZ$439*'Assumptions (NG)'!AW$3)/10^9,0)</f>
        <v>0.05763259568</v>
      </c>
      <c r="AY491" s="216">
        <f>IF(AZ$438&gt;0,('Assumptions (NG)'!$V$16*Model!AZ$438*'Assumptions (NG)'!AX$2)/10^9,0)+if(AZ$439&gt;0,('Assumptions (NG)'!$V$16*Model!AZ$439*'Assumptions (NG)'!AX$3)/10^9,0)</f>
        <v>0.05877915221</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0.1803595768</v>
      </c>
      <c r="AY492" s="216">
        <f>IF(BA$438&gt;0,('Assumptions (NG)'!$V$16*Model!BA$438*'Assumptions (NG)'!AX$2)/10^9,0)+if(BA$439&gt;0,('Assumptions (NG)'!$V$16*Model!BA$439*'Assumptions (NG)'!AX$3)/10^9,0)</f>
        <v>0.183947693</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0.9653273458</v>
      </c>
      <c r="D493" s="176">
        <f>'Assumptions (NG)'!$V$7*Model!D441</f>
        <v>0.9831219532</v>
      </c>
      <c r="E493" s="176">
        <f>'Assumptions (NG)'!$V$7*Model!E441</f>
        <v>0.777331003</v>
      </c>
      <c r="F493" s="176">
        <f>'Assumptions (NG)'!$V$7*Model!F441</f>
        <v>0.3367833687</v>
      </c>
      <c r="G493" s="176">
        <f>'Assumptions (NG)'!$V$7*Model!G441</f>
        <v>0.1050374073</v>
      </c>
      <c r="H493" s="176">
        <f>'Assumptions (NG)'!$V$7*Model!H441</f>
        <v>0.1410909238</v>
      </c>
      <c r="I493" s="176">
        <f>'Assumptions (NG)'!$V$7*Model!I441</f>
        <v>0.176202275</v>
      </c>
      <c r="J493" s="176">
        <f>'Assumptions (NG)'!$V$7*Model!J441</f>
        <v>0.1580365237</v>
      </c>
      <c r="K493" s="176">
        <f>'Assumptions (NG)'!$V$7*Model!K441</f>
        <v>0.1578620627</v>
      </c>
      <c r="L493" s="176">
        <f>'Assumptions (NG)'!$V$7*Model!L441</f>
        <v>0.1702612172</v>
      </c>
      <c r="M493" s="176">
        <f>'Assumptions (NG)'!$V$7*Model!M441</f>
        <v>0.2014431232</v>
      </c>
      <c r="N493" s="176">
        <f>'Assumptions (NG)'!$V$7*Model!N441</f>
        <v>0.1400835638</v>
      </c>
      <c r="O493" s="176">
        <f>'Assumptions (NG)'!$V$7*Model!O441</f>
        <v>0.1064464695</v>
      </c>
      <c r="P493" s="176">
        <f>'Assumptions (NG)'!$V$7*Model!P441</f>
        <v>0.114744903</v>
      </c>
      <c r="Q493" s="176">
        <f>'Assumptions (NG)'!$V$7*Model!Q441</f>
        <v>0.2972441929</v>
      </c>
      <c r="R493" s="176">
        <f>'Assumptions (NG)'!$V$7*Model!R441</f>
        <v>0.2756867231</v>
      </c>
      <c r="S493" s="176">
        <f>'Assumptions (NG)'!$V$7*Model!S441</f>
        <v>0.2411575439</v>
      </c>
      <c r="T493" s="176">
        <f>'Assumptions (NG)'!$V$7*Model!T441</f>
        <v>0.001276625521</v>
      </c>
      <c r="U493" s="176">
        <f>'Assumptions (NG)'!$V$7*Model!U441</f>
        <v>0.8049634277</v>
      </c>
      <c r="V493" s="176">
        <f>'Assumptions (NG)'!$V$7*Model!V441</f>
        <v>0.8659202088</v>
      </c>
      <c r="W493" s="176">
        <f>'Assumptions (NG)'!$V$7*Model!W441</f>
        <v>1.030315318</v>
      </c>
      <c r="X493" s="176">
        <f>'Assumptions (NG)'!$V$7*Model!X441</f>
        <v>0.3432398914</v>
      </c>
      <c r="Y493" s="176">
        <f>'Assumptions (NG)'!$V$7*Model!Y441</f>
        <v>0.4476604158</v>
      </c>
      <c r="Z493" s="176">
        <f>'Assumptions (NG)'!$V$7*Model!Z441</f>
        <v>0.425821541</v>
      </c>
      <c r="AA493" s="176">
        <f>'Assumptions (NG)'!$V$7*Model!AA441</f>
        <v>0.3250158699</v>
      </c>
      <c r="AB493" s="176">
        <f>'Assumptions (NG)'!$V$7*Model!AB441</f>
        <v>0.1996265227</v>
      </c>
      <c r="AC493" s="176">
        <f>'Assumptions (NG)'!$V$7*Model!AC441</f>
        <v>0.1247680322</v>
      </c>
      <c r="AD493" s="176">
        <f>'Assumptions (NG)'!$V$7*Model!AD441</f>
        <v>0.11045689</v>
      </c>
      <c r="AE493" s="176">
        <f>'Assumptions (NG)'!$V$7*Model!AE441</f>
        <v>0.2057425249</v>
      </c>
      <c r="AF493" s="176">
        <f>'Assumptions (NG)'!$V$7*Model!AF441</f>
        <v>0.1875650645</v>
      </c>
      <c r="AG493" s="176">
        <f>'Assumptions (NG)'!$V$7*Model!AG441</f>
        <v>0.1921935903</v>
      </c>
      <c r="AH493" s="176">
        <f>'Assumptions (NG)'!$V$7*Model!AH441</f>
        <v>0.09266910109</v>
      </c>
      <c r="AI493" s="176">
        <f>'Assumptions (NG)'!$V$7*Model!AI441</f>
        <v>0.08701048071</v>
      </c>
      <c r="AJ493" s="176">
        <f>'Assumptions (NG)'!$V$7*Model!AJ441</f>
        <v>0.09051159991</v>
      </c>
      <c r="AK493" s="176">
        <f>'Assumptions (NG)'!$V$7*Model!AK441</f>
        <v>0.09258402883</v>
      </c>
      <c r="AL493" s="176">
        <f>'Assumptions (NG)'!$V$7*Model!AL441</f>
        <v>0.09852416731</v>
      </c>
      <c r="AM493" s="176">
        <f>'Assumptions (NG)'!$V$7*Model!AM441</f>
        <v>0.6328997382</v>
      </c>
      <c r="AN493" s="176">
        <f>'Assumptions (NG)'!$V$7*Model!AN441</f>
        <v>1.097909554</v>
      </c>
      <c r="AO493" s="176">
        <f>'Assumptions (NG)'!$V$7*Model!AO441</f>
        <v>1.138934924</v>
      </c>
      <c r="AP493" s="176">
        <f>'Assumptions (NG)'!$V$7*Model!AP441</f>
        <v>0.594001939</v>
      </c>
      <c r="AQ493" s="176">
        <f>'Assumptions (NG)'!$V$7*Model!AQ441</f>
        <v>0.1268193742</v>
      </c>
      <c r="AR493" s="176">
        <f>'Assumptions (NG)'!$V$7*Model!AR441</f>
        <v>0.1586137693</v>
      </c>
      <c r="AS493" s="176">
        <f>'Assumptions (NG)'!$V$7*Model!AS441</f>
        <v>0.1614738374</v>
      </c>
      <c r="AT493" s="176">
        <f>'Assumptions (NG)'!$V$7*Model!AT441</f>
        <v>0.1985487662</v>
      </c>
      <c r="AU493" s="176">
        <f>'Assumptions (NG)'!$V$7*Model!AU441</f>
        <v>0.1664023864</v>
      </c>
      <c r="AV493" s="176">
        <f>'Assumptions (NG)'!$V$7*Model!AV441</f>
        <v>0.2009099001</v>
      </c>
      <c r="AW493" s="176">
        <f>'Assumptions (NG)'!$V$7*Model!AW441</f>
        <v>0.1668436266</v>
      </c>
      <c r="AX493" s="176">
        <f>'Assumptions (NG)'!$V$7*Model!AX441</f>
        <v>0.2245315618</v>
      </c>
      <c r="AY493" s="176">
        <f>'Assumptions (NG)'!$V$7*Model!AY441</f>
        <v>0.1577724494</v>
      </c>
      <c r="AZ493" s="176">
        <f>'Assumptions (NG)'!$V$7*Model!AZ441</f>
        <v>0</v>
      </c>
      <c r="BA493" s="176">
        <f>'Assumptions (NG)'!$V$7*Model!BA441</f>
        <v>0</v>
      </c>
    </row>
    <row r="494" ht="15.75" customHeight="1">
      <c r="A494" s="207" t="s">
        <v>54</v>
      </c>
      <c r="B494" s="150" t="s">
        <v>351</v>
      </c>
      <c r="C494" s="176">
        <f>'Assumptions (NG)'!$V$8*Model!C441</f>
        <v>0.5197916478</v>
      </c>
      <c r="D494" s="176">
        <f>'Assumptions (NG)'!$V$8*Model!D441</f>
        <v>0.5293733594</v>
      </c>
      <c r="E494" s="176">
        <f>'Assumptions (NG)'!$V$8*Model!E441</f>
        <v>0.4185628478</v>
      </c>
      <c r="F494" s="176">
        <f>'Assumptions (NG)'!$V$8*Model!F441</f>
        <v>0.1813448908</v>
      </c>
      <c r="G494" s="176">
        <f>'Assumptions (NG)'!$V$8*Model!G441</f>
        <v>0.05655860396</v>
      </c>
      <c r="H494" s="176">
        <f>'Assumptions (NG)'!$V$8*Model!H441</f>
        <v>0.07597203587</v>
      </c>
      <c r="I494" s="176">
        <f>'Assumptions (NG)'!$V$8*Model!I441</f>
        <v>0.0948781481</v>
      </c>
      <c r="J494" s="176">
        <f>'Assumptions (NG)'!$V$8*Model!J441</f>
        <v>0.08509658969</v>
      </c>
      <c r="K494" s="176">
        <f>'Assumptions (NG)'!$V$8*Model!K441</f>
        <v>0.08500264916</v>
      </c>
      <c r="L494" s="176">
        <f>'Assumptions (NG)'!$V$8*Model!L441</f>
        <v>0.09167911696</v>
      </c>
      <c r="M494" s="176">
        <f>'Assumptions (NG)'!$V$8*Model!M441</f>
        <v>0.108469374</v>
      </c>
      <c r="N494" s="176">
        <f>'Assumptions (NG)'!$V$8*Model!N441</f>
        <v>0.07542961126</v>
      </c>
      <c r="O494" s="176">
        <f>'Assumptions (NG)'!$V$8*Model!O441</f>
        <v>0.05731732971</v>
      </c>
      <c r="P494" s="176">
        <f>'Assumptions (NG)'!$V$8*Model!P441</f>
        <v>0.061785717</v>
      </c>
      <c r="Q494" s="176">
        <f>'Assumptions (NG)'!$V$8*Model!Q441</f>
        <v>0.1600545654</v>
      </c>
      <c r="R494" s="176">
        <f>'Assumptions (NG)'!$V$8*Model!R441</f>
        <v>0.1484466971</v>
      </c>
      <c r="S494" s="176">
        <f>'Assumptions (NG)'!$V$8*Model!S441</f>
        <v>0.1298540621</v>
      </c>
      <c r="T494" s="176">
        <f>'Assumptions (NG)'!$V$8*Model!T441</f>
        <v>0.0006874137423</v>
      </c>
      <c r="U494" s="176">
        <f>'Assumptions (NG)'!$V$8*Model!U441</f>
        <v>0.4334418457</v>
      </c>
      <c r="V494" s="176">
        <f>'Assumptions (NG)'!$V$8*Model!V441</f>
        <v>0.4662647278</v>
      </c>
      <c r="W494" s="176">
        <f>'Assumptions (NG)'!$V$8*Model!W441</f>
        <v>0.554785171</v>
      </c>
      <c r="X494" s="176">
        <f>'Assumptions (NG)'!$V$8*Model!X441</f>
        <v>0.18482148</v>
      </c>
      <c r="Y494" s="176">
        <f>'Assumptions (NG)'!$V$8*Model!Y441</f>
        <v>0.2410479162</v>
      </c>
      <c r="Z494" s="176">
        <f>'Assumptions (NG)'!$V$8*Model!Z441</f>
        <v>0.2292885221</v>
      </c>
      <c r="AA494" s="176">
        <f>'Assumptions (NG)'!$V$8*Model!AA441</f>
        <v>0.1750085453</v>
      </c>
      <c r="AB494" s="176">
        <f>'Assumptions (NG)'!$V$8*Model!AB441</f>
        <v>0.1074912045</v>
      </c>
      <c r="AC494" s="176">
        <f>'Assumptions (NG)'!$V$8*Model!AC441</f>
        <v>0.06718278655</v>
      </c>
      <c r="AD494" s="176">
        <f>'Assumptions (NG)'!$V$8*Model!AD441</f>
        <v>0.0594767869</v>
      </c>
      <c r="AE494" s="176">
        <f>'Assumptions (NG)'!$V$8*Model!AE441</f>
        <v>0.1107844365</v>
      </c>
      <c r="AF494" s="176">
        <f>'Assumptions (NG)'!$V$8*Model!AF441</f>
        <v>0.1009965732</v>
      </c>
      <c r="AG494" s="176">
        <f>'Assumptions (NG)'!$V$8*Model!AG441</f>
        <v>0.1034888563</v>
      </c>
      <c r="AH494" s="176">
        <f>'Assumptions (NG)'!$V$8*Model!AH441</f>
        <v>0.04989874674</v>
      </c>
      <c r="AI494" s="176">
        <f>'Assumptions (NG)'!$V$8*Model!AI441</f>
        <v>0.04685179731</v>
      </c>
      <c r="AJ494" s="176">
        <f>'Assumptions (NG)'!$V$8*Model!AJ441</f>
        <v>0.04873701534</v>
      </c>
      <c r="AK494" s="176">
        <f>'Assumptions (NG)'!$V$8*Model!AK441</f>
        <v>0.0498529386</v>
      </c>
      <c r="AL494" s="176">
        <f>'Assumptions (NG)'!$V$8*Model!AL441</f>
        <v>0.0530514747</v>
      </c>
      <c r="AM494" s="176">
        <f>'Assumptions (NG)'!$V$8*Model!AM441</f>
        <v>0.3407921667</v>
      </c>
      <c r="AN494" s="176">
        <f>'Assumptions (NG)'!$V$8*Model!AN441</f>
        <v>0.5911820676</v>
      </c>
      <c r="AO494" s="176">
        <f>'Assumptions (NG)'!$V$8*Model!AO441</f>
        <v>0.6132726511</v>
      </c>
      <c r="AP494" s="176">
        <f>'Assumptions (NG)'!$V$8*Model!AP441</f>
        <v>0.3198471979</v>
      </c>
      <c r="AQ494" s="176">
        <f>'Assumptions (NG)'!$V$8*Model!AQ441</f>
        <v>0.06828735533</v>
      </c>
      <c r="AR494" s="176">
        <f>'Assumptions (NG)'!$V$8*Model!AR441</f>
        <v>0.08540741423</v>
      </c>
      <c r="AS494" s="176">
        <f>'Assumptions (NG)'!$V$8*Model!AS441</f>
        <v>0.08694745088</v>
      </c>
      <c r="AT494" s="176">
        <f>'Assumptions (NG)'!$V$8*Model!AT441</f>
        <v>0.1069108741</v>
      </c>
      <c r="AU494" s="176">
        <f>'Assumptions (NG)'!$V$8*Model!AU441</f>
        <v>0.08960128501</v>
      </c>
      <c r="AV494" s="176">
        <f>'Assumptions (NG)'!$V$8*Model!AV441</f>
        <v>0.1081822539</v>
      </c>
      <c r="AW494" s="176">
        <f>'Assumptions (NG)'!$V$8*Model!AW441</f>
        <v>0.08983887584</v>
      </c>
      <c r="AX494" s="176">
        <f>'Assumptions (NG)'!$V$8*Model!AX441</f>
        <v>0.1209016102</v>
      </c>
      <c r="AY494" s="176">
        <f>'Assumptions (NG)'!$V$8*Model!AY441</f>
        <v>0.08495439583</v>
      </c>
      <c r="AZ494" s="176">
        <f>'Assumptions (NG)'!$V$8*Model!AZ441</f>
        <v>0</v>
      </c>
      <c r="BA494" s="176">
        <f>'Assumptions (NG)'!$V$8*Model!BA441</f>
        <v>0</v>
      </c>
    </row>
    <row r="495" ht="15.75" customHeight="1">
      <c r="A495" s="207" t="s">
        <v>359</v>
      </c>
      <c r="B495" s="150" t="s">
        <v>351</v>
      </c>
      <c r="C495" s="177">
        <f t="array" ref="C495">SUM(IF(ISERROR(C496:C546),"",C496:C546))</f>
        <v>-0.0260555032</v>
      </c>
      <c r="D495" s="177">
        <f t="array" ref="D495">SUM(IF(ISERROR(D496:D546),"",D496:D546))</f>
        <v>-0.08853437436</v>
      </c>
      <c r="E495" s="177">
        <f t="array" ref="E495">SUM(IF(ISERROR(E496:E546),"",E496:E546))</f>
        <v>-0.1529127398</v>
      </c>
      <c r="F495" s="177">
        <f t="array" ref="F495">SUM(IF(ISERROR(F496:F546),"",F496:F546))</f>
        <v>-0.2754921226</v>
      </c>
      <c r="G495" s="177">
        <f t="array" ref="G495">SUM(IF(ISERROR(G496:G546),"",G496:G546))</f>
        <v>-0.3506968892</v>
      </c>
      <c r="H495" s="177">
        <f t="array" ref="H495">SUM(IF(ISERROR(H496:H546),"",H496:H546))</f>
        <v>-0.3918613318</v>
      </c>
      <c r="I495" s="177">
        <f t="array" ref="I495">SUM(IF(ISERROR(I496:I546),"",I496:I546))</f>
        <v>-0.4277879373</v>
      </c>
      <c r="J495" s="177">
        <f t="array" ref="J495">SUM(IF(ISERROR(J496:J546),"",J496:J546))</f>
        <v>-0.4652922745</v>
      </c>
      <c r="K495" s="177">
        <f t="array" ref="K495">SUM(IF(ISERROR(K496:K546),"",K496:K546))</f>
        <v>-0.5325177541</v>
      </c>
      <c r="L495" s="177">
        <f t="array" ref="L495">SUM(IF(ISERROR(L496:L546),"",L496:L546))</f>
        <v>-0.5900676029</v>
      </c>
      <c r="M495" s="177">
        <f t="array" ref="M495">SUM(IF(ISERROR(M496:M546),"",M496:M546))</f>
        <v>-0.5806214587</v>
      </c>
      <c r="N495" s="177">
        <f t="array" ref="N495">SUM(IF(ISERROR(N496:N546),"",N496:N546))</f>
        <v>-0.5218127619</v>
      </c>
      <c r="O495" s="177">
        <f t="array" ref="O495">SUM(IF(ISERROR(O496:O546),"",O496:O546))</f>
        <v>-0.4558152705</v>
      </c>
      <c r="P495" s="177">
        <f t="array" ref="P495">SUM(IF(ISERROR(P496:P546),"",P496:P546))</f>
        <v>-0.270280066</v>
      </c>
      <c r="Q495" s="177">
        <f t="array" ref="Q495">SUM(IF(ISERROR(Q496:Q546),"",Q496:Q546))</f>
        <v>-0.1930901872</v>
      </c>
      <c r="R495" s="177">
        <f t="array" ref="R495">SUM(IF(ISERROR(R496:R546),"",R496:R546))</f>
        <v>-0.1872809777</v>
      </c>
      <c r="S495" s="177">
        <f t="array" ref="S495">SUM(IF(ISERROR(S496:S546),"",S496:S546))</f>
        <v>-0.197104708</v>
      </c>
      <c r="T495" s="177">
        <f t="array" ref="T495">SUM(IF(ISERROR(T496:T546),"",T496:T546))</f>
        <v>-0.2621149986</v>
      </c>
      <c r="U495" s="177">
        <f t="array" ref="U495">SUM(IF(ISERROR(U496:U546),"",U496:U546))</f>
        <v>-0.2155606749</v>
      </c>
      <c r="V495" s="177">
        <f t="array" ref="V495">SUM(IF(ISERROR(V496:V546),"",V496:V546))</f>
        <v>-0.1954308632</v>
      </c>
      <c r="W495" s="177">
        <f t="array" ref="W495">SUM(IF(ISERROR(W496:W546),"",W496:W546))</f>
        <v>-0.2100881779</v>
      </c>
      <c r="X495" s="177">
        <f t="array" ref="X495">SUM(IF(ISERROR(X496:X546),"",X496:X546))</f>
        <v>-0.4301856195</v>
      </c>
      <c r="Y495" s="177">
        <f t="array" ref="Y495">SUM(IF(ISERROR(Y496:Y546),"",Y496:Y546))</f>
        <v>-0.4507706198</v>
      </c>
      <c r="Z495" s="177">
        <f t="array" ref="Z495">SUM(IF(ISERROR(Z496:Z546),"",Z496:Z546))</f>
        <v>-0.5144224718</v>
      </c>
      <c r="AA495" s="177">
        <f t="array" ref="AA495">SUM(IF(ISERROR(AA496:AA546),"",AA496:AA546))</f>
        <v>-0.5688772861</v>
      </c>
      <c r="AB495" s="177">
        <f t="array" ref="AB495">SUM(IF(ISERROR(AB496:AB546),"",AB496:AB546))</f>
        <v>-0.640637698</v>
      </c>
      <c r="AC495" s="177">
        <f t="array" ref="AC495">SUM(IF(ISERROR(AC496:AC546),"",AC496:AC546))</f>
        <v>-0.7113441009</v>
      </c>
      <c r="AD495" s="177">
        <f t="array" ref="AD495">SUM(IF(ISERROR(AD496:AD546),"",AD496:AD546))</f>
        <v>-0.6513210826</v>
      </c>
      <c r="AE495" s="177">
        <f t="array" ref="AE495">SUM(IF(ISERROR(AE496:AE546),"",AE496:AE546))</f>
        <v>-0.7089071799</v>
      </c>
      <c r="AF495" s="177">
        <f t="array" ref="AF495">SUM(IF(ISERROR(AF496:AF546),"",AF496:AF546))</f>
        <v>-0.7801070225</v>
      </c>
      <c r="AG495" s="177">
        <f t="array" ref="AG495">SUM(IF(ISERROR(AG496:AG546),"",AG496:AG546))</f>
        <v>-0.8469993424</v>
      </c>
      <c r="AH495" s="177">
        <f t="array" ref="AH495">SUM(IF(ISERROR(AH496:AH546),"",AH496:AH546))</f>
        <v>-0.4354290974</v>
      </c>
      <c r="AI495" s="177">
        <f t="array" ref="AI495">SUM(IF(ISERROR(AI496:AI546),"",AI496:AI546))</f>
        <v>-0.4449704562</v>
      </c>
      <c r="AJ495" s="177">
        <f t="array" ref="AJ495">SUM(IF(ISERROR(AJ496:AJ546),"",AJ496:AJ546))</f>
        <v>-0.3865993208</v>
      </c>
      <c r="AK495" s="177">
        <f t="array" ref="AK495">SUM(IF(ISERROR(AK496:AK546),"",AK496:AK546))</f>
        <v>-0.3286309084</v>
      </c>
      <c r="AL495" s="177">
        <f t="array" ref="AL495">SUM(IF(ISERROR(AL496:AL546),"",AL496:AL546))</f>
        <v>-0.2593239312</v>
      </c>
      <c r="AM495" s="177">
        <f t="array" ref="AM495">SUM(IF(ISERROR(AM496:AM546),"",AM496:AM546))</f>
        <v>-0.2031198283</v>
      </c>
      <c r="AN495" s="177">
        <f t="array" ref="AN495">SUM(IF(ISERROR(AN496:AN546),"",AN496:AN546))</f>
        <v>-0.2011357424</v>
      </c>
      <c r="AO495" s="177">
        <f t="array" ref="AO495">SUM(IF(ISERROR(AO496:AO546),"",AO496:AO546))</f>
        <v>-0.2083452325</v>
      </c>
      <c r="AP495" s="177">
        <f t="array" ref="AP495">SUM(IF(ISERROR(AP496:AP546),"",AP496:AP546))</f>
        <v>-0.3130553024</v>
      </c>
      <c r="AQ495" s="177">
        <f t="array" ref="AQ495">SUM(IF(ISERROR(AQ496:AQ546),"",AQ496:AQ546))</f>
        <v>-0.4285577462</v>
      </c>
      <c r="AR495" s="177">
        <f t="array" ref="AR495">SUM(IF(ISERROR(AR496:AR546),"",AR496:AR546))</f>
        <v>-0.3929001797</v>
      </c>
      <c r="AS495" s="177">
        <f t="array" ref="AS495">SUM(IF(ISERROR(AS496:AS546),"",AS496:AS546))</f>
        <v>-0.4089355161</v>
      </c>
      <c r="AT495" s="177">
        <f t="array" ref="AT495">SUM(IF(ISERROR(AT496:AT546),"",AT496:AT546))</f>
        <v>-0.4321511069</v>
      </c>
      <c r="AU495" s="177">
        <f t="array" ref="AU495">SUM(IF(ISERROR(AU496:AU546),"",AU496:AU546))</f>
        <v>-0.4753619062</v>
      </c>
      <c r="AV495" s="177">
        <f t="array" ref="AV495">SUM(IF(ISERROR(AV496:AV546),"",AV496:AV546))</f>
        <v>-0.5018113121</v>
      </c>
      <c r="AW495" s="177">
        <f t="array" ref="AW495">SUM(IF(ISERROR(AW496:AW546),"",AW496:AW546))</f>
        <v>-0.5415933577</v>
      </c>
      <c r="AX495" s="177">
        <f t="array" ref="AX495">SUM(IF(ISERROR(AX496:AX546),"",AX496:AX546))</f>
        <v>-0.5814713726</v>
      </c>
      <c r="AY495" s="177">
        <f t="array" ref="AY495">SUM(IF(ISERROR(AY496:AY546),"",AY496:AY546))</f>
        <v>-0.6228895493</v>
      </c>
      <c r="AZ495" s="177">
        <f t="array" ref="AZ495">SUM(IF(ISERROR(AZ496:AZ546),"",AZ496:AZ546))</f>
        <v>-0.4216275663</v>
      </c>
      <c r="BA495" s="177">
        <f t="array" ref="BA495">SUM(IF(ISERROR(BA496:BA546),"",BA496:BA546))</f>
        <v>-0.2669840723</v>
      </c>
      <c r="BB495" s="177">
        <f t="array" ref="BB495">SUM(IF(ISERROR(BB496:BB546),"",BB496:BB546))</f>
        <v>-0.2519085016</v>
      </c>
      <c r="BC495" s="177">
        <f t="array" ref="BC495">SUM(IF(ISERROR(BC496:BC546),"",BC496:BC546))</f>
        <v>-0.2487076124</v>
      </c>
      <c r="BD495" s="177">
        <f t="array" ref="BD495">SUM(IF(ISERROR(BD496:BD546),"",BD496:BD546))</f>
        <v>-0.2436733107</v>
      </c>
      <c r="BE495" s="177">
        <f t="array" ref="BE495">SUM(IF(ISERROR(BE496:BE546),"",BE496:BE546))</f>
        <v>-0.2003021078</v>
      </c>
      <c r="BF495" s="177">
        <f t="array" ref="BF495">SUM(IF(ISERROR(BF496:BF546),"",BF496:BF546))</f>
        <v>-0.1920883261</v>
      </c>
      <c r="BG495" s="177">
        <f t="array" ref="BG495">SUM(IF(ISERROR(BG496:BG546),"",BG496:BG546))</f>
        <v>-0.1581405133</v>
      </c>
      <c r="BH495" s="177">
        <f t="array" ref="BH495">SUM(IF(ISERROR(BH496:BH546),"",BH496:BH546))</f>
        <v>-0.1293585502</v>
      </c>
      <c r="BI495" s="177">
        <f t="array" ref="BI495">SUM(IF(ISERROR(BI496:BI546),"",BI496:BI546))</f>
        <v>-0.09301253036</v>
      </c>
      <c r="BJ495" s="177">
        <f t="array" ref="BJ495">SUM(IF(ISERROR(BJ496:BJ546),"",BJ496:BJ546))</f>
        <v>-0.07479643743</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-0.0260555032</v>
      </c>
      <c r="D496" s="177">
        <f>IF(Model!X$1&lt;='Assumptions (NG)'!$V$12, PPMT('Assumptions (NG)'!$V$9,Model!X$1,'Assumptions (NG)'!$V$12,'Assumptions (NG)'!$V$7*(Model!$C$438*'Assumptions (NG)'!$B$2+Model!$C$439*'Assumptions (NG)'!$B$3)/10^9),0)</f>
        <v>-0.02800966594</v>
      </c>
      <c r="E496" s="177">
        <f>IF(Model!Y$1&lt;='Assumptions (NG)'!$V$12, PPMT('Assumptions (NG)'!$V$9,Model!Y$1,'Assumptions (NG)'!$V$12,'Assumptions (NG)'!$V$7*(Model!$C$438*'Assumptions (NG)'!$B$2+Model!$C$439*'Assumptions (NG)'!$B$3)/10^9),0)</f>
        <v>-0.03011039088</v>
      </c>
      <c r="F496" s="177">
        <f>IF(Model!Z$1&lt;='Assumptions (NG)'!$V$12, PPMT('Assumptions (NG)'!$V$9,Model!Z$1,'Assumptions (NG)'!$V$12,'Assumptions (NG)'!$V$7*(Model!$C$438*'Assumptions (NG)'!$B$2+Model!$C$439*'Assumptions (NG)'!$B$3)/10^9),0)</f>
        <v>-0.0323686702</v>
      </c>
      <c r="G496" s="177">
        <f>IF(Model!AA$1&lt;='Assumptions (NG)'!$V$12, PPMT('Assumptions (NG)'!$V$9,Model!AA$1,'Assumptions (NG)'!$V$12,'Assumptions (NG)'!$V$7*(Model!$C$438*'Assumptions (NG)'!$B$2+Model!$C$439*'Assumptions (NG)'!$B$3)/10^9),0)</f>
        <v>-0.03479632046</v>
      </c>
      <c r="H496" s="177">
        <f>IF(Model!AB$1&lt;='Assumptions (NG)'!$V$12, PPMT('Assumptions (NG)'!$V$9,Model!AB$1,'Assumptions (NG)'!$V$12,'Assumptions (NG)'!$V$7*(Model!$C$438*'Assumptions (NG)'!$B$2+Model!$C$439*'Assumptions (NG)'!$B$3)/10^9),0)</f>
        <v>-0.0374060445</v>
      </c>
      <c r="I496" s="177">
        <f>IF(Model!AC$1&lt;='Assumptions (NG)'!$V$12, PPMT('Assumptions (NG)'!$V$9,Model!AC$1,'Assumptions (NG)'!$V$12,'Assumptions (NG)'!$V$7*(Model!$C$438*'Assumptions (NG)'!$B$2+Model!$C$439*'Assumptions (NG)'!$B$3)/10^9),0)</f>
        <v>-0.04021149783</v>
      </c>
      <c r="J496" s="177">
        <f>IF(Model!AD$1&lt;='Assumptions (NG)'!$V$12, PPMT('Assumptions (NG)'!$V$9,Model!AD$1,'Assumptions (NG)'!$V$12,'Assumptions (NG)'!$V$7*(Model!$C$438*'Assumptions (NG)'!$B$2+Model!$C$439*'Assumptions (NG)'!$B$3)/10^9),0)</f>
        <v>-0.04322736017</v>
      </c>
      <c r="K496" s="177">
        <f>IF(Model!AE$1&lt;='Assumptions (NG)'!$V$12, PPMT('Assumptions (NG)'!$V$9,Model!AE$1,'Assumptions (NG)'!$V$12,'Assumptions (NG)'!$V$7*(Model!$C$438*'Assumptions (NG)'!$B$2+Model!$C$439*'Assumptions (NG)'!$B$3)/10^9),0)</f>
        <v>-0.04646941218</v>
      </c>
      <c r="L496" s="177">
        <f>IF(Model!AF$1&lt;='Assumptions (NG)'!$V$12, PPMT('Assumptions (NG)'!$V$9,Model!AF$1,'Assumptions (NG)'!$V$12,'Assumptions (NG)'!$V$7*(Model!$C$438*'Assumptions (NG)'!$B$2+Model!$C$439*'Assumptions (NG)'!$B$3)/10^9),0)</f>
        <v>-0.0499546181</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-0.06052470843</v>
      </c>
      <c r="E497" s="218">
        <f>IF(Model!X$1&lt;='Assumptions (NG)'!$V$12,PPMT('Assumptions (NG)'!$V$9,Model!X$1,'Assumptions (NG)'!$V$12,'Assumptions (NG)'!$V$7*Model!$D$438*AVERAGE('Assumptions (NG)'!$B$2)+ Model!$D$439*AVERAGE('Assumptions (NG)'!$B$3))/10^9,0)</f>
        <v>-0.06506406156</v>
      </c>
      <c r="F497" s="218">
        <f>IF(Model!Y$1&lt;='Assumptions (NG)'!$V$12,PPMT('Assumptions (NG)'!$V$9,Model!Y$1,'Assumptions (NG)'!$V$12,'Assumptions (NG)'!$V$7*Model!$D$438*AVERAGE('Assumptions (NG)'!$B$2)+ Model!$D$439*AVERAGE('Assumptions (NG)'!$B$3))/10^9,0)</f>
        <v>-0.06994386618</v>
      </c>
      <c r="G497" s="218">
        <f>IF(Model!Z$1&lt;='Assumptions (NG)'!$V$12,PPMT('Assumptions (NG)'!$V$9,Model!Z$1,'Assumptions (NG)'!$V$12,'Assumptions (NG)'!$V$7*Model!$D$438*AVERAGE('Assumptions (NG)'!$B$2)+ Model!$D$439*AVERAGE('Assumptions (NG)'!$B$3))/10^9,0)</f>
        <v>-0.07518965614</v>
      </c>
      <c r="H497" s="218">
        <f>IF(Model!AA$1&lt;='Assumptions (NG)'!$V$12,PPMT('Assumptions (NG)'!$V$9,Model!AA$1,'Assumptions (NG)'!$V$12,'Assumptions (NG)'!$V$7*Model!$D$438*AVERAGE('Assumptions (NG)'!$B$2)+ Model!$D$439*AVERAGE('Assumptions (NG)'!$B$3))/10^9,0)</f>
        <v>-0.08082888035</v>
      </c>
      <c r="I497" s="218">
        <f>IF(Model!AB$1&lt;='Assumptions (NG)'!$V$12,PPMT('Assumptions (NG)'!$V$9,Model!AB$1,'Assumptions (NG)'!$V$12,'Assumptions (NG)'!$V$7*Model!$D$438*AVERAGE('Assumptions (NG)'!$B$2)+ Model!$D$439*AVERAGE('Assumptions (NG)'!$B$3))/10^9,0)</f>
        <v>-0.08689104637</v>
      </c>
      <c r="J497" s="218">
        <f>IF(Model!AC$1&lt;='Assumptions (NG)'!$V$12,PPMT('Assumptions (NG)'!$V$9,Model!AC$1,'Assumptions (NG)'!$V$12,'Assumptions (NG)'!$V$7*Model!$D$438*AVERAGE('Assumptions (NG)'!$B$2)+ Model!$D$439*AVERAGE('Assumptions (NG)'!$B$3))/10^9,0)</f>
        <v>-0.09340787485</v>
      </c>
      <c r="K497" s="218">
        <f>IF(Model!AD$1&lt;='Assumptions (NG)'!$V$12,PPMT('Assumptions (NG)'!$V$9,Model!AD$1,'Assumptions (NG)'!$V$12,'Assumptions (NG)'!$V$7*Model!$D$438*AVERAGE('Assumptions (NG)'!$B$2)+ Model!$D$439*AVERAGE('Assumptions (NG)'!$B$3))/10^9,0)</f>
        <v>-0.1004134655</v>
      </c>
      <c r="L497" s="218">
        <f>IF(Model!AE$1&lt;='Assumptions (NG)'!$V$12,PPMT('Assumptions (NG)'!$V$9,Model!AE$1,'Assumptions (NG)'!$V$12,'Assumptions (NG)'!$V$7*Model!$D$438*AVERAGE('Assumptions (NG)'!$B$2)+ Model!$D$439*AVERAGE('Assumptions (NG)'!$B$3))/10^9,0)</f>
        <v>-0.1079444754</v>
      </c>
      <c r="M497" s="218">
        <f>IF(Model!AF$1&lt;='Assumptions (NG)'!$V$12,PPMT('Assumptions (NG)'!$V$9,Model!AF$1,'Assumptions (NG)'!$V$12,'Assumptions (NG)'!$V$7*Model!$D$438*AVERAGE('Assumptions (NG)'!$B$2)+ Model!$D$439*AVERAGE('Assumptions (NG)'!$B$3))/10^9,0)</f>
        <v>-0.116040311</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-0.05773828737</v>
      </c>
      <c r="F498" s="219">
        <f>IF(Model!X$1&lt;='Assumptions (NG)'!$V$12,PPMT('Assumptions (NG)'!$V$9,Model!X$1,'Assumptions (NG)'!$V$12,'Assumptions (NG)'!$V$7*Model!$E$438*AVERAGE('Assumptions (NG)'!$B$2:$C$2)+ Model!$E$439*AVERAGE('Assumptions (NG)'!$B$3:$C$3))/10^9,0)</f>
        <v>-0.06206865893</v>
      </c>
      <c r="G498" s="219">
        <f>IF(Model!Y$1&lt;='Assumptions (NG)'!$V$12,PPMT('Assumptions (NG)'!$V$9,Model!Y$1,'Assumptions (NG)'!$V$12,'Assumptions (NG)'!$V$7*Model!$E$438*AVERAGE('Assumptions (NG)'!$B$2:$C$2)+ Model!$E$439*AVERAGE('Assumptions (NG)'!$B$3:$C$3))/10^9,0)</f>
        <v>-0.06672380835</v>
      </c>
      <c r="H498" s="219">
        <f>IF(Model!Z$1&lt;='Assumptions (NG)'!$V$12,PPMT('Assumptions (NG)'!$V$9,Model!Z$1,'Assumptions (NG)'!$V$12,'Assumptions (NG)'!$V$7*Model!$E$438*AVERAGE('Assumptions (NG)'!$B$2:$C$2)+ Model!$E$439*AVERAGE('Assumptions (NG)'!$B$3:$C$3))/10^9,0)</f>
        <v>-0.07172809397</v>
      </c>
      <c r="I498" s="219">
        <f>IF(Model!AA$1&lt;='Assumptions (NG)'!$V$12,PPMT('Assumptions (NG)'!$V$9,Model!AA$1,'Assumptions (NG)'!$V$12,'Assumptions (NG)'!$V$7*Model!$E$438*AVERAGE('Assumptions (NG)'!$B$2:$C$2)+ Model!$E$439*AVERAGE('Assumptions (NG)'!$B$3:$C$3))/10^9,0)</f>
        <v>-0.07710770102</v>
      </c>
      <c r="J498" s="219">
        <f>IF(Model!AB$1&lt;='Assumptions (NG)'!$V$12,PPMT('Assumptions (NG)'!$V$9,Model!AB$1,'Assumptions (NG)'!$V$12,'Assumptions (NG)'!$V$7*Model!$E$438*AVERAGE('Assumptions (NG)'!$B$2:$C$2)+ Model!$E$439*AVERAGE('Assumptions (NG)'!$B$3:$C$3))/10^9,0)</f>
        <v>-0.0828907786</v>
      </c>
      <c r="K498" s="219">
        <f>IF(Model!AC$1&lt;='Assumptions (NG)'!$V$12,PPMT('Assumptions (NG)'!$V$9,Model!AC$1,'Assumptions (NG)'!$V$12,'Assumptions (NG)'!$V$7*Model!$E$438*AVERAGE('Assumptions (NG)'!$B$2:$C$2)+ Model!$E$439*AVERAGE('Assumptions (NG)'!$B$3:$C$3))/10^9,0)</f>
        <v>-0.08910758699</v>
      </c>
      <c r="L498" s="219">
        <f>IF(Model!AD$1&lt;='Assumptions (NG)'!$V$12,PPMT('Assumptions (NG)'!$V$9,Model!AD$1,'Assumptions (NG)'!$V$12,'Assumptions (NG)'!$V$7*Model!$E$438*AVERAGE('Assumptions (NG)'!$B$2:$C$2)+ Model!$E$439*AVERAGE('Assumptions (NG)'!$B$3:$C$3))/10^9,0)</f>
        <v>-0.09579065602</v>
      </c>
      <c r="M498" s="219">
        <f>IF(Model!AE$1&lt;='Assumptions (NG)'!$V$12,PPMT('Assumptions (NG)'!$V$9,Model!AE$1,'Assumptions (NG)'!$V$12,'Assumptions (NG)'!$V$7*Model!$E$438*AVERAGE('Assumptions (NG)'!$B$2:$C$2)+ Model!$E$439*AVERAGE('Assumptions (NG)'!$B$3:$C$3))/10^9,0)</f>
        <v>-0.1029749552</v>
      </c>
      <c r="N498" s="219">
        <f>IF(Model!AF$1&lt;='Assumptions (NG)'!$V$12,PPMT('Assumptions (NG)'!$V$9,Model!AF$1,'Assumptions (NG)'!$V$12,'Assumptions (NG)'!$V$7*Model!$E$438*AVERAGE('Assumptions (NG)'!$B$2:$C$2)+ Model!$E$439*AVERAGE('Assumptions (NG)'!$B$3:$C$3))/10^9,0)</f>
        <v>-0.1106980769</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-0.1111109273</v>
      </c>
      <c r="G499" s="219">
        <f>IF(Model!X$1&lt;='Assumptions (NG)'!$V$12,PPMT('Assumptions (NG)'!$V$9,Model!X$1,'Assumptions (NG)'!$V$12,'Assumptions (NG)'!$V$7*Model!$F$438*AVERAGE('Assumptions (NG)'!$B$2:$D$2)+ Model!$F$439*AVERAGE('Assumptions (NG)'!$B$3:$D$3))/10^9,0)</f>
        <v>-0.1194442468</v>
      </c>
      <c r="H499" s="219">
        <f>IF(Model!Y$1&lt;='Assumptions (NG)'!$V$12,PPMT('Assumptions (NG)'!$V$9,Model!Y$1,'Assumptions (NG)'!$V$12,'Assumptions (NG)'!$V$7*Model!$F$438*AVERAGE('Assumptions (NG)'!$B$2:$D$2)+ Model!$F$439*AVERAGE('Assumptions (NG)'!$B$3:$D$3))/10^9,0)</f>
        <v>-0.1284025653</v>
      </c>
      <c r="I499" s="219">
        <f>IF(Model!Z$1&lt;='Assumptions (NG)'!$V$12,PPMT('Assumptions (NG)'!$V$9,Model!Z$1,'Assumptions (NG)'!$V$12,'Assumptions (NG)'!$V$7*Model!$F$438*AVERAGE('Assumptions (NG)'!$B$2:$D$2)+ Model!$F$439*AVERAGE('Assumptions (NG)'!$B$3:$D$3))/10^9,0)</f>
        <v>-0.1380327577</v>
      </c>
      <c r="J499" s="219">
        <f>IF(Model!AA$1&lt;='Assumptions (NG)'!$V$12,PPMT('Assumptions (NG)'!$V$9,Model!AA$1,'Assumptions (NG)'!$V$12,'Assumptions (NG)'!$V$7*Model!$F$438*AVERAGE('Assumptions (NG)'!$B$2:$D$2)+ Model!$F$439*AVERAGE('Assumptions (NG)'!$B$3:$D$3))/10^9,0)</f>
        <v>-0.1483852145</v>
      </c>
      <c r="K499" s="219">
        <f>IF(Model!AB$1&lt;='Assumptions (NG)'!$V$12,PPMT('Assumptions (NG)'!$V$9,Model!AB$1,'Assumptions (NG)'!$V$12,'Assumptions (NG)'!$V$7*Model!$F$438*AVERAGE('Assumptions (NG)'!$B$2:$D$2)+ Model!$F$439*AVERAGE('Assumptions (NG)'!$B$3:$D$3))/10^9,0)</f>
        <v>-0.1595141056</v>
      </c>
      <c r="L499" s="219">
        <f>IF(Model!AC$1&lt;='Assumptions (NG)'!$V$12,PPMT('Assumptions (NG)'!$V$9,Model!AC$1,'Assumptions (NG)'!$V$12,'Assumptions (NG)'!$V$7*Model!$F$438*AVERAGE('Assumptions (NG)'!$B$2:$D$2)+ Model!$F$439*AVERAGE('Assumptions (NG)'!$B$3:$D$3))/10^9,0)</f>
        <v>-0.1714776635</v>
      </c>
      <c r="M499" s="219">
        <f>IF(Model!AD$1&lt;='Assumptions (NG)'!$V$12,PPMT('Assumptions (NG)'!$V$9,Model!AD$1,'Assumptions (NG)'!$V$12,'Assumptions (NG)'!$V$7*Model!$F$438*AVERAGE('Assumptions (NG)'!$B$2:$D$2)+ Model!$F$439*AVERAGE('Assumptions (NG)'!$B$3:$D$3))/10^9,0)</f>
        <v>-0.1843384883</v>
      </c>
      <c r="N499" s="219">
        <f>IF(Model!AE$1&lt;='Assumptions (NG)'!$V$12,PPMT('Assumptions (NG)'!$V$9,Model!AE$1,'Assumptions (NG)'!$V$12,'Assumptions (NG)'!$V$7*Model!$F$438*AVERAGE('Assumptions (NG)'!$B$2:$D$2)+ Model!$F$439*AVERAGE('Assumptions (NG)'!$B$3:$D$3))/10^9,0)</f>
        <v>-0.1981638749</v>
      </c>
      <c r="O499" s="219">
        <f>IF(Model!AF$1&lt;='Assumptions (NG)'!$V$12,PPMT('Assumptions (NG)'!$V$9,Model!AF$1,'Assumptions (NG)'!$V$12,'Assumptions (NG)'!$V$7*Model!$F$438*AVERAGE('Assumptions (NG)'!$B$2:$D$2)+ Model!$F$439*AVERAGE('Assumptions (NG)'!$B$3:$D$3))/10^9,0)</f>
        <v>-0.2130261656</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-0.05454285744</v>
      </c>
      <c r="H500" s="160">
        <f>IF(Model!X$1&lt;='Assumptions (NG)'!$V$12,PPMT('Assumptions (NG)'!$V$9,Model!X$1,'Assumptions (NG)'!$V$12,'Assumptions (NG)'!$V$7*Model!$G$438*AVERAGE('Assumptions (NG)'!$C$2:$E$2)+ Model!$G$439*AVERAGE('Assumptions (NG)'!$C$3:$E$3))/10^9,0)</f>
        <v>-0.05863357174</v>
      </c>
      <c r="I500" s="160">
        <f>IF(Model!Y$1&lt;='Assumptions (NG)'!$V$12,PPMT('Assumptions (NG)'!$V$9,Model!Y$1,'Assumptions (NG)'!$V$12,'Assumptions (NG)'!$V$7*Model!$G$438*AVERAGE('Assumptions (NG)'!$C$2:$E$2)+ Model!$G$439*AVERAGE('Assumptions (NG)'!$C$3:$E$3))/10^9,0)</f>
        <v>-0.06303108962</v>
      </c>
      <c r="J500" s="160">
        <f>IF(Model!Z$1&lt;='Assumptions (NG)'!$V$12,PPMT('Assumptions (NG)'!$V$9,Model!Z$1,'Assumptions (NG)'!$V$12,'Assumptions (NG)'!$V$7*Model!$G$438*AVERAGE('Assumptions (NG)'!$C$2:$E$2)+ Model!$G$439*AVERAGE('Assumptions (NG)'!$C$3:$E$3))/10^9,0)</f>
        <v>-0.06775842135</v>
      </c>
      <c r="K500" s="160">
        <f>IF(Model!AA$1&lt;='Assumptions (NG)'!$V$12,PPMT('Assumptions (NG)'!$V$9,Model!AA$1,'Assumptions (NG)'!$V$12,'Assumptions (NG)'!$V$7*Model!$G$438*AVERAGE('Assumptions (NG)'!$C$2:$E$2)+ Model!$G$439*AVERAGE('Assumptions (NG)'!$C$3:$E$3))/10^9,0)</f>
        <v>-0.07284030295</v>
      </c>
      <c r="L500" s="160">
        <f>IF(Model!AB$1&lt;='Assumptions (NG)'!$V$12,PPMT('Assumptions (NG)'!$V$9,Model!AB$1,'Assumptions (NG)'!$V$12,'Assumptions (NG)'!$V$7*Model!$G$438*AVERAGE('Assumptions (NG)'!$C$2:$E$2)+ Model!$G$439*AVERAGE('Assumptions (NG)'!$C$3:$E$3))/10^9,0)</f>
        <v>-0.07830332567</v>
      </c>
      <c r="M500" s="160">
        <f>IF(Model!AC$1&lt;='Assumptions (NG)'!$V$12,PPMT('Assumptions (NG)'!$V$9,Model!AC$1,'Assumptions (NG)'!$V$12,'Assumptions (NG)'!$V$7*Model!$G$438*AVERAGE('Assumptions (NG)'!$C$2:$E$2)+ Model!$G$439*AVERAGE('Assumptions (NG)'!$C$3:$E$3))/10^9,0)</f>
        <v>-0.08417607509</v>
      </c>
      <c r="N500" s="160">
        <f>IF(Model!AD$1&lt;='Assumptions (NG)'!$V$12,PPMT('Assumptions (NG)'!$V$9,Model!AD$1,'Assumptions (NG)'!$V$12,'Assumptions (NG)'!$V$7*Model!$G$438*AVERAGE('Assumptions (NG)'!$C$2:$E$2)+ Model!$G$439*AVERAGE('Assumptions (NG)'!$C$3:$E$3))/10^9,0)</f>
        <v>-0.09048928073</v>
      </c>
      <c r="O500" s="160">
        <f>IF(Model!AE$1&lt;='Assumptions (NG)'!$V$12,PPMT('Assumptions (NG)'!$V$9,Model!AE$1,'Assumptions (NG)'!$V$12,'Assumptions (NG)'!$V$7*Model!$G$438*AVERAGE('Assumptions (NG)'!$C$2:$E$2)+ Model!$G$439*AVERAGE('Assumptions (NG)'!$C$3:$E$3))/10^9,0)</f>
        <v>-0.09727597678</v>
      </c>
      <c r="P500" s="160">
        <f>IF(Model!AF$1&lt;='Assumptions (NG)'!$V$12,PPMT('Assumptions (NG)'!$V$9,Model!AF$1,'Assumptions (NG)'!$V$12,'Assumptions (NG)'!$V$7*Model!$G$438*AVERAGE('Assumptions (NG)'!$C$2:$E$2)+ Model!$G$439*AVERAGE('Assumptions (NG)'!$C$3:$E$3))/10^9,0)</f>
        <v>-0.104571675</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-0.01486217593</v>
      </c>
      <c r="I501" s="160">
        <f>IF(Model!X$1&lt;='Assumptions (NG)'!$V$12,PPMT('Assumptions (NG)'!$V$9,Model!X$1,'Assumptions (NG)'!$V$12,'Assumptions (NG)'!$V$7*Model!$H$438*AVERAGE('Assumptions (NG)'!$D$2:$F$2)+ Model!$H$439*AVERAGE('Assumptions (NG)'!$D$3:$F$3))/10^9,0)</f>
        <v>-0.01597683913</v>
      </c>
      <c r="J501" s="160">
        <f>IF(Model!Y$1&lt;='Assumptions (NG)'!$V$12,PPMT('Assumptions (NG)'!$V$9,Model!Y$1,'Assumptions (NG)'!$V$12,'Assumptions (NG)'!$V$7*Model!$H$438*AVERAGE('Assumptions (NG)'!$D$2:$F$2)+ Model!$H$439*AVERAGE('Assumptions (NG)'!$D$3:$F$3))/10^9,0)</f>
        <v>-0.01717510206</v>
      </c>
      <c r="K501" s="160">
        <f>IF(Model!Z$1&lt;='Assumptions (NG)'!$V$12,PPMT('Assumptions (NG)'!$V$9,Model!Z$1,'Assumptions (NG)'!$V$12,'Assumptions (NG)'!$V$7*Model!$H$438*AVERAGE('Assumptions (NG)'!$D$2:$F$2)+ Model!$H$439*AVERAGE('Assumptions (NG)'!$D$3:$F$3))/10^9,0)</f>
        <v>-0.01846323472</v>
      </c>
      <c r="L501" s="160">
        <f>IF(Model!AA$1&lt;='Assumptions (NG)'!$V$12,PPMT('Assumptions (NG)'!$V$9,Model!AA$1,'Assumptions (NG)'!$V$12,'Assumptions (NG)'!$V$7*Model!$H$438*AVERAGE('Assumptions (NG)'!$D$2:$F$2)+ Model!$H$439*AVERAGE('Assumptions (NG)'!$D$3:$F$3))/10^9,0)</f>
        <v>-0.01984797732</v>
      </c>
      <c r="M501" s="160">
        <f>IF(Model!AB$1&lt;='Assumptions (NG)'!$V$12,PPMT('Assumptions (NG)'!$V$9,Model!AB$1,'Assumptions (NG)'!$V$12,'Assumptions (NG)'!$V$7*Model!$H$438*AVERAGE('Assumptions (NG)'!$D$2:$F$2)+ Model!$H$439*AVERAGE('Assumptions (NG)'!$D$3:$F$3))/10^9,0)</f>
        <v>-0.02133657562</v>
      </c>
      <c r="N501" s="160">
        <f>IF(Model!AC$1&lt;='Assumptions (NG)'!$V$12,PPMT('Assumptions (NG)'!$V$9,Model!AC$1,'Assumptions (NG)'!$V$12,'Assumptions (NG)'!$V$7*Model!$H$438*AVERAGE('Assumptions (NG)'!$D$2:$F$2)+ Model!$H$439*AVERAGE('Assumptions (NG)'!$D$3:$F$3))/10^9,0)</f>
        <v>-0.02293681879</v>
      </c>
      <c r="O501" s="160">
        <f>IF(Model!AD$1&lt;='Assumptions (NG)'!$V$12,PPMT('Assumptions (NG)'!$V$9,Model!AD$1,'Assumptions (NG)'!$V$12,'Assumptions (NG)'!$V$7*Model!$H$438*AVERAGE('Assumptions (NG)'!$D$2:$F$2)+ Model!$H$439*AVERAGE('Assumptions (NG)'!$D$3:$F$3))/10^9,0)</f>
        <v>-0.0246570802</v>
      </c>
      <c r="P501" s="160">
        <f>IF(Model!AE$1&lt;='Assumptions (NG)'!$V$12,PPMT('Assumptions (NG)'!$V$9,Model!AE$1,'Assumptions (NG)'!$V$12,'Assumptions (NG)'!$V$7*Model!$H$438*AVERAGE('Assumptions (NG)'!$D$2:$F$2)+ Model!$H$439*AVERAGE('Assumptions (NG)'!$D$3:$F$3))/10^9,0)</f>
        <v>-0.02650636122</v>
      </c>
      <c r="Q501" s="160">
        <f>IF(Model!AF$1&lt;='Assumptions (NG)'!$V$12,PPMT('Assumptions (NG)'!$V$9,Model!AF$1,'Assumptions (NG)'!$V$12,'Assumptions (NG)'!$V$7*Model!$H$438*AVERAGE('Assumptions (NG)'!$D$2:$F$2)+ Model!$H$439*AVERAGE('Assumptions (NG)'!$D$3:$F$3))/10^9,0)</f>
        <v>-0.02849433831</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-0.006537005638</v>
      </c>
      <c r="J502" s="160">
        <f>IF(Model!X$1&lt;='Assumptions (NG)'!$V$12,PPMT('Assumptions (NG)'!$V$9,Model!X$1,'Assumptions (NG)'!$V$12,'Assumptions (NG)'!$V$7*Model!$I$438*AVERAGE('Assumptions (NG)'!$E$2:$G$2)+ Model!$I$439*AVERAGE('Assumptions (NG)'!$E$3:$G$3))/10^9,0)</f>
        <v>-0.00702728106</v>
      </c>
      <c r="K502" s="160">
        <f>IF(Model!Y$1&lt;='Assumptions (NG)'!$V$12,PPMT('Assumptions (NG)'!$V$9,Model!Y$1,'Assumptions (NG)'!$V$12,'Assumptions (NG)'!$V$7*Model!$I$438*AVERAGE('Assumptions (NG)'!$E$2:$G$2)+ Model!$I$439*AVERAGE('Assumptions (NG)'!$E$3:$G$3))/10^9,0)</f>
        <v>-0.00755432714</v>
      </c>
      <c r="L502" s="160">
        <f>IF(Model!Z$1&lt;='Assumptions (NG)'!$V$12,PPMT('Assumptions (NG)'!$V$9,Model!Z$1,'Assumptions (NG)'!$V$12,'Assumptions (NG)'!$V$7*Model!$I$438*AVERAGE('Assumptions (NG)'!$E$2:$G$2)+ Model!$I$439*AVERAGE('Assumptions (NG)'!$E$3:$G$3))/10^9,0)</f>
        <v>-0.008120901675</v>
      </c>
      <c r="M502" s="160">
        <f>IF(Model!AA$1&lt;='Assumptions (NG)'!$V$12,PPMT('Assumptions (NG)'!$V$9,Model!AA$1,'Assumptions (NG)'!$V$12,'Assumptions (NG)'!$V$7*Model!$I$438*AVERAGE('Assumptions (NG)'!$E$2:$G$2)+ Model!$I$439*AVERAGE('Assumptions (NG)'!$E$3:$G$3))/10^9,0)</f>
        <v>-0.008729969301</v>
      </c>
      <c r="N502" s="160">
        <f>IF(Model!AB$1&lt;='Assumptions (NG)'!$V$12,PPMT('Assumptions (NG)'!$V$9,Model!AB$1,'Assumptions (NG)'!$V$12,'Assumptions (NG)'!$V$7*Model!$I$438*AVERAGE('Assumptions (NG)'!$E$2:$G$2)+ Model!$I$439*AVERAGE('Assumptions (NG)'!$E$3:$G$3))/10^9,0)</f>
        <v>-0.009384716999</v>
      </c>
      <c r="O502" s="160">
        <f>IF(Model!AC$1&lt;='Assumptions (NG)'!$V$12,PPMT('Assumptions (NG)'!$V$9,Model!AC$1,'Assumptions (NG)'!$V$12,'Assumptions (NG)'!$V$7*Model!$I$438*AVERAGE('Assumptions (NG)'!$E$2:$G$2)+ Model!$I$439*AVERAGE('Assumptions (NG)'!$E$3:$G$3))/10^9,0)</f>
        <v>-0.01008857077</v>
      </c>
      <c r="P502" s="160">
        <f>IF(Model!AD$1&lt;='Assumptions (NG)'!$V$12,PPMT('Assumptions (NG)'!$V$9,Model!AD$1,'Assumptions (NG)'!$V$12,'Assumptions (NG)'!$V$7*Model!$I$438*AVERAGE('Assumptions (NG)'!$E$2:$G$2)+ Model!$I$439*AVERAGE('Assumptions (NG)'!$E$3:$G$3))/10^9,0)</f>
        <v>-0.01084521358</v>
      </c>
      <c r="Q502" s="160">
        <f>IF(Model!AE$1&lt;='Assumptions (NG)'!$V$12,PPMT('Assumptions (NG)'!$V$9,Model!AE$1,'Assumptions (NG)'!$V$12,'Assumptions (NG)'!$V$7*Model!$I$438*AVERAGE('Assumptions (NG)'!$E$2:$G$2)+ Model!$I$439*AVERAGE('Assumptions (NG)'!$E$3:$G$3))/10^9,0)</f>
        <v>-0.0116586046</v>
      </c>
      <c r="R502" s="160">
        <f>IF(Model!AF$1&lt;='Assumptions (NG)'!$V$12,PPMT('Assumptions (NG)'!$V$9,Model!AF$1,'Assumptions (NG)'!$V$12,'Assumptions (NG)'!$V$7*Model!$I$438*AVERAGE('Assumptions (NG)'!$E$2:$G$2)+ Model!$I$439*AVERAGE('Assumptions (NG)'!$E$3:$G$3))/10^9,0)</f>
        <v>-0.01253299995</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-0.0054202419</v>
      </c>
      <c r="K503" s="160">
        <f>IF(Model!X$1&lt;='Assumptions (NG)'!$V$12,PPMT('Assumptions (NG)'!$V$9,Model!X$1,'Assumptions (NG)'!$V$12,'Assumptions (NG)'!$V$7*Model!$J$438*AVERAGE('Assumptions (NG)'!$F$2:$H$2)+ Model!$J$439*AVERAGE('Assumptions (NG)'!$F$3:$H$3))/10^9,0)</f>
        <v>-0.005826760042</v>
      </c>
      <c r="L503" s="160">
        <f>IF(Model!Y$1&lt;='Assumptions (NG)'!$V$12,PPMT('Assumptions (NG)'!$V$9,Model!Y$1,'Assumptions (NG)'!$V$12,'Assumptions (NG)'!$V$7*Model!$J$438*AVERAGE('Assumptions (NG)'!$F$2:$H$2)+ Model!$J$439*AVERAGE('Assumptions (NG)'!$F$3:$H$3))/10^9,0)</f>
        <v>-0.006263767045</v>
      </c>
      <c r="M503" s="160">
        <f>IF(Model!Z$1&lt;='Assumptions (NG)'!$V$12,PPMT('Assumptions (NG)'!$V$9,Model!Z$1,'Assumptions (NG)'!$V$12,'Assumptions (NG)'!$V$7*Model!$J$438*AVERAGE('Assumptions (NG)'!$F$2:$H$2)+ Model!$J$439*AVERAGE('Assumptions (NG)'!$F$3:$H$3))/10^9,0)</f>
        <v>-0.006733549574</v>
      </c>
      <c r="N503" s="160">
        <f>IF(Model!AA$1&lt;='Assumptions (NG)'!$V$12,PPMT('Assumptions (NG)'!$V$9,Model!AA$1,'Assumptions (NG)'!$V$12,'Assumptions (NG)'!$V$7*Model!$J$438*AVERAGE('Assumptions (NG)'!$F$2:$H$2)+ Model!$J$439*AVERAGE('Assumptions (NG)'!$F$3:$H$3))/10^9,0)</f>
        <v>-0.007238565792</v>
      </c>
      <c r="O503" s="160">
        <f>IF(Model!AB$1&lt;='Assumptions (NG)'!$V$12,PPMT('Assumptions (NG)'!$V$9,Model!AB$1,'Assumptions (NG)'!$V$12,'Assumptions (NG)'!$V$7*Model!$J$438*AVERAGE('Assumptions (NG)'!$F$2:$H$2)+ Model!$J$439*AVERAGE('Assumptions (NG)'!$F$3:$H$3))/10^9,0)</f>
        <v>-0.007781458226</v>
      </c>
      <c r="P503" s="160">
        <f>IF(Model!AC$1&lt;='Assumptions (NG)'!$V$12,PPMT('Assumptions (NG)'!$V$9,Model!AC$1,'Assumptions (NG)'!$V$12,'Assumptions (NG)'!$V$7*Model!$J$438*AVERAGE('Assumptions (NG)'!$F$2:$H$2)+ Model!$J$439*AVERAGE('Assumptions (NG)'!$F$3:$H$3))/10^9,0)</f>
        <v>-0.008365067593</v>
      </c>
      <c r="Q503" s="160">
        <f>IF(Model!AD$1&lt;='Assumptions (NG)'!$V$12,PPMT('Assumptions (NG)'!$V$9,Model!AD$1,'Assumptions (NG)'!$V$12,'Assumptions (NG)'!$V$7*Model!$J$438*AVERAGE('Assumptions (NG)'!$F$2:$H$2)+ Model!$J$439*AVERAGE('Assumptions (NG)'!$F$3:$H$3))/10^9,0)</f>
        <v>-0.008992447662</v>
      </c>
      <c r="R503" s="160">
        <f>IF(Model!AE$1&lt;='Assumptions (NG)'!$V$12,PPMT('Assumptions (NG)'!$V$9,Model!AE$1,'Assumptions (NG)'!$V$12,'Assumptions (NG)'!$V$7*Model!$J$438*AVERAGE('Assumptions (NG)'!$F$2:$H$2)+ Model!$J$439*AVERAGE('Assumptions (NG)'!$F$3:$H$3))/10^9,0)</f>
        <v>-0.009666881237</v>
      </c>
      <c r="S503" s="160">
        <f>IF(Model!AF$1&lt;='Assumptions (NG)'!$V$12,PPMT('Assumptions (NG)'!$V$9,Model!AF$1,'Assumptions (NG)'!$V$12,'Assumptions (NG)'!$V$7*Model!$J$438*AVERAGE('Assumptions (NG)'!$F$2:$H$2)+ Model!$J$439*AVERAGE('Assumptions (NG)'!$F$3:$H$3))/10^9,0)</f>
        <v>-0.01039189733</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-0.03232855903</v>
      </c>
      <c r="L504" s="219">
        <f>IF(Model!X$1&lt;='Assumptions (NG)'!$V$12,PPMT('Assumptions (NG)'!$V$9,Model!X$1,'Assumptions (NG)'!$V$12,'Assumptions (NG)'!$V$7*Model!$K$438*AVERAGE('Assumptions (NG)'!$G$2:$I$2)+ Model!$K$439*AVERAGE('Assumptions (NG)'!$G$3:$I$3))/10^9,0)</f>
        <v>-0.03475320096</v>
      </c>
      <c r="M504" s="219">
        <f>IF(Model!Y$1&lt;='Assumptions (NG)'!$V$12,PPMT('Assumptions (NG)'!$V$9,Model!Y$1,'Assumptions (NG)'!$V$12,'Assumptions (NG)'!$V$7*Model!$K$438*AVERAGE('Assumptions (NG)'!$G$2:$I$2)+ Model!$K$439*AVERAGE('Assumptions (NG)'!$G$3:$I$3))/10^9,0)</f>
        <v>-0.03735969103</v>
      </c>
      <c r="N504" s="219">
        <f>IF(Model!Z$1&lt;='Assumptions (NG)'!$V$12,PPMT('Assumptions (NG)'!$V$9,Model!Z$1,'Assumptions (NG)'!$V$12,'Assumptions (NG)'!$V$7*Model!$K$438*AVERAGE('Assumptions (NG)'!$G$2:$I$2)+ Model!$K$439*AVERAGE('Assumptions (NG)'!$G$3:$I$3))/10^9,0)</f>
        <v>-0.04016166786</v>
      </c>
      <c r="O504" s="219">
        <f>IF(Model!AA$1&lt;='Assumptions (NG)'!$V$12,PPMT('Assumptions (NG)'!$V$9,Model!AA$1,'Assumptions (NG)'!$V$12,'Assumptions (NG)'!$V$7*Model!$K$438*AVERAGE('Assumptions (NG)'!$G$2:$I$2)+ Model!$K$439*AVERAGE('Assumptions (NG)'!$G$3:$I$3))/10^9,0)</f>
        <v>-0.04317379295</v>
      </c>
      <c r="P504" s="219">
        <f>IF(Model!AB$1&lt;='Assumptions (NG)'!$V$12,PPMT('Assumptions (NG)'!$V$9,Model!AB$1,'Assumptions (NG)'!$V$12,'Assumptions (NG)'!$V$7*Model!$K$438*AVERAGE('Assumptions (NG)'!$G$2:$I$2)+ Model!$K$439*AVERAGE('Assumptions (NG)'!$G$3:$I$3))/10^9,0)</f>
        <v>-0.04641182742</v>
      </c>
      <c r="Q504" s="219">
        <f>IF(Model!AC$1&lt;='Assumptions (NG)'!$V$12,PPMT('Assumptions (NG)'!$V$9,Model!AC$1,'Assumptions (NG)'!$V$12,'Assumptions (NG)'!$V$7*Model!$K$438*AVERAGE('Assumptions (NG)'!$G$2:$I$2)+ Model!$K$439*AVERAGE('Assumptions (NG)'!$G$3:$I$3))/10^9,0)</f>
        <v>-0.04989271447</v>
      </c>
      <c r="R504" s="219">
        <f>IF(Model!AD$1&lt;='Assumptions (NG)'!$V$12,PPMT('Assumptions (NG)'!$V$9,Model!AD$1,'Assumptions (NG)'!$V$12,'Assumptions (NG)'!$V$7*Model!$K$438*AVERAGE('Assumptions (NG)'!$G$2:$I$2)+ Model!$K$439*AVERAGE('Assumptions (NG)'!$G$3:$I$3))/10^9,0)</f>
        <v>-0.05363466806</v>
      </c>
      <c r="S504" s="219">
        <f>IF(Model!AE$1&lt;='Assumptions (NG)'!$V$12,PPMT('Assumptions (NG)'!$V$9,Model!AE$1,'Assumptions (NG)'!$V$12,'Assumptions (NG)'!$V$7*Model!$K$438*AVERAGE('Assumptions (NG)'!$G$2:$I$2)+ Model!$K$439*AVERAGE('Assumptions (NG)'!$G$3:$I$3))/10^9,0)</f>
        <v>-0.05765726816</v>
      </c>
      <c r="T504" s="219">
        <f>IF(Model!AF$1&lt;='Assumptions (NG)'!$V$12,PPMT('Assumptions (NG)'!$V$9,Model!AF$1,'Assumptions (NG)'!$V$12,'Assumptions (NG)'!$V$7*Model!$K$438*AVERAGE('Assumptions (NG)'!$G$2:$I$2)+ Model!$K$439*AVERAGE('Assumptions (NG)'!$G$3:$I$3))/10^9,0)</f>
        <v>-0.06198156327</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-0.01761101722</v>
      </c>
      <c r="M505" s="220">
        <f>IF(Model!X$1&lt;='Assumptions (NG)'!$V$12,PPMT('Assumptions (NG)'!$V$9,Model!X$1,'Assumptions (NG)'!$V$12,'Assumptions (NG)'!$V$7*Model!$L$438*AVERAGE('Assumptions (NG)'!$H$2:$J$2)+ Model!$L$439*AVERAGE('Assumptions (NG)'!$H$3:$J$3))/10^9,0)</f>
        <v>-0.01893184352</v>
      </c>
      <c r="N505" s="220">
        <f>IF(Model!Y$1&lt;='Assumptions (NG)'!$V$12,PPMT('Assumptions (NG)'!$V$9,Model!Y$1,'Assumptions (NG)'!$V$12,'Assumptions (NG)'!$V$7*Model!$L$438*AVERAGE('Assumptions (NG)'!$H$2:$J$2)+ Model!$L$439*AVERAGE('Assumptions (NG)'!$H$3:$J$3))/10^9,0)</f>
        <v>-0.02035173178</v>
      </c>
      <c r="O505" s="220">
        <f>IF(Model!Z$1&lt;='Assumptions (NG)'!$V$12,PPMT('Assumptions (NG)'!$V$9,Model!Z$1,'Assumptions (NG)'!$V$12,'Assumptions (NG)'!$V$7*Model!$L$438*AVERAGE('Assumptions (NG)'!$H$2:$J$2)+ Model!$L$439*AVERAGE('Assumptions (NG)'!$H$3:$J$3))/10^9,0)</f>
        <v>-0.02187811166</v>
      </c>
      <c r="P505" s="220">
        <f>IF(Model!AA$1&lt;='Assumptions (NG)'!$V$12,PPMT('Assumptions (NG)'!$V$9,Model!AA$1,'Assumptions (NG)'!$V$12,'Assumptions (NG)'!$V$7*Model!$L$438*AVERAGE('Assumptions (NG)'!$H$2:$J$2)+ Model!$L$439*AVERAGE('Assumptions (NG)'!$H$3:$J$3))/10^9,0)</f>
        <v>-0.02351897004</v>
      </c>
      <c r="Q505" s="220">
        <f>IF(Model!AB$1&lt;='Assumptions (NG)'!$V$12,PPMT('Assumptions (NG)'!$V$9,Model!AB$1,'Assumptions (NG)'!$V$12,'Assumptions (NG)'!$V$7*Model!$L$438*AVERAGE('Assumptions (NG)'!$H$2:$J$2)+ Model!$L$439*AVERAGE('Assumptions (NG)'!$H$3:$J$3))/10^9,0)</f>
        <v>-0.02528289279</v>
      </c>
      <c r="R505" s="220">
        <f>IF(Model!AC$1&lt;='Assumptions (NG)'!$V$12,PPMT('Assumptions (NG)'!$V$9,Model!AC$1,'Assumptions (NG)'!$V$12,'Assumptions (NG)'!$V$7*Model!$L$438*AVERAGE('Assumptions (NG)'!$H$2:$J$2)+ Model!$L$439*AVERAGE('Assumptions (NG)'!$H$3:$J$3))/10^9,0)</f>
        <v>-0.02717910975</v>
      </c>
      <c r="S505" s="220">
        <f>IF(Model!AD$1&lt;='Assumptions (NG)'!$V$12,PPMT('Assumptions (NG)'!$V$9,Model!AD$1,'Assumptions (NG)'!$V$12,'Assumptions (NG)'!$V$7*Model!$L$438*AVERAGE('Assumptions (NG)'!$H$2:$J$2)+ Model!$L$439*AVERAGE('Assumptions (NG)'!$H$3:$J$3))/10^9,0)</f>
        <v>-0.02921754298</v>
      </c>
      <c r="T505" s="220">
        <f>IF(Model!AE$1&lt;='Assumptions (NG)'!$V$12,PPMT('Assumptions (NG)'!$V$9,Model!AE$1,'Assumptions (NG)'!$V$12,'Assumptions (NG)'!$V$7*Model!$L$438*AVERAGE('Assumptions (NG)'!$H$2:$J$2)+ Model!$L$439*AVERAGE('Assumptions (NG)'!$H$3:$J$3))/10^9,0)</f>
        <v>-0.03140885871</v>
      </c>
      <c r="U505" s="220">
        <f>IF(Model!AF$1&lt;='Assumptions (NG)'!$V$12,PPMT('Assumptions (NG)'!$V$9,Model!AF$1,'Assumptions (NG)'!$V$12,'Assumptions (NG)'!$V$7*Model!$L$438*AVERAGE('Assumptions (NG)'!$H$2:$J$2)+ Model!$L$439*AVERAGE('Assumptions (NG)'!$H$3:$J$3))/10^9,0)</f>
        <v>-0.03376452311</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v>
      </c>
      <c r="N506" s="219">
        <f>IF(Model!X$1&lt;='Assumptions (NG)'!$V$12,PPMT('Assumptions (NG)'!$V$9,Model!X$1,'Assumptions (NG)'!$V$12,'Assumptions (NG)'!$V$7*Model!$M$438*AVERAGE('Assumptions (NG)'!$I$2:$K$2)+ Model!$M$439*AVERAGE('Assumptions (NG)'!$I$3:$K$3))/10^9,0)</f>
        <v>0</v>
      </c>
      <c r="O506" s="219">
        <f>IF(Model!Y$1&lt;='Assumptions (NG)'!$V$12,PPMT('Assumptions (NG)'!$V$9,Model!Y$1,'Assumptions (NG)'!$V$12,'Assumptions (NG)'!$V$7*Model!$M$438*AVERAGE('Assumptions (NG)'!$I$2:$K$2)+ Model!$M$439*AVERAGE('Assumptions (NG)'!$I$3:$K$3))/10^9,0)</f>
        <v>0</v>
      </c>
      <c r="P506" s="219">
        <f>IF(Model!Z$1&lt;='Assumptions (NG)'!$V$12,PPMT('Assumptions (NG)'!$V$9,Model!Z$1,'Assumptions (NG)'!$V$12,'Assumptions (NG)'!$V$7*Model!$M$438*AVERAGE('Assumptions (NG)'!$I$2:$K$2)+ Model!$M$439*AVERAGE('Assumptions (NG)'!$I$3:$K$3))/10^9,0)</f>
        <v>0</v>
      </c>
      <c r="Q506" s="219">
        <f>IF(Model!AA$1&lt;='Assumptions (NG)'!$V$12,PPMT('Assumptions (NG)'!$V$9,Model!AA$1,'Assumptions (NG)'!$V$12,'Assumptions (NG)'!$V$7*Model!$M$438*AVERAGE('Assumptions (NG)'!$I$2:$K$2)+ Model!$M$439*AVERAGE('Assumptions (NG)'!$I$3:$K$3))/10^9,0)</f>
        <v>0</v>
      </c>
      <c r="R506" s="219">
        <f>IF(Model!AB$1&lt;='Assumptions (NG)'!$V$12,PPMT('Assumptions (NG)'!$V$9,Model!AB$1,'Assumptions (NG)'!$V$12,'Assumptions (NG)'!$V$7*Model!$M$438*AVERAGE('Assumptions (NG)'!$I$2:$K$2)+ Model!$M$439*AVERAGE('Assumptions (NG)'!$I$3:$K$3))/10^9,0)</f>
        <v>0</v>
      </c>
      <c r="S506" s="219">
        <f>IF(Model!AC$1&lt;='Assumptions (NG)'!$V$12,PPMT('Assumptions (NG)'!$V$9,Model!AC$1,'Assumptions (NG)'!$V$12,'Assumptions (NG)'!$V$7*Model!$M$438*AVERAGE('Assumptions (NG)'!$I$2:$K$2)+ Model!$M$439*AVERAGE('Assumptions (NG)'!$I$3:$K$3))/10^9,0)</f>
        <v>0</v>
      </c>
      <c r="T506" s="219">
        <f>IF(Model!AD$1&lt;='Assumptions (NG)'!$V$12,PPMT('Assumptions (NG)'!$V$9,Model!AD$1,'Assumptions (NG)'!$V$12,'Assumptions (NG)'!$V$7*Model!$M$438*AVERAGE('Assumptions (NG)'!$I$2:$K$2)+ Model!$M$439*AVERAGE('Assumptions (NG)'!$I$3:$K$3))/10^9,0)</f>
        <v>0</v>
      </c>
      <c r="U506" s="219">
        <f>IF(Model!AE$1&lt;='Assumptions (NG)'!$V$12,PPMT('Assumptions (NG)'!$V$9,Model!AE$1,'Assumptions (NG)'!$V$12,'Assumptions (NG)'!$V$7*Model!$M$438*AVERAGE('Assumptions (NG)'!$I$2:$K$2)+ Model!$M$439*AVERAGE('Assumptions (NG)'!$I$3:$K$3))/10^9,0)</f>
        <v>0</v>
      </c>
      <c r="V506" s="219">
        <f>IF(Model!AF$1&lt;='Assumptions (NG)'!$V$12,PPMT('Assumptions (NG)'!$V$9,Model!AF$1,'Assumptions (NG)'!$V$12,'Assumptions (NG)'!$V$7*Model!$M$438*AVERAGE('Assumptions (NG)'!$I$2:$K$2)+ Model!$M$439*AVERAGE('Assumptions (NG)'!$I$3:$K$3))/10^9,0)</f>
        <v>0</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-0.02238802815</v>
      </c>
      <c r="O507" s="177">
        <f>IF(Model!X$1&lt;='Assumptions (NG)'!$V$12,PPMT('Assumptions (NG)'!$V$9,Model!X$1,'Assumptions (NG)'!$V$12,'Assumptions (NG)'!$V$7*Model!$N$438*AVERAGE('Assumptions (NG)'!$J$2:$L$2)+ Model!$N$439*AVERAGE('Assumptions (NG)'!$J$3:$L$3))/10^9,0)</f>
        <v>-0.02406713026</v>
      </c>
      <c r="P507" s="177">
        <f>IF(Model!Y$1&lt;='Assumptions (NG)'!$V$12,PPMT('Assumptions (NG)'!$V$9,Model!Y$1,'Assumptions (NG)'!$V$12,'Assumptions (NG)'!$V$7*Model!$N$438*AVERAGE('Assumptions (NG)'!$J$2:$L$2)+ Model!$N$439*AVERAGE('Assumptions (NG)'!$J$3:$L$3))/10^9,0)</f>
        <v>-0.02587216503</v>
      </c>
      <c r="Q507" s="177">
        <f>IF(Model!Z$1&lt;='Assumptions (NG)'!$V$12,PPMT('Assumptions (NG)'!$V$9,Model!Z$1,'Assumptions (NG)'!$V$12,'Assumptions (NG)'!$V$7*Model!$N$438*AVERAGE('Assumptions (NG)'!$J$2:$L$2)+ Model!$N$439*AVERAGE('Assumptions (NG)'!$J$3:$L$3))/10^9,0)</f>
        <v>-0.02781257741</v>
      </c>
      <c r="R507" s="177">
        <f>IF(Model!AA$1&lt;='Assumptions (NG)'!$V$12,PPMT('Assumptions (NG)'!$V$9,Model!AA$1,'Assumptions (NG)'!$V$12,'Assumptions (NG)'!$V$7*Model!$N$438*AVERAGE('Assumptions (NG)'!$J$2:$L$2)+ Model!$N$439*AVERAGE('Assumptions (NG)'!$J$3:$L$3))/10^9,0)</f>
        <v>-0.02989852071</v>
      </c>
      <c r="S507" s="177">
        <f>IF(Model!AB$1&lt;='Assumptions (NG)'!$V$12,PPMT('Assumptions (NG)'!$V$9,Model!AB$1,'Assumptions (NG)'!$V$12,'Assumptions (NG)'!$V$7*Model!$N$438*AVERAGE('Assumptions (NG)'!$J$2:$L$2)+ Model!$N$439*AVERAGE('Assumptions (NG)'!$J$3:$L$3))/10^9,0)</f>
        <v>-0.03214090977</v>
      </c>
      <c r="T507" s="177">
        <f>IF(Model!AC$1&lt;='Assumptions (NG)'!$V$12,PPMT('Assumptions (NG)'!$V$9,Model!AC$1,'Assumptions (NG)'!$V$12,'Assumptions (NG)'!$V$7*Model!$N$438*AVERAGE('Assumptions (NG)'!$J$2:$L$2)+ Model!$N$439*AVERAGE('Assumptions (NG)'!$J$3:$L$3))/10^9,0)</f>
        <v>-0.034551478</v>
      </c>
      <c r="U507" s="177">
        <f>IF(Model!AD$1&lt;='Assumptions (NG)'!$V$12,PPMT('Assumptions (NG)'!$V$9,Model!AD$1,'Assumptions (NG)'!$V$12,'Assumptions (NG)'!$V$7*Model!$N$438*AVERAGE('Assumptions (NG)'!$J$2:$L$2)+ Model!$N$439*AVERAGE('Assumptions (NG)'!$J$3:$L$3))/10^9,0)</f>
        <v>-0.03714283885</v>
      </c>
      <c r="V507" s="177">
        <f>IF(Model!AE$1&lt;='Assumptions (NG)'!$V$12,PPMT('Assumptions (NG)'!$V$9,Model!AE$1,'Assumptions (NG)'!$V$12,'Assumptions (NG)'!$V$7*Model!$N$438*AVERAGE('Assumptions (NG)'!$J$2:$L$2)+ Model!$N$439*AVERAGE('Assumptions (NG)'!$J$3:$L$3))/10^9,0)</f>
        <v>-0.03992855176</v>
      </c>
      <c r="W507" s="177">
        <f>IF(Model!AF$1&lt;='Assumptions (NG)'!$V$12,PPMT('Assumptions (NG)'!$V$9,Model!AF$1,'Assumptions (NG)'!$V$12,'Assumptions (NG)'!$V$7*Model!$N$438*AVERAGE('Assumptions (NG)'!$J$2:$L$2)+ Model!$N$439*AVERAGE('Assumptions (NG)'!$J$3:$L$3))/10^9,0)</f>
        <v>-0.04292319315</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-0.01386698411</v>
      </c>
      <c r="P508" s="160">
        <f>IF(Model!X$1&lt;='Assumptions (NG)'!$V$12,PPMT('Assumptions (NG)'!$V$9,Model!X$1,'Assumptions (NG)'!$V$12,'Assumptions (NG)'!$V$7*Model!$O$438*AVERAGE('Assumptions (NG)'!$K$2:$M$2)+ Model!$O$439*AVERAGE('Assumptions (NG)'!$K$3:$M$3))/10^9,0)</f>
        <v>-0.01490700792</v>
      </c>
      <c r="Q508" s="160">
        <f>IF(Model!Y$1&lt;='Assumptions (NG)'!$V$12,PPMT('Assumptions (NG)'!$V$9,Model!Y$1,'Assumptions (NG)'!$V$12,'Assumptions (NG)'!$V$7*Model!$O$438*AVERAGE('Assumptions (NG)'!$K$2:$M$2)+ Model!$O$439*AVERAGE('Assumptions (NG)'!$K$3:$M$3))/10^9,0)</f>
        <v>-0.01602503351</v>
      </c>
      <c r="R508" s="160">
        <f>IF(Model!Z$1&lt;='Assumptions (NG)'!$V$12,PPMT('Assumptions (NG)'!$V$9,Model!Z$1,'Assumptions (NG)'!$V$12,'Assumptions (NG)'!$V$7*Model!$O$438*AVERAGE('Assumptions (NG)'!$K$2:$M$2)+ Model!$O$439*AVERAGE('Assumptions (NG)'!$K$3:$M$3))/10^9,0)</f>
        <v>-0.01722691102</v>
      </c>
      <c r="S508" s="160">
        <f>IF(Model!AA$1&lt;='Assumptions (NG)'!$V$12,PPMT('Assumptions (NG)'!$V$9,Model!AA$1,'Assumptions (NG)'!$V$12,'Assumptions (NG)'!$V$7*Model!$O$438*AVERAGE('Assumptions (NG)'!$K$2:$M$2)+ Model!$O$439*AVERAGE('Assumptions (NG)'!$K$3:$M$3))/10^9,0)</f>
        <v>-0.01851892935</v>
      </c>
      <c r="T508" s="160">
        <f>IF(Model!AB$1&lt;='Assumptions (NG)'!$V$12,PPMT('Assumptions (NG)'!$V$9,Model!AB$1,'Assumptions (NG)'!$V$12,'Assumptions (NG)'!$V$7*Model!$O$438*AVERAGE('Assumptions (NG)'!$K$2:$M$2)+ Model!$O$439*AVERAGE('Assumptions (NG)'!$K$3:$M$3))/10^9,0)</f>
        <v>-0.01990784905</v>
      </c>
      <c r="U508" s="160">
        <f>IF(Model!AC$1&lt;='Assumptions (NG)'!$V$12,PPMT('Assumptions (NG)'!$V$9,Model!AC$1,'Assumptions (NG)'!$V$12,'Assumptions (NG)'!$V$7*Model!$O$438*AVERAGE('Assumptions (NG)'!$K$2:$M$2)+ Model!$O$439*AVERAGE('Assumptions (NG)'!$K$3:$M$3))/10^9,0)</f>
        <v>-0.02140093773</v>
      </c>
      <c r="V508" s="160">
        <f>IF(Model!AD$1&lt;='Assumptions (NG)'!$V$12,PPMT('Assumptions (NG)'!$V$9,Model!AD$1,'Assumptions (NG)'!$V$12,'Assumptions (NG)'!$V$7*Model!$O$438*AVERAGE('Assumptions (NG)'!$K$2:$M$2)+ Model!$O$439*AVERAGE('Assumptions (NG)'!$K$3:$M$3))/10^9,0)</f>
        <v>-0.02300600806</v>
      </c>
      <c r="W508" s="160">
        <f>IF(Model!AE$1&lt;='Assumptions (NG)'!$V$12,PPMT('Assumptions (NG)'!$V$9,Model!AE$1,'Assumptions (NG)'!$V$12,'Assumptions (NG)'!$V$7*Model!$O$438*AVERAGE('Assumptions (NG)'!$K$2:$M$2)+ Model!$O$439*AVERAGE('Assumptions (NG)'!$K$3:$M$3))/10^9,0)</f>
        <v>-0.02473145867</v>
      </c>
      <c r="X508" s="160">
        <f>IF(Model!AF$1&lt;='Assumptions (NG)'!$V$12,PPMT('Assumptions (NG)'!$V$9,Model!AF$1,'Assumptions (NG)'!$V$12,'Assumptions (NG)'!$V$7*Model!$O$438*AVERAGE('Assumptions (NG)'!$K$2:$M$2)+ Model!$O$439*AVERAGE('Assumptions (NG)'!$K$3:$M$3))/10^9,0)</f>
        <v>-0.02658631807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-0.009281778198</v>
      </c>
      <c r="Q509" s="177">
        <f>IF(Model!X$1&lt;='Assumptions (NG)'!$V$12,PPMT('Assumptions (NG)'!$V$9,Model!X$1,'Assumptions (NG)'!$V$12,'Assumptions (NG)'!$V$7*Model!$P$438*AVERAGE('Assumptions (NG)'!$L$2:$N$2)+ Model!$P$439*AVERAGE('Assumptions (NG)'!$L$3:$N$3))/10^9,0)</f>
        <v>-0.009977911562</v>
      </c>
      <c r="R509" s="177">
        <f>IF(Model!Y$1&lt;='Assumptions (NG)'!$V$12,PPMT('Assumptions (NG)'!$V$9,Model!Y$1,'Assumptions (NG)'!$V$12,'Assumptions (NG)'!$V$7*Model!$P$438*AVERAGE('Assumptions (NG)'!$L$2:$N$2)+ Model!$P$439*AVERAGE('Assumptions (NG)'!$L$3:$N$3))/10^9,0)</f>
        <v>-0.01072625493</v>
      </c>
      <c r="S509" s="177">
        <f>IF(Model!Z$1&lt;='Assumptions (NG)'!$V$12,PPMT('Assumptions (NG)'!$V$9,Model!Z$1,'Assumptions (NG)'!$V$12,'Assumptions (NG)'!$V$7*Model!$P$438*AVERAGE('Assumptions (NG)'!$L$2:$N$2)+ Model!$P$439*AVERAGE('Assumptions (NG)'!$L$3:$N$3))/10^9,0)</f>
        <v>-0.01153072405</v>
      </c>
      <c r="T509" s="177">
        <f>IF(Model!AA$1&lt;='Assumptions (NG)'!$V$12,PPMT('Assumptions (NG)'!$V$9,Model!AA$1,'Assumptions (NG)'!$V$12,'Assumptions (NG)'!$V$7*Model!$P$438*AVERAGE('Assumptions (NG)'!$L$2:$N$2)+ Model!$P$439*AVERAGE('Assumptions (NG)'!$L$3:$N$3))/10^9,0)</f>
        <v>-0.01239552835</v>
      </c>
      <c r="U509" s="177">
        <f>IF(Model!AB$1&lt;='Assumptions (NG)'!$V$12,PPMT('Assumptions (NG)'!$V$9,Model!AB$1,'Assumptions (NG)'!$V$12,'Assumptions (NG)'!$V$7*Model!$P$438*AVERAGE('Assumptions (NG)'!$L$2:$N$2)+ Model!$P$439*AVERAGE('Assumptions (NG)'!$L$3:$N$3))/10^9,0)</f>
        <v>-0.01332519298</v>
      </c>
      <c r="V509" s="177">
        <f>IF(Model!AC$1&lt;='Assumptions (NG)'!$V$12,PPMT('Assumptions (NG)'!$V$9,Model!AC$1,'Assumptions (NG)'!$V$12,'Assumptions (NG)'!$V$7*Model!$P$438*AVERAGE('Assumptions (NG)'!$L$2:$N$2)+ Model!$P$439*AVERAGE('Assumptions (NG)'!$L$3:$N$3))/10^9,0)</f>
        <v>-0.01432458245</v>
      </c>
      <c r="W509" s="177">
        <f>IF(Model!AD$1&lt;='Assumptions (NG)'!$V$12,PPMT('Assumptions (NG)'!$V$9,Model!AD$1,'Assumptions (NG)'!$V$12,'Assumptions (NG)'!$V$7*Model!$P$438*AVERAGE('Assumptions (NG)'!$L$2:$N$2)+ Model!$P$439*AVERAGE('Assumptions (NG)'!$L$3:$N$3))/10^9,0)</f>
        <v>-0.01539892614</v>
      </c>
      <c r="X509" s="177">
        <f>IF(Model!AE$1&lt;='Assumptions (NG)'!$V$12,PPMT('Assumptions (NG)'!$V$9,Model!AE$1,'Assumptions (NG)'!$V$12,'Assumptions (NG)'!$V$7*Model!$P$438*AVERAGE('Assumptions (NG)'!$L$2:$N$2)+ Model!$P$439*AVERAGE('Assumptions (NG)'!$L$3:$N$3))/10^9,0)</f>
        <v>-0.0165538456</v>
      </c>
      <c r="Y509" s="177">
        <f>IF(Model!AF$1&lt;='Assumptions (NG)'!$V$12,PPMT('Assumptions (NG)'!$V$9,Model!AF$1,'Assumptions (NG)'!$V$12,'Assumptions (NG)'!$V$7*Model!$P$438*AVERAGE('Assumptions (NG)'!$L$2:$N$2)+ Model!$P$439*AVERAGE('Assumptions (NG)'!$L$3:$N$3))/10^9,0)</f>
        <v>-0.01779538402</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-0.01495366686</v>
      </c>
      <c r="R510" s="177">
        <f>IF(Model!X$1&lt;='Assumptions (NG)'!$V$12,PPMT('Assumptions (NG)'!$V$9,Model!X$1,'Assumptions (NG)'!$V$12,'Assumptions (NG)'!$V$7*Model!$Q$438*AVERAGE('Assumptions (NG)'!$M$2:$O$2)+ Model!$Q$439*AVERAGE('Assumptions (NG)'!$M$3:$O$3))/10^9,0)</f>
        <v>-0.01607519187</v>
      </c>
      <c r="S510" s="177">
        <f>IF(Model!Y$1&lt;='Assumptions (NG)'!$V$12,PPMT('Assumptions (NG)'!$V$9,Model!Y$1,'Assumptions (NG)'!$V$12,'Assumptions (NG)'!$V$7*Model!$Q$438*AVERAGE('Assumptions (NG)'!$M$2:$O$2)+ Model!$Q$439*AVERAGE('Assumptions (NG)'!$M$3:$O$3))/10^9,0)</f>
        <v>-0.01728083126</v>
      </c>
      <c r="T510" s="177">
        <f>IF(Model!Z$1&lt;='Assumptions (NG)'!$V$12,PPMT('Assumptions (NG)'!$V$9,Model!Z$1,'Assumptions (NG)'!$V$12,'Assumptions (NG)'!$V$7*Model!$Q$438*AVERAGE('Assumptions (NG)'!$M$2:$O$2)+ Model!$Q$439*AVERAGE('Assumptions (NG)'!$M$3:$O$3))/10^9,0)</f>
        <v>-0.01857689361</v>
      </c>
      <c r="U510" s="177">
        <f>IF(Model!AA$1&lt;='Assumptions (NG)'!$V$12,PPMT('Assumptions (NG)'!$V$9,Model!AA$1,'Assumptions (NG)'!$V$12,'Assumptions (NG)'!$V$7*Model!$Q$438*AVERAGE('Assumptions (NG)'!$M$2:$O$2)+ Model!$Q$439*AVERAGE('Assumptions (NG)'!$M$3:$O$3))/10^9,0)</f>
        <v>-0.01997016063</v>
      </c>
      <c r="V510" s="177">
        <f>IF(Model!AB$1&lt;='Assumptions (NG)'!$V$12,PPMT('Assumptions (NG)'!$V$9,Model!AB$1,'Assumptions (NG)'!$V$12,'Assumptions (NG)'!$V$7*Model!$Q$438*AVERAGE('Assumptions (NG)'!$M$2:$O$2)+ Model!$Q$439*AVERAGE('Assumptions (NG)'!$M$3:$O$3))/10^9,0)</f>
        <v>-0.02146792268</v>
      </c>
      <c r="W510" s="177">
        <f>IF(Model!AC$1&lt;='Assumptions (NG)'!$V$12,PPMT('Assumptions (NG)'!$V$9,Model!AC$1,'Assumptions (NG)'!$V$12,'Assumptions (NG)'!$V$7*Model!$Q$438*AVERAGE('Assumptions (NG)'!$M$2:$O$2)+ Model!$Q$439*AVERAGE('Assumptions (NG)'!$M$3:$O$3))/10^9,0)</f>
        <v>-0.02307801688</v>
      </c>
      <c r="X510" s="177">
        <f>IF(Model!AD$1&lt;='Assumptions (NG)'!$V$12,PPMT('Assumptions (NG)'!$V$9,Model!AD$1,'Assumptions (NG)'!$V$12,'Assumptions (NG)'!$V$7*Model!$Q$438*AVERAGE('Assumptions (NG)'!$M$2:$O$2)+ Model!$Q$439*AVERAGE('Assumptions (NG)'!$M$3:$O$3))/10^9,0)</f>
        <v>-0.02480886814</v>
      </c>
      <c r="Y510" s="177">
        <f>IF(Model!AE$1&lt;='Assumptions (NG)'!$V$12,PPMT('Assumptions (NG)'!$V$9,Model!AE$1,'Assumptions (NG)'!$V$12,'Assumptions (NG)'!$V$7*Model!$Q$438*AVERAGE('Assumptions (NG)'!$M$2:$O$2)+ Model!$Q$439*AVERAGE('Assumptions (NG)'!$M$3:$O$3))/10^9,0)</f>
        <v>-0.02666953325</v>
      </c>
      <c r="Z510" s="177">
        <f>IF(Model!AF$1&lt;='Assumptions (NG)'!$V$12,PPMT('Assumptions (NG)'!$V$9,Model!AF$1,'Assumptions (NG)'!$V$12,'Assumptions (NG)'!$V$7*Model!$Q$438*AVERAGE('Assumptions (NG)'!$M$2:$O$2)+ Model!$Q$439*AVERAGE('Assumptions (NG)'!$M$3:$O$3))/10^9,0)</f>
        <v>-0.02866974825</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-0.01034044021</v>
      </c>
      <c r="S511" s="177">
        <f>IF(Model!X$1&lt;='Assumptions (NG)'!$V$12,PPMT('Assumptions (NG)'!$V$9,Model!X$1,'Assumptions (NG)'!$V$12,'Assumptions (NG)'!$V$7*Model!$R$438*AVERAGE('Assumptions (NG)'!$N$2:$P$2)+ Model!$R$439*AVERAGE('Assumptions (NG)'!$N$3:$P$3))/10^9,0)</f>
        <v>-0.01111597323</v>
      </c>
      <c r="T511" s="177">
        <f>IF(Model!Y$1&lt;='Assumptions (NG)'!$V$12,PPMT('Assumptions (NG)'!$V$9,Model!Y$1,'Assumptions (NG)'!$V$12,'Assumptions (NG)'!$V$7*Model!$R$438*AVERAGE('Assumptions (NG)'!$N$2:$P$2)+ Model!$R$439*AVERAGE('Assumptions (NG)'!$N$3:$P$3))/10^9,0)</f>
        <v>-0.01194967122</v>
      </c>
      <c r="U511" s="177">
        <f>IF(Model!Z$1&lt;='Assumptions (NG)'!$V$12,PPMT('Assumptions (NG)'!$V$9,Model!Z$1,'Assumptions (NG)'!$V$12,'Assumptions (NG)'!$V$7*Model!$R$438*AVERAGE('Assumptions (NG)'!$N$2:$P$2)+ Model!$R$439*AVERAGE('Assumptions (NG)'!$N$3:$P$3))/10^9,0)</f>
        <v>-0.01284589656</v>
      </c>
      <c r="V511" s="177">
        <f>IF(Model!AA$1&lt;='Assumptions (NG)'!$V$12,PPMT('Assumptions (NG)'!$V$9,Model!AA$1,'Assumptions (NG)'!$V$12,'Assumptions (NG)'!$V$7*Model!$R$438*AVERAGE('Assumptions (NG)'!$N$2:$P$2)+ Model!$R$439*AVERAGE('Assumptions (NG)'!$N$3:$P$3))/10^9,0)</f>
        <v>-0.0138093388</v>
      </c>
      <c r="W511" s="177">
        <f>IF(Model!AB$1&lt;='Assumptions (NG)'!$V$12,PPMT('Assumptions (NG)'!$V$9,Model!AB$1,'Assumptions (NG)'!$V$12,'Assumptions (NG)'!$V$7*Model!$R$438*AVERAGE('Assumptions (NG)'!$N$2:$P$2)+ Model!$R$439*AVERAGE('Assumptions (NG)'!$N$3:$P$3))/10^9,0)</f>
        <v>-0.01484503921</v>
      </c>
      <c r="X511" s="177">
        <f>IF(Model!AC$1&lt;='Assumptions (NG)'!$V$12,PPMT('Assumptions (NG)'!$V$9,Model!AC$1,'Assumptions (NG)'!$V$12,'Assumptions (NG)'!$V$7*Model!$R$438*AVERAGE('Assumptions (NG)'!$N$2:$P$2)+ Model!$R$439*AVERAGE('Assumptions (NG)'!$N$3:$P$3))/10^9,0)</f>
        <v>-0.01595841715</v>
      </c>
      <c r="Y511" s="177">
        <f>IF(Model!AD$1&lt;='Assumptions (NG)'!$V$12,PPMT('Assumptions (NG)'!$V$9,Model!AD$1,'Assumptions (NG)'!$V$12,'Assumptions (NG)'!$V$7*Model!$R$438*AVERAGE('Assumptions (NG)'!$N$2:$P$2)+ Model!$R$439*AVERAGE('Assumptions (NG)'!$N$3:$P$3))/10^9,0)</f>
        <v>-0.01715529844</v>
      </c>
      <c r="Z511" s="177">
        <f>IF(Model!AE$1&lt;='Assumptions (NG)'!$V$12,PPMT('Assumptions (NG)'!$V$9,Model!AE$1,'Assumptions (NG)'!$V$12,'Assumptions (NG)'!$V$7*Model!$R$438*AVERAGE('Assumptions (NG)'!$N$2:$P$2)+ Model!$R$439*AVERAGE('Assumptions (NG)'!$N$3:$P$3))/10^9,0)</f>
        <v>-0.01844194582</v>
      </c>
      <c r="AA511" s="177">
        <f>IF(Model!AF$1&lt;='Assumptions (NG)'!$V$12,PPMT('Assumptions (NG)'!$V$9,Model!AF$1,'Assumptions (NG)'!$V$12,'Assumptions (NG)'!$V$7*Model!$R$438*AVERAGE('Assumptions (NG)'!$N$2:$P$2)+ Model!$R$439*AVERAGE('Assumptions (NG)'!$N$3:$P$3))/10^9,0)</f>
        <v>-0.01982509176</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-0.009250631872</v>
      </c>
      <c r="T512" s="177">
        <f>IF(Model!X$1&lt;='Assumptions (NG)'!$V$12,PPMT('Assumptions (NG)'!$V$9,Model!X$1,'Assumptions (NG)'!$V$12,'Assumptions (NG)'!$V$7*Model!$S$438*AVERAGE('Assumptions (NG)'!$O$2:$Q$2)+ Model!$S$439*AVERAGE('Assumptions (NG)'!$O$3:$Q$3))/10^9,0)</f>
        <v>-0.009944429262</v>
      </c>
      <c r="U512" s="177">
        <f>IF(Model!Y$1&lt;='Assumptions (NG)'!$V$12,PPMT('Assumptions (NG)'!$V$9,Model!Y$1,'Assumptions (NG)'!$V$12,'Assumptions (NG)'!$V$7*Model!$S$438*AVERAGE('Assumptions (NG)'!$O$2:$Q$2)+ Model!$S$439*AVERAGE('Assumptions (NG)'!$O$3:$Q$3))/10^9,0)</f>
        <v>-0.01069026146</v>
      </c>
      <c r="V512" s="177">
        <f>IF(Model!Z$1&lt;='Assumptions (NG)'!$V$12,PPMT('Assumptions (NG)'!$V$9,Model!Z$1,'Assumptions (NG)'!$V$12,'Assumptions (NG)'!$V$7*Model!$S$438*AVERAGE('Assumptions (NG)'!$O$2:$Q$2)+ Model!$S$439*AVERAGE('Assumptions (NG)'!$O$3:$Q$3))/10^9,0)</f>
        <v>-0.01149203107</v>
      </c>
      <c r="W512" s="177">
        <f>IF(Model!AA$1&lt;='Assumptions (NG)'!$V$12,PPMT('Assumptions (NG)'!$V$9,Model!AA$1,'Assumptions (NG)'!$V$12,'Assumptions (NG)'!$V$7*Model!$S$438*AVERAGE('Assumptions (NG)'!$O$2:$Q$2)+ Model!$S$439*AVERAGE('Assumptions (NG)'!$O$3:$Q$3))/10^9,0)</f>
        <v>-0.0123539334</v>
      </c>
      <c r="X512" s="177">
        <f>IF(Model!AB$1&lt;='Assumptions (NG)'!$V$12,PPMT('Assumptions (NG)'!$V$9,Model!AB$1,'Assumptions (NG)'!$V$12,'Assumptions (NG)'!$V$7*Model!$S$438*AVERAGE('Assumptions (NG)'!$O$2:$Q$2)+ Model!$S$439*AVERAGE('Assumptions (NG)'!$O$3:$Q$3))/10^9,0)</f>
        <v>-0.0132804784</v>
      </c>
      <c r="Y512" s="177">
        <f>IF(Model!AC$1&lt;='Assumptions (NG)'!$V$12,PPMT('Assumptions (NG)'!$V$9,Model!AC$1,'Assumptions (NG)'!$V$12,'Assumptions (NG)'!$V$7*Model!$S$438*AVERAGE('Assumptions (NG)'!$O$2:$Q$2)+ Model!$S$439*AVERAGE('Assumptions (NG)'!$O$3:$Q$3))/10^9,0)</f>
        <v>-0.01427651428</v>
      </c>
      <c r="Z512" s="177">
        <f>IF(Model!AD$1&lt;='Assumptions (NG)'!$V$12,PPMT('Assumptions (NG)'!$V$9,Model!AD$1,'Assumptions (NG)'!$V$12,'Assumptions (NG)'!$V$7*Model!$S$438*AVERAGE('Assumptions (NG)'!$O$2:$Q$2)+ Model!$S$439*AVERAGE('Assumptions (NG)'!$O$3:$Q$3))/10^9,0)</f>
        <v>-0.01534725285</v>
      </c>
      <c r="AA512" s="177">
        <f>IF(Model!AE$1&lt;='Assumptions (NG)'!$V$12,PPMT('Assumptions (NG)'!$V$9,Model!AE$1,'Assumptions (NG)'!$V$12,'Assumptions (NG)'!$V$7*Model!$S$438*AVERAGE('Assumptions (NG)'!$O$2:$Q$2)+ Model!$S$439*AVERAGE('Assumptions (NG)'!$O$3:$Q$3))/10^9,0)</f>
        <v>-0.01649829682</v>
      </c>
      <c r="AB512" s="177">
        <f>IF(Model!AF$1&lt;='Assumptions (NG)'!$V$12,PPMT('Assumptions (NG)'!$V$9,Model!AF$1,'Assumptions (NG)'!$V$12,'Assumptions (NG)'!$V$7*Model!$S$438*AVERAGE('Assumptions (NG)'!$O$2:$Q$2)+ Model!$S$439*AVERAGE('Assumptions (NG)'!$O$3:$Q$3))/10^9,0)</f>
        <v>-0.01773566908</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-0.06139872712</v>
      </c>
      <c r="U513" s="177">
        <f>IF(Model!X$1&lt;='Assumptions (NG)'!$V$12,PPMT('Assumptions (NG)'!$V$9,Model!X$1,'Assumptions (NG)'!$V$12,'Assumptions (NG)'!$V$7*Model!$T$438*AVERAGE('Assumptions (NG)'!$P$2:$R$2)+ Model!$T$439*AVERAGE('Assumptions (NG)'!$P$3:$R$3))/10^9,0)</f>
        <v>-0.06600363165</v>
      </c>
      <c r="V513" s="177">
        <f>IF(Model!Y$1&lt;='Assumptions (NG)'!$V$12,PPMT('Assumptions (NG)'!$V$9,Model!Y$1,'Assumptions (NG)'!$V$12,'Assumptions (NG)'!$V$7*Model!$T$438*AVERAGE('Assumptions (NG)'!$P$2:$R$2)+ Model!$T$439*AVERAGE('Assumptions (NG)'!$P$3:$R$3))/10^9,0)</f>
        <v>-0.07095390402</v>
      </c>
      <c r="W513" s="177">
        <f>IF(Model!Z$1&lt;='Assumptions (NG)'!$V$12,PPMT('Assumptions (NG)'!$V$9,Model!Z$1,'Assumptions (NG)'!$V$12,'Assumptions (NG)'!$V$7*Model!$T$438*AVERAGE('Assumptions (NG)'!$P$2:$R$2)+ Model!$T$439*AVERAGE('Assumptions (NG)'!$P$3:$R$3))/10^9,0)</f>
        <v>-0.07627544682</v>
      </c>
      <c r="X513" s="177">
        <f>IF(Model!AA$1&lt;='Assumptions (NG)'!$V$12,PPMT('Assumptions (NG)'!$V$9,Model!AA$1,'Assumptions (NG)'!$V$12,'Assumptions (NG)'!$V$7*Model!$T$438*AVERAGE('Assumptions (NG)'!$P$2:$R$2)+ Model!$T$439*AVERAGE('Assumptions (NG)'!$P$3:$R$3))/10^9,0)</f>
        <v>-0.08199610534</v>
      </c>
      <c r="Y513" s="177">
        <f>IF(Model!AB$1&lt;='Assumptions (NG)'!$V$12,PPMT('Assumptions (NG)'!$V$9,Model!AB$1,'Assumptions (NG)'!$V$12,'Assumptions (NG)'!$V$7*Model!$T$438*AVERAGE('Assumptions (NG)'!$P$2:$R$2)+ Model!$T$439*AVERAGE('Assumptions (NG)'!$P$3:$R$3))/10^9,0)</f>
        <v>-0.08814581324</v>
      </c>
      <c r="Z513" s="177">
        <f>IF(Model!AC$1&lt;='Assumptions (NG)'!$V$12,PPMT('Assumptions (NG)'!$V$9,Model!AC$1,'Assumptions (NG)'!$V$12,'Assumptions (NG)'!$V$7*Model!$T$438*AVERAGE('Assumptions (NG)'!$P$2:$R$2)+ Model!$T$439*AVERAGE('Assumptions (NG)'!$P$3:$R$3))/10^9,0)</f>
        <v>-0.09475674923</v>
      </c>
      <c r="AA513" s="177">
        <f>IF(Model!AD$1&lt;='Assumptions (NG)'!$V$12,PPMT('Assumptions (NG)'!$V$9,Model!AD$1,'Assumptions (NG)'!$V$12,'Assumptions (NG)'!$V$7*Model!$T$438*AVERAGE('Assumptions (NG)'!$P$2:$R$2)+ Model!$T$439*AVERAGE('Assumptions (NG)'!$P$3:$R$3))/10^9,0)</f>
        <v>-0.1018635054</v>
      </c>
      <c r="AB513" s="177">
        <f>IF(Model!AE$1&lt;='Assumptions (NG)'!$V$12,PPMT('Assumptions (NG)'!$V$9,Model!AE$1,'Assumptions (NG)'!$V$12,'Assumptions (NG)'!$V$7*Model!$T$438*AVERAGE('Assumptions (NG)'!$P$2:$R$2)+ Model!$T$439*AVERAGE('Assumptions (NG)'!$P$3:$R$3))/10^9,0)</f>
        <v>-0.1095032683</v>
      </c>
      <c r="AC513" s="177">
        <f>IF(Model!AF$1&lt;='Assumptions (NG)'!$V$12,PPMT('Assumptions (NG)'!$V$9,Model!AF$1,'Assumptions (NG)'!$V$12,'Assumptions (NG)'!$V$7*Model!$T$438*AVERAGE('Assumptions (NG)'!$P$2:$R$2)+ Model!$T$439*AVERAGE('Assumptions (NG)'!$P$3:$R$3))/10^9,0)</f>
        <v>-0.1177160135</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-0.0004172319214</v>
      </c>
      <c r="V514" s="177">
        <f>IF(Model!X$1&lt;='Assumptions (NG)'!$V$12,PPMT('Assumptions (NG)'!$V$9,Model!X$1,'Assumptions (NG)'!$V$12,'Assumptions (NG)'!$V$7*Model!$U$438*AVERAGE('Assumptions (NG)'!$Q$2:$S$2)+ Model!$U$439*AVERAGE('Assumptions (NG)'!$Q$3:$S3))/10^9,0)</f>
        <v>-0.0004485243155</v>
      </c>
      <c r="W514" s="177">
        <f>IF(Model!Y$1&lt;='Assumptions (NG)'!$V$12,PPMT('Assumptions (NG)'!$V$9,Model!Y$1,'Assumptions (NG)'!$V$12,'Assumptions (NG)'!$V$7*Model!$U$438*AVERAGE('Assumptions (NG)'!$Q$2:$S$2)+ Model!$U$439*AVERAGE('Assumptions (NG)'!$Q$3:$S3))/10^9,0)</f>
        <v>-0.0004821636392</v>
      </c>
      <c r="X514" s="177">
        <f>IF(Model!Z$1&lt;='Assumptions (NG)'!$V$12,PPMT('Assumptions (NG)'!$V$9,Model!Z$1,'Assumptions (NG)'!$V$12,'Assumptions (NG)'!$V$7*Model!$U$438*AVERAGE('Assumptions (NG)'!$Q$2:$S$2)+ Model!$U$439*AVERAGE('Assumptions (NG)'!$Q$3:$S3))/10^9,0)</f>
        <v>-0.0005183259121</v>
      </c>
      <c r="Y514" s="177">
        <f>IF(Model!AA$1&lt;='Assumptions (NG)'!$V$12,PPMT('Assumptions (NG)'!$V$9,Model!AA$1,'Assumptions (NG)'!$V$12,'Assumptions (NG)'!$V$7*Model!$U$438*AVERAGE('Assumptions (NG)'!$Q$2:$S$2)+ Model!$U$439*AVERAGE('Assumptions (NG)'!$Q$3:$S3))/10^9,0)</f>
        <v>-0.0005572003555</v>
      </c>
      <c r="Z514" s="177">
        <f>IF(Model!AB$1&lt;='Assumptions (NG)'!$V$12,PPMT('Assumptions (NG)'!$V$9,Model!AB$1,'Assumptions (NG)'!$V$12,'Assumptions (NG)'!$V$7*Model!$U$438*AVERAGE('Assumptions (NG)'!$Q$2:$S$2)+ Model!$U$439*AVERAGE('Assumptions (NG)'!$Q$3:$S3))/10^9,0)</f>
        <v>-0.0005989903822</v>
      </c>
      <c r="AA514" s="177">
        <f>IF(Model!AC$1&lt;='Assumptions (NG)'!$V$12,PPMT('Assumptions (NG)'!$V$9,Model!AC$1,'Assumptions (NG)'!$V$12,'Assumptions (NG)'!$V$7*Model!$U$438*AVERAGE('Assumptions (NG)'!$Q$2:$S$2)+ Model!$U$439*AVERAGE('Assumptions (NG)'!$Q$3:$S3))/10^9,0)</f>
        <v>-0.0006439146608</v>
      </c>
      <c r="AB514" s="177">
        <f>IF(Model!AD$1&lt;='Assumptions (NG)'!$V$12,PPMT('Assumptions (NG)'!$V$9,Model!AD$1,'Assumptions (NG)'!$V$12,'Assumptions (NG)'!$V$7*Model!$U$438*AVERAGE('Assumptions (NG)'!$Q$2:$S$2)+ Model!$U$439*AVERAGE('Assumptions (NG)'!$Q$3:$S3))/10^9,0)</f>
        <v>-0.0006922082604</v>
      </c>
      <c r="AC514" s="177">
        <f>IF(Model!AE$1&lt;='Assumptions (NG)'!$V$12,PPMT('Assumptions (NG)'!$V$9,Model!AE$1,'Assumptions (NG)'!$V$12,'Assumptions (NG)'!$V$7*Model!$U$438*AVERAGE('Assumptions (NG)'!$Q$2:$S$2)+ Model!$U$439*AVERAGE('Assumptions (NG)'!$Q$3:$S3))/10^9,0)</f>
        <v>-0.0007441238799</v>
      </c>
      <c r="AD514" s="177">
        <f>IF(Model!AF$1&lt;='Assumptions (NG)'!$V$12,PPMT('Assumptions (NG)'!$V$9,Model!AF$1,'Assumptions (NG)'!$V$12,'Assumptions (NG)'!$V$7*Model!$U$438*AVERAGE('Assumptions (NG)'!$Q$2:$S$2)+ Model!$U$439*AVERAGE('Assumptions (NG)'!$Q$3:$S3))/10^9,0)</f>
        <v>-0.0007999331709</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-0.2504832609</v>
      </c>
      <c r="Y517" s="221">
        <f>IF(Model!X$1&lt;='Assumptions (NG)'!$V$12,PPMT('Assumptions (NG)'!$V$9,Model!X$1,'Assumptions (NG)'!$V$12,'Assumptions (NG)'!$V$7*Model!$X$438*AVERAGE('Assumptions (NG)'!$T$2:$V$2)+ Model!$X$439*AVERAGE('Assumptions (NG)'!$T$3:$V3))/10^9,0)</f>
        <v>-0.2692695054</v>
      </c>
      <c r="Z517" s="221">
        <f>IF(Model!Y$1&lt;='Assumptions (NG)'!$V$12,PPMT('Assumptions (NG)'!$V$9,Model!Y$1,'Assumptions (NG)'!$V$12,'Assumptions (NG)'!$V$7*Model!$X$438*AVERAGE('Assumptions (NG)'!$T$2:$V$2)+ Model!$X$439*AVERAGE('Assumptions (NG)'!$T$3:$V3))/10^9,0)</f>
        <v>-0.2894647183</v>
      </c>
      <c r="AA517" s="221">
        <f>IF(Model!Z$1&lt;='Assumptions (NG)'!$V$12,PPMT('Assumptions (NG)'!$V$9,Model!Z$1,'Assumptions (NG)'!$V$12,'Assumptions (NG)'!$V$7*Model!$X$438*AVERAGE('Assumptions (NG)'!$T$2:$V$2)+ Model!$X$439*AVERAGE('Assumptions (NG)'!$T$3:$V3))/10^9,0)</f>
        <v>-0.3111745722</v>
      </c>
      <c r="AB517" s="221">
        <f>IF(Model!AA$1&lt;='Assumptions (NG)'!$V$12,PPMT('Assumptions (NG)'!$V$9,Model!AA$1,'Assumptions (NG)'!$V$12,'Assumptions (NG)'!$V$7*Model!$X$438*AVERAGE('Assumptions (NG)'!$T$2:$V$2)+ Model!$X$439*AVERAGE('Assumptions (NG)'!$T$3:$V3))/10^9,0)</f>
        <v>-0.3345126651</v>
      </c>
      <c r="AC517" s="221">
        <f>IF(Model!AB$1&lt;='Assumptions (NG)'!$V$12,PPMT('Assumptions (NG)'!$V$9,Model!AB$1,'Assumptions (NG)'!$V$12,'Assumptions (NG)'!$V$7*Model!$X$438*AVERAGE('Assumptions (NG)'!$T$2:$V$2)+ Model!$X$439*AVERAGE('Assumptions (NG)'!$T$3:$V3))/10^9,0)</f>
        <v>-0.359601115</v>
      </c>
      <c r="AD517" s="221">
        <f>IF(Model!AC$1&lt;='Assumptions (NG)'!$V$12,PPMT('Assumptions (NG)'!$V$9,Model!AC$1,'Assumptions (NG)'!$V$12,'Assumptions (NG)'!$V$7*Model!$X$438*AVERAGE('Assumptions (NG)'!$T$2:$V$2)+ Model!$X$439*AVERAGE('Assumptions (NG)'!$T$3:$V3))/10^9,0)</f>
        <v>-0.3865711986</v>
      </c>
      <c r="AE517" s="221">
        <f>IF(Model!AD$1&lt;='Assumptions (NG)'!$V$12,PPMT('Assumptions (NG)'!$V$9,Model!AD$1,'Assumptions (NG)'!$V$12,'Assumptions (NG)'!$V$7*Model!$X$438*AVERAGE('Assumptions (NG)'!$T$2:$V$2)+ Model!$X$439*AVERAGE('Assumptions (NG)'!$T$3:$V3))/10^9,0)</f>
        <v>-0.4155640385</v>
      </c>
      <c r="AF517" s="221">
        <f>IF(Model!AE$1&lt;='Assumptions (NG)'!$V$12,PPMT('Assumptions (NG)'!$V$9,Model!AE$1,'Assumptions (NG)'!$V$12,'Assumptions (NG)'!$V$7*Model!$X$438*AVERAGE('Assumptions (NG)'!$T$2:$V$2)+ Model!$X$439*AVERAGE('Assumptions (NG)'!$T$3:$V3))/10^9,0)</f>
        <v>-0.4467313414</v>
      </c>
      <c r="AG517" s="221">
        <f>IF(Model!AF$1&lt;='Assumptions (NG)'!$V$12,PPMT('Assumptions (NG)'!$V$9,Model!AF$1,'Assumptions (NG)'!$V$12,'Assumptions (NG)'!$V$7*Model!$X$438*AVERAGE('Assumptions (NG)'!$T$2:$V$2)+ Model!$X$439*AVERAGE('Assumptions (NG)'!$T$3:$V3))/10^9,0)</f>
        <v>-0.480236192</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-0.01690137079</v>
      </c>
      <c r="Z518" s="219">
        <f>IF(Model!X$1&lt;='Assumptions (NG)'!$V$12,PPMT('Assumptions (NG)'!$V$9,Model!X$1,'Assumptions (NG)'!$V$12,'Assumptions (NG)'!$V$7*Model!$Y$438*AVERAGE('Assumptions (NG)'!$U$2:$W$2)+ Model!$Y$439*AVERAGE('Assumptions (NG)'!$U$3:$W3))/10^9,0)</f>
        <v>-0.0181689736</v>
      </c>
      <c r="AA518" s="219">
        <f>IF(Model!Y$1&lt;='Assumptions (NG)'!$V$12,PPMT('Assumptions (NG)'!$V$9,Model!Y$1,'Assumptions (NG)'!$V$12,'Assumptions (NG)'!$V$7*Model!$Y$438*AVERAGE('Assumptions (NG)'!$U$2:$W$2)+ Model!$Y$439*AVERAGE('Assumptions (NG)'!$U$3:$W3))/10^9,0)</f>
        <v>-0.01953164662</v>
      </c>
      <c r="AB518" s="219">
        <f>IF(Model!Z$1&lt;='Assumptions (NG)'!$V$12,PPMT('Assumptions (NG)'!$V$9,Model!Z$1,'Assumptions (NG)'!$V$12,'Assumptions (NG)'!$V$7*Model!$Y$438*AVERAGE('Assumptions (NG)'!$U$2:$W$2)+ Model!$Y$439*AVERAGE('Assumptions (NG)'!$U$3:$W3))/10^9,0)</f>
        <v>-0.02099652011</v>
      </c>
      <c r="AC518" s="219">
        <f>IF(Model!AA$1&lt;='Assumptions (NG)'!$V$12,PPMT('Assumptions (NG)'!$V$9,Model!AA$1,'Assumptions (NG)'!$V$12,'Assumptions (NG)'!$V$7*Model!$Y$438*AVERAGE('Assumptions (NG)'!$U$2:$W$2)+ Model!$Y$439*AVERAGE('Assumptions (NG)'!$U$3:$W3))/10^9,0)</f>
        <v>-0.02257125912</v>
      </c>
      <c r="AD518" s="219">
        <f>IF(Model!AB$1&lt;='Assumptions (NG)'!$V$12,PPMT('Assumptions (NG)'!$V$9,Model!AB$1,'Assumptions (NG)'!$V$12,'Assumptions (NG)'!$V$7*Model!$Y$438*AVERAGE('Assumptions (NG)'!$U$2:$W$2)+ Model!$Y$439*AVERAGE('Assumptions (NG)'!$U$3:$W3))/10^9,0)</f>
        <v>-0.02426410355</v>
      </c>
      <c r="AE518" s="219">
        <f>IF(Model!AC$1&lt;='Assumptions (NG)'!$V$12,PPMT('Assumptions (NG)'!$V$9,Model!AC$1,'Assumptions (NG)'!$V$12,'Assumptions (NG)'!$V$7*Model!$Y$438*AVERAGE('Assumptions (NG)'!$U$2:$W$2)+ Model!$Y$439*AVERAGE('Assumptions (NG)'!$U$3:$W3))/10^9,0)</f>
        <v>-0.02608391132</v>
      </c>
      <c r="AF518" s="219">
        <f>IF(Model!AD$1&lt;='Assumptions (NG)'!$V$12,PPMT('Assumptions (NG)'!$V$9,Model!AD$1,'Assumptions (NG)'!$V$12,'Assumptions (NG)'!$V$7*Model!$Y$438*AVERAGE('Assumptions (NG)'!$U$2:$W$2)+ Model!$Y$439*AVERAGE('Assumptions (NG)'!$U$3:$W3))/10^9,0)</f>
        <v>-0.02804020467</v>
      </c>
      <c r="AG518" s="219">
        <f>IF(Model!AE$1&lt;='Assumptions (NG)'!$V$12,PPMT('Assumptions (NG)'!$V$9,Model!AE$1,'Assumptions (NG)'!$V$12,'Assumptions (NG)'!$V$7*Model!$Y$438*AVERAGE('Assumptions (NG)'!$U$2:$W$2)+ Model!$Y$439*AVERAGE('Assumptions (NG)'!$U$3:$W3))/10^9,0)</f>
        <v>-0.03014322002</v>
      </c>
      <c r="AH518" s="219">
        <f>IF(Model!AF$1&lt;='Assumptions (NG)'!$V$12,PPMT('Assumptions (NG)'!$V$9,Model!AF$1,'Assumptions (NG)'!$V$12,'Assumptions (NG)'!$V$7*Model!$Y$438*AVERAGE('Assumptions (NG)'!$U$2:$W$2)+ Model!$Y$439*AVERAGE('Assumptions (NG)'!$U$3:$W3))/10^9,0)</f>
        <v>-0.03240396152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-0.0489740933</v>
      </c>
      <c r="AA519" s="219">
        <f>IF(Model!X$1&lt;='Assumptions (NG)'!$V$12,PPMT('Assumptions (NG)'!$V$9,Model!X$1,'Assumptions (NG)'!$V$12,'Assumptions (NG)'!$V$7*Model!$Z$438*AVERAGE('Assumptions (NG)'!$V$2:$X$2)+ Model!$Z$439*AVERAGE('Assumptions (NG)'!$V$3:$X3))/10^9,0)</f>
        <v>-0.0526471503</v>
      </c>
      <c r="AB519" s="219">
        <f>IF(Model!Y$1&lt;='Assumptions (NG)'!$V$12,PPMT('Assumptions (NG)'!$V$9,Model!Y$1,'Assumptions (NG)'!$V$12,'Assumptions (NG)'!$V$7*Model!$Z$438*AVERAGE('Assumptions (NG)'!$V$2:$X$2)+ Model!$Z$439*AVERAGE('Assumptions (NG)'!$V$3:$X3))/10^9,0)</f>
        <v>-0.05659568657</v>
      </c>
      <c r="AC519" s="219">
        <f>IF(Model!Z$1&lt;='Assumptions (NG)'!$V$12,PPMT('Assumptions (NG)'!$V$9,Model!Z$1,'Assumptions (NG)'!$V$12,'Assumptions (NG)'!$V$7*Model!$Z$438*AVERAGE('Assumptions (NG)'!$V$2:$X$2)+ Model!$Z$439*AVERAGE('Assumptions (NG)'!$V$3:$X3))/10^9,0)</f>
        <v>-0.06084036306</v>
      </c>
      <c r="AD519" s="219">
        <f>IF(Model!AA$1&lt;='Assumptions (NG)'!$V$12,PPMT('Assumptions (NG)'!$V$9,Model!AA$1,'Assumptions (NG)'!$V$12,'Assumptions (NG)'!$V$7*Model!$Z$438*AVERAGE('Assumptions (NG)'!$V$2:$X$2)+ Model!$Z$439*AVERAGE('Assumptions (NG)'!$V$3:$X3))/10^9,0)</f>
        <v>-0.06540339029</v>
      </c>
      <c r="AE519" s="219">
        <f>IF(Model!AB$1&lt;='Assumptions (NG)'!$V$12,PPMT('Assumptions (NG)'!$V$9,Model!AB$1,'Assumptions (NG)'!$V$12,'Assumptions (NG)'!$V$7*Model!$Z$438*AVERAGE('Assumptions (NG)'!$V$2:$X$2)+ Model!$Z$439*AVERAGE('Assumptions (NG)'!$V$3:$X3))/10^9,0)</f>
        <v>-0.07030864456</v>
      </c>
      <c r="AF519" s="219">
        <f>IF(Model!AC$1&lt;='Assumptions (NG)'!$V$12,PPMT('Assumptions (NG)'!$V$9,Model!AC$1,'Assumptions (NG)'!$V$12,'Assumptions (NG)'!$V$7*Model!$Z$438*AVERAGE('Assumptions (NG)'!$V$2:$X$2)+ Model!$Z$439*AVERAGE('Assumptions (NG)'!$V$3:$X3))/10^9,0)</f>
        <v>-0.07558179291</v>
      </c>
      <c r="AG519" s="219">
        <f>IF(Model!AD$1&lt;='Assumptions (NG)'!$V$12,PPMT('Assumptions (NG)'!$V$9,Model!AD$1,'Assumptions (NG)'!$V$12,'Assumptions (NG)'!$V$7*Model!$Z$438*AVERAGE('Assumptions (NG)'!$V$2:$X$2)+ Model!$Z$439*AVERAGE('Assumptions (NG)'!$V$3:$X3))/10^9,0)</f>
        <v>-0.08125042738</v>
      </c>
      <c r="AH519" s="219">
        <f>IF(Model!AE$1&lt;='Assumptions (NG)'!$V$12,PPMT('Assumptions (NG)'!$V$9,Model!AE$1,'Assumptions (NG)'!$V$12,'Assumptions (NG)'!$V$7*Model!$Z$438*AVERAGE('Assumptions (NG)'!$V$2:$X$2)+ Model!$Z$439*AVERAGE('Assumptions (NG)'!$V$3:$X3))/10^9,0)</f>
        <v>-0.08734420943</v>
      </c>
      <c r="AI519" s="219">
        <f>IF(Model!AF$1&lt;='Assumptions (NG)'!$V$12,PPMT('Assumptions (NG)'!$V$9,Model!AF$1,'Assumptions (NG)'!$V$12,'Assumptions (NG)'!$V$7*Model!$Z$438*AVERAGE('Assumptions (NG)'!$V$2:$X$2)+ Model!$Z$439*AVERAGE('Assumptions (NG)'!$V$3:$X3))/10^9,0)</f>
        <v>-0.09389502514</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-0.04669310833</v>
      </c>
      <c r="AB520" s="219">
        <f>IF(Model!X$1&lt;='Assumptions (NG)'!$V$12,PPMT('Assumptions (NG)'!$V$9,Model!X$1,'Assumptions (NG)'!$V$12,'Assumptions (NG)'!$V$7*Model!$AA$438*AVERAGE('Assumptions (NG)'!$W$2:$Y$2)+ Model!$AA$439*AVERAGE('Assumptions (NG)'!$W$3:$Y3))/10^9,0)</f>
        <v>-0.05019509146</v>
      </c>
      <c r="AC520" s="219">
        <f>IF(Model!Y$1&lt;='Assumptions (NG)'!$V$12,PPMT('Assumptions (NG)'!$V$9,Model!Y$1,'Assumptions (NG)'!$V$12,'Assumptions (NG)'!$V$7*Model!$AA$438*AVERAGE('Assumptions (NG)'!$W$2:$Y$2)+ Model!$AA$439*AVERAGE('Assumptions (NG)'!$W$3:$Y3))/10^9,0)</f>
        <v>-0.05395972331</v>
      </c>
      <c r="AD520" s="219">
        <f>IF(Model!Z$1&lt;='Assumptions (NG)'!$V$12,PPMT('Assumptions (NG)'!$V$9,Model!Z$1,'Assumptions (NG)'!$V$12,'Assumptions (NG)'!$V$7*Model!$AA$438*AVERAGE('Assumptions (NG)'!$W$2:$Y$2)+ Model!$AA$439*AVERAGE('Assumptions (NG)'!$W$3:$Y3))/10^9,0)</f>
        <v>-0.05800670256</v>
      </c>
      <c r="AE520" s="219">
        <f>IF(Model!AA$1&lt;='Assumptions (NG)'!$V$12,PPMT('Assumptions (NG)'!$V$9,Model!AA$1,'Assumptions (NG)'!$V$12,'Assumptions (NG)'!$V$7*Model!$AA$438*AVERAGE('Assumptions (NG)'!$W$2:$Y$2)+ Model!$AA$439*AVERAGE('Assumptions (NG)'!$W$3:$Y3))/10^9,0)</f>
        <v>-0.06235720526</v>
      </c>
      <c r="AF520" s="219">
        <f>IF(Model!AB$1&lt;='Assumptions (NG)'!$V$12,PPMT('Assumptions (NG)'!$V$9,Model!AB$1,'Assumptions (NG)'!$V$12,'Assumptions (NG)'!$V$7*Model!$AA$438*AVERAGE('Assumptions (NG)'!$W$2:$Y$2)+ Model!$AA$439*AVERAGE('Assumptions (NG)'!$W$3:$Y3))/10^9,0)</f>
        <v>-0.06703399565</v>
      </c>
      <c r="AG520" s="219">
        <f>IF(Model!AC$1&lt;='Assumptions (NG)'!$V$12,PPMT('Assumptions (NG)'!$V$9,Model!AC$1,'Assumptions (NG)'!$V$12,'Assumptions (NG)'!$V$7*Model!$AA$438*AVERAGE('Assumptions (NG)'!$W$2:$Y$2)+ Model!$AA$439*AVERAGE('Assumptions (NG)'!$W$3:$Y3))/10^9,0)</f>
        <v>-0.07206154532</v>
      </c>
      <c r="AH520" s="219">
        <f>IF(Model!AD$1&lt;='Assumptions (NG)'!$V$12,PPMT('Assumptions (NG)'!$V$9,Model!AD$1,'Assumptions (NG)'!$V$12,'Assumptions (NG)'!$V$7*Model!$AA$438*AVERAGE('Assumptions (NG)'!$W$2:$Y$2)+ Model!$AA$439*AVERAGE('Assumptions (NG)'!$W$3:$Y3))/10^9,0)</f>
        <v>-0.07746616122</v>
      </c>
      <c r="AI520" s="219">
        <f>IF(Model!AE$1&lt;='Assumptions (NG)'!$V$12,PPMT('Assumptions (NG)'!$V$9,Model!AE$1,'Assumptions (NG)'!$V$12,'Assumptions (NG)'!$V$7*Model!$AA$438*AVERAGE('Assumptions (NG)'!$W$2:$Y$2)+ Model!$AA$439*AVERAGE('Assumptions (NG)'!$W$3:$Y3))/10^9,0)</f>
        <v>-0.08327612331</v>
      </c>
      <c r="AJ520" s="219">
        <f>IF(Model!AF$1&lt;='Assumptions (NG)'!$V$12,PPMT('Assumptions (NG)'!$V$9,Model!AF$1,'Assumptions (NG)'!$V$12,'Assumptions (NG)'!$V$7*Model!$AA$438*AVERAGE('Assumptions (NG)'!$W$2:$Y$2)+ Model!$AA$439*AVERAGE('Assumptions (NG)'!$W$3:$Y3))/10^9,0)</f>
        <v>-0.08952183256</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-0.05040658906</v>
      </c>
      <c r="AC521" s="219">
        <f>IF(Model!X$1&lt;='Assumptions (NG)'!$V$12,PPMT('Assumptions (NG)'!$V$9,Model!X$1,'Assumptions (NG)'!$V$12,'Assumptions (NG)'!$V$7*Model!$AB$438*AVERAGE('Assumptions (NG)'!$X$2:$Z$2)+ Model!$AB$439*AVERAGE('Assumptions (NG)'!$X$3:$Z3))/10^9,0)</f>
        <v>-0.05418708323</v>
      </c>
      <c r="AD521" s="219">
        <f>IF(Model!Y$1&lt;='Assumptions (NG)'!$V$12,PPMT('Assumptions (NG)'!$V$9,Model!Y$1,'Assumptions (NG)'!$V$12,'Assumptions (NG)'!$V$7*Model!$AB$438*AVERAGE('Assumptions (NG)'!$X$2:$Z$2)+ Model!$AB$439*AVERAGE('Assumptions (NG)'!$X$3:$Z3))/10^9,0)</f>
        <v>-0.05825111448</v>
      </c>
      <c r="AE521" s="219">
        <f>IF(Model!Z$1&lt;='Assumptions (NG)'!$V$12,PPMT('Assumptions (NG)'!$V$9,Model!Z$1,'Assumptions (NG)'!$V$12,'Assumptions (NG)'!$V$7*Model!$AB$438*AVERAGE('Assumptions (NG)'!$X$2:$Z$2)+ Model!$AB$439*AVERAGE('Assumptions (NG)'!$X$3:$Z3))/10^9,0)</f>
        <v>-0.06261994806</v>
      </c>
      <c r="AF521" s="219">
        <f>IF(Model!AA$1&lt;='Assumptions (NG)'!$V$12,PPMT('Assumptions (NG)'!$V$9,Model!AA$1,'Assumptions (NG)'!$V$12,'Assumptions (NG)'!$V$7*Model!$AB$438*AVERAGE('Assumptions (NG)'!$X$2:$Z$2)+ Model!$AB$439*AVERAGE('Assumptions (NG)'!$X$3:$Z3))/10^9,0)</f>
        <v>-0.06731644417</v>
      </c>
      <c r="AG521" s="219">
        <f>IF(Model!AB$1&lt;='Assumptions (NG)'!$V$12,PPMT('Assumptions (NG)'!$V$9,Model!AB$1,'Assumptions (NG)'!$V$12,'Assumptions (NG)'!$V$7*Model!$AB$438*AVERAGE('Assumptions (NG)'!$X$2:$Z$2)+ Model!$AB$439*AVERAGE('Assumptions (NG)'!$X$3:$Z3))/10^9,0)</f>
        <v>-0.07236517748</v>
      </c>
      <c r="AH521" s="219">
        <f>IF(Model!AC$1&lt;='Assumptions (NG)'!$V$12,PPMT('Assumptions (NG)'!$V$9,Model!AC$1,'Assumptions (NG)'!$V$12,'Assumptions (NG)'!$V$7*Model!$AB$438*AVERAGE('Assumptions (NG)'!$X$2:$Z$2)+ Model!$AB$439*AVERAGE('Assumptions (NG)'!$X$3:$Z3))/10^9,0)</f>
        <v>-0.07779256579</v>
      </c>
      <c r="AI521" s="219">
        <f>IF(Model!AD$1&lt;='Assumptions (NG)'!$V$12,PPMT('Assumptions (NG)'!$V$9,Model!AD$1,'Assumptions (NG)'!$V$12,'Assumptions (NG)'!$V$7*Model!$AB$438*AVERAGE('Assumptions (NG)'!$X$2:$Z$2)+ Model!$AB$439*AVERAGE('Assumptions (NG)'!$X$3:$Z3))/10^9,0)</f>
        <v>-0.08362700823</v>
      </c>
      <c r="AJ521" s="219">
        <f>IF(Model!AE$1&lt;='Assumptions (NG)'!$V$12,PPMT('Assumptions (NG)'!$V$9,Model!AE$1,'Assumptions (NG)'!$V$12,'Assumptions (NG)'!$V$7*Model!$AB$438*AVERAGE('Assumptions (NG)'!$X$2:$Z$2)+ Model!$AB$439*AVERAGE('Assumptions (NG)'!$X$3:$Z3))/10^9,0)</f>
        <v>-0.08989903384</v>
      </c>
      <c r="AK521" s="219">
        <f>IF(Model!AF$1&lt;='Assumptions (NG)'!$V$12,PPMT('Assumptions (NG)'!$V$9,Model!AF$1,'Assumptions (NG)'!$V$12,'Assumptions (NG)'!$V$7*Model!$AB$438*AVERAGE('Assumptions (NG)'!$X$2:$Z$2)+ Model!$AB$439*AVERAGE('Assumptions (NG)'!$X$3:$Z3))/10^9,0)</f>
        <v>-0.09664146138</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-0.0417244198</v>
      </c>
      <c r="AD522" s="219">
        <f>IF(Model!X$1&lt;='Assumptions (NG)'!$V$12,PPMT('Assumptions (NG)'!$V$9,Model!X$1,'Assumptions (NG)'!$V$12,'Assumptions (NG)'!$V$7*Model!$AC$438*AVERAGE('Assumptions (NG)'!$Y$2:$AA$2)+ Model!$AC$439*AVERAGE('Assumptions (NG)'!$Y$3:$AA3))/10^9,0)</f>
        <v>-0.04485375129</v>
      </c>
      <c r="AE522" s="219">
        <f>IF(Model!Y$1&lt;='Assumptions (NG)'!$V$12,PPMT('Assumptions (NG)'!$V$9,Model!Y$1,'Assumptions (NG)'!$V$12,'Assumptions (NG)'!$V$7*Model!$AC$438*AVERAGE('Assumptions (NG)'!$Y$2:$AA$2)+ Model!$AC$439*AVERAGE('Assumptions (NG)'!$Y$3:$AA3))/10^9,0)</f>
        <v>-0.04821778263</v>
      </c>
      <c r="AF522" s="219">
        <f>IF(Model!Z$1&lt;='Assumptions (NG)'!$V$12,PPMT('Assumptions (NG)'!$V$9,Model!Z$1,'Assumptions (NG)'!$V$12,'Assumptions (NG)'!$V$7*Model!$AC$438*AVERAGE('Assumptions (NG)'!$Y$2:$AA$2)+ Model!$AC$439*AVERAGE('Assumptions (NG)'!$Y$3:$AA3))/10^9,0)</f>
        <v>-0.05183411633</v>
      </c>
      <c r="AG522" s="219">
        <f>IF(Model!AA$1&lt;='Assumptions (NG)'!$V$12,PPMT('Assumptions (NG)'!$V$9,Model!AA$1,'Assumptions (NG)'!$V$12,'Assumptions (NG)'!$V$7*Model!$AC$438*AVERAGE('Assumptions (NG)'!$Y$2:$AA$2)+ Model!$AC$439*AVERAGE('Assumptions (NG)'!$Y$3:$AA3))/10^9,0)</f>
        <v>-0.05572167505</v>
      </c>
      <c r="AH522" s="219">
        <f>IF(Model!AB$1&lt;='Assumptions (NG)'!$V$12,PPMT('Assumptions (NG)'!$V$9,Model!AB$1,'Assumptions (NG)'!$V$12,'Assumptions (NG)'!$V$7*Model!$AC$438*AVERAGE('Assumptions (NG)'!$Y$2:$AA$2)+ Model!$AC$439*AVERAGE('Assumptions (NG)'!$Y$3:$AA3))/10^9,0)</f>
        <v>-0.05990080068</v>
      </c>
      <c r="AI522" s="219">
        <f>IF(Model!AC$1&lt;='Assumptions (NG)'!$V$12,PPMT('Assumptions (NG)'!$V$9,Model!AC$1,'Assumptions (NG)'!$V$12,'Assumptions (NG)'!$V$7*Model!$AC$438*AVERAGE('Assumptions (NG)'!$Y$2:$AA$2)+ Model!$AC$439*AVERAGE('Assumptions (NG)'!$Y$3:$AA3))/10^9,0)</f>
        <v>-0.06439336073</v>
      </c>
      <c r="AJ522" s="219">
        <f>IF(Model!AD$1&lt;='Assumptions (NG)'!$V$12,PPMT('Assumptions (NG)'!$V$9,Model!AD$1,'Assumptions (NG)'!$V$12,'Assumptions (NG)'!$V$7*Model!$AC$438*AVERAGE('Assumptions (NG)'!$Y$2:$AA$2)+ Model!$AC$439*AVERAGE('Assumptions (NG)'!$Y$3:$AA3))/10^9,0)</f>
        <v>-0.06922286279</v>
      </c>
      <c r="AK522" s="219">
        <f>IF(Model!AE$1&lt;='Assumptions (NG)'!$V$12,PPMT('Assumptions (NG)'!$V$9,Model!AE$1,'Assumptions (NG)'!$V$12,'Assumptions (NG)'!$V$7*Model!$AC$438*AVERAGE('Assumptions (NG)'!$Y$2:$AA$2)+ Model!$AC$439*AVERAGE('Assumptions (NG)'!$Y$3:$AA3))/10^9,0)</f>
        <v>-0.0744145775</v>
      </c>
      <c r="AL522" s="219">
        <f>IF(Model!AF$1&lt;='Assumptions (NG)'!$V$12,PPMT('Assumptions (NG)'!$V$9,Model!AF$1,'Assumptions (NG)'!$V$12,'Assumptions (NG)'!$V$7*Model!$AC$438*AVERAGE('Assumptions (NG)'!$Y$2:$AA$2)+ Model!$AC$439*AVERAGE('Assumptions (NG)'!$Y$3:$AA3))/10^9,0)</f>
        <v>-0.07999567081</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-0.01317088864</v>
      </c>
      <c r="AE523" s="219">
        <f>IF(Model!X$1&lt;='Assumptions (NG)'!$V$12,PPMT('Assumptions (NG)'!$V$9,Model!X$1,'Assumptions (NG)'!$V$12,'Assumptions (NG)'!$V$7*Model!$AD$438*AVERAGE('Assumptions (NG)'!$Z$2:$AB$2)+ Model!$AD$439*AVERAGE('Assumptions (NG)'!$Z$3:$AB3))/10^9,0)</f>
        <v>-0.01415870529</v>
      </c>
      <c r="AF523" s="219">
        <f>IF(Model!Y$1&lt;='Assumptions (NG)'!$V$12,PPMT('Assumptions (NG)'!$V$9,Model!Y$1,'Assumptions (NG)'!$V$12,'Assumptions (NG)'!$V$7*Model!$AD$438*AVERAGE('Assumptions (NG)'!$Z$2:$AB$2)+ Model!$AD$439*AVERAGE('Assumptions (NG)'!$Z$3:$AB3))/10^9,0)</f>
        <v>-0.01522060819</v>
      </c>
      <c r="AG523" s="219">
        <f>IF(Model!Z$1&lt;='Assumptions (NG)'!$V$12,PPMT('Assumptions (NG)'!$V$9,Model!Z$1,'Assumptions (NG)'!$V$12,'Assumptions (NG)'!$V$7*Model!$AD$438*AVERAGE('Assumptions (NG)'!$Z$2:$AB$2)+ Model!$AD$439*AVERAGE('Assumptions (NG)'!$Z$3:$AB3))/10^9,0)</f>
        <v>-0.0163621538</v>
      </c>
      <c r="AH523" s="219">
        <f>IF(Model!AA$1&lt;='Assumptions (NG)'!$V$12,PPMT('Assumptions (NG)'!$V$9,Model!AA$1,'Assumptions (NG)'!$V$12,'Assumptions (NG)'!$V$7*Model!$AD$438*AVERAGE('Assumptions (NG)'!$Z$2:$AB$2)+ Model!$AD$439*AVERAGE('Assumptions (NG)'!$Z$3:$AB3))/10^9,0)</f>
        <v>-0.01758931534</v>
      </c>
      <c r="AI523" s="219">
        <f>IF(Model!AB$1&lt;='Assumptions (NG)'!$V$12,PPMT('Assumptions (NG)'!$V$9,Model!AB$1,'Assumptions (NG)'!$V$12,'Assumptions (NG)'!$V$7*Model!$AD$438*AVERAGE('Assumptions (NG)'!$Z$2:$AB$2)+ Model!$AD$439*AVERAGE('Assumptions (NG)'!$Z$3:$AB3))/10^9,0)</f>
        <v>-0.01890851399</v>
      </c>
      <c r="AJ523" s="219">
        <f>IF(Model!AC$1&lt;='Assumptions (NG)'!$V$12,PPMT('Assumptions (NG)'!$V$9,Model!AC$1,'Assumptions (NG)'!$V$12,'Assumptions (NG)'!$V$7*Model!$AD$438*AVERAGE('Assumptions (NG)'!$Z$2:$AB$2)+ Model!$AD$439*AVERAGE('Assumptions (NG)'!$Z$3:$AB3))/10^9,0)</f>
        <v>-0.02032665254</v>
      </c>
      <c r="AK523" s="219">
        <f>IF(Model!AD$1&lt;='Assumptions (NG)'!$V$12,PPMT('Assumptions (NG)'!$V$9,Model!AD$1,'Assumptions (NG)'!$V$12,'Assumptions (NG)'!$V$7*Model!$AD$438*AVERAGE('Assumptions (NG)'!$Z$2:$AB$2)+ Model!$AD$439*AVERAGE('Assumptions (NG)'!$Z$3:$AB3))/10^9,0)</f>
        <v>-0.02185115148</v>
      </c>
      <c r="AL523" s="219">
        <f>IF(Model!AE$1&lt;='Assumptions (NG)'!$V$12,PPMT('Assumptions (NG)'!$V$9,Model!AE$1,'Assumptions (NG)'!$V$12,'Assumptions (NG)'!$V$7*Model!$AD$438*AVERAGE('Assumptions (NG)'!$Z$2:$AB$2)+ Model!$AD$439*AVERAGE('Assumptions (NG)'!$Z$3:$AB3))/10^9,0)</f>
        <v>-0.02348998784</v>
      </c>
      <c r="AM523" s="219">
        <f>IF(Model!AF$1&lt;='Assumptions (NG)'!$V$12,PPMT('Assumptions (NG)'!$V$9,Model!AF$1,'Assumptions (NG)'!$V$12,'Assumptions (NG)'!$V$7*Model!$AD$438*AVERAGE('Assumptions (NG)'!$Z$2:$AB$2)+ Model!$AD$439*AVERAGE('Assumptions (NG)'!$Z$3:$AB3))/10^9,0)</f>
        <v>-0.02525173693</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-0.009596944242</v>
      </c>
      <c r="AF524" s="219">
        <f>IF(Model!X$1&lt;='Assumptions (NG)'!$V$12,PPMT('Assumptions (NG)'!$V$9,Model!X$1,'Assumptions (NG)'!$V$12,'Assumptions (NG)'!$V$7*Model!$AE$438*AVERAGE('Assumptions (NG)'!$AA$2:$AC$2)+ Model!$AE$439*AVERAGE('Assumptions (NG)'!$AA$3:$AC3))/10^9,0)</f>
        <v>-0.01031671506</v>
      </c>
      <c r="AG524" s="219">
        <f>IF(Model!Y$1&lt;='Assumptions (NG)'!$V$12,PPMT('Assumptions (NG)'!$V$9,Model!Y$1,'Assumptions (NG)'!$V$12,'Assumptions (NG)'!$V$7*Model!$AE$438*AVERAGE('Assumptions (NG)'!$AA$2:$AC$2)+ Model!$AE$439*AVERAGE('Assumptions (NG)'!$AA$3:$AC3))/10^9,0)</f>
        <v>-0.01109046869</v>
      </c>
      <c r="AH524" s="219">
        <f>IF(Model!Z$1&lt;='Assumptions (NG)'!$V$12,PPMT('Assumptions (NG)'!$V$9,Model!Z$1,'Assumptions (NG)'!$V$12,'Assumptions (NG)'!$V$7*Model!$AE$438*AVERAGE('Assumptions (NG)'!$AA$2:$AC$2)+ Model!$AE$439*AVERAGE('Assumptions (NG)'!$AA$3:$AC3))/10^9,0)</f>
        <v>-0.01192225384</v>
      </c>
      <c r="AI524" s="219">
        <f>IF(Model!AA$1&lt;='Assumptions (NG)'!$V$12,PPMT('Assumptions (NG)'!$V$9,Model!AA$1,'Assumptions (NG)'!$V$12,'Assumptions (NG)'!$V$7*Model!$AE$438*AVERAGE('Assumptions (NG)'!$AA$2:$AC$2)+ Model!$AE$439*AVERAGE('Assumptions (NG)'!$AA$3:$AC3))/10^9,0)</f>
        <v>-0.01281642288</v>
      </c>
      <c r="AJ524" s="219">
        <f>IF(Model!AB$1&lt;='Assumptions (NG)'!$V$12,PPMT('Assumptions (NG)'!$V$9,Model!AB$1,'Assumptions (NG)'!$V$12,'Assumptions (NG)'!$V$7*Model!$AE$438*AVERAGE('Assumptions (NG)'!$AA$2:$AC$2)+ Model!$AE$439*AVERAGE('Assumptions (NG)'!$AA$3:$AC3))/10^9,0)</f>
        <v>-0.0137776546</v>
      </c>
      <c r="AK524" s="219">
        <f>IF(Model!AC$1&lt;='Assumptions (NG)'!$V$12,PPMT('Assumptions (NG)'!$V$9,Model!AC$1,'Assumptions (NG)'!$V$12,'Assumptions (NG)'!$V$7*Model!$AE$438*AVERAGE('Assumptions (NG)'!$AA$2:$AC$2)+ Model!$AE$439*AVERAGE('Assumptions (NG)'!$AA$3:$AC3))/10^9,0)</f>
        <v>-0.01481097869</v>
      </c>
      <c r="AL524" s="219">
        <f>IF(Model!AD$1&lt;='Assumptions (NG)'!$V$12,PPMT('Assumptions (NG)'!$V$9,Model!AD$1,'Assumptions (NG)'!$V$12,'Assumptions (NG)'!$V$7*Model!$AE$438*AVERAGE('Assumptions (NG)'!$AA$2:$AC$2)+ Model!$AE$439*AVERAGE('Assumptions (NG)'!$AA$3:$AC3))/10^9,0)</f>
        <v>-0.01592180209</v>
      </c>
      <c r="AM524" s="219">
        <f>IF(Model!AE$1&lt;='Assumptions (NG)'!$V$12,PPMT('Assumptions (NG)'!$V$9,Model!AE$1,'Assumptions (NG)'!$V$12,'Assumptions (NG)'!$V$7*Model!$AE$438*AVERAGE('Assumptions (NG)'!$AA$2:$AC$2)+ Model!$AE$439*AVERAGE('Assumptions (NG)'!$AA$3:$AC3))/10^9,0)</f>
        <v>-0.01711593725</v>
      </c>
      <c r="AN524" s="219">
        <f>IF(Model!AF$1&lt;='Assumptions (NG)'!$V$12,PPMT('Assumptions (NG)'!$V$9,Model!AF$1,'Assumptions (NG)'!$V$12,'Assumptions (NG)'!$V$7*Model!$AE$438*AVERAGE('Assumptions (NG)'!$AA$2:$AC$2)+ Model!$AE$439*AVERAGE('Assumptions (NG)'!$AA$3:$AC3))/10^9,0)</f>
        <v>-0.01839963254</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-0.0180318041</v>
      </c>
      <c r="AG525" s="219">
        <f>IF(Model!X$1&lt;='Assumptions (NG)'!$V$12,PPMT('Assumptions (NG)'!$V$9,Model!X$1,'Assumptions (NG)'!$V$12,'Assumptions (NG)'!$V$7*Model!$AF$438*AVERAGE('Assumptions (NG)'!$AB$2:$AD$2)+ Model!$AF$439*AVERAGE('Assumptions (NG)'!$AB$3:$AD3))/10^9,0)</f>
        <v>-0.01938418941</v>
      </c>
      <c r="AH525" s="219">
        <f>IF(Model!Y$1&lt;='Assumptions (NG)'!$V$12,PPMT('Assumptions (NG)'!$V$9,Model!Y$1,'Assumptions (NG)'!$V$12,'Assumptions (NG)'!$V$7*Model!$AF$438*AVERAGE('Assumptions (NG)'!$AB$2:$AD$2)+ Model!$AF$439*AVERAGE('Assumptions (NG)'!$AB$3:$AD3))/10^9,0)</f>
        <v>-0.02083800361</v>
      </c>
      <c r="AI525" s="219">
        <f>IF(Model!Z$1&lt;='Assumptions (NG)'!$V$12,PPMT('Assumptions (NG)'!$V$9,Model!Z$1,'Assumptions (NG)'!$V$12,'Assumptions (NG)'!$V$7*Model!$AF$438*AVERAGE('Assumptions (NG)'!$AB$2:$AD$2)+ Model!$AF$439*AVERAGE('Assumptions (NG)'!$AB$3:$AD3))/10^9,0)</f>
        <v>-0.02240085389</v>
      </c>
      <c r="AJ525" s="219">
        <f>IF(Model!AA$1&lt;='Assumptions (NG)'!$V$12,PPMT('Assumptions (NG)'!$V$9,Model!AA$1,'Assumptions (NG)'!$V$12,'Assumptions (NG)'!$V$7*Model!$AF$438*AVERAGE('Assumptions (NG)'!$AB$2:$AD$2)+ Model!$AF$439*AVERAGE('Assumptions (NG)'!$AB$3:$AD3))/10^9,0)</f>
        <v>-0.02408091793</v>
      </c>
      <c r="AK525" s="219">
        <f>IF(Model!AB$1&lt;='Assumptions (NG)'!$V$12,PPMT('Assumptions (NG)'!$V$9,Model!AB$1,'Assumptions (NG)'!$V$12,'Assumptions (NG)'!$V$7*Model!$AF$438*AVERAGE('Assumptions (NG)'!$AB$2:$AD$2)+ Model!$AF$439*AVERAGE('Assumptions (NG)'!$AB$3:$AD3))/10^9,0)</f>
        <v>-0.02588698677</v>
      </c>
      <c r="AL525" s="219">
        <f>IF(Model!AC$1&lt;='Assumptions (NG)'!$V$12,PPMT('Assumptions (NG)'!$V$9,Model!AC$1,'Assumptions (NG)'!$V$12,'Assumptions (NG)'!$V$7*Model!$AF$438*AVERAGE('Assumptions (NG)'!$AB$2:$AD$2)+ Model!$AF$439*AVERAGE('Assumptions (NG)'!$AB$3:$AD3))/10^9,0)</f>
        <v>-0.02782851078</v>
      </c>
      <c r="AM525" s="219">
        <f>IF(Model!AD$1&lt;='Assumptions (NG)'!$V$12,PPMT('Assumptions (NG)'!$V$9,Model!AD$1,'Assumptions (NG)'!$V$12,'Assumptions (NG)'!$V$7*Model!$AF$438*AVERAGE('Assumptions (NG)'!$AB$2:$AD$2)+ Model!$AF$439*AVERAGE('Assumptions (NG)'!$AB$3:$AD3))/10^9,0)</f>
        <v>-0.02991564909</v>
      </c>
      <c r="AN525" s="219">
        <f>IF(Model!AE$1&lt;='Assumptions (NG)'!$V$12,PPMT('Assumptions (NG)'!$V$9,Model!AE$1,'Assumptions (NG)'!$V$12,'Assumptions (NG)'!$V$7*Model!$AF$438*AVERAGE('Assumptions (NG)'!$AB$2:$AD$2)+ Model!$AF$439*AVERAGE('Assumptions (NG)'!$AB$3:$AD3))/10^9,0)</f>
        <v>-0.03215932277</v>
      </c>
      <c r="AO525" s="219">
        <f>IF(Model!AF$1&lt;='Assumptions (NG)'!$V$12,PPMT('Assumptions (NG)'!$V$9,Model!AF$1,'Assumptions (NG)'!$V$12,'Assumptions (NG)'!$V$7*Model!$AF$438*AVERAGE('Assumptions (NG)'!$AB$2:$AD$2)+ Model!$AF$439*AVERAGE('Assumptions (NG)'!$AB$3:$AD3))/10^9,0)</f>
        <v>-0.03457127198</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-0.008384293278</v>
      </c>
      <c r="AH526" s="219">
        <f>IF(Model!X$1&lt;='Assumptions (NG)'!$V$12,PPMT('Assumptions (NG)'!$V$9,Model!X$1,'Assumptions (NG)'!$V$12,'Assumptions (NG)'!$V$7*Model!$AG$438*AVERAGE('Assumptions (NG)'!$AC$2:$AE$2)+ Model!$AG$439*AVERAGE('Assumptions (NG)'!$AC$3:$AE3))/10^9,0)</f>
        <v>-0.009013115274</v>
      </c>
      <c r="AI526" s="219">
        <f>IF(Model!Y$1&lt;='Assumptions (NG)'!$V$12,PPMT('Assumptions (NG)'!$V$9,Model!Y$1,'Assumptions (NG)'!$V$12,'Assumptions (NG)'!$V$7*Model!$AG$438*AVERAGE('Assumptions (NG)'!$AC$2:$AE$2)+ Model!$AG$439*AVERAGE('Assumptions (NG)'!$AC$3:$AE3))/10^9,0)</f>
        <v>-0.00968909892</v>
      </c>
      <c r="AJ526" s="219">
        <f>IF(Model!Z$1&lt;='Assumptions (NG)'!$V$12,PPMT('Assumptions (NG)'!$V$9,Model!Z$1,'Assumptions (NG)'!$V$12,'Assumptions (NG)'!$V$7*Model!$AG$438*AVERAGE('Assumptions (NG)'!$AC$2:$AE$2)+ Model!$AG$439*AVERAGE('Assumptions (NG)'!$AC$3:$AE3))/10^9,0)</f>
        <v>-0.01041578134</v>
      </c>
      <c r="AK526" s="219">
        <f>IF(Model!AA$1&lt;='Assumptions (NG)'!$V$12,PPMT('Assumptions (NG)'!$V$9,Model!AA$1,'Assumptions (NG)'!$V$12,'Assumptions (NG)'!$V$7*Model!$AG$438*AVERAGE('Assumptions (NG)'!$AC$2:$AE$2)+ Model!$AG$439*AVERAGE('Assumptions (NG)'!$AC$3:$AE3))/10^9,0)</f>
        <v>-0.01119696494</v>
      </c>
      <c r="AL526" s="219">
        <f>IF(Model!AB$1&lt;='Assumptions (NG)'!$V$12,PPMT('Assumptions (NG)'!$V$9,Model!AB$1,'Assumptions (NG)'!$V$12,'Assumptions (NG)'!$V$7*Model!$AG$438*AVERAGE('Assumptions (NG)'!$AC$2:$AE$2)+ Model!$AG$439*AVERAGE('Assumptions (NG)'!$AC$3:$AE3))/10^9,0)</f>
        <v>-0.01203673731</v>
      </c>
      <c r="AM526" s="219">
        <f>IF(Model!AC$1&lt;='Assumptions (NG)'!$V$12,PPMT('Assumptions (NG)'!$V$9,Model!AC$1,'Assumptions (NG)'!$V$12,'Assumptions (NG)'!$V$7*Model!$AG$438*AVERAGE('Assumptions (NG)'!$AC$2:$AE$2)+ Model!$AG$439*AVERAGE('Assumptions (NG)'!$AC$3:$AE3))/10^9,0)</f>
        <v>-0.01293949261</v>
      </c>
      <c r="AN526" s="219">
        <f>IF(Model!AD$1&lt;='Assumptions (NG)'!$V$12,PPMT('Assumptions (NG)'!$V$9,Model!AD$1,'Assumptions (NG)'!$V$12,'Assumptions (NG)'!$V$7*Model!$AG$438*AVERAGE('Assumptions (NG)'!$AC$2:$AE$2)+ Model!$AG$439*AVERAGE('Assumptions (NG)'!$AC$3:$AE3))/10^9,0)</f>
        <v>-0.01390995455</v>
      </c>
      <c r="AO526" s="219">
        <f>IF(Model!AE$1&lt;='Assumptions (NG)'!$V$12,PPMT('Assumptions (NG)'!$V$9,Model!AE$1,'Assumptions (NG)'!$V$12,'Assumptions (NG)'!$V$7*Model!$AG$438*AVERAGE('Assumptions (NG)'!$AC$2:$AE$2)+ Model!$AG$439*AVERAGE('Assumptions (NG)'!$AC$3:$AE3))/10^9,0)</f>
        <v>-0.01495320114</v>
      </c>
      <c r="AP526" s="219">
        <f>IF(Model!AF$1&lt;='Assumptions (NG)'!$V$12,PPMT('Assumptions (NG)'!$V$9,Model!AF$1,'Assumptions (NG)'!$V$12,'Assumptions (NG)'!$V$7*Model!$AG$438*AVERAGE('Assumptions (NG)'!$AC$2:$AE$2)+ Model!$AG$439*AVERAGE('Assumptions (NG)'!$AC$3:$AE3))/10^9,0)</f>
        <v>-0.01607469123</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-0.04115871064</v>
      </c>
      <c r="AI527" s="219">
        <f>IF(Model!X$1&lt;='Assumptions (NG)'!$V$12,PPMT('Assumptions (NG)'!$V$9,Model!X$1,'Assumptions (NG)'!$V$12,'Assumptions (NG)'!$V$7*Model!$AH$438*AVERAGE('Assumptions (NG)'!$AD$2:$AF$2)+ Model!$AH$439*AVERAGE('Assumptions (NG)'!$AD$3:$AF3))/10^9,0)</f>
        <v>-0.04424561394</v>
      </c>
      <c r="AJ527" s="219">
        <f>IF(Model!Y$1&lt;='Assumptions (NG)'!$V$12,PPMT('Assumptions (NG)'!$V$9,Model!Y$1,'Assumptions (NG)'!$V$12,'Assumptions (NG)'!$V$7*Model!$AH$438*AVERAGE('Assumptions (NG)'!$AD$2:$AF$2)+ Model!$AH$439*AVERAGE('Assumptions (NG)'!$AD$3:$AF3))/10^9,0)</f>
        <v>-0.04756403498</v>
      </c>
      <c r="AK527" s="219">
        <f>IF(Model!Z$1&lt;='Assumptions (NG)'!$V$12,PPMT('Assumptions (NG)'!$V$9,Model!Z$1,'Assumptions (NG)'!$V$12,'Assumptions (NG)'!$V$7*Model!$AH$438*AVERAGE('Assumptions (NG)'!$AD$2:$AF$2)+ Model!$AH$439*AVERAGE('Assumptions (NG)'!$AD$3:$AF3))/10^9,0)</f>
        <v>-0.0511313376</v>
      </c>
      <c r="AL527" s="219">
        <f>IF(Model!AA$1&lt;='Assumptions (NG)'!$V$12,PPMT('Assumptions (NG)'!$V$9,Model!AA$1,'Assumptions (NG)'!$V$12,'Assumptions (NG)'!$V$7*Model!$AH$438*AVERAGE('Assumptions (NG)'!$AD$2:$AF$2)+ Model!$AH$439*AVERAGE('Assumptions (NG)'!$AD$3:$AF3))/10^9,0)</f>
        <v>-0.05496618793</v>
      </c>
      <c r="AM527" s="219">
        <f>IF(Model!AB$1&lt;='Assumptions (NG)'!$V$12,PPMT('Assumptions (NG)'!$V$9,Model!AB$1,'Assumptions (NG)'!$V$12,'Assumptions (NG)'!$V$7*Model!$AH$438*AVERAGE('Assumptions (NG)'!$AD$2:$AF$2)+ Model!$AH$439*AVERAGE('Assumptions (NG)'!$AD$3:$AF3))/10^9,0)</f>
        <v>-0.05908865202</v>
      </c>
      <c r="AN527" s="219">
        <f>IF(Model!AC$1&lt;='Assumptions (NG)'!$V$12,PPMT('Assumptions (NG)'!$V$9,Model!AC$1,'Assumptions (NG)'!$V$12,'Assumptions (NG)'!$V$7*Model!$AH$438*AVERAGE('Assumptions (NG)'!$AD$2:$AF$2)+ Model!$AH$439*AVERAGE('Assumptions (NG)'!$AD$3:$AF3))/10^9,0)</f>
        <v>-0.06352030092</v>
      </c>
      <c r="AO527" s="219">
        <f>IF(Model!AD$1&lt;='Assumptions (NG)'!$V$12,PPMT('Assumptions (NG)'!$V$9,Model!AD$1,'Assumptions (NG)'!$V$12,'Assumptions (NG)'!$V$7*Model!$AH$438*AVERAGE('Assumptions (NG)'!$AD$2:$AF$2)+ Model!$AH$439*AVERAGE('Assumptions (NG)'!$AD$3:$AF3))/10^9,0)</f>
        <v>-0.06828432349</v>
      </c>
      <c r="AP527" s="219">
        <f>IF(Model!AE$1&lt;='Assumptions (NG)'!$V$12,PPMT('Assumptions (NG)'!$V$9,Model!AE$1,'Assumptions (NG)'!$V$12,'Assumptions (NG)'!$V$7*Model!$AH$438*AVERAGE('Assumptions (NG)'!$AD$2:$AF$2)+ Model!$AH$439*AVERAGE('Assumptions (NG)'!$AD$3:$AF3))/10^9,0)</f>
        <v>-0.07340564775</v>
      </c>
      <c r="AQ527" s="219">
        <f>IF(Model!AF$1&lt;='Assumptions (NG)'!$V$12,PPMT('Assumptions (NG)'!$V$9,Model!AF$1,'Assumptions (NG)'!$V$12,'Assumptions (NG)'!$V$7*Model!$AH$438*AVERAGE('Assumptions (NG)'!$AD$2:$AF$2)+ Model!$AH$439*AVERAGE('Assumptions (NG)'!$AD$3:$AF3))/10^9,0)</f>
        <v>-0.07891107133</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-0.01171843514</v>
      </c>
      <c r="AJ528" s="219">
        <f>IF(Model!X$1&lt;='Assumptions (NG)'!$V$12,PPMT('Assumptions (NG)'!$V$9,Model!X$1,'Assumptions (NG)'!$V$12,'Assumptions (NG)'!$V$7*Model!$AI$438*AVERAGE('Assumptions (NG)'!$AE$2:$AG$2)+ Model!$AI$439*AVERAGE('Assumptions (NG)'!$AE$3:$AG3))/10^9,0)</f>
        <v>-0.01259731778</v>
      </c>
      <c r="AK528" s="219">
        <f>IF(Model!Y$1&lt;='Assumptions (NG)'!$V$12,PPMT('Assumptions (NG)'!$V$9,Model!Y$1,'Assumptions (NG)'!$V$12,'Assumptions (NG)'!$V$7*Model!$AI$438*AVERAGE('Assumptions (NG)'!$AE$2:$AG$2)+ Model!$AI$439*AVERAGE('Assumptions (NG)'!$AE$3:$AG3))/10^9,0)</f>
        <v>-0.01354211661</v>
      </c>
      <c r="AL528" s="219">
        <f>IF(Model!Z$1&lt;='Assumptions (NG)'!$V$12,PPMT('Assumptions (NG)'!$V$9,Model!Z$1,'Assumptions (NG)'!$V$12,'Assumptions (NG)'!$V$7*Model!$AI$438*AVERAGE('Assumptions (NG)'!$AE$2:$AG$2)+ Model!$AI$439*AVERAGE('Assumptions (NG)'!$AE$3:$AG3))/10^9,0)</f>
        <v>-0.01455777536</v>
      </c>
      <c r="AM528" s="219">
        <f>IF(Model!AA$1&lt;='Assumptions (NG)'!$V$12,PPMT('Assumptions (NG)'!$V$9,Model!AA$1,'Assumptions (NG)'!$V$12,'Assumptions (NG)'!$V$7*Model!$AI$438*AVERAGE('Assumptions (NG)'!$AE$2:$AG$2)+ Model!$AI$439*AVERAGE('Assumptions (NG)'!$AE$3:$AG3))/10^9,0)</f>
        <v>-0.01564960851</v>
      </c>
      <c r="AN528" s="219">
        <f>IF(Model!AB$1&lt;='Assumptions (NG)'!$V$12,PPMT('Assumptions (NG)'!$V$9,Model!AB$1,'Assumptions (NG)'!$V$12,'Assumptions (NG)'!$V$7*Model!$AI$438*AVERAGE('Assumptions (NG)'!$AE$2:$AG$2)+ Model!$AI$439*AVERAGE('Assumptions (NG)'!$AE$3:$AG3))/10^9,0)</f>
        <v>-0.01682332915</v>
      </c>
      <c r="AO528" s="219">
        <f>IF(Model!AC$1&lt;='Assumptions (NG)'!$V$12,PPMT('Assumptions (NG)'!$V$9,Model!AC$1,'Assumptions (NG)'!$V$12,'Assumptions (NG)'!$V$7*Model!$AI$438*AVERAGE('Assumptions (NG)'!$AE$2:$AG$2)+ Model!$AI$439*AVERAGE('Assumptions (NG)'!$AE$3:$AG3))/10^9,0)</f>
        <v>-0.01808507884</v>
      </c>
      <c r="AP528" s="219">
        <f>IF(Model!AD$1&lt;='Assumptions (NG)'!$V$12,PPMT('Assumptions (NG)'!$V$9,Model!AD$1,'Assumptions (NG)'!$V$12,'Assumptions (NG)'!$V$7*Model!$AI$438*AVERAGE('Assumptions (NG)'!$AE$2:$AG$2)+ Model!$AI$439*AVERAGE('Assumptions (NG)'!$AE$3:$AG3))/10^9,0)</f>
        <v>-0.01944145975</v>
      </c>
      <c r="AQ528" s="219">
        <f>IF(Model!AE$1&lt;='Assumptions (NG)'!$V$12,PPMT('Assumptions (NG)'!$V$9,Model!AE$1,'Assumptions (NG)'!$V$12,'Assumptions (NG)'!$V$7*Model!$AI$438*AVERAGE('Assumptions (NG)'!$AE$2:$AG$2)+ Model!$AI$439*AVERAGE('Assumptions (NG)'!$AE$3:$AG3))/10^9,0)</f>
        <v>-0.02089956923</v>
      </c>
      <c r="AR528" s="219">
        <f>IF(Model!AF$1&lt;='Assumptions (NG)'!$V$12,PPMT('Assumptions (NG)'!$V$9,Model!AF$1,'Assumptions (NG)'!$V$12,'Assumptions (NG)'!$V$7*Model!$AI$438*AVERAGE('Assumptions (NG)'!$AE$2:$AG$2)+ Model!$AI$439*AVERAGE('Assumptions (NG)'!$AE$3:$AG3))/10^9,0)</f>
        <v>-0.02246703692</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-0.009193232461</v>
      </c>
      <c r="AK529" s="219">
        <f>IF(Model!X$1&lt;='Assumptions (NG)'!$V$12,PPMT('Assumptions (NG)'!$V$9,Model!X$1,'Assumptions (NG)'!$V$12,'Assumptions (NG)'!$V$7*Model!$AJ$438*AVERAGE('Assumptions (NG)'!$AF$2:$AH$2)+ Model!$AJ$439*AVERAGE('Assumptions (NG)'!$AF$3:$AH3))/10^9,0)</f>
        <v>-0.009882724895</v>
      </c>
      <c r="AL529" s="219">
        <f>IF(Model!Y$1&lt;='Assumptions (NG)'!$V$12,PPMT('Assumptions (NG)'!$V$9,Model!Y$1,'Assumptions (NG)'!$V$12,'Assumptions (NG)'!$V$7*Model!$AJ$438*AVERAGE('Assumptions (NG)'!$AF$2:$AH$2)+ Model!$AJ$439*AVERAGE('Assumptions (NG)'!$AF$3:$AH3))/10^9,0)</f>
        <v>-0.01062392926</v>
      </c>
      <c r="AM529" s="219">
        <f>IF(Model!Z$1&lt;='Assumptions (NG)'!$V$12,PPMT('Assumptions (NG)'!$V$9,Model!Z$1,'Assumptions (NG)'!$V$12,'Assumptions (NG)'!$V$7*Model!$AJ$438*AVERAGE('Assumptions (NG)'!$AF$2:$AH$2)+ Model!$AJ$439*AVERAGE('Assumptions (NG)'!$AF$3:$AH3))/10^9,0)</f>
        <v>-0.01142072396</v>
      </c>
      <c r="AN529" s="219">
        <f>IF(Model!AA$1&lt;='Assumptions (NG)'!$V$12,PPMT('Assumptions (NG)'!$V$9,Model!AA$1,'Assumptions (NG)'!$V$12,'Assumptions (NG)'!$V$7*Model!$AJ$438*AVERAGE('Assumptions (NG)'!$AF$2:$AH$2)+ Model!$AJ$439*AVERAGE('Assumptions (NG)'!$AF$3:$AH3))/10^9,0)</f>
        <v>-0.01227727825</v>
      </c>
      <c r="AO529" s="219">
        <f>IF(Model!AB$1&lt;='Assumptions (NG)'!$V$12,PPMT('Assumptions (NG)'!$V$9,Model!AB$1,'Assumptions (NG)'!$V$12,'Assumptions (NG)'!$V$7*Model!$AJ$438*AVERAGE('Assumptions (NG)'!$AF$2:$AH$2)+ Model!$AJ$439*AVERAGE('Assumptions (NG)'!$AF$3:$AH3))/10^9,0)</f>
        <v>-0.01319807412</v>
      </c>
      <c r="AP529" s="219">
        <f>IF(Model!AC$1&lt;='Assumptions (NG)'!$V$12,PPMT('Assumptions (NG)'!$V$9,Model!AC$1,'Assumptions (NG)'!$V$12,'Assumptions (NG)'!$V$7*Model!$AJ$438*AVERAGE('Assumptions (NG)'!$AF$2:$AH$2)+ Model!$AJ$439*AVERAGE('Assumptions (NG)'!$AF$3:$AH3))/10^9,0)</f>
        <v>-0.01418792968</v>
      </c>
      <c r="AQ529" s="219">
        <f>IF(Model!AD$1&lt;='Assumptions (NG)'!$V$12,PPMT('Assumptions (NG)'!$V$9,Model!AD$1,'Assumptions (NG)'!$V$12,'Assumptions (NG)'!$V$7*Model!$AJ$438*AVERAGE('Assumptions (NG)'!$AF$2:$AH$2)+ Model!$AJ$439*AVERAGE('Assumptions (NG)'!$AF$3:$AH3))/10^9,0)</f>
        <v>-0.01525202441</v>
      </c>
      <c r="AR529" s="219">
        <f>IF(Model!AE$1&lt;='Assumptions (NG)'!$V$12,PPMT('Assumptions (NG)'!$V$9,Model!AE$1,'Assumptions (NG)'!$V$12,'Assumptions (NG)'!$V$7*Model!$AJ$438*AVERAGE('Assumptions (NG)'!$AF$2:$AH$2)+ Model!$AJ$439*AVERAGE('Assumptions (NG)'!$AF$3:$AH3))/10^9,0)</f>
        <v>-0.01639592624</v>
      </c>
      <c r="AS529" s="219">
        <f>IF(Model!AF$1&lt;='Assumptions (NG)'!$V$12,PPMT('Assumptions (NG)'!$V$9,Model!AF$1,'Assumptions (NG)'!$V$12,'Assumptions (NG)'!$V$7*Model!$AJ$438*AVERAGE('Assumptions (NG)'!$AF$2:$AH$2)+ Model!$AJ$439*AVERAGE('Assumptions (NG)'!$AF$3:$AH3))/10^9,0)</f>
        <v>-0.01762562071</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-0.009272608538</v>
      </c>
      <c r="AL530" s="219">
        <f>IF(Model!X$1&lt;='Assumptions (NG)'!$V$12,PPMT('Assumptions (NG)'!$V$9,Model!X$1,'Assumptions (NG)'!$V$12,'Assumptions (NG)'!$V$7*Model!$AK$438*AVERAGE('Assumptions (NG)'!$AG$2:$AI$2)+ Model!$AK$439*AVERAGE('Assumptions (NG)'!$AG$3:$AI3))/10^9,0)</f>
        <v>-0.009968054178</v>
      </c>
      <c r="AM530" s="219">
        <f>IF(Model!Y$1&lt;='Assumptions (NG)'!$V$12,PPMT('Assumptions (NG)'!$V$9,Model!Y$1,'Assumptions (NG)'!$V$12,'Assumptions (NG)'!$V$7*Model!$AK$438*AVERAGE('Assumptions (NG)'!$AG$2:$AI$2)+ Model!$AK$439*AVERAGE('Assumptions (NG)'!$AG$3:$AI3))/10^9,0)</f>
        <v>-0.01071565824</v>
      </c>
      <c r="AN530" s="219">
        <f>IF(Model!Z$1&lt;='Assumptions (NG)'!$V$12,PPMT('Assumptions (NG)'!$V$9,Model!Z$1,'Assumptions (NG)'!$V$12,'Assumptions (NG)'!$V$7*Model!$AK$438*AVERAGE('Assumptions (NG)'!$AG$2:$AI$2)+ Model!$AK$439*AVERAGE('Assumptions (NG)'!$AG$3:$AI3))/10^9,0)</f>
        <v>-0.01151933261</v>
      </c>
      <c r="AO530" s="219">
        <f>IF(Model!AA$1&lt;='Assumptions (NG)'!$V$12,PPMT('Assumptions (NG)'!$V$9,Model!AA$1,'Assumptions (NG)'!$V$12,'Assumptions (NG)'!$V$7*Model!$AK$438*AVERAGE('Assumptions (NG)'!$AG$2:$AI$2)+ Model!$AK$439*AVERAGE('Assumptions (NG)'!$AG$3:$AI3))/10^9,0)</f>
        <v>-0.01238328256</v>
      </c>
      <c r="AP530" s="219">
        <f>IF(Model!AB$1&lt;='Assumptions (NG)'!$V$12,PPMT('Assumptions (NG)'!$V$9,Model!AB$1,'Assumptions (NG)'!$V$12,'Assumptions (NG)'!$V$7*Model!$AK$438*AVERAGE('Assumptions (NG)'!$AG$2:$AI$2)+ Model!$AK$439*AVERAGE('Assumptions (NG)'!$AG$3:$AI3))/10^9,0)</f>
        <v>-0.01331202875</v>
      </c>
      <c r="AQ530" s="219">
        <f>IF(Model!AC$1&lt;='Assumptions (NG)'!$V$12,PPMT('Assumptions (NG)'!$V$9,Model!AC$1,'Assumptions (NG)'!$V$12,'Assumptions (NG)'!$V$7*Model!$AK$438*AVERAGE('Assumptions (NG)'!$AG$2:$AI$2)+ Model!$AK$439*AVERAGE('Assumptions (NG)'!$AG$3:$AI3))/10^9,0)</f>
        <v>-0.0143104309</v>
      </c>
      <c r="AR530" s="219">
        <f>IF(Model!AD$1&lt;='Assumptions (NG)'!$V$12,PPMT('Assumptions (NG)'!$V$9,Model!AD$1,'Assumptions (NG)'!$V$12,'Assumptions (NG)'!$V$7*Model!$AK$438*AVERAGE('Assumptions (NG)'!$AG$2:$AI$2)+ Model!$AK$439*AVERAGE('Assumptions (NG)'!$AG$3:$AI3))/10^9,0)</f>
        <v>-0.01538371322</v>
      </c>
      <c r="AS530" s="219">
        <f>IF(Model!AE$1&lt;='Assumptions (NG)'!$V$12,PPMT('Assumptions (NG)'!$V$9,Model!AE$1,'Assumptions (NG)'!$V$12,'Assumptions (NG)'!$V$7*Model!$AK$438*AVERAGE('Assumptions (NG)'!$AG$2:$AI$2)+ Model!$AK$439*AVERAGE('Assumptions (NG)'!$AG$3:$AI3))/10^9,0)</f>
        <v>-0.01653749171</v>
      </c>
      <c r="AT530" s="219">
        <f>IF(Model!AF$1&lt;='Assumptions (NG)'!$V$12,PPMT('Assumptions (NG)'!$V$9,Model!AF$1,'Assumptions (NG)'!$V$12,'Assumptions (NG)'!$V$7*Model!$AK$438*AVERAGE('Assumptions (NG)'!$AG$2:$AI$2)+ Model!$AK$439*AVERAGE('Assumptions (NG)'!$AG$3:$AI3))/10^9,0)</f>
        <v>-0.01777780359</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-0.009935275602</v>
      </c>
      <c r="AM531" s="219">
        <f>IF(Model!X$1&lt;='Assumptions (NG)'!$V$12,PPMT('Assumptions (NG)'!$V$9,Model!X$1,'Assumptions (NG)'!$V$12,'Assumptions (NG)'!$V$7*Model!$AL$438*AVERAGE('Assumptions (NG)'!$AH$2:$AJ$2)+ Model!$AL$439*AVERAGE('Assumptions (NG)'!$AH$3:$AJ3))/10^9,0)</f>
        <v>-0.01068042127</v>
      </c>
      <c r="AN531" s="219">
        <f>IF(Model!Y$1&lt;='Assumptions (NG)'!$V$12,PPMT('Assumptions (NG)'!$V$9,Model!Y$1,'Assumptions (NG)'!$V$12,'Assumptions (NG)'!$V$7*Model!$AL$438*AVERAGE('Assumptions (NG)'!$AH$2:$AJ$2)+ Model!$AL$439*AVERAGE('Assumptions (NG)'!$AH$3:$AJ3))/10^9,0)</f>
        <v>-0.01148145287</v>
      </c>
      <c r="AO531" s="219">
        <f>IF(Model!Z$1&lt;='Assumptions (NG)'!$V$12,PPMT('Assumptions (NG)'!$V$9,Model!Z$1,'Assumptions (NG)'!$V$12,'Assumptions (NG)'!$V$7*Model!$AL$438*AVERAGE('Assumptions (NG)'!$AH$2:$AJ$2)+ Model!$AL$439*AVERAGE('Assumptions (NG)'!$AH$3:$AJ3))/10^9,0)</f>
        <v>-0.01234256183</v>
      </c>
      <c r="AP531" s="219">
        <f>IF(Model!AA$1&lt;='Assumptions (NG)'!$V$12,PPMT('Assumptions (NG)'!$V$9,Model!AA$1,'Assumptions (NG)'!$V$12,'Assumptions (NG)'!$V$7*Model!$AL$438*AVERAGE('Assumptions (NG)'!$AH$2:$AJ$2)+ Model!$AL$439*AVERAGE('Assumptions (NG)'!$AH$3:$AJ3))/10^9,0)</f>
        <v>-0.01326825397</v>
      </c>
      <c r="AQ531" s="219">
        <f>IF(Model!AB$1&lt;='Assumptions (NG)'!$V$12,PPMT('Assumptions (NG)'!$V$9,Model!AB$1,'Assumptions (NG)'!$V$12,'Assumptions (NG)'!$V$7*Model!$AL$438*AVERAGE('Assumptions (NG)'!$AH$2:$AJ$2)+ Model!$AL$439*AVERAGE('Assumptions (NG)'!$AH$3:$AJ3))/10^9,0)</f>
        <v>-0.01426337302</v>
      </c>
      <c r="AR531" s="219">
        <f>IF(Model!AC$1&lt;='Assumptions (NG)'!$V$12,PPMT('Assumptions (NG)'!$V$9,Model!AC$1,'Assumptions (NG)'!$V$12,'Assumptions (NG)'!$V$7*Model!$AL$438*AVERAGE('Assumptions (NG)'!$AH$2:$AJ$2)+ Model!$AL$439*AVERAGE('Assumptions (NG)'!$AH$3:$AJ3))/10^9,0)</f>
        <v>-0.01533312599</v>
      </c>
      <c r="AS531" s="219">
        <f>IF(Model!AD$1&lt;='Assumptions (NG)'!$V$12,PPMT('Assumptions (NG)'!$V$9,Model!AD$1,'Assumptions (NG)'!$V$12,'Assumptions (NG)'!$V$7*Model!$AL$438*AVERAGE('Assumptions (NG)'!$AH$2:$AJ$2)+ Model!$AL$439*AVERAGE('Assumptions (NG)'!$AH$3:$AJ3))/10^9,0)</f>
        <v>-0.01648311044</v>
      </c>
      <c r="AT531" s="219">
        <f>IF(Model!AE$1&lt;='Assumptions (NG)'!$V$12,PPMT('Assumptions (NG)'!$V$9,Model!AE$1,'Assumptions (NG)'!$V$12,'Assumptions (NG)'!$V$7*Model!$AL$438*AVERAGE('Assumptions (NG)'!$AH$2:$AJ$2)+ Model!$AL$439*AVERAGE('Assumptions (NG)'!$AH$3:$AJ3))/10^9,0)</f>
        <v>-0.01771934373</v>
      </c>
      <c r="AU531" s="219">
        <f>IF(Model!AF$1&lt;='Assumptions (NG)'!$V$12,PPMT('Assumptions (NG)'!$V$9,Model!AF$1,'Assumptions (NG)'!$V$12,'Assumptions (NG)'!$V$7*Model!$AL$438*AVERAGE('Assumptions (NG)'!$AH$2:$AJ$2)+ Model!$AL$439*AVERAGE('Assumptions (NG)'!$AH$3:$AJ3))/10^9,0)</f>
        <v>-0.01904829451</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-0.01034194844</v>
      </c>
      <c r="AN532" s="219">
        <f>IF(Model!X$1&lt;='Assumptions (NG)'!$V$12,PPMT('Assumptions (NG)'!$V$9,Model!X$1,'Assumptions (NG)'!$V$12,'Assumptions (NG)'!$V$7*Model!$AM$438*AVERAGE('Assumptions (NG)'!$AI$2:$AK$2)+ Model!$AM$439*AVERAGE('Assumptions (NG)'!$AI$3:$AK3))/10^9,0)</f>
        <v>-0.01111759458</v>
      </c>
      <c r="AO532" s="219">
        <f>IF(Model!Y$1&lt;='Assumptions (NG)'!$V$12,PPMT('Assumptions (NG)'!$V$9,Model!Y$1,'Assumptions (NG)'!$V$12,'Assumptions (NG)'!$V$7*Model!$AM$438*AVERAGE('Assumptions (NG)'!$AI$2:$AK$2)+ Model!$AM$439*AVERAGE('Assumptions (NG)'!$AI$3:$AK3))/10^9,0)</f>
        <v>-0.01195141417</v>
      </c>
      <c r="AP532" s="219">
        <f>IF(Model!Z$1&lt;='Assumptions (NG)'!$V$12,PPMT('Assumptions (NG)'!$V$9,Model!Z$1,'Assumptions (NG)'!$V$12,'Assumptions (NG)'!$V$7*Model!$AM$438*AVERAGE('Assumptions (NG)'!$AI$2:$AK$2)+ Model!$AM$439*AVERAGE('Assumptions (NG)'!$AI$3:$AK3))/10^9,0)</f>
        <v>-0.01284777023</v>
      </c>
      <c r="AQ532" s="219">
        <f>IF(Model!AA$1&lt;='Assumptions (NG)'!$V$12,PPMT('Assumptions (NG)'!$V$9,Model!AA$1,'Assumptions (NG)'!$V$12,'Assumptions (NG)'!$V$7*Model!$AM$438*AVERAGE('Assumptions (NG)'!$AI$2:$AK$2)+ Model!$AM$439*AVERAGE('Assumptions (NG)'!$AI$3:$AK3))/10^9,0)</f>
        <v>-0.013811353</v>
      </c>
      <c r="AR532" s="219">
        <f>IF(Model!AB$1&lt;='Assumptions (NG)'!$V$12,PPMT('Assumptions (NG)'!$V$9,Model!AB$1,'Assumptions (NG)'!$V$12,'Assumptions (NG)'!$V$7*Model!$AM$438*AVERAGE('Assumptions (NG)'!$AI$2:$AK$2)+ Model!$AM$439*AVERAGE('Assumptions (NG)'!$AI$3:$AK3))/10^9,0)</f>
        <v>-0.01484720448</v>
      </c>
      <c r="AS532" s="219">
        <f>IF(Model!AC$1&lt;='Assumptions (NG)'!$V$12,PPMT('Assumptions (NG)'!$V$9,Model!AC$1,'Assumptions (NG)'!$V$12,'Assumptions (NG)'!$V$7*Model!$AM$438*AVERAGE('Assumptions (NG)'!$AI$2:$AK$2)+ Model!$AM$439*AVERAGE('Assumptions (NG)'!$AI$3:$AK3))/10^9,0)</f>
        <v>-0.01596074481</v>
      </c>
      <c r="AT532" s="219">
        <f>IF(Model!AD$1&lt;='Assumptions (NG)'!$V$12,PPMT('Assumptions (NG)'!$V$9,Model!AD$1,'Assumptions (NG)'!$V$12,'Assumptions (NG)'!$V$7*Model!$AM$438*AVERAGE('Assumptions (NG)'!$AI$2:$AK$2)+ Model!$AM$439*AVERAGE('Assumptions (NG)'!$AI$3:$AK3))/10^9,0)</f>
        <v>-0.01715780067</v>
      </c>
      <c r="AU532" s="219">
        <f>IF(Model!AE$1&lt;='Assumptions (NG)'!$V$12,PPMT('Assumptions (NG)'!$V$9,Model!AE$1,'Assumptions (NG)'!$V$12,'Assumptions (NG)'!$V$7*Model!$AM$438*AVERAGE('Assumptions (NG)'!$AI$2:$AK$2)+ Model!$AM$439*AVERAGE('Assumptions (NG)'!$AI$3:$AK3))/10^9,0)</f>
        <v>-0.01844463572</v>
      </c>
      <c r="AV532" s="219">
        <f>IF(Model!AF$1&lt;='Assumptions (NG)'!$V$12,PPMT('Assumptions (NG)'!$V$9,Model!AF$1,'Assumptions (NG)'!$V$12,'Assumptions (NG)'!$V$7*Model!$AM$438*AVERAGE('Assumptions (NG)'!$AI$2:$AK$2)+ Model!$AM$439*AVERAGE('Assumptions (NG)'!$AI$3:$AK3))/10^9,0)</f>
        <v>-0.0198279834</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-0.009927544191</v>
      </c>
      <c r="AO533" s="219">
        <f>IF(Model!X$1&lt;='Assumptions (NG)'!$V$12,PPMT('Assumptions (NG)'!$V$9,Model!X$1,'Assumptions (NG)'!$V$12,'Assumptions (NG)'!$V$7*Model!$AN$438*AVERAGE('Assumptions (NG)'!$AJ$2:$AL$2)+ Model!$AN$439*AVERAGE('Assumptions (NG)'!$AJ$3:$AL3))/10^9,0)</f>
        <v>-0.01067211</v>
      </c>
      <c r="AP533" s="219">
        <f>IF(Model!Y$1&lt;='Assumptions (NG)'!$V$12,PPMT('Assumptions (NG)'!$V$9,Model!Y$1,'Assumptions (NG)'!$V$12,'Assumptions (NG)'!$V$7*Model!$AN$438*AVERAGE('Assumptions (NG)'!$AJ$2:$AL$2)+ Model!$AN$439*AVERAGE('Assumptions (NG)'!$AJ$3:$AL3))/10^9,0)</f>
        <v>-0.01147251826</v>
      </c>
      <c r="AQ533" s="219">
        <f>IF(Model!Z$1&lt;='Assumptions (NG)'!$V$12,PPMT('Assumptions (NG)'!$V$9,Model!Z$1,'Assumptions (NG)'!$V$12,'Assumptions (NG)'!$V$7*Model!$AN$438*AVERAGE('Assumptions (NG)'!$AJ$2:$AL$2)+ Model!$AN$439*AVERAGE('Assumptions (NG)'!$AJ$3:$AL3))/10^9,0)</f>
        <v>-0.01233295712</v>
      </c>
      <c r="AR533" s="219">
        <f>IF(Model!AA$1&lt;='Assumptions (NG)'!$V$12,PPMT('Assumptions (NG)'!$V$9,Model!AA$1,'Assumptions (NG)'!$V$12,'Assumptions (NG)'!$V$7*Model!$AN$438*AVERAGE('Assumptions (NG)'!$AJ$2:$AL$2)+ Model!$AN$439*AVERAGE('Assumptions (NG)'!$AJ$3:$AL3))/10^9,0)</f>
        <v>-0.01325792891</v>
      </c>
      <c r="AS533" s="219">
        <f>IF(Model!AB$1&lt;='Assumptions (NG)'!$V$12,PPMT('Assumptions (NG)'!$V$9,Model!AB$1,'Assumptions (NG)'!$V$12,'Assumptions (NG)'!$V$7*Model!$AN$438*AVERAGE('Assumptions (NG)'!$AJ$2:$AL$2)+ Model!$AN$439*AVERAGE('Assumptions (NG)'!$AJ$3:$AL3))/10^9,0)</f>
        <v>-0.01425227358</v>
      </c>
      <c r="AT533" s="219">
        <f>IF(Model!AC$1&lt;='Assumptions (NG)'!$V$12,PPMT('Assumptions (NG)'!$V$9,Model!AC$1,'Assumptions (NG)'!$V$12,'Assumptions (NG)'!$V$7*Model!$AN$438*AVERAGE('Assumptions (NG)'!$AJ$2:$AL$2)+ Model!$AN$439*AVERAGE('Assumptions (NG)'!$AJ$3:$AL3))/10^9,0)</f>
        <v>-0.0153211941</v>
      </c>
      <c r="AU533" s="219">
        <f>IF(Model!AD$1&lt;='Assumptions (NG)'!$V$12,PPMT('Assumptions (NG)'!$V$9,Model!AD$1,'Assumptions (NG)'!$V$12,'Assumptions (NG)'!$V$7*Model!$AN$438*AVERAGE('Assumptions (NG)'!$AJ$2:$AL$2)+ Model!$AN$439*AVERAGE('Assumptions (NG)'!$AJ$3:$AL3))/10^9,0)</f>
        <v>-0.01647028365</v>
      </c>
      <c r="AV533" s="219">
        <f>IF(Model!AE$1&lt;='Assumptions (NG)'!$V$12,PPMT('Assumptions (NG)'!$V$9,Model!AE$1,'Assumptions (NG)'!$V$12,'Assumptions (NG)'!$V$7*Model!$AN$438*AVERAGE('Assumptions (NG)'!$AJ$2:$AL$2)+ Model!$AN$439*AVERAGE('Assumptions (NG)'!$AJ$3:$AL3))/10^9,0)</f>
        <v>-0.01770555493</v>
      </c>
      <c r="AW533" s="219">
        <f>IF(Model!AF$1&lt;='Assumptions (NG)'!$V$12,PPMT('Assumptions (NG)'!$V$9,Model!AF$1,'Assumptions (NG)'!$V$12,'Assumptions (NG)'!$V$7*Model!$AN$438*AVERAGE('Assumptions (NG)'!$AJ$2:$AL$2)+ Model!$AN$439*AVERAGE('Assumptions (NG)'!$AJ$3:$AL3))/10^9,0)</f>
        <v>-0.01903347155</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-0.01190391432</v>
      </c>
      <c r="AP534" s="219">
        <f>IF(Model!X$1&lt;='Assumptions (NG)'!$V$12,PPMT('Assumptions (NG)'!$V$9,Model!X$1,'Assumptions (NG)'!$V$12,'Assumptions (NG)'!$V$7*Model!$AO$438*AVERAGE('Assumptions (NG)'!$AK$2:$AM$2)+ Model!$AO$439*AVERAGE('Assumptions (NG)'!$AK$3:$AM3))/10^9,0)</f>
        <v>-0.0127967079</v>
      </c>
      <c r="AQ534" s="219">
        <f>IF(Model!Y$1&lt;='Assumptions (NG)'!$V$12,PPMT('Assumptions (NG)'!$V$9,Model!Y$1,'Assumptions (NG)'!$V$12,'Assumptions (NG)'!$V$7*Model!$AO$438*AVERAGE('Assumptions (NG)'!$AK$2:$AM$2)+ Model!$AO$439*AVERAGE('Assumptions (NG)'!$AK$3:$AM3))/10^9,0)</f>
        <v>-0.01375646099</v>
      </c>
      <c r="AR534" s="219">
        <f>IF(Model!Z$1&lt;='Assumptions (NG)'!$V$12,PPMT('Assumptions (NG)'!$V$9,Model!Z$1,'Assumptions (NG)'!$V$12,'Assumptions (NG)'!$V$7*Model!$AO$438*AVERAGE('Assumptions (NG)'!$AK$2:$AM$2)+ Model!$AO$439*AVERAGE('Assumptions (NG)'!$AK$3:$AM3))/10^9,0)</f>
        <v>-0.01478819556</v>
      </c>
      <c r="AS534" s="219">
        <f>IF(Model!AA$1&lt;='Assumptions (NG)'!$V$12,PPMT('Assumptions (NG)'!$V$9,Model!AA$1,'Assumptions (NG)'!$V$12,'Assumptions (NG)'!$V$7*Model!$AO$438*AVERAGE('Assumptions (NG)'!$AK$2:$AM$2)+ Model!$AO$439*AVERAGE('Assumptions (NG)'!$AK$3:$AM3))/10^9,0)</f>
        <v>-0.01589731023</v>
      </c>
      <c r="AT534" s="219">
        <f>IF(Model!AB$1&lt;='Assumptions (NG)'!$V$12,PPMT('Assumptions (NG)'!$V$9,Model!AB$1,'Assumptions (NG)'!$V$12,'Assumptions (NG)'!$V$7*Model!$AO$438*AVERAGE('Assumptions (NG)'!$AK$2:$AM$2)+ Model!$AO$439*AVERAGE('Assumptions (NG)'!$AK$3:$AM3))/10^9,0)</f>
        <v>-0.0170896085</v>
      </c>
      <c r="AU534" s="219">
        <f>IF(Model!AC$1&lt;='Assumptions (NG)'!$V$12,PPMT('Assumptions (NG)'!$V$9,Model!AC$1,'Assumptions (NG)'!$V$12,'Assumptions (NG)'!$V$7*Model!$AO$438*AVERAGE('Assumptions (NG)'!$AK$2:$AM$2)+ Model!$AO$439*AVERAGE('Assumptions (NG)'!$AK$3:$AM3))/10^9,0)</f>
        <v>-0.01837132913</v>
      </c>
      <c r="AV534" s="219">
        <f>IF(Model!AD$1&lt;='Assumptions (NG)'!$V$12,PPMT('Assumptions (NG)'!$V$9,Model!AD$1,'Assumptions (NG)'!$V$12,'Assumptions (NG)'!$V$7*Model!$AO$438*AVERAGE('Assumptions (NG)'!$AK$2:$AM$2)+ Model!$AO$439*AVERAGE('Assumptions (NG)'!$AK$3:$AM3))/10^9,0)</f>
        <v>-0.01974917882</v>
      </c>
      <c r="AW534" s="219">
        <f>IF(Model!AE$1&lt;='Assumptions (NG)'!$V$12,PPMT('Assumptions (NG)'!$V$9,Model!AE$1,'Assumptions (NG)'!$V$12,'Assumptions (NG)'!$V$7*Model!$AO$438*AVERAGE('Assumptions (NG)'!$AK$2:$AM$2)+ Model!$AO$439*AVERAGE('Assumptions (NG)'!$AK$3:$AM3))/10^9,0)</f>
        <v>-0.02123036723</v>
      </c>
      <c r="AX534" s="219">
        <f>IF(Model!AF$1&lt;='Assumptions (NG)'!$V$12,PPMT('Assumptions (NG)'!$V$9,Model!AF$1,'Assumptions (NG)'!$V$12,'Assumptions (NG)'!$V$7*Model!$AO$438*AVERAGE('Assumptions (NG)'!$AK$2:$AM$2)+ Model!$AO$439*AVERAGE('Assumptions (NG)'!$AK$3:$AM3))/10^9,0)</f>
        <v>-0.02282264477</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-0.1262482949</v>
      </c>
      <c r="AQ535" s="219">
        <f>IF(Model!X$1&lt;='Assumptions (NG)'!$V$12,PPMT('Assumptions (NG)'!$V$9,Model!X$1,'Assumptions (NG)'!$V$12,'Assumptions (NG)'!$V$7*Model!$AP$438*AVERAGE('Assumptions (NG)'!$AL$2:$AN$2)+ Model!$AP$439*AVERAGE('Assumptions (NG)'!$AL$3:$AN3))/10^9,0)</f>
        <v>-0.135716917</v>
      </c>
      <c r="AR535" s="219">
        <f>IF(Model!Y$1&lt;='Assumptions (NG)'!$V$12,PPMT('Assumptions (NG)'!$V$9,Model!Y$1,'Assumptions (NG)'!$V$12,'Assumptions (NG)'!$V$7*Model!$AP$438*AVERAGE('Assumptions (NG)'!$AL$2:$AN$2)+ Model!$AP$439*AVERAGE('Assumptions (NG)'!$AL$3:$AN3))/10^9,0)</f>
        <v>-0.1458956858</v>
      </c>
      <c r="AS535" s="219">
        <f>IF(Model!Z$1&lt;='Assumptions (NG)'!$V$12,PPMT('Assumptions (NG)'!$V$9,Model!Z$1,'Assumptions (NG)'!$V$12,'Assumptions (NG)'!$V$7*Model!$AP$438*AVERAGE('Assumptions (NG)'!$AL$2:$AN$2)+ Model!$AP$439*AVERAGE('Assumptions (NG)'!$AL$3:$AN3))/10^9,0)</f>
        <v>-0.1568378622</v>
      </c>
      <c r="AT535" s="219">
        <f>IF(Model!AA$1&lt;='Assumptions (NG)'!$V$12,PPMT('Assumptions (NG)'!$V$9,Model!AA$1,'Assumptions (NG)'!$V$12,'Assumptions (NG)'!$V$7*Model!$AP$438*AVERAGE('Assumptions (NG)'!$AL$2:$AN$2)+ Model!$AP$439*AVERAGE('Assumptions (NG)'!$AL$3:$AN3))/10^9,0)</f>
        <v>-0.1686007019</v>
      </c>
      <c r="AU535" s="219">
        <f>IF(Model!AB$1&lt;='Assumptions (NG)'!$V$12,PPMT('Assumptions (NG)'!$V$9,Model!AB$1,'Assumptions (NG)'!$V$12,'Assumptions (NG)'!$V$7*Model!$AP$438*AVERAGE('Assumptions (NG)'!$AL$2:$AN$2)+ Model!$AP$439*AVERAGE('Assumptions (NG)'!$AL$3:$AN3))/10^9,0)</f>
        <v>-0.1812457545</v>
      </c>
      <c r="AV535" s="219">
        <f>IF(Model!AC$1&lt;='Assumptions (NG)'!$V$12,PPMT('Assumptions (NG)'!$V$9,Model!AC$1,'Assumptions (NG)'!$V$12,'Assumptions (NG)'!$V$7*Model!$AP$438*AVERAGE('Assumptions (NG)'!$AL$2:$AN$2)+ Model!$AP$439*AVERAGE('Assumptions (NG)'!$AL$3:$AN3))/10^9,0)</f>
        <v>-0.1948391861</v>
      </c>
      <c r="AW535" s="219">
        <f>IF(Model!AD$1&lt;='Assumptions (NG)'!$V$12,PPMT('Assumptions (NG)'!$V$9,Model!AD$1,'Assumptions (NG)'!$V$12,'Assumptions (NG)'!$V$7*Model!$AP$438*AVERAGE('Assumptions (NG)'!$AL$2:$AN$2)+ Model!$AP$439*AVERAGE('Assumptions (NG)'!$AL$3:$AN3))/10^9,0)</f>
        <v>-0.2094521251</v>
      </c>
      <c r="AX535" s="219">
        <f>IF(Model!AE$1&lt;='Assumptions (NG)'!$V$12,PPMT('Assumptions (NG)'!$V$9,Model!AE$1,'Assumptions (NG)'!$V$12,'Assumptions (NG)'!$V$7*Model!$AP$438*AVERAGE('Assumptions (NG)'!$AL$2:$AN$2)+ Model!$AP$439*AVERAGE('Assumptions (NG)'!$AL$3:$AN3))/10^9,0)</f>
        <v>-0.2251610345</v>
      </c>
      <c r="AY535" s="219">
        <f>IF(Model!AF$1&lt;='Assumptions (NG)'!$V$12,PPMT('Assumptions (NG)'!$V$9,Model!AF$1,'Assumptions (NG)'!$V$12,'Assumptions (NG)'!$V$7*Model!$AP$438*AVERAGE('Assumptions (NG)'!$AL$2:$AN$2)+ Model!$AP$439*AVERAGE('Assumptions (NG)'!$AL$3:$AN3))/10^9,0)</f>
        <v>-0.2420481121</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-0.1093035892</v>
      </c>
      <c r="AR536" s="219">
        <f>IF(Model!X$1&lt;='Assumptions (NG)'!$V$12,PPMT('Assumptions (NG)'!$V$9,Model!X$1,'Assumptions (NG)'!$V$12,'Assumptions (NG)'!$V$7*Model!$AQ$438*AVERAGE('Assumptions (NG)'!$AM$2:$AO$2)+ Model!$AQ$439*AVERAGE('Assumptions (NG)'!$AM$3:$AO3))/10^9,0)</f>
        <v>-0.1175013584</v>
      </c>
      <c r="AS536" s="219">
        <f>IF(Model!Y$1&lt;='Assumptions (NG)'!$V$12,PPMT('Assumptions (NG)'!$V$9,Model!Y$1,'Assumptions (NG)'!$V$12,'Assumptions (NG)'!$V$7*Model!$AQ$438*AVERAGE('Assumptions (NG)'!$AM$2:$AO$2)+ Model!$AQ$439*AVERAGE('Assumptions (NG)'!$AM$3:$AO3))/10^9,0)</f>
        <v>-0.1263139602</v>
      </c>
      <c r="AT536" s="219">
        <f>IF(Model!Z$1&lt;='Assumptions (NG)'!$V$12,PPMT('Assumptions (NG)'!$V$9,Model!Z$1,'Assumptions (NG)'!$V$12,'Assumptions (NG)'!$V$7*Model!$AQ$438*AVERAGE('Assumptions (NG)'!$AM$2:$AO$2)+ Model!$AQ$439*AVERAGE('Assumptions (NG)'!$AM$3:$AO3))/10^9,0)</f>
        <v>-0.1357875073</v>
      </c>
      <c r="AU536" s="219">
        <f>IF(Model!AA$1&lt;='Assumptions (NG)'!$V$12,PPMT('Assumptions (NG)'!$V$9,Model!AA$1,'Assumptions (NG)'!$V$12,'Assumptions (NG)'!$V$7*Model!$AQ$438*AVERAGE('Assumptions (NG)'!$AM$2:$AO$2)+ Model!$AQ$439*AVERAGE('Assumptions (NG)'!$AM$3:$AO3))/10^9,0)</f>
        <v>-0.1459715703</v>
      </c>
      <c r="AV536" s="219">
        <f>IF(Model!AB$1&lt;='Assumptions (NG)'!$V$12,PPMT('Assumptions (NG)'!$V$9,Model!AB$1,'Assumptions (NG)'!$V$12,'Assumptions (NG)'!$V$7*Model!$AQ$438*AVERAGE('Assumptions (NG)'!$AM$2:$AO$2)+ Model!$AQ$439*AVERAGE('Assumptions (NG)'!$AM$3:$AO3))/10^9,0)</f>
        <v>-0.1569194381</v>
      </c>
      <c r="AW536" s="219">
        <f>IF(Model!AC$1&lt;='Assumptions (NG)'!$V$12,PPMT('Assumptions (NG)'!$V$9,Model!AC$1,'Assumptions (NG)'!$V$12,'Assumptions (NG)'!$V$7*Model!$AQ$438*AVERAGE('Assumptions (NG)'!$AM$2:$AO$2)+ Model!$AQ$439*AVERAGE('Assumptions (NG)'!$AM$3:$AO3))/10^9,0)</f>
        <v>-0.1686883959</v>
      </c>
      <c r="AX536" s="219">
        <f>IF(Model!AD$1&lt;='Assumptions (NG)'!$V$12,PPMT('Assumptions (NG)'!$V$9,Model!AD$1,'Assumptions (NG)'!$V$12,'Assumptions (NG)'!$V$7*Model!$AQ$438*AVERAGE('Assumptions (NG)'!$AM$2:$AO$2)+ Model!$AQ$439*AVERAGE('Assumptions (NG)'!$AM$3:$AO3))/10^9,0)</f>
        <v>-0.1813400256</v>
      </c>
      <c r="AY536" s="219">
        <f>IF(Model!AE$1&lt;='Assumptions (NG)'!$V$12,PPMT('Assumptions (NG)'!$V$9,Model!AE$1,'Assumptions (NG)'!$V$12,'Assumptions (NG)'!$V$7*Model!$AQ$438*AVERAGE('Assumptions (NG)'!$AM$2:$AO$2)+ Model!$AQ$439*AVERAGE('Assumptions (NG)'!$AM$3:$AO3))/10^9,0)</f>
        <v>-0.1949405275</v>
      </c>
      <c r="AZ536" s="219">
        <f>IF(Model!AF$1&lt;='Assumptions (NG)'!$V$12,PPMT('Assumptions (NG)'!$V$9,Model!AF$1,'Assumptions (NG)'!$V$12,'Assumptions (NG)'!$V$7*Model!$AQ$438*AVERAGE('Assumptions (NG)'!$AM$2:$AO$2)+ Model!$AQ$439*AVERAGE('Assumptions (NG)'!$AM$3:$AO3))/10^9,0)</f>
        <v>-0.2095610671</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-0.01703000418</v>
      </c>
      <c r="AS537" s="219">
        <f>IF(Model!X$1&lt;='Assumptions (NG)'!$V$12,PPMT('Assumptions (NG)'!$V$9,Model!X$1,'Assumptions (NG)'!$V$12,'Assumptions (NG)'!$V$7*Model!$AR$438*AVERAGE('Assumptions (NG)'!$AN$2:$AP$2)+ Model!$AR$439*AVERAGE('Assumptions (NG)'!$AN$3:$AP3))/10^9,0)</f>
        <v>-0.01830725449</v>
      </c>
      <c r="AT537" s="219">
        <f>IF(Model!Y$1&lt;='Assumptions (NG)'!$V$12,PPMT('Assumptions (NG)'!$V$9,Model!Y$1,'Assumptions (NG)'!$V$12,'Assumptions (NG)'!$V$7*Model!$AR$438*AVERAGE('Assumptions (NG)'!$AN$2:$AP$2)+ Model!$AR$439*AVERAGE('Assumptions (NG)'!$AN$3:$AP3))/10^9,0)</f>
        <v>-0.01968029858</v>
      </c>
      <c r="AU537" s="219">
        <f>IF(Model!Z$1&lt;='Assumptions (NG)'!$V$12,PPMT('Assumptions (NG)'!$V$9,Model!Z$1,'Assumptions (NG)'!$V$12,'Assumptions (NG)'!$V$7*Model!$AR$438*AVERAGE('Assumptions (NG)'!$AN$2:$AP$2)+ Model!$AR$439*AVERAGE('Assumptions (NG)'!$AN$3:$AP3))/10^9,0)</f>
        <v>-0.02115632097</v>
      </c>
      <c r="AV537" s="219">
        <f>IF(Model!AA$1&lt;='Assumptions (NG)'!$V$12,PPMT('Assumptions (NG)'!$V$9,Model!AA$1,'Assumptions (NG)'!$V$12,'Assumptions (NG)'!$V$7*Model!$AR$438*AVERAGE('Assumptions (NG)'!$AN$2:$AP$2)+ Model!$AR$439*AVERAGE('Assumptions (NG)'!$AN$3:$AP3))/10^9,0)</f>
        <v>-0.02274304505</v>
      </c>
      <c r="AW537" s="219">
        <f>IF(Model!AB$1&lt;='Assumptions (NG)'!$V$12,PPMT('Assumptions (NG)'!$V$9,Model!AB$1,'Assumptions (NG)'!$V$12,'Assumptions (NG)'!$V$7*Model!$AR$438*AVERAGE('Assumptions (NG)'!$AN$2:$AP$2)+ Model!$AR$439*AVERAGE('Assumptions (NG)'!$AN$3:$AP3))/10^9,0)</f>
        <v>-0.02444877343</v>
      </c>
      <c r="AX537" s="219">
        <f>IF(Model!AC$1&lt;='Assumptions (NG)'!$V$12,PPMT('Assumptions (NG)'!$V$9,Model!AC$1,'Assumptions (NG)'!$V$12,'Assumptions (NG)'!$V$7*Model!$AR$438*AVERAGE('Assumptions (NG)'!$AN$2:$AP$2)+ Model!$AR$439*AVERAGE('Assumptions (NG)'!$AN$3:$AP3))/10^9,0)</f>
        <v>-0.02628243143</v>
      </c>
      <c r="AY537" s="219">
        <f>IF(Model!AD$1&lt;='Assumptions (NG)'!$V$12,PPMT('Assumptions (NG)'!$V$9,Model!AD$1,'Assumptions (NG)'!$V$12,'Assumptions (NG)'!$V$7*Model!$AR$438*AVERAGE('Assumptions (NG)'!$AN$2:$AP$2)+ Model!$AR$439*AVERAGE('Assumptions (NG)'!$AN$3:$AP3))/10^9,0)</f>
        <v>-0.02825361379</v>
      </c>
      <c r="AZ537" s="219">
        <f>IF(Model!AE$1&lt;='Assumptions (NG)'!$V$12,PPMT('Assumptions (NG)'!$V$9,Model!AE$1,'Assumptions (NG)'!$V$12,'Assumptions (NG)'!$V$7*Model!$AR$438*AVERAGE('Assumptions (NG)'!$AN$2:$AP$2)+ Model!$AR$439*AVERAGE('Assumptions (NG)'!$AN$3:$AP3))/10^9,0)</f>
        <v>-0.03037263482</v>
      </c>
      <c r="BA537" s="219">
        <f>IF(Model!AF$1&lt;='Assumptions (NG)'!$V$12,PPMT('Assumptions (NG)'!$V$9,Model!AF$1,'Assumptions (NG)'!$V$12,'Assumptions (NG)'!$V$7*Model!$AR$438*AVERAGE('Assumptions (NG)'!$AN$2:$AP$2)+ Model!$AR$439*AVERAGE('Assumptions (NG)'!$AN$3:$AP3))/10^9,0)</f>
        <v>-0.03265058244</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-0.01071988764</v>
      </c>
      <c r="AT538" s="219">
        <f>IF(Model!X$1&lt;='Assumptions (NG)'!$V$12,PPMT('Assumptions (NG)'!$V$9,Model!X$1,'Assumptions (NG)'!$V$12,'Assumptions (NG)'!$V$7*Model!$AS$438*AVERAGE('Assumptions (NG)'!$AO$2:$AQ$2)+ Model!$AS$439*AVERAGE('Assumptions (NG)'!$AO$3:$AQ3))/10^9,0)</f>
        <v>-0.01152387921</v>
      </c>
      <c r="AU538" s="219">
        <f>IF(Model!Y$1&lt;='Assumptions (NG)'!$V$12,PPMT('Assumptions (NG)'!$V$9,Model!Y$1,'Assumptions (NG)'!$V$12,'Assumptions (NG)'!$V$7*Model!$AS$438*AVERAGE('Assumptions (NG)'!$AO$2:$AQ$2)+ Model!$AS$439*AVERAGE('Assumptions (NG)'!$AO$3:$AQ3))/10^9,0)</f>
        <v>-0.01238817015</v>
      </c>
      <c r="AV538" s="219">
        <f>IF(Model!Z$1&lt;='Assumptions (NG)'!$V$12,PPMT('Assumptions (NG)'!$V$9,Model!Z$1,'Assumptions (NG)'!$V$12,'Assumptions (NG)'!$V$7*Model!$AS$438*AVERAGE('Assumptions (NG)'!$AO$2:$AQ$2)+ Model!$AS$439*AVERAGE('Assumptions (NG)'!$AO$3:$AQ3))/10^9,0)</f>
        <v>-0.01331728291</v>
      </c>
      <c r="AW538" s="219">
        <f>IF(Model!AA$1&lt;='Assumptions (NG)'!$V$12,PPMT('Assumptions (NG)'!$V$9,Model!AA$1,'Assumptions (NG)'!$V$12,'Assumptions (NG)'!$V$7*Model!$AS$438*AVERAGE('Assumptions (NG)'!$AO$2:$AQ$2)+ Model!$AS$439*AVERAGE('Assumptions (NG)'!$AO$3:$AQ3))/10^9,0)</f>
        <v>-0.01431607913</v>
      </c>
      <c r="AX538" s="219">
        <f>IF(Model!AB$1&lt;='Assumptions (NG)'!$V$12,PPMT('Assumptions (NG)'!$V$9,Model!AB$1,'Assumptions (NG)'!$V$12,'Assumptions (NG)'!$V$7*Model!$AS$438*AVERAGE('Assumptions (NG)'!$AO$2:$AQ$2)+ Model!$AS$439*AVERAGE('Assumptions (NG)'!$AO$3:$AQ3))/10^9,0)</f>
        <v>-0.01538978506</v>
      </c>
      <c r="AY538" s="219">
        <f>IF(Model!AC$1&lt;='Assumptions (NG)'!$V$12,PPMT('Assumptions (NG)'!$V$9,Model!AC$1,'Assumptions (NG)'!$V$12,'Assumptions (NG)'!$V$7*Model!$AS$438*AVERAGE('Assumptions (NG)'!$AO$2:$AQ$2)+ Model!$AS$439*AVERAGE('Assumptions (NG)'!$AO$3:$AQ3))/10^9,0)</f>
        <v>-0.01654401894</v>
      </c>
      <c r="AZ538" s="219">
        <f>IF(Model!AD$1&lt;='Assumptions (NG)'!$V$12,PPMT('Assumptions (NG)'!$V$9,Model!AD$1,'Assumptions (NG)'!$V$12,'Assumptions (NG)'!$V$7*Model!$AS$438*AVERAGE('Assumptions (NG)'!$AO$2:$AQ$2)+ Model!$AS$439*AVERAGE('Assumptions (NG)'!$AO$3:$AQ3))/10^9,0)</f>
        <v>-0.01778482037</v>
      </c>
      <c r="BA538" s="219">
        <f>IF(Model!AE$1&lt;='Assumptions (NG)'!$V$12,PPMT('Assumptions (NG)'!$V$9,Model!AE$1,'Assumptions (NG)'!$V$12,'Assumptions (NG)'!$V$7*Model!$AS$438*AVERAGE('Assumptions (NG)'!$AO$2:$AQ$2)+ Model!$AS$439*AVERAGE('Assumptions (NG)'!$AO$3:$AQ3))/10^9,0)</f>
        <v>-0.01911868189</v>
      </c>
      <c r="BB538" s="219">
        <f>IF(Model!AF$1&lt;='Assumptions (NG)'!$V$12,PPMT('Assumptions (NG)'!$V$9,Model!AF$1,'Assumptions (NG)'!$V$12,'Assumptions (NG)'!$V$7*Model!$AS$438*AVERAGE('Assumptions (NG)'!$AO$2:$AQ$2)+ Model!$AS$439*AVERAGE('Assumptions (NG)'!$AO$3:$AQ3))/10^9,0)</f>
        <v>-0.02055258303</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-0.01149296938</v>
      </c>
      <c r="AU539" s="219">
        <f>IF(Model!X$1&lt;='Assumptions (NG)'!$V$12,PPMT('Assumptions (NG)'!$V$9,Model!X$1,'Assumptions (NG)'!$V$12,'Assumptions (NG)'!$V$7*Model!$AT$438*AVERAGE('Assumptions (NG)'!$AP$2:$AR$2)+ Model!$AT$439*AVERAGE('Assumptions (NG)'!$AP$3:$AR3))/10^9,0)</f>
        <v>-0.01235494209</v>
      </c>
      <c r="AV539" s="219">
        <f>IF(Model!Y$1&lt;='Assumptions (NG)'!$V$12,PPMT('Assumptions (NG)'!$V$9,Model!Y$1,'Assumptions (NG)'!$V$12,'Assumptions (NG)'!$V$7*Model!$AT$438*AVERAGE('Assumptions (NG)'!$AP$2:$AR$2)+ Model!$AT$439*AVERAGE('Assumptions (NG)'!$AP$3:$AR3))/10^9,0)</f>
        <v>-0.01328156274</v>
      </c>
      <c r="AW539" s="219">
        <f>IF(Model!Z$1&lt;='Assumptions (NG)'!$V$12,PPMT('Assumptions (NG)'!$V$9,Model!Z$1,'Assumptions (NG)'!$V$12,'Assumptions (NG)'!$V$7*Model!$AT$438*AVERAGE('Assumptions (NG)'!$AP$2:$AR$2)+ Model!$AT$439*AVERAGE('Assumptions (NG)'!$AP$3:$AR3))/10^9,0)</f>
        <v>-0.01427767995</v>
      </c>
      <c r="AX539" s="219">
        <f>IF(Model!AA$1&lt;='Assumptions (NG)'!$V$12,PPMT('Assumptions (NG)'!$V$9,Model!AA$1,'Assumptions (NG)'!$V$12,'Assumptions (NG)'!$V$7*Model!$AT$438*AVERAGE('Assumptions (NG)'!$AP$2:$AR$2)+ Model!$AT$439*AVERAGE('Assumptions (NG)'!$AP$3:$AR3))/10^9,0)</f>
        <v>-0.01534850594</v>
      </c>
      <c r="AY539" s="219">
        <f>IF(Model!AB$1&lt;='Assumptions (NG)'!$V$12,PPMT('Assumptions (NG)'!$V$9,Model!AB$1,'Assumptions (NG)'!$V$12,'Assumptions (NG)'!$V$7*Model!$AT$438*AVERAGE('Assumptions (NG)'!$AP$2:$AR$2)+ Model!$AT$439*AVERAGE('Assumptions (NG)'!$AP$3:$AR3))/10^9,0)</f>
        <v>-0.01649964389</v>
      </c>
      <c r="AZ539" s="219">
        <f>IF(Model!AC$1&lt;='Assumptions (NG)'!$V$12,PPMT('Assumptions (NG)'!$V$9,Model!AC$1,'Assumptions (NG)'!$V$12,'Assumptions (NG)'!$V$7*Model!$AT$438*AVERAGE('Assumptions (NG)'!$AP$2:$AR$2)+ Model!$AT$439*AVERAGE('Assumptions (NG)'!$AP$3:$AR3))/10^9,0)</f>
        <v>-0.01773711718</v>
      </c>
      <c r="BA539" s="219">
        <f>IF(Model!AD$1&lt;='Assumptions (NG)'!$V$12,PPMT('Assumptions (NG)'!$V$9,Model!AD$1,'Assumptions (NG)'!$V$12,'Assumptions (NG)'!$V$7*Model!$AT$438*AVERAGE('Assumptions (NG)'!$AP$2:$AR$2)+ Model!$AT$439*AVERAGE('Assumptions (NG)'!$AP$3:$AR3))/10^9,0)</f>
        <v>-0.01906740097</v>
      </c>
      <c r="BB539" s="219">
        <f>IF(Model!AE$1&lt;='Assumptions (NG)'!$V$12,PPMT('Assumptions (NG)'!$V$9,Model!AE$1,'Assumptions (NG)'!$V$12,'Assumptions (NG)'!$V$7*Model!$AT$438*AVERAGE('Assumptions (NG)'!$AP$2:$AR$2)+ Model!$AT$439*AVERAGE('Assumptions (NG)'!$AP$3:$AR3))/10^9,0)</f>
        <v>-0.02049745604</v>
      </c>
      <c r="BC539" s="219">
        <f>IF(Model!AF$1&lt;='Assumptions (NG)'!$V$12,PPMT('Assumptions (NG)'!$V$9,Model!AF$1,'Assumptions (NG)'!$V$12,'Assumptions (NG)'!$V$7*Model!$AT$438*AVERAGE('Assumptions (NG)'!$AP$2:$AR$2)+ Model!$AT$439*AVERAGE('Assumptions (NG)'!$AP$3:$AR3))/10^9,0)</f>
        <v>-0.02203476525</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-0.02991060516</v>
      </c>
      <c r="AV540" s="219">
        <f>IF(Model!X$1&lt;='Assumptions (NG)'!$V$12,PPMT('Assumptions (NG)'!$V$9,Model!X$1,'Assumptions (NG)'!$V$12,'Assumptions (NG)'!$V$7*Model!$AU$438*AVERAGE('Assumptions (NG)'!$AQ$2:$AS$2)+ Model!$AU$439*AVERAGE('Assumptions (NG)'!$AQ$3:$AS3))/10^9,0)</f>
        <v>-0.03215390054</v>
      </c>
      <c r="AW540" s="219">
        <f>IF(Model!Y$1&lt;='Assumptions (NG)'!$V$12,PPMT('Assumptions (NG)'!$V$9,Model!Y$1,'Assumptions (NG)'!$V$12,'Assumptions (NG)'!$V$7*Model!$AU$438*AVERAGE('Assumptions (NG)'!$AQ$2:$AS$2)+ Model!$AU$439*AVERAGE('Assumptions (NG)'!$AQ$3:$AS3))/10^9,0)</f>
        <v>-0.03456544308</v>
      </c>
      <c r="AX540" s="219">
        <f>IF(Model!Z$1&lt;='Assumptions (NG)'!$V$12,PPMT('Assumptions (NG)'!$V$9,Model!Z$1,'Assumptions (NG)'!$V$12,'Assumptions (NG)'!$V$7*Model!$AU$438*AVERAGE('Assumptions (NG)'!$AQ$2:$AS$2)+ Model!$AU$439*AVERAGE('Assumptions (NG)'!$AQ$3:$AS3))/10^9,0)</f>
        <v>-0.03715785131</v>
      </c>
      <c r="AY540" s="219">
        <f>IF(Model!AA$1&lt;='Assumptions (NG)'!$V$12,PPMT('Assumptions (NG)'!$V$9,Model!AA$1,'Assumptions (NG)'!$V$12,'Assumptions (NG)'!$V$7*Model!$AU$438*AVERAGE('Assumptions (NG)'!$AQ$2:$AS$2)+ Model!$AU$439*AVERAGE('Assumptions (NG)'!$AQ$3:$AS3))/10^9,0)</f>
        <v>-0.03994469016</v>
      </c>
      <c r="AZ540" s="219">
        <f>IF(Model!AB$1&lt;='Assumptions (NG)'!$V$12,PPMT('Assumptions (NG)'!$V$9,Model!AB$1,'Assumptions (NG)'!$V$12,'Assumptions (NG)'!$V$7*Model!$AU$438*AVERAGE('Assumptions (NG)'!$AQ$2:$AS$2)+ Model!$AU$439*AVERAGE('Assumptions (NG)'!$AQ$3:$AS3))/10^9,0)</f>
        <v>-0.04294054192</v>
      </c>
      <c r="BA540" s="219">
        <f>IF(Model!AC$1&lt;='Assumptions (NG)'!$V$12,PPMT('Assumptions (NG)'!$V$9,Model!AC$1,'Assumptions (NG)'!$V$12,'Assumptions (NG)'!$V$7*Model!$AU$438*AVERAGE('Assumptions (NG)'!$AQ$2:$AS$2)+ Model!$AU$439*AVERAGE('Assumptions (NG)'!$AQ$3:$AS3))/10^9,0)</f>
        <v>-0.04616108257</v>
      </c>
      <c r="BB540" s="219">
        <f>IF(Model!AD$1&lt;='Assumptions (NG)'!$V$12,PPMT('Assumptions (NG)'!$V$9,Model!AD$1,'Assumptions (NG)'!$V$12,'Assumptions (NG)'!$V$7*Model!$AU$438*AVERAGE('Assumptions (NG)'!$AQ$2:$AS$2)+ Model!$AU$439*AVERAGE('Assumptions (NG)'!$AQ$3:$AS3))/10^9,0)</f>
        <v>-0.04962316376</v>
      </c>
      <c r="BC540" s="219">
        <f>IF(Model!AE$1&lt;='Assumptions (NG)'!$V$12,PPMT('Assumptions (NG)'!$V$9,Model!AE$1,'Assumptions (NG)'!$V$12,'Assumptions (NG)'!$V$7*Model!$AU$438*AVERAGE('Assumptions (NG)'!$AQ$2:$AS$2)+ Model!$AU$439*AVERAGE('Assumptions (NG)'!$AQ$3:$AS3))/10^9,0)</f>
        <v>-0.05334490104</v>
      </c>
      <c r="BD540" s="219">
        <f>IF(Model!AF$1&lt;='Assumptions (NG)'!$V$12,PPMT('Assumptions (NG)'!$V$9,Model!AF$1,'Assumptions (NG)'!$V$12,'Assumptions (NG)'!$V$7*Model!$AU$438*AVERAGE('Assumptions (NG)'!$AQ$2:$AS$2)+ Model!$AU$439*AVERAGE('Assumptions (NG)'!$AQ$3:$AS3))/10^9,0)</f>
        <v>-0.05734576862</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-0.0112741795</v>
      </c>
      <c r="AW541" s="219">
        <f>IF(Model!X$1&lt;='Assumptions (NG)'!$V$12,PPMT('Assumptions (NG)'!$V$9,Model!X$1,'Assumptions (NG)'!$V$12,'Assumptions (NG)'!$V$7*Model!$AV$438*AVERAGE('Assumptions (NG)'!$AR$2:$AT$2)+ Model!$AV$439*AVERAGE('Assumptions (NG)'!$AR$3:$AT3))/10^9,0)</f>
        <v>-0.01211974296</v>
      </c>
      <c r="AX541" s="219">
        <f>IF(Model!Y$1&lt;='Assumptions (NG)'!$V$12,PPMT('Assumptions (NG)'!$V$9,Model!Y$1,'Assumptions (NG)'!$V$12,'Assumptions (NG)'!$V$7*Model!$AV$438*AVERAGE('Assumptions (NG)'!$AR$2:$AT$2)+ Model!$AV$439*AVERAGE('Assumptions (NG)'!$AR$3:$AT3))/10^9,0)</f>
        <v>-0.01302872368</v>
      </c>
      <c r="AY541" s="219">
        <f>IF(Model!Z$1&lt;='Assumptions (NG)'!$V$12,PPMT('Assumptions (NG)'!$V$9,Model!Z$1,'Assumptions (NG)'!$V$12,'Assumptions (NG)'!$V$7*Model!$AV$438*AVERAGE('Assumptions (NG)'!$AR$2:$AT$2)+ Model!$AV$439*AVERAGE('Assumptions (NG)'!$AR$3:$AT3))/10^9,0)</f>
        <v>-0.01400587796</v>
      </c>
      <c r="AZ541" s="219">
        <f>IF(Model!AA$1&lt;='Assumptions (NG)'!$V$12,PPMT('Assumptions (NG)'!$V$9,Model!AA$1,'Assumptions (NG)'!$V$12,'Assumptions (NG)'!$V$7*Model!$AV$438*AVERAGE('Assumptions (NG)'!$AR$2:$AT$2)+ Model!$AV$439*AVERAGE('Assumptions (NG)'!$AR$3:$AT3))/10^9,0)</f>
        <v>-0.0150563188</v>
      </c>
      <c r="BA541" s="219">
        <f>IF(Model!AB$1&lt;='Assumptions (NG)'!$V$12,PPMT('Assumptions (NG)'!$V$9,Model!AB$1,'Assumptions (NG)'!$V$12,'Assumptions (NG)'!$V$7*Model!$AV$438*AVERAGE('Assumptions (NG)'!$AR$2:$AT$2)+ Model!$AV$439*AVERAGE('Assumptions (NG)'!$AR$3:$AT3))/10^9,0)</f>
        <v>-0.01618554271</v>
      </c>
      <c r="BB541" s="219">
        <f>IF(Model!AC$1&lt;='Assumptions (NG)'!$V$12,PPMT('Assumptions (NG)'!$V$9,Model!AC$1,'Assumptions (NG)'!$V$12,'Assumptions (NG)'!$V$7*Model!$AV$438*AVERAGE('Assumptions (NG)'!$AR$2:$AT$2)+ Model!$AV$439*AVERAGE('Assumptions (NG)'!$AR$3:$AT3))/10^9,0)</f>
        <v>-0.01739945842</v>
      </c>
      <c r="BC541" s="219">
        <f>IF(Model!AD$1&lt;='Assumptions (NG)'!$V$12,PPMT('Assumptions (NG)'!$V$9,Model!AD$1,'Assumptions (NG)'!$V$12,'Assumptions (NG)'!$V$7*Model!$AV$438*AVERAGE('Assumptions (NG)'!$AR$2:$AT$2)+ Model!$AV$439*AVERAGE('Assumptions (NG)'!$AR$3:$AT3))/10^9,0)</f>
        <v>-0.0187044178</v>
      </c>
      <c r="BD541" s="219">
        <f>IF(Model!AE$1&lt;='Assumptions (NG)'!$V$12,PPMT('Assumptions (NG)'!$V$9,Model!AE$1,'Assumptions (NG)'!$V$12,'Assumptions (NG)'!$V$7*Model!$AV$438*AVERAGE('Assumptions (NG)'!$AR$2:$AT$2)+ Model!$AV$439*AVERAGE('Assumptions (NG)'!$AR$3:$AT3))/10^9,0)</f>
        <v>-0.02010724913</v>
      </c>
      <c r="BE541" s="219">
        <f>IF(Model!AF$1&lt;='Assumptions (NG)'!$V$12,PPMT('Assumptions (NG)'!$V$9,Model!AF$1,'Assumptions (NG)'!$V$12,'Assumptions (NG)'!$V$7*Model!$AV$438*AVERAGE('Assumptions (NG)'!$AR$2:$AT$2)+ Model!$AV$439*AVERAGE('Assumptions (NG)'!$AR$3:$AT3))/10^9,0)</f>
        <v>-0.02161529282</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-0.02346127933</v>
      </c>
      <c r="AX542" s="219">
        <f>IF(Model!X$1&lt;='Assumptions (NG)'!$V$12,PPMT('Assumptions (NG)'!$V$9,Model!X$1,'Assumptions (NG)'!$V$12,'Assumptions (NG)'!$V$7*Model!$AW$438*AVERAGE('Assumptions (NG)'!$AS$2:$AU$2)+ Model!$AW$439*AVERAGE('Assumptions (NG)'!$AS$3:$AU3))/10^9,0)</f>
        <v>-0.02522087528</v>
      </c>
      <c r="AY542" s="219">
        <f>IF(Model!Y$1&lt;='Assumptions (NG)'!$V$12,PPMT('Assumptions (NG)'!$V$9,Model!Y$1,'Assumptions (NG)'!$V$12,'Assumptions (NG)'!$V$7*Model!$AW$438*AVERAGE('Assumptions (NG)'!$AS$2:$AU$2)+ Model!$AW$439*AVERAGE('Assumptions (NG)'!$AS$3:$AU3))/10^9,0)</f>
        <v>-0.02711244092</v>
      </c>
      <c r="AZ542" s="219">
        <f>IF(Model!Z$1&lt;='Assumptions (NG)'!$V$12,PPMT('Assumptions (NG)'!$V$9,Model!Z$1,'Assumptions (NG)'!$V$12,'Assumptions (NG)'!$V$7*Model!$AW$438*AVERAGE('Assumptions (NG)'!$AS$2:$AU$2)+ Model!$AW$439*AVERAGE('Assumptions (NG)'!$AS$3:$AU3))/10^9,0)</f>
        <v>-0.02914587399</v>
      </c>
      <c r="BA542" s="219">
        <f>IF(Model!AA$1&lt;='Assumptions (NG)'!$V$12,PPMT('Assumptions (NG)'!$V$9,Model!AA$1,'Assumptions (NG)'!$V$12,'Assumptions (NG)'!$V$7*Model!$AW$438*AVERAGE('Assumptions (NG)'!$AS$2:$AU$2)+ Model!$AW$439*AVERAGE('Assumptions (NG)'!$AS$3:$AU3))/10^9,0)</f>
        <v>-0.03133181454</v>
      </c>
      <c r="BB542" s="219">
        <f>IF(Model!AB$1&lt;='Assumptions (NG)'!$V$12,PPMT('Assumptions (NG)'!$V$9,Model!AB$1,'Assumptions (NG)'!$V$12,'Assumptions (NG)'!$V$7*Model!$AW$438*AVERAGE('Assumptions (NG)'!$AS$2:$AU$2)+ Model!$AW$439*AVERAGE('Assumptions (NG)'!$AS$3:$AU3))/10^9,0)</f>
        <v>-0.03368170063</v>
      </c>
      <c r="BC542" s="219">
        <f>IF(Model!AC$1&lt;='Assumptions (NG)'!$V$12,PPMT('Assumptions (NG)'!$V$9,Model!AC$1,'Assumptions (NG)'!$V$12,'Assumptions (NG)'!$V$7*Model!$AW$438*AVERAGE('Assumptions (NG)'!$AS$2:$AU$2)+ Model!$AW$439*AVERAGE('Assumptions (NG)'!$AS$3:$AU3))/10^9,0)</f>
        <v>-0.03620782818</v>
      </c>
      <c r="BD542" s="219">
        <f>IF(Model!AD$1&lt;='Assumptions (NG)'!$V$12,PPMT('Assumptions (NG)'!$V$9,Model!AD$1,'Assumptions (NG)'!$V$12,'Assumptions (NG)'!$V$7*Model!$AW$438*AVERAGE('Assumptions (NG)'!$AS$2:$AU$2)+ Model!$AW$439*AVERAGE('Assumptions (NG)'!$AS$3:$AU3))/10^9,0)</f>
        <v>-0.03892341529</v>
      </c>
      <c r="BE542" s="219">
        <f>IF(Model!AE$1&lt;='Assumptions (NG)'!$V$12,PPMT('Assumptions (NG)'!$V$9,Model!AE$1,'Assumptions (NG)'!$V$12,'Assumptions (NG)'!$V$7*Model!$AW$438*AVERAGE('Assumptions (NG)'!$AS$2:$AU$2)+ Model!$AW$439*AVERAGE('Assumptions (NG)'!$AS$3:$AU3))/10^9,0)</f>
        <v>-0.04184267144</v>
      </c>
      <c r="BF542" s="219">
        <f>IF(Model!AF$1&lt;='Assumptions (NG)'!$V$12,PPMT('Assumptions (NG)'!$V$9,Model!AF$1,'Assumptions (NG)'!$V$12,'Assumptions (NG)'!$V$7*Model!$AW$438*AVERAGE('Assumptions (NG)'!$AS$2:$AU$2)+ Model!$AW$439*AVERAGE('Assumptions (NG)'!$AS$3:$AU3))/10^9,0)</f>
        <v>-0.0449808718</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-0.01971949504</v>
      </c>
      <c r="AY543" s="219">
        <f>IF(Model!X$1&lt;='Assumptions (NG)'!$V$12,PPMT('Assumptions (NG)'!$V$9,Model!X$1,'Assumptions (NG)'!$V$12,'Assumptions (NG)'!$V$7*Model!$AX$438*AVERAGE('Assumptions (NG)'!$AT$2:$AV$2)+ Model!$AX$439*AVERAGE('Assumptions (NG)'!$AT$3:$AV3))/10^9,0)</f>
        <v>-0.02119845717</v>
      </c>
      <c r="AZ543" s="219">
        <f>IF(Model!Y$1&lt;='Assumptions (NG)'!$V$12,PPMT('Assumptions (NG)'!$V$9,Model!Y$1,'Assumptions (NG)'!$V$12,'Assumptions (NG)'!$V$7*Model!$AX$438*AVERAGE('Assumptions (NG)'!$AT$2:$AV$2)+ Model!$AX$439*AVERAGE('Assumptions (NG)'!$AT$3:$AV3))/10^9,0)</f>
        <v>-0.02278834146</v>
      </c>
      <c r="BA543" s="219">
        <f>IF(Model!Z$1&lt;='Assumptions (NG)'!$V$12,PPMT('Assumptions (NG)'!$V$9,Model!Z$1,'Assumptions (NG)'!$V$12,'Assumptions (NG)'!$V$7*Model!$AX$438*AVERAGE('Assumptions (NG)'!$AT$2:$AV$2)+ Model!$AX$439*AVERAGE('Assumptions (NG)'!$AT$3:$AV3))/10^9,0)</f>
        <v>-0.02449746707</v>
      </c>
      <c r="BB543" s="219">
        <f>IF(Model!AA$1&lt;='Assumptions (NG)'!$V$12,PPMT('Assumptions (NG)'!$V$9,Model!AA$1,'Assumptions (NG)'!$V$12,'Assumptions (NG)'!$V$7*Model!$AX$438*AVERAGE('Assumptions (NG)'!$AT$2:$AV$2)+ Model!$AX$439*AVERAGE('Assumptions (NG)'!$AT$3:$AV3))/10^9,0)</f>
        <v>-0.0263347771</v>
      </c>
      <c r="BC543" s="219">
        <f>IF(Model!AB$1&lt;='Assumptions (NG)'!$V$12,PPMT('Assumptions (NG)'!$V$9,Model!AB$1,'Assumptions (NG)'!$V$12,'Assumptions (NG)'!$V$7*Model!$AX$438*AVERAGE('Assumptions (NG)'!$AT$2:$AV$2)+ Model!$AX$439*AVERAGE('Assumptions (NG)'!$AT$3:$AV3))/10^9,0)</f>
        <v>-0.02830988538</v>
      </c>
      <c r="BD543" s="219">
        <f>IF(Model!AC$1&lt;='Assumptions (NG)'!$V$12,PPMT('Assumptions (NG)'!$V$9,Model!AC$1,'Assumptions (NG)'!$V$12,'Assumptions (NG)'!$V$7*Model!$AX$438*AVERAGE('Assumptions (NG)'!$AT$2:$AV$2)+ Model!$AX$439*AVERAGE('Assumptions (NG)'!$AT$3:$AV3))/10^9,0)</f>
        <v>-0.03043312678</v>
      </c>
      <c r="BE543" s="219">
        <f>IF(Model!AD$1&lt;='Assumptions (NG)'!$V$12,PPMT('Assumptions (NG)'!$V$9,Model!AD$1,'Assumptions (NG)'!$V$12,'Assumptions (NG)'!$V$7*Model!$AX$438*AVERAGE('Assumptions (NG)'!$AT$2:$AV$2)+ Model!$AX$439*AVERAGE('Assumptions (NG)'!$AT$3:$AV3))/10^9,0)</f>
        <v>-0.03271561129</v>
      </c>
      <c r="BF543" s="219">
        <f>IF(Model!AE$1&lt;='Assumptions (NG)'!$V$12,PPMT('Assumptions (NG)'!$V$9,Model!AE$1,'Assumptions (NG)'!$V$12,'Assumptions (NG)'!$V$7*Model!$AX$438*AVERAGE('Assumptions (NG)'!$AT$2:$AV$2)+ Model!$AX$439*AVERAGE('Assumptions (NG)'!$AT$3:$AV3))/10^9,0)</f>
        <v>-0.03516928214</v>
      </c>
      <c r="BG543" s="219">
        <f>IF(Model!AF$1&lt;='Assumptions (NG)'!$V$12,PPMT('Assumptions (NG)'!$V$9,Model!AF$1,'Assumptions (NG)'!$V$12,'Assumptions (NG)'!$V$7*Model!$AX$438*AVERAGE('Assumptions (NG)'!$AT$2:$AV$2)+ Model!$AX$439*AVERAGE('Assumptions (NG)'!$AT$3:$AV3))/10^9,0)</f>
        <v>-0.0378069783</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-0.02234216686</v>
      </c>
      <c r="AZ544" s="219">
        <f>IF(Model!X$1&lt;='Assumptions (NG)'!$V$12,PPMT('Assumptions (NG)'!$V$9,Model!X$1,'Assumptions (NG)'!$V$12,'Assumptions (NG)'!$V$7*Model!$AY$438*AVERAGE('Assumptions (NG)'!$AU$2:$AW$2)+ Model!$AY$439*AVERAGE('Assumptions (NG)'!$AU$3:$AW3))/10^9,0)</f>
        <v>-0.02401782938</v>
      </c>
      <c r="BA544" s="219">
        <f>IF(Model!Y$1&lt;='Assumptions (NG)'!$V$12,PPMT('Assumptions (NG)'!$V$9,Model!Y$1,'Assumptions (NG)'!$V$12,'Assumptions (NG)'!$V$7*Model!$AY$438*AVERAGE('Assumptions (NG)'!$AU$2:$AW$2)+ Model!$AY$439*AVERAGE('Assumptions (NG)'!$AU$3:$AW3))/10^9,0)</f>
        <v>-0.02581916658</v>
      </c>
      <c r="BB544" s="219">
        <f>IF(Model!Z$1&lt;='Assumptions (NG)'!$V$12,PPMT('Assumptions (NG)'!$V$9,Model!Z$1,'Assumptions (NG)'!$V$12,'Assumptions (NG)'!$V$7*Model!$AY$438*AVERAGE('Assumptions (NG)'!$AU$2:$AW$2)+ Model!$AY$439*AVERAGE('Assumptions (NG)'!$AU$3:$AW3))/10^9,0)</f>
        <v>-0.02775560407</v>
      </c>
      <c r="BC544" s="219">
        <f>IF(Model!AA$1&lt;='Assumptions (NG)'!$V$12,PPMT('Assumptions (NG)'!$V$9,Model!AA$1,'Assumptions (NG)'!$V$12,'Assumptions (NG)'!$V$7*Model!$AY$438*AVERAGE('Assumptions (NG)'!$AU$2:$AW$2)+ Model!$AY$439*AVERAGE('Assumptions (NG)'!$AU$3:$AW3))/10^9,0)</f>
        <v>-0.02983727438</v>
      </c>
      <c r="BD544" s="219">
        <f>IF(Model!AB$1&lt;='Assumptions (NG)'!$V$12,PPMT('Assumptions (NG)'!$V$9,Model!AB$1,'Assumptions (NG)'!$V$12,'Assumptions (NG)'!$V$7*Model!$AY$438*AVERAGE('Assumptions (NG)'!$AU$2:$AW$2)+ Model!$AY$439*AVERAGE('Assumptions (NG)'!$AU$3:$AW3))/10^9,0)</f>
        <v>-0.03207506996</v>
      </c>
      <c r="BE544" s="219">
        <f>IF(Model!AC$1&lt;='Assumptions (NG)'!$V$12,PPMT('Assumptions (NG)'!$V$9,Model!AC$1,'Assumptions (NG)'!$V$12,'Assumptions (NG)'!$V$7*Model!$AY$438*AVERAGE('Assumptions (NG)'!$AU$2:$AW$2)+ Model!$AY$439*AVERAGE('Assumptions (NG)'!$AU$3:$AW3))/10^9,0)</f>
        <v>-0.0344807002</v>
      </c>
      <c r="BF544" s="219">
        <f>IF(Model!AD$1&lt;='Assumptions (NG)'!$V$12,PPMT('Assumptions (NG)'!$V$9,Model!AD$1,'Assumptions (NG)'!$V$12,'Assumptions (NG)'!$V$7*Model!$AY$438*AVERAGE('Assumptions (NG)'!$AU$2:$AW$2)+ Model!$AY$439*AVERAGE('Assumptions (NG)'!$AU$3:$AW3))/10^9,0)</f>
        <v>-0.03706675272</v>
      </c>
      <c r="BG544" s="219">
        <f>IF(Model!AE$1&lt;='Assumptions (NG)'!$V$12,PPMT('Assumptions (NG)'!$V$9,Model!AE$1,'Assumptions (NG)'!$V$12,'Assumptions (NG)'!$V$7*Model!$AY$438*AVERAGE('Assumptions (NG)'!$AU$2:$AW$2)+ Model!$AY$439*AVERAGE('Assumptions (NG)'!$AU$3:$AW3))/10^9,0)</f>
        <v>-0.03984675917</v>
      </c>
      <c r="BH544" s="219">
        <f>IF(Model!AF$1&lt;='Assumptions (NG)'!$V$12,PPMT('Assumptions (NG)'!$V$9,Model!AF$1,'Assumptions (NG)'!$V$12,'Assumptions (NG)'!$V$7*Model!$AY$438*AVERAGE('Assumptions (NG)'!$AU$2:$AW$2)+ Model!$AY$439*AVERAGE('Assumptions (NG)'!$AU$3:$AW3))/10^9,0)</f>
        <v>-0.04283526611</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-0.01222302131</v>
      </c>
      <c r="BA545" s="219">
        <f>IF(Model!X$1&lt;='Assumptions (NG)'!$V$12,PPMT('Assumptions (NG)'!$V$9,Model!X$1,'Assumptions (NG)'!$V$12,'Assumptions (NG)'!$V$7*Model!$AZ$438*AVERAGE('Assumptions (NG)'!$AV$2:$AX$2)+ Model!$AZ$439*AVERAGE('Assumptions (NG)'!$AV$3:$AX3))/10^9,0)</f>
        <v>-0.01313974791</v>
      </c>
      <c r="BB545" s="219">
        <f>IF(Model!Y$1&lt;='Assumptions (NG)'!$V$12,PPMT('Assumptions (NG)'!$V$9,Model!Y$1,'Assumptions (NG)'!$V$12,'Assumptions (NG)'!$V$7*Model!$AZ$438*AVERAGE('Assumptions (NG)'!$AV$2:$AX$2)+ Model!$AZ$439*AVERAGE('Assumptions (NG)'!$AV$3:$AX3))/10^9,0)</f>
        <v>-0.014125229</v>
      </c>
      <c r="BC545" s="219">
        <f>IF(Model!Z$1&lt;='Assumptions (NG)'!$V$12,PPMT('Assumptions (NG)'!$V$9,Model!Z$1,'Assumptions (NG)'!$V$12,'Assumptions (NG)'!$V$7*Model!$AZ$438*AVERAGE('Assumptions (NG)'!$AV$2:$AX$2)+ Model!$AZ$439*AVERAGE('Assumptions (NG)'!$AV$3:$AX3))/10^9,0)</f>
        <v>-0.01518462118</v>
      </c>
      <c r="BD545" s="219">
        <f>IF(Model!AA$1&lt;='Assumptions (NG)'!$V$12,PPMT('Assumptions (NG)'!$V$9,Model!AA$1,'Assumptions (NG)'!$V$12,'Assumptions (NG)'!$V$7*Model!$AZ$438*AVERAGE('Assumptions (NG)'!$AV$2:$AX$2)+ Model!$AZ$439*AVERAGE('Assumptions (NG)'!$AV$3:$AX3))/10^9,0)</f>
        <v>-0.01632346777</v>
      </c>
      <c r="BE545" s="219">
        <f>IF(Model!AB$1&lt;='Assumptions (NG)'!$V$12,PPMT('Assumptions (NG)'!$V$9,Model!AB$1,'Assumptions (NG)'!$V$12,'Assumptions (NG)'!$V$7*Model!$AZ$438*AVERAGE('Assumptions (NG)'!$AV$2:$AX$2)+ Model!$AZ$439*AVERAGE('Assumptions (NG)'!$AV$3:$AX3))/10^9,0)</f>
        <v>-0.01754772785</v>
      </c>
      <c r="BF545" s="219">
        <f>IF(Model!AC$1&lt;='Assumptions (NG)'!$V$12,PPMT('Assumptions (NG)'!$V$9,Model!AC$1,'Assumptions (NG)'!$V$12,'Assumptions (NG)'!$V$7*Model!$AZ$438*AVERAGE('Assumptions (NG)'!$AV$2:$AX$2)+ Model!$AZ$439*AVERAGE('Assumptions (NG)'!$AV$3:$AX3))/10^9,0)</f>
        <v>-0.01886380744</v>
      </c>
      <c r="BG545" s="219">
        <f>IF(Model!AD$1&lt;='Assumptions (NG)'!$V$12,PPMT('Assumptions (NG)'!$V$9,Model!AD$1,'Assumptions (NG)'!$V$12,'Assumptions (NG)'!$V$7*Model!$AZ$438*AVERAGE('Assumptions (NG)'!$AV$2:$AX$2)+ Model!$AZ$439*AVERAGE('Assumptions (NG)'!$AV$3:$AX3))/10^9,0)</f>
        <v>-0.020278593</v>
      </c>
      <c r="BH545" s="219">
        <f>IF(Model!AE$1&lt;='Assumptions (NG)'!$V$12,PPMT('Assumptions (NG)'!$V$9,Model!AE$1,'Assumptions (NG)'!$V$12,'Assumptions (NG)'!$V$7*Model!$AZ$438*AVERAGE('Assumptions (NG)'!$AV$2:$AX$2)+ Model!$AZ$439*AVERAGE('Assumptions (NG)'!$AV$3:$AX3))/10^9,0)</f>
        <v>-0.02179948747</v>
      </c>
      <c r="BI545" s="219">
        <f>IF(Model!AF$1&lt;='Assumptions (NG)'!$V$12,PPMT('Assumptions (NG)'!$V$9,Model!AF$1,'Assumptions (NG)'!$V$12,'Assumptions (NG)'!$V$7*Model!$AZ$438*AVERAGE('Assumptions (NG)'!$AV$2:$AX$2)+ Model!$AZ$439*AVERAGE('Assumptions (NG)'!$AV$3:$AX3))/10^9,0)</f>
        <v>-0.02343444903</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-0.0390125856</v>
      </c>
      <c r="BB546" s="219">
        <f>IF(Model!X$1&lt;='Assumptions (NG)'!$V$12,PPMT('Assumptions (NG)'!$V$9,Model!X$1,'Assumptions (NG)'!$V$12,'Assumptions (NG)'!$V$7*Model!$BA$438*AVERAGE('Assumptions (NG)'!$AW$2:$AY$2)+ Model!$BA$439*AVERAGE('Assumptions (NG)'!$AW$3:$AY3))/10^9,0)</f>
        <v>-0.04193852952</v>
      </c>
      <c r="BC546" s="219">
        <f>IF(Model!Y$1&lt;='Assumptions (NG)'!$V$12,PPMT('Assumptions (NG)'!$V$9,Model!Y$1,'Assumptions (NG)'!$V$12,'Assumptions (NG)'!$V$7*Model!$BA$438*AVERAGE('Assumptions (NG)'!$AW$2:$AY$2)+ Model!$BA$439*AVERAGE('Assumptions (NG)'!$AW$3:$AY3))/10^9,0)</f>
        <v>-0.04508391923</v>
      </c>
      <c r="BD546" s="219">
        <f>IF(Model!Z$1&lt;='Assumptions (NG)'!$V$12,PPMT('Assumptions (NG)'!$V$9,Model!Z$1,'Assumptions (NG)'!$V$12,'Assumptions (NG)'!$V$7*Model!$BA$438*AVERAGE('Assumptions (NG)'!$AW$2:$AY$2)+ Model!$BA$439*AVERAGE('Assumptions (NG)'!$AW$3:$AY3))/10^9,0)</f>
        <v>-0.04846521317</v>
      </c>
      <c r="BE546" s="219">
        <f>IF(Model!AA$1&lt;='Assumptions (NG)'!$V$12,PPMT('Assumptions (NG)'!$V$9,Model!AA$1,'Assumptions (NG)'!$V$12,'Assumptions (NG)'!$V$7*Model!$BA$438*AVERAGE('Assumptions (NG)'!$AW$2:$AY$2)+ Model!$BA$439*AVERAGE('Assumptions (NG)'!$AW$3:$AY3))/10^9,0)</f>
        <v>-0.05210010416</v>
      </c>
      <c r="BF546" s="219">
        <f>IF(Model!AB$1&lt;='Assumptions (NG)'!$V$12,PPMT('Assumptions (NG)'!$V$9,Model!AB$1,'Assumptions (NG)'!$V$12,'Assumptions (NG)'!$V$7*Model!$BA$438*AVERAGE('Assumptions (NG)'!$AW$2:$AY$2)+ Model!$BA$439*AVERAGE('Assumptions (NG)'!$AW$3:$AY3))/10^9,0)</f>
        <v>-0.05600761197</v>
      </c>
      <c r="BG546" s="219">
        <f>IF(Model!AC$1&lt;='Assumptions (NG)'!$V$12,PPMT('Assumptions (NG)'!$V$9,Model!AC$1,'Assumptions (NG)'!$V$12,'Assumptions (NG)'!$V$7*Model!$BA$438*AVERAGE('Assumptions (NG)'!$AW$2:$AY$2)+ Model!$BA$439*AVERAGE('Assumptions (NG)'!$AW$3:$AY3))/10^9,0)</f>
        <v>-0.06020818287</v>
      </c>
      <c r="BH546" s="219">
        <f>IF(Model!AD$1&lt;='Assumptions (NG)'!$V$12,PPMT('Assumptions (NG)'!$V$9,Model!AD$1,'Assumptions (NG)'!$V$12,'Assumptions (NG)'!$V$7*Model!$BA$438*AVERAGE('Assumptions (NG)'!$AW$2:$AY$2)+ Model!$BA$439*AVERAGE('Assumptions (NG)'!$AW$3:$AY3))/10^9,0)</f>
        <v>-0.06472379658</v>
      </c>
      <c r="BI546" s="219">
        <f>IF(Model!AE$1&lt;='Assumptions (NG)'!$V$12,PPMT('Assumptions (NG)'!$V$9,Model!AE$1,'Assumptions (NG)'!$V$12,'Assumptions (NG)'!$V$7*Model!$BA$438*AVERAGE('Assumptions (NG)'!$AW$2:$AY$2)+ Model!$BA$439*AVERAGE('Assumptions (NG)'!$AW$3:$AY3))/10^9,0)</f>
        <v>-0.06957808133</v>
      </c>
      <c r="BJ546" s="219">
        <f>IF(Model!AF$1&lt;='Assumptions (NG)'!$V$12,PPMT('Assumptions (NG)'!$V$9,Model!AF$1,'Assumptions (NG)'!$V$12,'Assumptions (NG)'!$V$7*Model!$BA$438*AVERAGE('Assumptions (NG)'!$AW$2:$AY$2)+ Model!$BA$439*AVERAGE('Assumptions (NG)'!$AW$3:$AY3))/10^9,0)</f>
        <v>-0.07479643743</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-0.02764571126</v>
      </c>
      <c r="D547" s="177">
        <f t="array" ref="D547">SUM(IF(ISERROR(D548:D598),"",D548:D598))</f>
        <v>-0.07945944814</v>
      </c>
      <c r="E547" s="177">
        <f t="array" ref="E547">SUM(IF(ISERROR(E548:E598),"",E548:E598))</f>
        <v>-0.1333826347</v>
      </c>
      <c r="F547" s="177">
        <f t="array" ref="F547">SUM(IF(ISERROR(F548:F598),"",F548:F598))</f>
        <v>-0.2264161284</v>
      </c>
      <c r="G547" s="177">
        <f t="array" ref="G547">SUM(IF(ISERROR(G548:G598),"",G548:G598))</f>
        <v>-0.265498646</v>
      </c>
      <c r="H547" s="177">
        <f t="array" ref="H547">SUM(IF(ISERROR(H548:H598),"",H548:H598))</f>
        <v>-0.2548457261</v>
      </c>
      <c r="I547" s="177">
        <f t="array" ref="I547">SUM(IF(ISERROR(I548:I598),"",I548:I598))</f>
        <v>-0.2324107315</v>
      </c>
      <c r="J547" s="177">
        <f t="array" ref="J547">SUM(IF(ISERROR(J548:J598),"",J548:J598))</f>
        <v>-0.2088789724</v>
      </c>
      <c r="K547" s="177">
        <f t="array" ref="K547">SUM(IF(ISERROR(K548:K598),"",K548:K598))</f>
        <v>-0.199289491</v>
      </c>
      <c r="L547" s="177">
        <f t="array" ref="L547">SUM(IF(ISERROR(L548:L598),"",L548:L598))</f>
        <v>-0.2511449927</v>
      </c>
      <c r="M547" s="177">
        <f t="array" ref="M547">SUM(IF(ISERROR(M548:M598),"",M548:M598))</f>
        <v>-0.2055659703</v>
      </c>
      <c r="N547" s="177">
        <f t="array" ref="N547">SUM(IF(ISERROR(N548:N598),"",N548:N598))</f>
        <v>-0.1839594435</v>
      </c>
      <c r="O547" s="177">
        <f t="array" ref="O547">SUM(IF(ISERROR(O548:O598),"",O548:O598))</f>
        <v>-0.1568481659</v>
      </c>
      <c r="P547" s="177">
        <f t="array" ref="P547">SUM(IF(ISERROR(P548:P598),"",P548:P598))</f>
        <v>-0.1255747195</v>
      </c>
      <c r="Q547" s="177">
        <f t="array" ref="Q547">SUM(IF(ISERROR(Q548:Q598),"",Q548:Q598))</f>
        <v>-0.1100288761</v>
      </c>
      <c r="R547" s="177">
        <f t="array" ref="R547">SUM(IF(ISERROR(R548:R598),"",R548:R598))</f>
        <v>-0.09704953571</v>
      </c>
      <c r="S547" s="177">
        <f t="array" ref="S547">SUM(IF(ISERROR(S548:S598),"",S548:S598))</f>
        <v>-0.08530231908</v>
      </c>
      <c r="T547" s="177">
        <f t="array" ref="T547">SUM(IF(ISERROR(T548:T598),"",T548:T598))</f>
        <v>-0.1165006551</v>
      </c>
      <c r="U547" s="177">
        <f t="array" ref="U547">SUM(IF(ISERROR(U548:U598),"",U548:U598))</f>
        <v>-0.0906716</v>
      </c>
      <c r="V547" s="177">
        <f t="array" ref="V547">SUM(IF(ISERROR(V548:V598),"",V548:V598))</f>
        <v>-0.07766965824</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-0.02819660256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-0.02140704704</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-0.01694096017</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-0.01390425386</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-0.01063979457</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-0.007130500837</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-0.003358010075</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-0.1541381896</v>
      </c>
      <c r="AG547" s="177">
        <f t="array" ref="AG547">SUM(IF(ISERROR(AG548:AG598),"",AG548:AG598))</f>
        <v>-0.1209930569</v>
      </c>
      <c r="AH547" s="177">
        <f t="array" ref="AH547">SUM(IF(ISERROR(AH548:AH598),"",AH548:AH598))</f>
        <v>-0.1071231743</v>
      </c>
      <c r="AI547" s="177">
        <f t="array" ref="AI547">SUM(IF(ISERROR(AI548:AI598),"",AI548:AI598))</f>
        <v>-0.09455907491</v>
      </c>
      <c r="AJ547" s="177">
        <f t="array" ref="AJ547">SUM(IF(ISERROR(AJ548:AJ598),"",AJ548:AJ598))</f>
        <v>-0.07983186716</v>
      </c>
      <c r="AK547" s="177">
        <f t="array" ref="AK547">SUM(IF(ISERROR(AK548:AK598),"",AK548:AK598))</f>
        <v>-0.06805185564</v>
      </c>
      <c r="AL547" s="177">
        <f t="array" ref="AL547">SUM(IF(ISERROR(AL548:AL598),"",AL548:AL598))</f>
        <v>-0.05960520071</v>
      </c>
      <c r="AM547" s="177">
        <f t="array" ref="AM547">SUM(IF(ISERROR(AM548:AM598),"",AM548:AM598))</f>
        <v>-0.05487188383</v>
      </c>
      <c r="AN547" s="177">
        <f t="array" ref="AN547">SUM(IF(ISERROR(AN548:AN598),"",AN548:AN598))</f>
        <v>-0.05265092866</v>
      </c>
      <c r="AO547" s="177">
        <f t="array" ref="AO547">SUM(IF(ISERROR(AO548:AO598),"",AO548:AO598))</f>
        <v>-0.05195232203</v>
      </c>
      <c r="AP547" s="177">
        <f t="array" ref="AP547">SUM(IF(ISERROR(AP548:AP598),"",AP548:AP598))</f>
        <v>-0.1715547363</v>
      </c>
      <c r="AQ547" s="177">
        <f t="array" ref="AQ547">SUM(IF(ISERROR(AQ548:AQ598),"",AQ548:AQ598))</f>
        <v>-0.2643720601</v>
      </c>
      <c r="AR547" s="177">
        <f t="array" ref="AR547">SUM(IF(ISERROR(AR548:AR598),"",AR548:AR598))</f>
        <v>-0.2508238618</v>
      </c>
      <c r="AS547" s="177">
        <f t="array" ref="AS547">SUM(IF(ISERROR(AS548:AS598),"",AS548:AS598))</f>
        <v>-0.2327656494</v>
      </c>
      <c r="AT547" s="177">
        <f t="array" ref="AT547">SUM(IF(ISERROR(AT548:AT598),"",AT548:AT598))</f>
        <v>-0.213986572</v>
      </c>
      <c r="AU547" s="177">
        <f t="array" ref="AU547">SUM(IF(ISERROR(AU548:AU598),"",AU548:AU598))</f>
        <v>-0.2062700975</v>
      </c>
      <c r="AV547" s="177">
        <f t="array" ref="AV547">SUM(IF(ISERROR(AV548:AV598),"",AV548:AV598))</f>
        <v>-0.1830482854</v>
      </c>
      <c r="AW547" s="177">
        <f t="array" ref="AW547">SUM(IF(ISERROR(AW548:AW598),"",AW548:AW598))</f>
        <v>-0.1663553941</v>
      </c>
      <c r="AX547" s="177">
        <f t="array" ref="AX547">SUM(IF(ISERROR(AX548:AX598),"",AX548:AX598))</f>
        <v>-0.1445117691</v>
      </c>
      <c r="AY547" s="177">
        <f t="array" ref="AY547">SUM(IF(ISERROR(AY548:AY598),"",AY548:AY598))</f>
        <v>-0.1218548026</v>
      </c>
      <c r="AZ547" s="177">
        <f t="array" ref="AZ547">SUM(IF(ISERROR(AZ548:AZ598),"",AZ548:AZ598))</f>
        <v>-0.08947090079</v>
      </c>
      <c r="BA547" s="177">
        <f t="array" ref="BA547">SUM(IF(ISERROR(BA548:BA598),"",BA548:BA598))</f>
        <v>-0.09081016322</v>
      </c>
      <c r="BB547" s="177">
        <f t="array" ref="BB547">SUM(IF(ISERROR(BB548:BB598),"",BB548:BB598))</f>
        <v>-0.07760940963</v>
      </c>
      <c r="BC547" s="177">
        <f t="array" ref="BC547">SUM(IF(ISERROR(BC548:BC598),"",BC548:BC598))</f>
        <v>-0.06532887018</v>
      </c>
      <c r="BD547" s="177">
        <f t="array" ref="BD547">SUM(IF(ISERROR(BD548:BD598),"",BD548:BD598))</f>
        <v>-0.05320437407</v>
      </c>
      <c r="BE547" s="177">
        <f t="array" ref="BE547">SUM(IF(ISERROR(BE548:BE598),"",BE548:BE598))</f>
        <v>-0.04132530017</v>
      </c>
      <c r="BF547" s="177">
        <f t="array" ref="BF547">SUM(IF(ISERROR(BF548:BF598),"",BF548:BF598))</f>
        <v>-0.03156057242</v>
      </c>
      <c r="BG547" s="177">
        <f t="array" ref="BG547">SUM(IF(ISERROR(BG548:BG598),"",BG548:BG598))</f>
        <v>-0.02219626653</v>
      </c>
      <c r="BH547" s="177">
        <f t="array" ref="BH547">SUM(IF(ISERROR(BH548:BH598),"",BH548:BH598))</f>
        <v>-0.0144869165</v>
      </c>
      <c r="BI547" s="177">
        <f t="array" ref="BI547">SUM(IF(ISERROR(BI548:BI598),"",BI548:BI598))</f>
        <v>-0.00818068718</v>
      </c>
      <c r="BJ547" s="177">
        <f t="array" ref="BJ547">SUM(IF(ISERROR(BJ548:BJ598),"",BJ548:BJ598))</f>
        <v>-0.003646326325</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-0.02764571126</v>
      </c>
      <c r="D548" s="177">
        <f>IF(and($C$438&gt;0,Model!X$1&lt;='Assumptions (NG)'!$V$12),IPMT('Assumptions (NG)'!$V$9,Model!X$1,'Assumptions (NG)'!$V$12,'Assumptions (NG)'!$V$7*(Model!$C$438*'Assumptions (NG)'!$B$2)/10^9),0)+IF(and($C$439&gt;0,Model!X$1&lt;='Assumptions (NG)'!$V$12),IPMT('Assumptions (NG)'!$V$9,Model!X$1,'Assumptions (NG)'!$V$12,'Assumptions (NG)'!$V$7*(Model!$C$439*'Assumptions (NG)'!$B$3)/10^9),0)</f>
        <v>-0.02569154852</v>
      </c>
      <c r="E548" s="177">
        <f>IF(and($C$438&gt;0,Model!Y$1&lt;='Assumptions (NG)'!$V$12),IPMT('Assumptions (NG)'!$V$9,Model!Y$1,'Assumptions (NG)'!$V$12,'Assumptions (NG)'!$V$7*(Model!$C$438*'Assumptions (NG)'!$B$2)/10^9),0)+IF(and($C$439&gt;0,Model!Y$1&lt;='Assumptions (NG)'!$V$12),IPMT('Assumptions (NG)'!$V$9,Model!Y$1,'Assumptions (NG)'!$V$12,'Assumptions (NG)'!$V$7*(Model!$C$439*'Assumptions (NG)'!$B$3)/10^9),0)</f>
        <v>-0.02359082357</v>
      </c>
      <c r="F548" s="177">
        <f>IF(and($C$438&gt;0,Model!Z$1&lt;='Assumptions (NG)'!$V$12),IPMT('Assumptions (NG)'!$V$9,Model!Z$1,'Assumptions (NG)'!$V$12,'Assumptions (NG)'!$V$7*(Model!$C$438*'Assumptions (NG)'!$B$2)/10^9),0)+IF(and($C$439&gt;0,Model!Z$1&lt;='Assumptions (NG)'!$V$12),IPMT('Assumptions (NG)'!$V$9,Model!Z$1,'Assumptions (NG)'!$V$12,'Assumptions (NG)'!$V$7*(Model!$C$439*'Assumptions (NG)'!$B$3)/10^9),0)</f>
        <v>-0.02133254426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-0.01890489399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-0.01629516996</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-0.01348971662</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-0.01047385428</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-0.007231802271</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-0.003746596357</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-0.05376789962</v>
      </c>
      <c r="E549" s="177">
        <f>IF(and($D$438&gt;0,Model!X$1&lt;='Assumptions (NG)'!$V$12),IPMT('Assumptions (NG)'!$V$9,Model!X$1,'Assumptions (NG)'!$V$12,'Assumptions (NG)'!$V$7*(Model!$D$438*'Assumptions (NG)'!$B$2)/10^9),0)+IF(and($D$439&gt;0,Model!X$1&lt;='Assumptions (NG)'!$V$12),IPMT('Assumptions (NG)'!$V$9,Model!X$1,'Assumptions (NG)'!$V$12,'Assumptions (NG)'!$V$7*(Model!$D$439*'Assumptions (NG)'!$B$3)/10^9),0)</f>
        <v>-0.04996726577</v>
      </c>
      <c r="F549" s="177">
        <f>IF(and($D$438&gt;0,Model!Y$1&lt;='Assumptions (NG)'!$V$12),IPMT('Assumptions (NG)'!$V$9,Model!Y$1,'Assumptions (NG)'!$V$12,'Assumptions (NG)'!$V$7*(Model!$D$438*'Assumptions (NG)'!$B$2)/10^9),0)+IF(and($D$439&gt;0,Model!Y$1&lt;='Assumptions (NG)'!$V$12),IPMT('Assumptions (NG)'!$V$9,Model!Y$1,'Assumptions (NG)'!$V$12,'Assumptions (NG)'!$V$7*(Model!$D$439*'Assumptions (NG)'!$B$3)/10^9),0)</f>
        <v>-0.04588158438</v>
      </c>
      <c r="G549" s="177">
        <f>IF(and($D$438&gt;0,Model!Z$1&lt;='Assumptions (NG)'!$V$12),IPMT('Assumptions (NG)'!$V$9,Model!Z$1,'Assumptions (NG)'!$V$12,'Assumptions (NG)'!$V$7*(Model!$D$438*'Assumptions (NG)'!$B$2)/10^9),0)+IF(and($D$439&gt;0,Model!Z$1&lt;='Assumptions (NG)'!$V$12),IPMT('Assumptions (NG)'!$V$9,Model!Z$1,'Assumptions (NG)'!$V$12,'Assumptions (NG)'!$V$7*(Model!$D$439*'Assumptions (NG)'!$B$3)/10^9),0)</f>
        <v>-0.04148947689</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-0.03676796133</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-0.03169233211</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-0.0262360307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-0.02037050668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-0.01406506835</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-0.00728672216</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-0.05982454534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-0.05559579187</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-0.05104988189</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-0.04616302866</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-0.04090966144</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-0.03526229168</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-0.02919136918</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-0.0226651275</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-0.01564941769</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-0.007745709714</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-0.1036062079</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-0.09628270697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-0.08840994351</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-0.0799467228</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-0.07084876053</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-0.06106845109</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-0.05055461844</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-0.03925224835</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-0.02710220049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-0.01404089905</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-0.05777168628</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-0.05368804106</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-0.04929812244</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-0.04457895993</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-0.03950586023</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-0.03405227805</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-0.02818967721</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-0.02188738131</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-0.01511241321</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-0.007829322507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-0.01352158154</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-0.01256579601</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-0.01153832656</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-0.01043379691</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-0.009246427529</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-0.007970005446</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-0.006597851708</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-0.005122786439</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-0.003537091275</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-0.001832468974</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-0.004508380047</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-0.004189701022</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-0.003847121071</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-0.003478847623</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-0.003082953666</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-0.002657367663</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-0.002199862709</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-0.001708044884</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-0.001179340722</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-0.0006109837473</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-0.00575104773</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-0.005344529588</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-0.004907522584</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-0.004437740056</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-0.003932723838</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-0.003389831404</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-0.002806222037</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-0.002178841967</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-0.001504408393</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-0.0007793922997</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-0.02229605397</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-0.09628270697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-0.08840994351</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-0.0799467228</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-0.07084876053</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-0.06106845109</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-0.05055461844</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-0.03925224835</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-0.02710220049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-0.01404089905</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-0.01214579933</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-0.01128726224</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-0.01036433486</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-0.009372187941</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-0.008305629997</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-0.007159080208</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-0.005926539184</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-0.004601557584</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-0.003177202363</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-0.001646020502</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-0.02372515112</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-0.02204811681</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-0.02024530493</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-0.01830728215</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-0.01622390767</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-0.0139842801</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-0.01157668046</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-0.008988510853</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-0.006206228523</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-0.003215275018</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-0.01471330781</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-0.013673284</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-0.01255525841</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-0.0113533809</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-0.01006136257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-0.008672442869</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-0.00717935419</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-0.00557428386</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-0.003848833255</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-0.001993973855</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-0.006401368753</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-0.005948882066</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-0.005462458878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-0.00493955395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-0.004377431152</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-0.003773149145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-0.003123545987</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-0.002425222593</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-0.001674524944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-0.0008675249708</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-0.01031310313</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-0.00958411187</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-0.008800446267</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-0.007958005742</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-0.007052382179</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-0.006078836848</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-0.005032275618</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-0.003907222295</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-0.002697789973</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-0.001397650227</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-0.00713149673</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-0.00662740027</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-0.006085496575</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-0.005502950103</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-0.004876712646</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-0.004203507379</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-0.003479811717</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-0.002701838881</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-0.001865518082</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-0.0009664732233</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-0.008406125552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-0.007811930771</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-0.007173171382</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-0.006486505039</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-0.005748338719</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-0.004954809926</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-0.004101766474</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-0.003184744762</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-0.002198946422</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-0.001139213207</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-0.05280056607</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-0.04906830909</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-0.04505613284</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-0.04074304336</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-0.03610647218</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-0.03112215815</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-0.02576402058</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-0.02000402268</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-0.01381202495</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-0.007155627383</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-0.0002877525543</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-0.0002674124981</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-0.0002455469377</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-0.0002220414603</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-0.0001967730721</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-0.0001696095548</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-0.0001404087736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-0.0001090179339</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-0.00007527278123</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-0.00003899674208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-0.1838581677</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-0.1708619826</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-0.1568910836</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-0.1418723672</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-0.1257272471</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-0.1083712429</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-0.08971353848</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-0.06965650619</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-0.04809519648</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-0.02491678854</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-0.0116563771</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-0.01083243528</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-0.009946697813</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-0.008994530041</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-0.007970949685</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-0.006870600803</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-0.005687725755</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-0.004416135078</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-0.0030491751</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-0.001579693124</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-0.03377598817</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-0.03138850112</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-0.02882195254</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-0.02606291282</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-0.02309694512</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-0.01990852985</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-0.01648098342</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-0.01279637102</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-0.008835412685</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-0.004577382475</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-0.03220286009</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-0.02992657106</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-0.02747956035</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-0.02484902384</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-0.02202119709</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-0.01898128333</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-0.01571337604</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-0.01220037571</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-0.008423900349</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-0.004364189337</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-0.03476393825</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-0.03230661704</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-0.02966499673</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-0.0268252549</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-0.02377253243</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-0.02049085578</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-0.01696305338</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-0.01317066579</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-0.009093849142</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-0.004711271242</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-0.02877610211</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-0.02674203664</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-0.02455541627</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-0.02220479937</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-0.01967788619</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-0.01696145454</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-0.0140412905</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-0.01090211417</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-0.007527499605</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-0.003899788952</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-0.009083573559</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-0.008441492738</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-0.007751255855</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-0.007009251205</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-0.006211596208</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-0.005354117085</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-0.004432327028</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-0.003441402717</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-0.002376159082</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-0.001231022175</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-0.01243600363</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-0.01155695318</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-0.01061197394</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-0.009596121268</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-0.008504079642</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-0.007330134893</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-0.006068144287</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-0.004711504387</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-0.003253116494</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-0.001685349509</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-0.005782399866</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-0.005373665569</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-0.0049342762</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-0.004461932627</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-0.003954163287</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-0.003408311246</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-0.002821520302</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-0.002190720038</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-0.001512609753</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-0.0007836411975</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-0.02838594918</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-0.02637946204</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-0.02422248836</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-0.02190374165</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-0.01941108894</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-0.01673148728</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-0.0138509155</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-0.01075430083</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-0.007425440055</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-0.003846914728</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-0.008081859205</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-0.007510585492</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-0.00689646625</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-0.006236288065</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-0.005526596517</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-0.004763678102</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-0.003943540806</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-0.003061893213</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-0.00211412205</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-0.00109526805</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-0.00634030137</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-0.005892131287</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-0.005410348448</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-0.004892431897</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-0.004335671604</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-0.003737154289</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-0.003093748176</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-0.002402086604</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-0.001658550414</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-0.0008592490095</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-0.006395044709</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-0.005943005043</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-0.005457062402</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-0.004934674063</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-0.004373106598</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-0.003769421573</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-0.003120460172</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-0.002422826665</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-0.001672870646</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-0.000866667925</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-0.006852066645</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-0.006367721959</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-0.005847051422</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-0.005287330595</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-0.004685630706</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-0.004038803325</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-0.00334346389</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-0.002595973998</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-0.001792422364</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-0.0009286043572</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-0.007132536913</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-0.006628366927</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-0.006086384191</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-0.00550375275</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-0.004877423952</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-0.004204120493</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-0.003480319275</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-0.002702232965</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-0.001865790182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-0.0009666141908</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-0.006846734519</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-0.006362766739</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-0.005842501377</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-0.005283216112</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-0.004681984452</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-0.004035660418</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-0.003340862081</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-0.002593953869</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-0.00179102754</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-0.0009278817378</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-0.008209778726</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-0.007629462902</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-0.007005623393</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-0.006334995919</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-0.005614071386</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-0.004839077512</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-0.004005959098</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-0.003110356803</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-0.002147584335</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-0.001112603933</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-0.1297592443</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-0.1205870918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-0.1107270278</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-0.1001274591</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-0.08873292263</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-0.07648379598</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-0.06331598483</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-0.04916058784</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-0.03394353608</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-0.01758520544</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-0.1110963179</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-0.1032433717</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-0.09480145444</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-0.08572639341</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-0.0759707028</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-0.06548333539</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-0.05420941544</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-0.04208995148</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-0.02906152773</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-0.0150559722</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-0.01311225242</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-0.0121854007</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-0.0111890351</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-0.01011794207</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-0.008966517075</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-0.007728735201</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-0.006398119686</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-0.004967708008</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-0.003430015454</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-0.001776995958</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-0.007393190431</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-0.006870595909</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-0.006308806798</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-0.005704883503</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-0.005055665961</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-0.004357757103</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-0.003607505082</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-0.002800984158</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-0.001933974165</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-0.001001938423</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-0.007926362117</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-0.00736607986</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-0.006763776433</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-0.006116300249</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-0.005420263352</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-0.004672023687</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-0.003867666048</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-0.003002981585</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-0.002073445788</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-0.001074194806</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-0.02062846247</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-0.01917032047</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-0.01760281782</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-0.01591775247</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-0.01410630722</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-0.01215900357</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-0.01006565215</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-0.00781529938</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-0.005396170146</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-0.00279560622</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-0.007775469183</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-0.007225852933</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-0.006635015464</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-0.005999865184</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-0.005317078634</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-0.004583083093</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-0.003794037885</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-0.002945814288</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-0.00203397392</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-0.001053745525</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-0.01618055261</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-0.01503681524</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-0.01380729757</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-0.01248556607</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-0.01106470472</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-0.009537278758</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-0.007895295852</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-0.006130164229</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-0.004232647733</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-0.0021928175</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-0.01359995431</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-0.01263862892</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-0.01160520414</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-0.01049427249</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-0.009300020973</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-0.008016200589</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-0.006636093677</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-0.005152478746</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-0.003557592696</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-0.001843090192</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-0.01540873374</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-0.0143195531</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-0.01314868392</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-0.01188999955</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-0.01053691385</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-0.009082346723</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-0.007518687063</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-0.005837752928</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-0.004030748733</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-0.002088219223</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-0.008429857408</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-0.007833985119</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-0.007193422408</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-0.006504817495</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-0.005764567212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-0.004968798158</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-0.004113346426</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-0.003193735813</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-0.002205154405</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-0.00114242939</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-0.02690583002</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-0.02500396647</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-0.02295946315</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-0.02076162209</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-0.01839894295</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-0.01585906287</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-0.01312869179</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-0.01019354287</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-0.007038257789</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-0.003646326325</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0.01512322924</v>
      </c>
      <c r="D599" s="160">
        <f t="shared" si="29"/>
        <v>0.05485717285</v>
      </c>
      <c r="E599" s="160">
        <f t="shared" si="29"/>
        <v>0.1206699149</v>
      </c>
      <c r="F599" s="160">
        <f t="shared" si="29"/>
        <v>0.2167261137</v>
      </c>
      <c r="G599" s="160">
        <f t="shared" si="29"/>
        <v>0.3056161911</v>
      </c>
      <c r="H599" s="160">
        <f t="shared" si="29"/>
        <v>0.3304549078</v>
      </c>
      <c r="I599" s="160">
        <f t="shared" si="29"/>
        <v>0.3060944111</v>
      </c>
      <c r="J599" s="160">
        <f t="shared" si="29"/>
        <v>0.2835943948</v>
      </c>
      <c r="K599" s="160">
        <f t="shared" si="29"/>
        <v>0.08708700834</v>
      </c>
      <c r="L599" s="160">
        <f t="shared" si="29"/>
        <v>0.2546020218</v>
      </c>
      <c r="M599" s="160">
        <f t="shared" si="29"/>
        <v>0.2496227249</v>
      </c>
      <c r="N599" s="160">
        <f t="shared" si="29"/>
        <v>0.2683689035</v>
      </c>
      <c r="O599" s="160">
        <f t="shared" si="29"/>
        <v>0.2981024224</v>
      </c>
      <c r="P599" s="160">
        <f t="shared" si="29"/>
        <v>0.3051527592</v>
      </c>
      <c r="Q599" s="160">
        <f t="shared" si="29"/>
        <v>0.2994247053</v>
      </c>
      <c r="R599" s="160">
        <f t="shared" si="29"/>
        <v>0.2853067667</v>
      </c>
      <c r="S599" s="160">
        <f t="shared" si="29"/>
        <v>0.2611588557</v>
      </c>
      <c r="T599" s="160">
        <f t="shared" si="29"/>
        <v>0.2458356994</v>
      </c>
      <c r="U599" s="160">
        <f t="shared" si="29"/>
        <v>0.2031157982</v>
      </c>
      <c r="V599" s="160">
        <f t="shared" si="29"/>
        <v>0.1322057796</v>
      </c>
      <c r="W599" s="160">
        <f t="shared" si="29"/>
        <v>0.09441708293</v>
      </c>
      <c r="X599" s="160">
        <f t="shared" si="29"/>
        <v>0.1122215746</v>
      </c>
      <c r="Y599" s="160">
        <f t="shared" si="29"/>
        <v>0.1297471917</v>
      </c>
      <c r="Z599" s="160">
        <f t="shared" si="29"/>
        <v>0.1201235333</v>
      </c>
      <c r="AA599" s="160">
        <f t="shared" si="29"/>
        <v>0.1155339803</v>
      </c>
      <c r="AB599" s="160">
        <f t="shared" si="29"/>
        <v>0.1114371666</v>
      </c>
      <c r="AC599" s="160">
        <f t="shared" si="29"/>
        <v>0.09583980505</v>
      </c>
      <c r="AD599" s="160">
        <f t="shared" si="29"/>
        <v>0.07498175435</v>
      </c>
      <c r="AE599" s="160">
        <f t="shared" si="29"/>
        <v>0.06761230976</v>
      </c>
      <c r="AF599" s="160">
        <f t="shared" si="29"/>
        <v>0.06770725075</v>
      </c>
      <c r="AG599" s="160">
        <f t="shared" si="29"/>
        <v>0.06761230976</v>
      </c>
      <c r="AH599" s="160">
        <f t="shared" si="29"/>
        <v>0.06481042328</v>
      </c>
      <c r="AI599" s="160">
        <f t="shared" si="29"/>
        <v>0.04681474028</v>
      </c>
      <c r="AJ599" s="160">
        <f t="shared" si="29"/>
        <v>0.03187457879</v>
      </c>
      <c r="AK599" s="160">
        <f t="shared" si="29"/>
        <v>0.03182064549</v>
      </c>
      <c r="AL599" s="160">
        <f t="shared" si="29"/>
        <v>0.03187457879</v>
      </c>
      <c r="AM599" s="160">
        <f t="shared" si="29"/>
        <v>0.01591032275</v>
      </c>
      <c r="AN599" s="160">
        <f t="shared" si="29"/>
        <v>0</v>
      </c>
      <c r="AO599" s="160">
        <f t="shared" si="29"/>
        <v>0</v>
      </c>
      <c r="AP599" s="160">
        <f t="shared" si="29"/>
        <v>0.09148919117</v>
      </c>
      <c r="AQ599" s="160">
        <f t="shared" si="29"/>
        <v>0.2498018762</v>
      </c>
      <c r="AR599" s="160">
        <f t="shared" si="29"/>
        <v>0.3036808549</v>
      </c>
      <c r="AS599" s="160">
        <f t="shared" si="29"/>
        <v>0.2762910121</v>
      </c>
      <c r="AT599" s="160">
        <f t="shared" si="29"/>
        <v>0.2487378833</v>
      </c>
      <c r="AU599" s="160">
        <f t="shared" si="29"/>
        <v>0.2237388969</v>
      </c>
      <c r="AV599" s="160">
        <f t="shared" si="29"/>
        <v>0.2066199124</v>
      </c>
      <c r="AW599" s="160">
        <f t="shared" si="29"/>
        <v>0.2012015877</v>
      </c>
      <c r="AX599" s="160">
        <f t="shared" si="29"/>
        <v>0.2011940403</v>
      </c>
      <c r="AY599" s="160">
        <f t="shared" si="29"/>
        <v>0.2011630068</v>
      </c>
      <c r="AZ599" s="160">
        <f t="shared" si="29"/>
        <v>0.2011998138</v>
      </c>
      <c r="BA599" s="160">
        <f t="shared" si="29"/>
        <v>0.2011630068</v>
      </c>
      <c r="BB599" s="160">
        <f t="shared" si="29"/>
        <v>0.2011998138</v>
      </c>
      <c r="BC599" s="160">
        <f t="shared" si="29"/>
        <v>0.2011630068</v>
      </c>
      <c r="BD599" s="160">
        <f t="shared" si="29"/>
        <v>0.2011998138</v>
      </c>
      <c r="BE599" s="160">
        <f t="shared" si="29"/>
        <v>0.147184384</v>
      </c>
      <c r="BF599" s="160">
        <f t="shared" si="29"/>
        <v>0.04823586623</v>
      </c>
      <c r="BG599" s="160">
        <f t="shared" si="29"/>
        <v>0.001703184546</v>
      </c>
      <c r="BH599" s="160">
        <f t="shared" si="29"/>
        <v>0</v>
      </c>
      <c r="BI599" s="160">
        <f t="shared" si="29"/>
        <v>0</v>
      </c>
      <c r="BJ599" s="160">
        <f t="shared" si="29"/>
        <v>0</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0.01512322924</v>
      </c>
      <c r="D600" s="177">
        <f>IF($C$438&gt;0,'Assumptions (NG)'!W$13*Model!$C$438*('Assumptions (NG)'!$B$2*'Assumptions (NG)'!$B$17+'Assumptions (NG)'!$B$3*'Assumptions (NG)'!$B$18)/10^9,0)</f>
        <v>0.02873413556</v>
      </c>
      <c r="E600" s="177">
        <f>IF($C$438&gt;0,'Assumptions (NG)'!X$13*Model!$C$438*('Assumptions (NG)'!$B$2*'Assumptions (NG)'!$B$17+'Assumptions (NG)'!$B$3*'Assumptions (NG)'!$B$18)/10^9,0)</f>
        <v>0.02586072201</v>
      </c>
      <c r="F600" s="177">
        <f>IF($C$438&gt;0,'Assumptions (NG)'!Y$13*Model!$C$438*('Assumptions (NG)'!$B$2*'Assumptions (NG)'!$B$17+'Assumptions (NG)'!$B$3*'Assumptions (NG)'!$B$18)/10^9,0)</f>
        <v>0.02328977304</v>
      </c>
      <c r="G600" s="177">
        <f>IF($C$438&gt;0,'Assumptions (NG)'!Z$13*Model!$C$438*('Assumptions (NG)'!$B$2*'Assumptions (NG)'!$B$17+'Assumptions (NG)'!$B$3*'Assumptions (NG)'!$B$18)/10^9,0)</f>
        <v>0.02096079573</v>
      </c>
      <c r="H600" s="177">
        <f>IF($C$438&gt;0,'Assumptions (NG)'!AA$13*Model!$C$438*('Assumptions (NG)'!$B$2*'Assumptions (NG)'!$B$17+'Assumptions (NG)'!$B$3*'Assumptions (NG)'!$B$18)/10^9,0)</f>
        <v>0.01884354364</v>
      </c>
      <c r="I600" s="177">
        <f>IF($C$438&gt;0,'Assumptions (NG)'!AB$13*Model!$C$438*('Assumptions (NG)'!$B$2*'Assumptions (NG)'!$B$17+'Assumptions (NG)'!$B$3*'Assumptions (NG)'!$B$18)/10^9,0)</f>
        <v>0.01784541051</v>
      </c>
      <c r="J600" s="177">
        <f>IF($C$438&gt;0,'Assumptions (NG)'!AC$13*Model!$C$438*('Assumptions (NG)'!$B$2*'Assumptions (NG)'!$B$17+'Assumptions (NG)'!$B$3*'Assumptions (NG)'!$B$18)/10^9,0)</f>
        <v>0.01784541051</v>
      </c>
      <c r="K600" s="226" t="s">
        <v>395</v>
      </c>
      <c r="L600" s="177">
        <f>IF($C$438&gt;0,'Assumptions (NG)'!AE$13*Model!$C$438*('Assumptions (NG)'!$B$2*'Assumptions (NG)'!$B$17+'Assumptions (NG)'!$B$3*'Assumptions (NG)'!$B$18)/10^9,0)</f>
        <v>0.01784541051</v>
      </c>
      <c r="M600" s="177">
        <f>IF($C$438&gt;0,'Assumptions (NG)'!AF$13*Model!$C$438*('Assumptions (NG)'!$B$2*'Assumptions (NG)'!$B$17+'Assumptions (NG)'!$B$3*'Assumptions (NG)'!$B$18)/10^9,0)</f>
        <v>0.01787565697</v>
      </c>
      <c r="N600" s="177">
        <f>IF($C$438&gt;0,'Assumptions (NG)'!AG$13*Model!$C$438*('Assumptions (NG)'!$B$2*'Assumptions (NG)'!$B$17+'Assumptions (NG)'!$B$3*'Assumptions (NG)'!$B$18)/10^9,0)</f>
        <v>0.01784541051</v>
      </c>
      <c r="O600" s="177">
        <f>IF($C$438&gt;0,'Assumptions (NG)'!AH$13*Model!$C$438*('Assumptions (NG)'!$B$2*'Assumptions (NG)'!$B$17+'Assumptions (NG)'!$B$3*'Assumptions (NG)'!$B$18)/10^9,0)</f>
        <v>0.01787565697</v>
      </c>
      <c r="P600" s="177">
        <f>IF($C$438&gt;0,'Assumptions (NG)'!AI$13*Model!$C$438*('Assumptions (NG)'!$B$2*'Assumptions (NG)'!$B$17+'Assumptions (NG)'!$B$3*'Assumptions (NG)'!$B$18)/10^9,0)</f>
        <v>0.01784541051</v>
      </c>
      <c r="Q600" s="177">
        <f>IF($C$438&gt;0,'Assumptions (NG)'!AJ$13*Model!$C$438*('Assumptions (NG)'!$B$2*'Assumptions (NG)'!$B$17+'Assumptions (NG)'!$B$3*'Assumptions (NG)'!$B$18)/10^9,0)</f>
        <v>0.01787565697</v>
      </c>
      <c r="R600" s="177">
        <f>IF($C$438&gt;0,'Assumptions (NG)'!AK$13*Model!$C$438*('Assumptions (NG)'!$B$2*'Assumptions (NG)'!$B$17+'Assumptions (NG)'!$B$3*'Assumptions (NG)'!$B$18)/10^9,0)</f>
        <v>0.008922705254</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0.02612303729</v>
      </c>
      <c r="E601" s="177">
        <f>IF($D$438&gt;0,'Assumptions (NG)'!W$13*Model!$D$438*('Assumptions (NG)'!$B$2*'Assumptions (NG)'!$C$17+'Assumptions (NG)'!$B$3*'Assumptions (NG)'!$C$18)/10^9,0)</f>
        <v>0.04963377085</v>
      </c>
      <c r="F601" s="177">
        <f>IF($D$438&gt;0,'Assumptions (NG)'!X$13*Model!$D$438*('Assumptions (NG)'!$B$2*'Assumptions (NG)'!$C$17+'Assumptions (NG)'!$B$3*'Assumptions (NG)'!$C$18)/10^9,0)</f>
        <v>0.04467039377</v>
      </c>
      <c r="G601" s="177">
        <f>IF($D$438&gt;0,'Assumptions (NG)'!Y$13*Model!$D$438*('Assumptions (NG)'!$B$2*'Assumptions (NG)'!$C$17+'Assumptions (NG)'!$B$3*'Assumptions (NG)'!$C$18)/10^9,0)</f>
        <v>0.04022947743</v>
      </c>
      <c r="H601" s="177">
        <f>IF($D$438&gt;0,'Assumptions (NG)'!Z$13*Model!$D$438*('Assumptions (NG)'!$B$2*'Assumptions (NG)'!$C$17+'Assumptions (NG)'!$B$3*'Assumptions (NG)'!$C$18)/10^9,0)</f>
        <v>0.03620652969</v>
      </c>
      <c r="I601" s="177">
        <f>IF($D$438&gt;0,'Assumptions (NG)'!AA$13*Model!$D$438*('Assumptions (NG)'!$B$2*'Assumptions (NG)'!$C$17+'Assumptions (NG)'!$B$3*'Assumptions (NG)'!$C$18)/10^9,0)</f>
        <v>0.03254930446</v>
      </c>
      <c r="J601" s="177">
        <f>IF($D$438&gt;0,'Assumptions (NG)'!AB$13*Model!$D$438*('Assumptions (NG)'!$B$2*'Assumptions (NG)'!$C$17+'Assumptions (NG)'!$B$3*'Assumptions (NG)'!$C$18)/10^9,0)</f>
        <v>0.030825184</v>
      </c>
      <c r="K601" s="226" t="s">
        <v>396</v>
      </c>
      <c r="L601" s="177">
        <f>IF($D$438&gt;0,'Assumptions (NG)'!AD$13*Model!$D$438*('Assumptions (NG)'!$B$2*'Assumptions (NG)'!$C$17+'Assumptions (NG)'!$B$3*'Assumptions (NG)'!$C$18)/10^9,0)</f>
        <v>0.03087743008</v>
      </c>
      <c r="M601" s="177">
        <f>IF($D$438&gt;0,'Assumptions (NG)'!AE$13*Model!$D$438*('Assumptions (NG)'!$B$2*'Assumptions (NG)'!$C$17+'Assumptions (NG)'!$B$3*'Assumptions (NG)'!$C$18)/10^9,0)</f>
        <v>0.030825184</v>
      </c>
      <c r="N601" s="177">
        <f>IF($D$438&gt;0,'Assumptions (NG)'!AF$13*Model!$D$438*('Assumptions (NG)'!$B$2*'Assumptions (NG)'!$C$17+'Assumptions (NG)'!$B$3*'Assumptions (NG)'!$C$18)/10^9,0)</f>
        <v>0.03087743008</v>
      </c>
      <c r="O601" s="177">
        <f>IF($D$438&gt;0,'Assumptions (NG)'!AG$13*Model!$D$438*('Assumptions (NG)'!$B$2*'Assumptions (NG)'!$C$17+'Assumptions (NG)'!$B$3*'Assumptions (NG)'!$C$18)/10^9,0)</f>
        <v>0.030825184</v>
      </c>
      <c r="P601" s="177">
        <f>IF($D$438&gt;0,'Assumptions (NG)'!AH$13*Model!$D$438*('Assumptions (NG)'!$B$2*'Assumptions (NG)'!$C$17+'Assumptions (NG)'!$B$3*'Assumptions (NG)'!$C$18)/10^9,0)</f>
        <v>0.03087743008</v>
      </c>
      <c r="Q601" s="177">
        <f>IF($D$438&gt;0,'Assumptions (NG)'!AI$13*Model!$D$438*('Assumptions (NG)'!$B$2*'Assumptions (NG)'!$C$17+'Assumptions (NG)'!$B$3*'Assumptions (NG)'!$C$18)/10^9,0)</f>
        <v>0.030825184</v>
      </c>
      <c r="R601" s="177">
        <f>IF($D$438&gt;0,'Assumptions (NG)'!AJ$13*Model!$D$438*('Assumptions (NG)'!$B$2*'Assumptions (NG)'!$C$17+'Assumptions (NG)'!$B$3*'Assumptions (NG)'!$C$18)/10^9,0)</f>
        <v>0.03087743008</v>
      </c>
      <c r="S601" s="177">
        <f>IF($D$438&gt;0,'Assumptions (NG)'!AK$13*Model!$D$438*('Assumptions (NG)'!$B$2*'Assumptions (NG)'!$C$17+'Assumptions (NG)'!$B$3*'Assumptions (NG)'!$C$18)/10^9,0)</f>
        <v>0.015412592</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0.045175422</v>
      </c>
      <c r="F602" s="160">
        <f>IF($E$438&gt;0,'Assumptions (NG)'!W$13*Model!$E$438*(AVERAGE('Assumptions (NG)'!$B$2:$C$2)*'Assumptions (NG)'!$D$17+AVERAGE('Assumptions (NG)'!$B$3:$C$3)*'Assumptions (NG)'!$D$18)/10^9,0)</f>
        <v>0.08583330179</v>
      </c>
      <c r="G602" s="160">
        <f>IF($E$438&gt;0,'Assumptions (NG)'!X$13*Model!$E$438*(AVERAGE('Assumptions (NG)'!$B$2:$C$2)*'Assumptions (NG)'!$D$17+AVERAGE('Assumptions (NG)'!$B$3:$C$3)*'Assumptions (NG)'!$D$18)/10^9,0)</f>
        <v>0.07724997161</v>
      </c>
      <c r="H602" s="160">
        <f>IF($E$438&gt;0,'Assumptions (NG)'!Y$13*Model!$E$438*(AVERAGE('Assumptions (NG)'!$B$2:$C$2)*'Assumptions (NG)'!$D$17+AVERAGE('Assumptions (NG)'!$B$3:$C$3)*'Assumptions (NG)'!$D$18)/10^9,0)</f>
        <v>0.06957014987</v>
      </c>
      <c r="I602" s="160">
        <f>IF($E$438&gt;0,'Assumptions (NG)'!Z$13*Model!$E$438*(AVERAGE('Assumptions (NG)'!$B$2:$C$2)*'Assumptions (NG)'!$D$17+AVERAGE('Assumptions (NG)'!$B$3:$C$3)*'Assumptions (NG)'!$D$18)/10^9,0)</f>
        <v>0.06261313489</v>
      </c>
      <c r="J602" s="160">
        <f>IF($E$438&gt;0,'Assumptions (NG)'!AA$13*Model!$E$438*(AVERAGE('Assumptions (NG)'!$B$2:$C$2)*'Assumptions (NG)'!$D$17+AVERAGE('Assumptions (NG)'!$B$3:$C$3)*'Assumptions (NG)'!$D$18)/10^9,0)</f>
        <v>0.05628857581</v>
      </c>
      <c r="K602" s="226" t="s">
        <v>397</v>
      </c>
      <c r="L602" s="160">
        <f>IF($E$438&gt;0,'Assumptions (NG)'!AC$13*Model!$E$438*(AVERAGE('Assumptions (NG)'!$B$2:$C$2)*'Assumptions (NG)'!$D$17+AVERAGE('Assumptions (NG)'!$B$3:$C$3)*'Assumptions (NG)'!$D$18)/10^9,0)</f>
        <v>0.05330699795</v>
      </c>
      <c r="M602" s="160">
        <f>IF($E$438&gt;0,'Assumptions (NG)'!AD$13*Model!$E$438*(AVERAGE('Assumptions (NG)'!$B$2:$C$2)*'Assumptions (NG)'!$D$17+AVERAGE('Assumptions (NG)'!$B$3:$C$3)*'Assumptions (NG)'!$D$18)/10^9,0)</f>
        <v>0.0533973488</v>
      </c>
      <c r="N602" s="160">
        <f>IF($E$438&gt;0,'Assumptions (NG)'!AE$13*Model!$E$438*(AVERAGE('Assumptions (NG)'!$B$2:$C$2)*'Assumptions (NG)'!$D$17+AVERAGE('Assumptions (NG)'!$B$3:$C$3)*'Assumptions (NG)'!$D$18)/10^9,0)</f>
        <v>0.05330699795</v>
      </c>
      <c r="O602" s="160">
        <f>IF($E$438&gt;0,'Assumptions (NG)'!AF$13*Model!$E$438*(AVERAGE('Assumptions (NG)'!$B$2:$C$2)*'Assumptions (NG)'!$D$17+AVERAGE('Assumptions (NG)'!$B$3:$C$3)*'Assumptions (NG)'!$D$18)/10^9,0)</f>
        <v>0.0533973488</v>
      </c>
      <c r="P602" s="160">
        <f>IF($E$438&gt;0,'Assumptions (NG)'!AG$13*Model!$E$438*(AVERAGE('Assumptions (NG)'!$B$2:$C$2)*'Assumptions (NG)'!$D$17+AVERAGE('Assumptions (NG)'!$B$3:$C$3)*'Assumptions (NG)'!$D$18)/10^9,0)</f>
        <v>0.05330699795</v>
      </c>
      <c r="Q602" s="160">
        <f>IF($E$438&gt;0,'Assumptions (NG)'!AH$13*Model!$E$438*(AVERAGE('Assumptions (NG)'!$B$2:$C$2)*'Assumptions (NG)'!$D$17+AVERAGE('Assumptions (NG)'!$B$3:$C$3)*'Assumptions (NG)'!$D$18)/10^9,0)</f>
        <v>0.0533973488</v>
      </c>
      <c r="R602" s="160">
        <f>IF($E$438&gt;0,'Assumptions (NG)'!AI$13*Model!$E$438*(AVERAGE('Assumptions (NG)'!$B$2:$C$2)*'Assumptions (NG)'!$D$17+AVERAGE('Assumptions (NG)'!$B$3:$C$3)*'Assumptions (NG)'!$D$18)/10^9,0)</f>
        <v>0.05330699795</v>
      </c>
      <c r="S602" s="160">
        <f>IF($E$438&gt;0,'Assumptions (NG)'!AJ$13*Model!$E$438*(AVERAGE('Assumptions (NG)'!$B$2:$C$2)*'Assumptions (NG)'!$D$17+AVERAGE('Assumptions (NG)'!$B$3:$C$3)*'Assumptions (NG)'!$D$18)/10^9,0)</f>
        <v>0.0533973488</v>
      </c>
      <c r="T602" s="160">
        <f>IF($E$438&gt;0,'Assumptions (NG)'!AK$13*Model!$E$438*(AVERAGE('Assumptions (NG)'!$B$2:$C$2)*'Assumptions (NG)'!$D$17+AVERAGE('Assumptions (NG)'!$B$3:$C$3)*'Assumptions (NG)'!$D$18)/10^9,0)</f>
        <v>0.02665349898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0.06293264514</v>
      </c>
      <c r="G603" s="160">
        <f>IF($F$438&gt;0,'Assumptions (NG)'!W$13*Model!$F$438*('Assumptions (NG)'!$E$17*AVERAGE('Assumptions (NG)'!$B$2:$D$2)+'Assumptions (NG)'!$E$18*AVERAGE('Assumptions (NG)'!$B$3:$D$3))/10^9,0)</f>
        <v>0.1195720258</v>
      </c>
      <c r="H603" s="160">
        <f>IF($F$438&gt;0,'Assumptions (NG)'!X$13*Model!$F$438*('Assumptions (NG)'!$E$17*AVERAGE('Assumptions (NG)'!$B$2:$D$2)+'Assumptions (NG)'!$E$18*AVERAGE('Assumptions (NG)'!$B$3:$D$3))/10^9,0)</f>
        <v>0.1076148232</v>
      </c>
      <c r="I603" s="160">
        <f>IF($F$438&gt;0,'Assumptions (NG)'!Y$13*Model!$F$438*('Assumptions (NG)'!$E$17*AVERAGE('Assumptions (NG)'!$B$2:$D$2)+'Assumptions (NG)'!$E$18*AVERAGE('Assumptions (NG)'!$B$3:$D$3))/10^9,0)</f>
        <v>0.09691627351</v>
      </c>
      <c r="J603" s="160">
        <f>IF($F$438&gt;0,'Assumptions (NG)'!Z$13*Model!$F$438*('Assumptions (NG)'!$E$17*AVERAGE('Assumptions (NG)'!$B$2:$D$2)+'Assumptions (NG)'!$E$18*AVERAGE('Assumptions (NG)'!$B$3:$D$3))/10^9,0)</f>
        <v>0.08722464616</v>
      </c>
      <c r="K603" s="226" t="s">
        <v>398</v>
      </c>
      <c r="L603" s="160">
        <f>IF($F$438&gt;0,'Assumptions (NG)'!AB$13*Model!$F$438*('Assumptions (NG)'!$E$17*AVERAGE('Assumptions (NG)'!$B$2:$D$2)+'Assumptions (NG)'!$E$18*AVERAGE('Assumptions (NG)'!$B$3:$D$3))/10^9,0)</f>
        <v>0.07426052126</v>
      </c>
      <c r="M603" s="160">
        <f>IF($F$438&gt;0,'Assumptions (NG)'!AC$13*Model!$F$438*('Assumptions (NG)'!$E$17*AVERAGE('Assumptions (NG)'!$B$2:$D$2)+'Assumptions (NG)'!$E$18*AVERAGE('Assumptions (NG)'!$B$3:$D$3))/10^9,0)</f>
        <v>0.07426052126</v>
      </c>
      <c r="N603" s="160">
        <f>IF($F$438&gt;0,'Assumptions (NG)'!AD$13*Model!$F$438*('Assumptions (NG)'!$E$17*AVERAGE('Assumptions (NG)'!$B$2:$D$2)+'Assumptions (NG)'!$E$18*AVERAGE('Assumptions (NG)'!$B$3:$D$3))/10^9,0)</f>
        <v>0.07438638655</v>
      </c>
      <c r="O603" s="160">
        <f>IF($F$438&gt;0,'Assumptions (NG)'!AE$13*Model!$F$438*('Assumptions (NG)'!$E$17*AVERAGE('Assumptions (NG)'!$B$2:$D$2)+'Assumptions (NG)'!$E$18*AVERAGE('Assumptions (NG)'!$B$3:$D$3))/10^9,0)</f>
        <v>0.07426052126</v>
      </c>
      <c r="P603" s="160">
        <f>IF($F$438&gt;0,'Assumptions (NG)'!AF$13*Model!$F$438*('Assumptions (NG)'!$E$17*AVERAGE('Assumptions (NG)'!$B$2:$D$2)+'Assumptions (NG)'!$E$18*AVERAGE('Assumptions (NG)'!$B$3:$D$3))/10^9,0)</f>
        <v>0.07438638655</v>
      </c>
      <c r="Q603" s="160">
        <f>IF($F$438&gt;0,'Assumptions (NG)'!AG$13*Model!$F$438*('Assumptions (NG)'!$E$17*AVERAGE('Assumptions (NG)'!$B$2:$D$2)+'Assumptions (NG)'!$E$18*AVERAGE('Assumptions (NG)'!$B$3:$D$3))/10^9,0)</f>
        <v>0.07426052126</v>
      </c>
      <c r="R603" s="160">
        <f>IF($F$438&gt;0,'Assumptions (NG)'!AH$13*Model!$F$438*('Assumptions (NG)'!$E$17*AVERAGE('Assumptions (NG)'!$B$2:$D$2)+'Assumptions (NG)'!$E$18*AVERAGE('Assumptions (NG)'!$B$3:$D$3))/10^9,0)</f>
        <v>0.07438638655</v>
      </c>
      <c r="S603" s="160">
        <f>IF($F$438&gt;0,'Assumptions (NG)'!AI$13*Model!$F$438*('Assumptions (NG)'!$E$17*AVERAGE('Assumptions (NG)'!$B$2:$D$2)+'Assumptions (NG)'!$E$18*AVERAGE('Assumptions (NG)'!$B$3:$D$3))/10^9,0)</f>
        <v>0.07426052126</v>
      </c>
      <c r="T603" s="160">
        <f>IF($F$438&gt;0,'Assumptions (NG)'!AJ$13*Model!$F$438*('Assumptions (NG)'!$E$17*AVERAGE('Assumptions (NG)'!$B$2:$D$2)+'Assumptions (NG)'!$E$18*AVERAGE('Assumptions (NG)'!$B$3:$D$3))/10^9,0)</f>
        <v>0.07438638655</v>
      </c>
      <c r="U603" s="160">
        <f>IF($F$438&gt;0,'Assumptions (NG)'!AK$13*Model!$F$438*('Assumptions (NG)'!$E$17*AVERAGE('Assumptions (NG)'!$B$2:$D$2)+'Assumptions (NG)'!$E$18*AVERAGE('Assumptions (NG)'!$B$3:$D$3))/10^9,0)</f>
        <v>0.03713026063</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0.04760392056</v>
      </c>
      <c r="H604" s="160">
        <f>IF($G$438&gt;0,'Assumptions (NG)'!W$13*Model!$G$438*('Assumptions (NG)'!$F$17*AVERAGE('Assumptions (NG)'!$C$2:$E$2)+'Assumptions (NG)'!$F$18*AVERAGE('Assumptions (NG)'!$C$3:$E$3))/10^9,0)</f>
        <v>0.09044744906</v>
      </c>
      <c r="I604" s="160">
        <f>IF($G$438&gt;0,'Assumptions (NG)'!X$13*Model!$G$438*('Assumptions (NG)'!$F$17*AVERAGE('Assumptions (NG)'!$C$2:$E$2)+'Assumptions (NG)'!$F$18*AVERAGE('Assumptions (NG)'!$C$3:$E$3))/10^9,0)</f>
        <v>0.08140270415</v>
      </c>
      <c r="J604" s="160">
        <f>IF($G$438&gt;0,'Assumptions (NG)'!Y$13*Model!$G$438*('Assumptions (NG)'!$F$17*AVERAGE('Assumptions (NG)'!$C$2:$E$2)+'Assumptions (NG)'!$F$18*AVERAGE('Assumptions (NG)'!$C$3:$E$3))/10^9,0)</f>
        <v>0.07331003766</v>
      </c>
      <c r="K604" s="160">
        <f>IF($G$438&gt;0,'Assumptions (NG)'!Z$13*Model!$G$438*('Assumptions (NG)'!$F$17*AVERAGE('Assumptions (NG)'!$C$2:$E$2)+'Assumptions (NG)'!$F$18*AVERAGE('Assumptions (NG)'!$C$3:$E$3))/10^9,0)</f>
        <v>0.06597903389</v>
      </c>
      <c r="L604" s="160">
        <f>IF($G$438&gt;0,'Assumptions (NG)'!AA$13*Model!$G$438*('Assumptions (NG)'!$F$17*AVERAGE('Assumptions (NG)'!$C$2:$E$2)+'Assumptions (NG)'!$F$18*AVERAGE('Assumptions (NG)'!$C$3:$E$3))/10^9,0)</f>
        <v>0.05931448502</v>
      </c>
      <c r="M604" s="160">
        <f>IF($G$438&gt;0,'Assumptions (NG)'!AB$13*Model!$G$438*('Assumptions (NG)'!$F$17*AVERAGE('Assumptions (NG)'!$C$2:$E$2)+'Assumptions (NG)'!$F$18*AVERAGE('Assumptions (NG)'!$C$3:$E$3))/10^9,0)</f>
        <v>0.05617262626</v>
      </c>
      <c r="N604" s="160">
        <f>IF($G$438&gt;0,'Assumptions (NG)'!AC$13*Model!$G$438*('Assumptions (NG)'!$F$17*AVERAGE('Assumptions (NG)'!$C$2:$E$2)+'Assumptions (NG)'!$F$18*AVERAGE('Assumptions (NG)'!$C$3:$E$3))/10^9,0)</f>
        <v>0.05617262626</v>
      </c>
      <c r="O604" s="160">
        <f>IF($G$438&gt;0,'Assumptions (NG)'!AD$13*Model!$G$438*('Assumptions (NG)'!$F$17*AVERAGE('Assumptions (NG)'!$C$2:$E$2)+'Assumptions (NG)'!$F$18*AVERAGE('Assumptions (NG)'!$C$3:$E$3))/10^9,0)</f>
        <v>0.0562678341</v>
      </c>
      <c r="P604" s="160">
        <f>IF($G$438&gt;0,'Assumptions (NG)'!AE$13*Model!$G$438*('Assumptions (NG)'!$F$17*AVERAGE('Assumptions (NG)'!$C$2:$E$2)+'Assumptions (NG)'!$F$18*AVERAGE('Assumptions (NG)'!$C$3:$E$3))/10^9,0)</f>
        <v>0.05617262626</v>
      </c>
      <c r="Q604" s="160">
        <f>IF($G$438&gt;0,'Assumptions (NG)'!AF$13*Model!$G$438*('Assumptions (NG)'!$F$17*AVERAGE('Assumptions (NG)'!$C$2:$E$2)+'Assumptions (NG)'!$F$18*AVERAGE('Assumptions (NG)'!$C$3:$E$3))/10^9,0)</f>
        <v>0.0562678341</v>
      </c>
      <c r="R604" s="160">
        <f>IF($G$438&gt;0,'Assumptions (NG)'!AG$13*Model!$G$438*('Assumptions (NG)'!$F$17*AVERAGE('Assumptions (NG)'!$C$2:$E$2)+'Assumptions (NG)'!$F$18*AVERAGE('Assumptions (NG)'!$C$3:$E$3))/10^9,0)</f>
        <v>0.05617262626</v>
      </c>
      <c r="S604" s="160">
        <f>IF($G$438&gt;0,'Assumptions (NG)'!AH$13*Model!$G$438*('Assumptions (NG)'!$F$17*AVERAGE('Assumptions (NG)'!$C$2:$E$2)+'Assumptions (NG)'!$F$18*AVERAGE('Assumptions (NG)'!$C$3:$E$3))/10^9,0)</f>
        <v>0.0562678341</v>
      </c>
      <c r="T604" s="160">
        <f>IF($G$438&gt;0,'Assumptions (NG)'!AI$13*Model!$G$438*('Assumptions (NG)'!$F$17*AVERAGE('Assumptions (NG)'!$C$2:$E$2)+'Assumptions (NG)'!$F$18*AVERAGE('Assumptions (NG)'!$C$3:$E$3))/10^9,0)</f>
        <v>0.05617262626</v>
      </c>
      <c r="U604" s="160">
        <f>IF($G$438&gt;0,'Assumptions (NG)'!AJ$13*Model!$G$438*('Assumptions (NG)'!$F$17*AVERAGE('Assumptions (NG)'!$C$2:$E$2)+'Assumptions (NG)'!$F$18*AVERAGE('Assumptions (NG)'!$C$3:$E$3))/10^9,0)</f>
        <v>0.0562678341</v>
      </c>
      <c r="V604" s="160">
        <f>IF($G$438&gt;0,'Assumptions (NG)'!AK$13*Model!$G$438*('Assumptions (NG)'!$F$17*AVERAGE('Assumptions (NG)'!$C$2:$E$2)+'Assumptions (NG)'!$F$18*AVERAGE('Assumptions (NG)'!$C$3:$E$3))/10^9,0)</f>
        <v>0.02808631313</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0.007772412397</v>
      </c>
      <c r="I605" s="160">
        <f>IF($H$438&gt;0,'Assumptions (NG)'!W$13*Model!$H$438*('Assumptions (NG)'!$G$17*AVERAGE('Assumptions (NG)'!$D$2:$F$2)+'Assumptions (NG)'!$G$18*AVERAGE('Assumptions (NG)'!$D$3:$F$3))/10^9,0)</f>
        <v>0.01476758356</v>
      </c>
      <c r="J605" s="160">
        <f>IF($H$438&gt;0,'Assumptions (NG)'!X$13*Model!$H$438*('Assumptions (NG)'!$G$17*AVERAGE('Assumptions (NG)'!$D$2:$F$2)+'Assumptions (NG)'!$G$18*AVERAGE('Assumptions (NG)'!$D$3:$F$3))/10^9,0)</f>
        <v>0.0132908252</v>
      </c>
      <c r="K605" s="160">
        <f>IF($H$438&gt;0,'Assumptions (NG)'!Y$13*Model!$H$438*('Assumptions (NG)'!$G$17*AVERAGE('Assumptions (NG)'!$D$2:$F$2)+'Assumptions (NG)'!$G$18*AVERAGE('Assumptions (NG)'!$D$3:$F$3))/10^9,0)</f>
        <v>0.01196951509</v>
      </c>
      <c r="L605" s="160">
        <f>IF($H$438&gt;0,'Assumptions (NG)'!Z$13*Model!$H$438*('Assumptions (NG)'!$G$17*AVERAGE('Assumptions (NG)'!$D$2:$F$2)+'Assumptions (NG)'!$G$18*AVERAGE('Assumptions (NG)'!$D$3:$F$3))/10^9,0)</f>
        <v>0.01077256358</v>
      </c>
      <c r="M605" s="160">
        <f>IF($H$438&gt;0,'Assumptions (NG)'!AA$13*Model!$H$438*('Assumptions (NG)'!$G$17*AVERAGE('Assumptions (NG)'!$D$2:$F$2)+'Assumptions (NG)'!$G$18*AVERAGE('Assumptions (NG)'!$D$3:$F$3))/10^9,0)</f>
        <v>0.009684425847</v>
      </c>
      <c r="N605" s="160">
        <f>IF($H$438&gt;0,'Assumptions (NG)'!AB$13*Model!$H$438*('Assumptions (NG)'!$G$17*AVERAGE('Assumptions (NG)'!$D$2:$F$2)+'Assumptions (NG)'!$G$18*AVERAGE('Assumptions (NG)'!$D$3:$F$3))/10^9,0)</f>
        <v>0.009171446629</v>
      </c>
      <c r="O605" s="160">
        <f>IF($H$438&gt;0,'Assumptions (NG)'!AC$13*Model!$H$438*('Assumptions (NG)'!$G$17*AVERAGE('Assumptions (NG)'!$D$2:$F$2)+'Assumptions (NG)'!$G$18*AVERAGE('Assumptions (NG)'!$D$3:$F$3))/10^9,0)</f>
        <v>0.009171446629</v>
      </c>
      <c r="P605" s="160">
        <f>IF($H$438&gt;0,'Assumptions (NG)'!AD$13*Model!$H$438*('Assumptions (NG)'!$G$17*AVERAGE('Assumptions (NG)'!$D$2:$F$2)+'Assumptions (NG)'!$G$18*AVERAGE('Assumptions (NG)'!$D$3:$F$3))/10^9,0)</f>
        <v>0.009186991454</v>
      </c>
      <c r="Q605" s="160">
        <f>IF($H$438&gt;0,'Assumptions (NG)'!AE$13*Model!$H$438*('Assumptions (NG)'!$G$17*AVERAGE('Assumptions (NG)'!$D$2:$F$2)+'Assumptions (NG)'!$G$18*AVERAGE('Assumptions (NG)'!$D$3:$F$3))/10^9,0)</f>
        <v>0.009171446629</v>
      </c>
      <c r="R605" s="160">
        <f>IF($H$438&gt;0,'Assumptions (NG)'!AF$13*Model!$H$438*('Assumptions (NG)'!$G$17*AVERAGE('Assumptions (NG)'!$D$2:$F$2)+'Assumptions (NG)'!$G$18*AVERAGE('Assumptions (NG)'!$D$3:$F$3))/10^9,0)</f>
        <v>0.009186991454</v>
      </c>
      <c r="S605" s="160">
        <f>IF($H$438&gt;0,'Assumptions (NG)'!AG$13*Model!$H$438*('Assumptions (NG)'!$G$17*AVERAGE('Assumptions (NG)'!$D$2:$F$2)+'Assumptions (NG)'!$G$18*AVERAGE('Assumptions (NG)'!$D$3:$F$3))/10^9,0)</f>
        <v>0.009171446629</v>
      </c>
      <c r="T605" s="160">
        <f>IF($H$438&gt;0,'Assumptions (NG)'!AH$13*Model!$H$438*('Assumptions (NG)'!$G$17*AVERAGE('Assumptions (NG)'!$D$2:$F$2)+'Assumptions (NG)'!$G$18*AVERAGE('Assumptions (NG)'!$D$3:$F$3))/10^9,0)</f>
        <v>0.009186991454</v>
      </c>
      <c r="U605" s="160">
        <f>IF($H$438&gt;0,'Assumptions (NG)'!AI$13*Model!$H$438*('Assumptions (NG)'!$G$17*AVERAGE('Assumptions (NG)'!$D$2:$F$2)+'Assumptions (NG)'!$G$18*AVERAGE('Assumptions (NG)'!$D$3:$F$3))/10^9,0)</f>
        <v>0.009171446629</v>
      </c>
      <c r="V605" s="160">
        <f>IF($H$438&gt;0,'Assumptions (NG)'!AJ$13*Model!$H$438*('Assumptions (NG)'!$G$17*AVERAGE('Assumptions (NG)'!$D$2:$F$2)+'Assumptions (NG)'!$G$18*AVERAGE('Assumptions (NG)'!$D$3:$F$3))/10^9,0)</f>
        <v>0.009186991454</v>
      </c>
      <c r="W605" s="160">
        <f>IF($H$438&gt;0,'Assumptions (NG)'!AK$13*Model!$H$438*('Assumptions (NG)'!$G$17*AVERAGE('Assumptions (NG)'!$D$2:$F$2)+'Assumptions (NG)'!$G$18*AVERAGE('Assumptions (NG)'!$D$3:$F$3))/10^9,0)</f>
        <v>0.004585723314</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v>
      </c>
      <c r="J606" s="160">
        <f>IF($I$438&gt;0,'Assumptions (NG)'!W$13*Model!$I$438*('Assumptions (NG)'!$H$17*AVERAGE('Assumptions (NG)'!$E$2:$G$2)+'Assumptions (NG)'!$H$18*AVERAGE('Assumptions (NG)'!$E$3:$G$3))/10^9,0)</f>
        <v>0</v>
      </c>
      <c r="K606" s="160">
        <f>IF($I$438&gt;0,'Assumptions (NG)'!X$13*Model!$I$438*('Assumptions (NG)'!$H$17*AVERAGE('Assumptions (NG)'!$E$2:$G$2)+'Assumptions (NG)'!$H$18*AVERAGE('Assumptions (NG)'!$E$3:$G$3))/10^9,0)</f>
        <v>0</v>
      </c>
      <c r="L606" s="160">
        <f>IF($I$438&gt;0,'Assumptions (NG)'!Y$13*Model!$I$438*('Assumptions (NG)'!$H$17*AVERAGE('Assumptions (NG)'!$E$2:$G$2)+'Assumptions (NG)'!$H$18*AVERAGE('Assumptions (NG)'!$E$3:$G$3))/10^9,0)</f>
        <v>0</v>
      </c>
      <c r="M606" s="160">
        <f>IF($I$438&gt;0,'Assumptions (NG)'!Z$13*Model!$I$438*('Assumptions (NG)'!$H$17*AVERAGE('Assumptions (NG)'!$E$2:$G$2)+'Assumptions (NG)'!$H$18*AVERAGE('Assumptions (NG)'!$E$3:$G$3))/10^9,0)</f>
        <v>0</v>
      </c>
      <c r="N606" s="160">
        <f>IF($I$438&gt;0,'Assumptions (NG)'!AA$13*Model!$I$438*('Assumptions (NG)'!$H$17*AVERAGE('Assumptions (NG)'!$E$2:$G$2)+'Assumptions (NG)'!$H$18*AVERAGE('Assumptions (NG)'!$E$3:$G$3))/10^9,0)</f>
        <v>0</v>
      </c>
      <c r="O606" s="160">
        <f>IF($I$438&gt;0,'Assumptions (NG)'!AB$13*Model!$I$438*('Assumptions (NG)'!$H$17*AVERAGE('Assumptions (NG)'!$E$2:$G$2)+'Assumptions (NG)'!$H$18*AVERAGE('Assumptions (NG)'!$E$3:$G$3))/10^9,0)</f>
        <v>0</v>
      </c>
      <c r="P606" s="160">
        <f>IF($I$438&gt;0,'Assumptions (NG)'!AC$13*Model!$I$438*('Assumptions (NG)'!$H$17*AVERAGE('Assumptions (NG)'!$E$2:$G$2)+'Assumptions (NG)'!$H$18*AVERAGE('Assumptions (NG)'!$E$3:$G$3))/10^9,0)</f>
        <v>0</v>
      </c>
      <c r="Q606" s="160">
        <f>IF($I$438&gt;0,'Assumptions (NG)'!AD$13*Model!$I$438*('Assumptions (NG)'!$H$17*AVERAGE('Assumptions (NG)'!$E$2:$G$2)+'Assumptions (NG)'!$H$18*AVERAGE('Assumptions (NG)'!$E$3:$G$3))/10^9,0)</f>
        <v>0</v>
      </c>
      <c r="R606" s="160">
        <f>IF($I$438&gt;0,'Assumptions (NG)'!AE$13*Model!$I$438*('Assumptions (NG)'!$H$17*AVERAGE('Assumptions (NG)'!$E$2:$G$2)+'Assumptions (NG)'!$H$18*AVERAGE('Assumptions (NG)'!$E$3:$G$3))/10^9,0)</f>
        <v>0</v>
      </c>
      <c r="S606" s="160">
        <f>IF($I$438&gt;0,'Assumptions (NG)'!AF$13*Model!$I$438*('Assumptions (NG)'!$H$17*AVERAGE('Assumptions (NG)'!$E$2:$G$2)+'Assumptions (NG)'!$H$18*AVERAGE('Assumptions (NG)'!$E$3:$G$3))/10^9,0)</f>
        <v>0</v>
      </c>
      <c r="T606" s="160">
        <f>IF($I$438&gt;0,'Assumptions (NG)'!AG$13*Model!$I$438*('Assumptions (NG)'!$H$17*AVERAGE('Assumptions (NG)'!$E$2:$G$2)+'Assumptions (NG)'!$H$18*AVERAGE('Assumptions (NG)'!$E$3:$G$3))/10^9,0)</f>
        <v>0</v>
      </c>
      <c r="U606" s="160">
        <f>IF($I$438&gt;0,'Assumptions (NG)'!AH$13*Model!$I$438*('Assumptions (NG)'!$H$17*AVERAGE('Assumptions (NG)'!$E$2:$G$2)+'Assumptions (NG)'!$H$18*AVERAGE('Assumptions (NG)'!$E$3:$G$3))/10^9,0)</f>
        <v>0</v>
      </c>
      <c r="V606" s="160">
        <f>IF($I$438&gt;0,'Assumptions (NG)'!AI$13*Model!$I$438*('Assumptions (NG)'!$H$17*AVERAGE('Assumptions (NG)'!$E$2:$G$2)+'Assumptions (NG)'!$H$18*AVERAGE('Assumptions (NG)'!$E$3:$G$3))/10^9,0)</f>
        <v>0</v>
      </c>
      <c r="W606" s="160">
        <f>IF($I$438&gt;0,'Assumptions (NG)'!AJ$13*Model!$I$438*('Assumptions (NG)'!$H$17*AVERAGE('Assumptions (NG)'!$E$2:$G$2)+'Assumptions (NG)'!$H$18*AVERAGE('Assumptions (NG)'!$E$3:$G$3))/10^9,0)</f>
        <v>0</v>
      </c>
      <c r="X606" s="160">
        <f>IF($I$438&gt;0,'Assumptions (NG)'!AK$13*Model!$I$438*('Assumptions (NG)'!$H$17*AVERAGE('Assumptions (NG)'!$E$2:$G$2)+'Assumptions (NG)'!$H$18*AVERAGE('Assumptions (NG)'!$E$3:$G$3))/10^9,0)</f>
        <v>0</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0.00480971545</v>
      </c>
      <c r="K607" s="160">
        <f>IF($J$438&gt;0,'Assumptions (NG)'!W$13*Model!$J$438*('Assumptions (NG)'!$I$17*AVERAGE('Assumptions (NG)'!$F$2:$H$2)+'Assumptions (NG)'!$I$18*AVERAGE('Assumptions (NG)'!$F$3:$H$3))/10^9,0)</f>
        <v>0.009138459354</v>
      </c>
      <c r="L607" s="160">
        <f>IF($J$438&gt;0,'Assumptions (NG)'!X$13*Model!$J$438*('Assumptions (NG)'!$I$17*AVERAGE('Assumptions (NG)'!$F$2:$H$2)+'Assumptions (NG)'!$I$18*AVERAGE('Assumptions (NG)'!$F$3:$H$3))/10^9,0)</f>
        <v>0.008224613419</v>
      </c>
      <c r="M607" s="160">
        <f>IF($J$438&gt;0,'Assumptions (NG)'!Y$13*Model!$J$438*('Assumptions (NG)'!$I$17*AVERAGE('Assumptions (NG)'!$F$2:$H$2)+'Assumptions (NG)'!$I$18*AVERAGE('Assumptions (NG)'!$F$3:$H$3))/10^9,0)</f>
        <v>0.007406961792</v>
      </c>
      <c r="N607" s="160">
        <f>IF($J$438&gt;0,'Assumptions (NG)'!Z$13*Model!$J$438*('Assumptions (NG)'!$I$17*AVERAGE('Assumptions (NG)'!$F$2:$H$2)+'Assumptions (NG)'!$I$18*AVERAGE('Assumptions (NG)'!$F$3:$H$3))/10^9,0)</f>
        <v>0.006666265613</v>
      </c>
      <c r="O607" s="160">
        <f>IF($J$438&gt;0,'Assumptions (NG)'!AA$13*Model!$J$438*('Assumptions (NG)'!$I$17*AVERAGE('Assumptions (NG)'!$F$2:$H$2)+'Assumptions (NG)'!$I$18*AVERAGE('Assumptions (NG)'!$F$3:$H$3))/10^9,0)</f>
        <v>0.00599290545</v>
      </c>
      <c r="P607" s="160">
        <f>IF($J$438&gt;0,'Assumptions (NG)'!AB$13*Model!$J$438*('Assumptions (NG)'!$I$17*AVERAGE('Assumptions (NG)'!$F$2:$H$2)+'Assumptions (NG)'!$I$18*AVERAGE('Assumptions (NG)'!$F$3:$H$3))/10^9,0)</f>
        <v>0.005675464231</v>
      </c>
      <c r="Q607" s="160">
        <f>IF($J$438&gt;0,'Assumptions (NG)'!AC$13*Model!$J$438*('Assumptions (NG)'!$I$17*AVERAGE('Assumptions (NG)'!$F$2:$H$2)+'Assumptions (NG)'!$I$18*AVERAGE('Assumptions (NG)'!$F$3:$H$3))/10^9,0)</f>
        <v>0.005675464231</v>
      </c>
      <c r="R607" s="160">
        <f>IF($J$438&gt;0,'Assumptions (NG)'!AD$13*Model!$J$438*('Assumptions (NG)'!$I$17*AVERAGE('Assumptions (NG)'!$F$2:$H$2)+'Assumptions (NG)'!$I$18*AVERAGE('Assumptions (NG)'!$F$3:$H$3))/10^9,0)</f>
        <v>0.005685083661</v>
      </c>
      <c r="S607" s="160">
        <f>IF($J$438&gt;0,'Assumptions (NG)'!AE$13*Model!$J$438*('Assumptions (NG)'!$I$17*AVERAGE('Assumptions (NG)'!$F$2:$H$2)+'Assumptions (NG)'!$I$18*AVERAGE('Assumptions (NG)'!$F$3:$H$3))/10^9,0)</f>
        <v>0.005675464231</v>
      </c>
      <c r="T607" s="160">
        <f>IF($J$438&gt;0,'Assumptions (NG)'!AF$13*Model!$J$438*('Assumptions (NG)'!$I$17*AVERAGE('Assumptions (NG)'!$F$2:$H$2)+'Assumptions (NG)'!$I$18*AVERAGE('Assumptions (NG)'!$F$3:$H$3))/10^9,0)</f>
        <v>0.005685083661</v>
      </c>
      <c r="U607" s="160">
        <f>IF($J$438&gt;0,'Assumptions (NG)'!AG$13*Model!$J$438*('Assumptions (NG)'!$I$17*AVERAGE('Assumptions (NG)'!$F$2:$H$2)+'Assumptions (NG)'!$I$18*AVERAGE('Assumptions (NG)'!$F$3:$H$3))/10^9,0)</f>
        <v>0.005675464231</v>
      </c>
      <c r="V607" s="160">
        <f>IF($J$438&gt;0,'Assumptions (NG)'!AH$13*Model!$J$438*('Assumptions (NG)'!$I$17*AVERAGE('Assumptions (NG)'!$F$2:$H$2)+'Assumptions (NG)'!$I$18*AVERAGE('Assumptions (NG)'!$F$3:$H$3))/10^9,0)</f>
        <v>0.005685083661</v>
      </c>
      <c r="W607" s="160">
        <f>IF($J$438&gt;0,'Assumptions (NG)'!AI$13*Model!$J$438*('Assumptions (NG)'!$I$17*AVERAGE('Assumptions (NG)'!$F$2:$H$2)+'Assumptions (NG)'!$I$18*AVERAGE('Assumptions (NG)'!$F$3:$H$3))/10^9,0)</f>
        <v>0.005675464231</v>
      </c>
      <c r="X607" s="160">
        <f>IF($J$438&gt;0,'Assumptions (NG)'!AJ$13*Model!$J$438*('Assumptions (NG)'!$I$17*AVERAGE('Assumptions (NG)'!$F$2:$H$2)+'Assumptions (NG)'!$I$18*AVERAGE('Assumptions (NG)'!$F$3:$H$3))/10^9,0)</f>
        <v>0.005685083661</v>
      </c>
      <c r="Y607" s="160">
        <f>IF($J$438&gt;0,'Assumptions (NG)'!AK$13*Model!$J$438*('Assumptions (NG)'!$I$17*AVERAGE('Assumptions (NG)'!$F$2:$H$2)+'Assumptions (NG)'!$I$18*AVERAGE('Assumptions (NG)'!$F$3:$H$3))/10^9,0)</f>
        <v>0.002837732115</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0.01994233986</v>
      </c>
      <c r="O611" s="177">
        <f>IF($N$438&gt;0,'Assumptions (NG)'!W$13*Model!$N$438*('Assumptions (NG)'!$M$17*AVERAGE('Assumptions (NG)'!$J$2:$L$2)+'Assumptions (NG)'!$M$18*AVERAGE('Assumptions (NG)'!$J$3:$L$3))/10^9,0)</f>
        <v>0.03789044574</v>
      </c>
      <c r="P611" s="177">
        <f>IF($N$438&gt;0,'Assumptions (NG)'!X$13*Model!$N$438*('Assumptions (NG)'!$M$17*AVERAGE('Assumptions (NG)'!$J$2:$L$2)+'Assumptions (NG)'!$M$18*AVERAGE('Assumptions (NG)'!$J$3:$L$3))/10^9,0)</f>
        <v>0.03410140117</v>
      </c>
      <c r="Q611" s="177">
        <f>IF($N$438&gt;0,'Assumptions (NG)'!Y$13*Model!$N$438*('Assumptions (NG)'!$M$17*AVERAGE('Assumptions (NG)'!$J$2:$L$2)+'Assumptions (NG)'!$M$18*AVERAGE('Assumptions (NG)'!$J$3:$L$3))/10^9,0)</f>
        <v>0.03071120339</v>
      </c>
      <c r="R611" s="177">
        <f>IF($N$438&gt;0,'Assumptions (NG)'!Z$13*Model!$N$438*('Assumptions (NG)'!$M$17*AVERAGE('Assumptions (NG)'!$J$2:$L$2)+'Assumptions (NG)'!$M$18*AVERAGE('Assumptions (NG)'!$J$3:$L$3))/10^9,0)</f>
        <v>0.02764008305</v>
      </c>
      <c r="S611" s="177">
        <f>IF($N$438&gt;0,'Assumptions (NG)'!AA$13*Model!$N$438*('Assumptions (NG)'!$M$17*AVERAGE('Assumptions (NG)'!$J$2:$L$2)+'Assumptions (NG)'!$M$18*AVERAGE('Assumptions (NG)'!$J$3:$L$3))/10^9,0)</f>
        <v>0.02484815547</v>
      </c>
      <c r="T611" s="177">
        <f>IF($N$438&gt;0,'Assumptions (NG)'!AB$13*Model!$N$438*('Assumptions (NG)'!$M$17*AVERAGE('Assumptions (NG)'!$J$2:$L$2)+'Assumptions (NG)'!$M$18*AVERAGE('Assumptions (NG)'!$J$3:$L$3))/10^9,0)</f>
        <v>0.02353196104</v>
      </c>
      <c r="U611" s="177">
        <f>IF($N$438&gt;0,'Assumptions (NG)'!AC$13*Model!$N$438*('Assumptions (NG)'!$M$17*AVERAGE('Assumptions (NG)'!$J$2:$L$2)+'Assumptions (NG)'!$M$18*AVERAGE('Assumptions (NG)'!$J$3:$L$3))/10^9,0)</f>
        <v>0.02353196104</v>
      </c>
      <c r="V611" s="177">
        <f>IF($N$438&gt;0,'Assumptions (NG)'!AD$13*Model!$N$438*('Assumptions (NG)'!$M$17*AVERAGE('Assumptions (NG)'!$J$2:$L$2)+'Assumptions (NG)'!$M$18*AVERAGE('Assumptions (NG)'!$J$3:$L$3))/10^9,0)</f>
        <v>0.02357184572</v>
      </c>
      <c r="W611" s="177">
        <f>IF($N$438&gt;0,'Assumptions (NG)'!AE$13*Model!$N$438*('Assumptions (NG)'!$M$17*AVERAGE('Assumptions (NG)'!$J$2:$L$2)+'Assumptions (NG)'!$M$18*AVERAGE('Assumptions (NG)'!$J$3:$L$3))/10^9,0)</f>
        <v>0.02353196104</v>
      </c>
      <c r="X611" s="177">
        <f>IF($N$438&gt;0,'Assumptions (NG)'!AF$13*Model!$N$438*('Assumptions (NG)'!$M$17*AVERAGE('Assumptions (NG)'!$J$2:$L$2)+'Assumptions (NG)'!$M$18*AVERAGE('Assumptions (NG)'!$J$3:$L$3))/10^9,0)</f>
        <v>0.02357184572</v>
      </c>
      <c r="Y611" s="177">
        <f>IF($N$438&gt;0,'Assumptions (NG)'!AG$13*Model!$N$438*('Assumptions (NG)'!$M$17*AVERAGE('Assumptions (NG)'!$J$2:$L$2)+'Assumptions (NG)'!$M$18*AVERAGE('Assumptions (NG)'!$J$3:$L$3))/10^9,0)</f>
        <v>0.02353196104</v>
      </c>
      <c r="Z611" s="177">
        <f>IF($N$438&gt;0,'Assumptions (NG)'!AH$13*Model!$N$438*('Assumptions (NG)'!$M$17*AVERAGE('Assumptions (NG)'!$J$2:$L$2)+'Assumptions (NG)'!$M$18*AVERAGE('Assumptions (NG)'!$J$3:$L$3))/10^9,0)</f>
        <v>0.02357184572</v>
      </c>
      <c r="AA611" s="177">
        <f>IF($N$438&gt;0,'Assumptions (NG)'!AI$13*Model!$N$438*('Assumptions (NG)'!$M$17*AVERAGE('Assumptions (NG)'!$J$2:$L$2)+'Assumptions (NG)'!$M$18*AVERAGE('Assumptions (NG)'!$J$3:$L$3))/10^9,0)</f>
        <v>0.02353196104</v>
      </c>
      <c r="AB611" s="177">
        <f>IF($N$438&gt;0,'Assumptions (NG)'!AJ$13*Model!$N$438*('Assumptions (NG)'!$M$17*AVERAGE('Assumptions (NG)'!$J$2:$L$2)+'Assumptions (NG)'!$M$18*AVERAGE('Assumptions (NG)'!$J$3:$L$3))/10^9,0)</f>
        <v>0.02357184572</v>
      </c>
      <c r="AC611" s="177">
        <f>IF($N$438&gt;0,'Assumptions (NG)'!AK$13*Model!$N$438*('Assumptions (NG)'!$M$17*AVERAGE('Assumptions (NG)'!$J$2:$L$2)+'Assumptions (NG)'!$M$18*AVERAGE('Assumptions (NG)'!$J$3:$L$3))/10^9,0)</f>
        <v>0.01176598052</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0.01242107949</v>
      </c>
      <c r="P612" s="160">
        <f>IF($O$438&gt;0,'Assumptions (NG)'!W$13*Model!$O$438*('Assumptions (NG)'!$N$17*AVERAGE('Assumptions (NG)'!$K$2:$M$2)+'Assumptions (NG)'!$N$18*AVERAGE('Assumptions (NG)'!$K$3:$M$3))/10^9,0)</f>
        <v>0.02360005103</v>
      </c>
      <c r="Q612" s="160">
        <f>IF($O$438&gt;0,'Assumptions (NG)'!X$13*Model!$O$438*('Assumptions (NG)'!$N$17*AVERAGE('Assumptions (NG)'!$K$2:$M$2)+'Assumptions (NG)'!$N$18*AVERAGE('Assumptions (NG)'!$K$3:$M$3))/10^9,0)</f>
        <v>0.02124004593</v>
      </c>
      <c r="R612" s="160">
        <f>IF($O$438&gt;0,'Assumptions (NG)'!Y$13*Model!$O$438*('Assumptions (NG)'!$N$17*AVERAGE('Assumptions (NG)'!$K$2:$M$2)+'Assumptions (NG)'!$N$18*AVERAGE('Assumptions (NG)'!$K$3:$M$3))/10^9,0)</f>
        <v>0.01912846241</v>
      </c>
      <c r="S612" s="160">
        <f>IF($O$438&gt;0,'Assumptions (NG)'!Z$13*Model!$O$438*('Assumptions (NG)'!$N$17*AVERAGE('Assumptions (NG)'!$K$2:$M$2)+'Assumptions (NG)'!$N$18*AVERAGE('Assumptions (NG)'!$K$3:$M$3))/10^9,0)</f>
        <v>0.01721561617</v>
      </c>
      <c r="T612" s="160">
        <f>IF($O$438&gt;0,'Assumptions (NG)'!AA$13*Model!$O$438*('Assumptions (NG)'!$N$17*AVERAGE('Assumptions (NG)'!$K$2:$M$2)+'Assumptions (NG)'!$N$18*AVERAGE('Assumptions (NG)'!$K$3:$M$3))/10^9,0)</f>
        <v>0.01547666504</v>
      </c>
      <c r="U612" s="160">
        <f>IF($O$438&gt;0,'Assumptions (NG)'!AB$13*Model!$O$438*('Assumptions (NG)'!$N$17*AVERAGE('Assumptions (NG)'!$K$2:$M$2)+'Assumptions (NG)'!$N$18*AVERAGE('Assumptions (NG)'!$K$3:$M$3))/10^9,0)</f>
        <v>0.0146568738</v>
      </c>
      <c r="V612" s="160">
        <f>IF($O$438&gt;0,'Assumptions (NG)'!AC$13*Model!$O$438*('Assumptions (NG)'!$N$17*AVERAGE('Assumptions (NG)'!$K$2:$M$2)+'Assumptions (NG)'!$N$18*AVERAGE('Assumptions (NG)'!$K$3:$M$3))/10^9,0)</f>
        <v>0.0146568738</v>
      </c>
      <c r="W612" s="160">
        <f>IF($O$438&gt;0,'Assumptions (NG)'!AD$13*Model!$O$438*('Assumptions (NG)'!$N$17*AVERAGE('Assumptions (NG)'!$K$2:$M$2)+'Assumptions (NG)'!$N$18*AVERAGE('Assumptions (NG)'!$K$3:$M$3))/10^9,0)</f>
        <v>0.01468171596</v>
      </c>
      <c r="X612" s="160">
        <f>IF($O$438&gt;0,'Assumptions (NG)'!AE$13*Model!$O$438*('Assumptions (NG)'!$N$17*AVERAGE('Assumptions (NG)'!$K$2:$M$2)+'Assumptions (NG)'!$N$18*AVERAGE('Assumptions (NG)'!$K$3:$M$3))/10^9,0)</f>
        <v>0.0146568738</v>
      </c>
      <c r="Y612" s="160">
        <f>IF($O$438&gt;0,'Assumptions (NG)'!AF$13*Model!$O$438*('Assumptions (NG)'!$N$17*AVERAGE('Assumptions (NG)'!$K$2:$M$2)+'Assumptions (NG)'!$N$18*AVERAGE('Assumptions (NG)'!$K$3:$M$3))/10^9,0)</f>
        <v>0.01468171596</v>
      </c>
      <c r="Z612" s="160">
        <f>IF($O$438&gt;0,'Assumptions (NG)'!AG$13*Model!$O$438*('Assumptions (NG)'!$N$17*AVERAGE('Assumptions (NG)'!$K$2:$M$2)+'Assumptions (NG)'!$N$18*AVERAGE('Assumptions (NG)'!$K$3:$M$3))/10^9,0)</f>
        <v>0.0146568738</v>
      </c>
      <c r="AA612" s="160">
        <f>IF($O$438&gt;0,'Assumptions (NG)'!AH$13*Model!$O$438*('Assumptions (NG)'!$N$17*AVERAGE('Assumptions (NG)'!$K$2:$M$2)+'Assumptions (NG)'!$N$18*AVERAGE('Assumptions (NG)'!$K$3:$M$3))/10^9,0)</f>
        <v>0.01468171596</v>
      </c>
      <c r="AB612" s="160">
        <f>IF($O$438&gt;0,'Assumptions (NG)'!AI$13*Model!$O$438*('Assumptions (NG)'!$N$17*AVERAGE('Assumptions (NG)'!$K$2:$M$2)+'Assumptions (NG)'!$N$18*AVERAGE('Assumptions (NG)'!$K$3:$M$3))/10^9,0)</f>
        <v>0.0146568738</v>
      </c>
      <c r="AC612" s="160">
        <f>IF($O$438&gt;0,'Assumptions (NG)'!AJ$13*Model!$O$438*('Assumptions (NG)'!$N$17*AVERAGE('Assumptions (NG)'!$K$2:$M$2)+'Assumptions (NG)'!$N$18*AVERAGE('Assumptions (NG)'!$K$3:$M$3))/10^9,0)</f>
        <v>0.01468171596</v>
      </c>
      <c r="AD612" s="160">
        <f>IF($O$438&gt;0,'Assumptions (NG)'!AK$13*Model!$O$438*('Assumptions (NG)'!$N$17*AVERAGE('Assumptions (NG)'!$K$2:$M$2)+'Assumptions (NG)'!$N$18*AVERAGE('Assumptions (NG)'!$K$3:$M$3))/10^9,0)</f>
        <v>0.007328436899</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0.004909877065</v>
      </c>
      <c r="T616" s="177">
        <f>IF($S$438&gt;0,'Assumptions (NG)'!W$13*Model!$S$438*('Assumptions (NG)'!$R$17*AVERAGE('Assumptions (NG)'!$O$2:$Q$2)+'Assumptions (NG)'!$R$18*AVERAGE('Assumptions (NG)'!$O$3:$Q$3))/10^9,0)</f>
        <v>0.009328766423</v>
      </c>
      <c r="U616" s="177">
        <f>IF($S$438&gt;0,'Assumptions (NG)'!X$13*Model!$S$438*('Assumptions (NG)'!$R$17*AVERAGE('Assumptions (NG)'!$O$2:$Q$2)+'Assumptions (NG)'!$R$18*AVERAGE('Assumptions (NG)'!$O$3:$Q$3))/10^9,0)</f>
        <v>0.008395889781</v>
      </c>
      <c r="V616" s="177">
        <f>IF($S$438&gt;0,'Assumptions (NG)'!Y$13*Model!$S$438*('Assumptions (NG)'!$R$17*AVERAGE('Assumptions (NG)'!$O$2:$Q$2)+'Assumptions (NG)'!$R$18*AVERAGE('Assumptions (NG)'!$O$3:$Q$3))/10^9,0)</f>
        <v>0.00756121068</v>
      </c>
      <c r="W616" s="177">
        <f>IF($S$438&gt;0,'Assumptions (NG)'!Z$13*Model!$S$438*('Assumptions (NG)'!$R$17*AVERAGE('Assumptions (NG)'!$O$2:$Q$2)+'Assumptions (NG)'!$R$18*AVERAGE('Assumptions (NG)'!$O$3:$Q$3))/10^9,0)</f>
        <v>0.006805089612</v>
      </c>
      <c r="X616" s="177">
        <f>IF($S$438&gt;0,'Assumptions (NG)'!AA$13*Model!$S$438*('Assumptions (NG)'!$R$17*AVERAGE('Assumptions (NG)'!$O$2:$Q$2)+'Assumptions (NG)'!$R$18*AVERAGE('Assumptions (NG)'!$O$3:$Q$3))/10^9,0)</f>
        <v>0.006117706823</v>
      </c>
      <c r="Y616" s="177">
        <f>IF($S$438&gt;0,'Assumptions (NG)'!AB$13*Model!$S$438*('Assumptions (NG)'!$R$17*AVERAGE('Assumptions (NG)'!$O$2:$Q$2)+'Assumptions (NG)'!$R$18*AVERAGE('Assumptions (NG)'!$O$3:$Q$3))/10^9,0)</f>
        <v>0.005793654936</v>
      </c>
      <c r="Z616" s="177">
        <f>IF($S$438&gt;0,'Assumptions (NG)'!AC$13*Model!$S$438*('Assumptions (NG)'!$R$17*AVERAGE('Assumptions (NG)'!$O$2:$Q$2)+'Assumptions (NG)'!$R$18*AVERAGE('Assumptions (NG)'!$O$3:$Q$3))/10^9,0)</f>
        <v>0.005793654936</v>
      </c>
      <c r="AA616" s="177">
        <f>IF($S$438&gt;0,'Assumptions (NG)'!AD$13*Model!$S$438*('Assumptions (NG)'!$R$17*AVERAGE('Assumptions (NG)'!$O$2:$Q$2)+'Assumptions (NG)'!$R$18*AVERAGE('Assumptions (NG)'!$O$3:$Q$3))/10^9,0)</f>
        <v>0.005803474691</v>
      </c>
      <c r="AB616" s="177">
        <f>IF($S$438&gt;0,'Assumptions (NG)'!AE$13*Model!$S$438*('Assumptions (NG)'!$R$17*AVERAGE('Assumptions (NG)'!$O$2:$Q$2)+'Assumptions (NG)'!$R$18*AVERAGE('Assumptions (NG)'!$O$3:$Q$3))/10^9,0)</f>
        <v>0.005793654936</v>
      </c>
      <c r="AC616" s="177">
        <f>IF($S$438&gt;0,'Assumptions (NG)'!AF$13*Model!$S$438*('Assumptions (NG)'!$R$17*AVERAGE('Assumptions (NG)'!$O$2:$Q$2)+'Assumptions (NG)'!$R$18*AVERAGE('Assumptions (NG)'!$O$3:$Q$3))/10^9,0)</f>
        <v>0.005803474691</v>
      </c>
      <c r="AD616" s="177">
        <f>IF($S$438&gt;0,'Assumptions (NG)'!AG$13*Model!$S$438*('Assumptions (NG)'!$R$17*AVERAGE('Assumptions (NG)'!$O$2:$Q$2)+'Assumptions (NG)'!$R$18*AVERAGE('Assumptions (NG)'!$O$3:$Q$3))/10^9,0)</f>
        <v>0.005793654936</v>
      </c>
      <c r="AE616" s="177">
        <f>IF($S$438&gt;0,'Assumptions (NG)'!AH$13*Model!$S$438*('Assumptions (NG)'!$R$17*AVERAGE('Assumptions (NG)'!$O$2:$Q$2)+'Assumptions (NG)'!$R$18*AVERAGE('Assumptions (NG)'!$O$3:$Q$3))/10^9,0)</f>
        <v>0.005803474691</v>
      </c>
      <c r="AF616" s="177">
        <f>IF($S$438&gt;0,'Assumptions (NG)'!AI$13*Model!$S$438*('Assumptions (NG)'!$R$17*AVERAGE('Assumptions (NG)'!$O$2:$Q$2)+'Assumptions (NG)'!$R$18*AVERAGE('Assumptions (NG)'!$O$3:$Q$3))/10^9,0)</f>
        <v>0.005793654936</v>
      </c>
      <c r="AG616" s="177">
        <f>IF($S$438&gt;0,'Assumptions (NG)'!AJ$13*Model!$S$438*('Assumptions (NG)'!$R$17*AVERAGE('Assumptions (NG)'!$O$2:$Q$2)+'Assumptions (NG)'!$R$18*AVERAGE('Assumptions (NG)'!$O$3:$Q$3))/10^9,0)</f>
        <v>0.005803474691</v>
      </c>
      <c r="AH616" s="177">
        <f>IF($S$438&gt;0,'Assumptions (NG)'!AK$13*Model!$S$438*('Assumptions (NG)'!$R$17*AVERAGE('Assumptions (NG)'!$O$2:$Q$2)+'Assumptions (NG)'!$R$18*AVERAGE('Assumptions (NG)'!$O$3:$Q$3))/10^9,0)</f>
        <v>0.002896827468</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0.02541371998</v>
      </c>
      <c r="U617" s="160">
        <f>IF($T$438&gt;0,'Assumptions (NG)'!W$13*Model!$T$438*('Assumptions (NG)'!$S$17*AVERAGE('Assumptions (NG)'!$P$2:$R$2)+'Assumptions (NG)'!$S$18*AVERAGE('Assumptions (NG)'!$P$3:$R$3))/10^9,0)</f>
        <v>0.04828606797</v>
      </c>
      <c r="V617" s="160">
        <f>IF($T$438&gt;0,'Assumptions (NG)'!X$13*Model!$T$438*('Assumptions (NG)'!$S$17*AVERAGE('Assumptions (NG)'!$P$2:$R$2)+'Assumptions (NG)'!$S$18*AVERAGE('Assumptions (NG)'!$P$3:$R$3))/10^9,0)</f>
        <v>0.04345746117</v>
      </c>
      <c r="W617" s="160">
        <f>IF($T$438&gt;0,'Assumptions (NG)'!Y$13*Model!$T$438*('Assumptions (NG)'!$S$17*AVERAGE('Assumptions (NG)'!$P$2:$R$2)+'Assumptions (NG)'!$S$18*AVERAGE('Assumptions (NG)'!$P$3:$R$3))/10^9,0)</f>
        <v>0.03913712877</v>
      </c>
      <c r="X617" s="160">
        <f>IF($T$438&gt;0,'Assumptions (NG)'!Z$13*Model!$T$438*('Assumptions (NG)'!$S$17*AVERAGE('Assumptions (NG)'!$P$2:$R$2)+'Assumptions (NG)'!$S$18*AVERAGE('Assumptions (NG)'!$P$3:$R$3))/10^9,0)</f>
        <v>0.0352234159</v>
      </c>
      <c r="Y617" s="160">
        <f>IF($T$438&gt;0,'Assumptions (NG)'!AA$13*Model!$T$438*('Assumptions (NG)'!$S$17*AVERAGE('Assumptions (NG)'!$P$2:$R$2)+'Assumptions (NG)'!$S$18*AVERAGE('Assumptions (NG)'!$P$3:$R$3))/10^9,0)</f>
        <v>0.0316654951</v>
      </c>
      <c r="Z617" s="160">
        <f>IF($T$438&gt;0,'Assumptions (NG)'!AB$13*Model!$T$438*('Assumptions (NG)'!$S$17*AVERAGE('Assumptions (NG)'!$P$2:$R$2)+'Assumptions (NG)'!$S$18*AVERAGE('Assumptions (NG)'!$P$3:$R$3))/10^9,0)</f>
        <v>0.02998818958</v>
      </c>
      <c r="AA617" s="160">
        <f>IF($T$438&gt;0,'Assumptions (NG)'!AC$13*Model!$T$438*('Assumptions (NG)'!$S$17*AVERAGE('Assumptions (NG)'!$P$2:$R$2)+'Assumptions (NG)'!$S$18*AVERAGE('Assumptions (NG)'!$P$3:$R$3))/10^9,0)</f>
        <v>0.02998818958</v>
      </c>
      <c r="AB617" s="160">
        <f>IF($T$438&gt;0,'Assumptions (NG)'!AD$13*Model!$T$438*('Assumptions (NG)'!$S$17*AVERAGE('Assumptions (NG)'!$P$2:$R$2)+'Assumptions (NG)'!$S$18*AVERAGE('Assumptions (NG)'!$P$3:$R$3))/10^9,0)</f>
        <v>0.03003901702</v>
      </c>
      <c r="AC617" s="160">
        <f>IF($T$438&gt;0,'Assumptions (NG)'!AE$13*Model!$T$438*('Assumptions (NG)'!$S$17*AVERAGE('Assumptions (NG)'!$P$2:$R$2)+'Assumptions (NG)'!$S$18*AVERAGE('Assumptions (NG)'!$P$3:$R$3))/10^9,0)</f>
        <v>0.02998818958</v>
      </c>
      <c r="AD617" s="160">
        <f>IF($T$438&gt;0,'Assumptions (NG)'!AF$13*Model!$T$438*('Assumptions (NG)'!$S$17*AVERAGE('Assumptions (NG)'!$P$2:$R$2)+'Assumptions (NG)'!$S$18*AVERAGE('Assumptions (NG)'!$P$3:$R$3))/10^9,0)</f>
        <v>0.03003901702</v>
      </c>
      <c r="AE617" s="160">
        <f>IF($T$438&gt;0,'Assumptions (NG)'!AG$13*Model!$T$438*('Assumptions (NG)'!$S$17*AVERAGE('Assumptions (NG)'!$P$2:$R$2)+'Assumptions (NG)'!$S$18*AVERAGE('Assumptions (NG)'!$P$3:$R$3))/10^9,0)</f>
        <v>0.02998818958</v>
      </c>
      <c r="AF617" s="160">
        <f>IF($T$438&gt;0,'Assumptions (NG)'!AH$13*Model!$T$438*('Assumptions (NG)'!$S$17*AVERAGE('Assumptions (NG)'!$P$2:$R$2)+'Assumptions (NG)'!$S$18*AVERAGE('Assumptions (NG)'!$P$3:$R$3))/10^9,0)</f>
        <v>0.03003901702</v>
      </c>
      <c r="AG617" s="160">
        <f>IF($T$438&gt;0,'Assumptions (NG)'!AI$13*Model!$T$438*('Assumptions (NG)'!$S$17*AVERAGE('Assumptions (NG)'!$P$2:$R$2)+'Assumptions (NG)'!$S$18*AVERAGE('Assumptions (NG)'!$P$3:$R$3))/10^9,0)</f>
        <v>0.02998818958</v>
      </c>
      <c r="AH617" s="160">
        <f>IF($T$438&gt;0,'Assumptions (NG)'!AJ$13*Model!$T$438*('Assumptions (NG)'!$S$17*AVERAGE('Assumptions (NG)'!$P$2:$R$2)+'Assumptions (NG)'!$S$18*AVERAGE('Assumptions (NG)'!$P$3:$R$3))/10^9,0)</f>
        <v>0.03003901702</v>
      </c>
      <c r="AI617" s="160">
        <f>IF($T$438&gt;0,'Assumptions (NG)'!AK$13*Model!$T$438*('Assumptions (NG)'!$S$17*AVERAGE('Assumptions (NG)'!$P$2:$R$2)+'Assumptions (NG)'!$S$18*AVERAGE('Assumptions (NG)'!$P$3:$R$3))/10^9,0)</f>
        <v>0.01499409479</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0.02696664872</v>
      </c>
      <c r="Y621" s="176">
        <f>IF($X$438&gt;0,'Assumptions (NG)'!W13*Model!$X$438*('Assumptions (NG)'!$W$17*AVERAGE('Assumptions (NG)'!$T$2:$V$2)+'Assumptions (NG)'!$W$18*AVERAGE('Assumptions (NG)'!$T$3:$V$3))/10^9,0)</f>
        <v>0.05123663257</v>
      </c>
      <c r="Z621" s="176">
        <f>IF($X$438&gt;0,'Assumptions (NG)'!X13*Model!$X$438*('Assumptions (NG)'!$W$17*AVERAGE('Assumptions (NG)'!$T$2:$V$2)+'Assumptions (NG)'!$W$18*AVERAGE('Assumptions (NG)'!$T$3:$V$3))/10^9,0)</f>
        <v>0.04611296932</v>
      </c>
      <c r="AA621" s="176">
        <f>IF($X$438&gt;0,'Assumptions (NG)'!Y13*Model!$X$438*('Assumptions (NG)'!$W$17*AVERAGE('Assumptions (NG)'!$T$2:$V$2)+'Assumptions (NG)'!$W$18*AVERAGE('Assumptions (NG)'!$T$3:$V$3))/10^9,0)</f>
        <v>0.04152863903</v>
      </c>
      <c r="AB621" s="176">
        <f>IF($X$438&gt;0,'Assumptions (NG)'!Z13*Model!$X$438*('Assumptions (NG)'!$W$17*AVERAGE('Assumptions (NG)'!$T$2:$V$2)+'Assumptions (NG)'!$W$18*AVERAGE('Assumptions (NG)'!$T$3:$V$3))/10^9,0)</f>
        <v>0.03737577513</v>
      </c>
      <c r="AC621" s="176">
        <f>IF($X$438&gt;0,'Assumptions (NG)'!AA13*Model!$X$438*('Assumptions (NG)'!$W$17*AVERAGE('Assumptions (NG)'!$T$2:$V$2)+'Assumptions (NG)'!$W$18*AVERAGE('Assumptions (NG)'!$T$3:$V$3))/10^9,0)</f>
        <v>0.03360044431</v>
      </c>
      <c r="AD621" s="176">
        <f>IF($X$438&gt;0,'Assumptions (NG)'!AB13*Model!$X$438*('Assumptions (NG)'!$W$17*AVERAGE('Assumptions (NG)'!$T$2:$V$2)+'Assumptions (NG)'!$W$18*AVERAGE('Assumptions (NG)'!$T$3:$V$3))/10^9,0)</f>
        <v>0.03182064549</v>
      </c>
      <c r="AE621" s="176">
        <f>IF($X$438&gt;0,'Assumptions (NG)'!AC13*Model!$X$438*('Assumptions (NG)'!$W$17*AVERAGE('Assumptions (NG)'!$T$2:$V$2)+'Assumptions (NG)'!$W$18*AVERAGE('Assumptions (NG)'!$T$3:$V$3))/10^9,0)</f>
        <v>0.03182064549</v>
      </c>
      <c r="AF621" s="176">
        <f>IF($X$438&gt;0,'Assumptions (NG)'!AD13*Model!$X$438*('Assumptions (NG)'!$W$17*AVERAGE('Assumptions (NG)'!$T$2:$V$2)+'Assumptions (NG)'!$W$18*AVERAGE('Assumptions (NG)'!$T$3:$V$3))/10^9,0)</f>
        <v>0.03187457879</v>
      </c>
      <c r="AG621" s="176">
        <f>IF($X$438&gt;0,'Assumptions (NG)'!AE13*Model!$X$438*('Assumptions (NG)'!$W$17*AVERAGE('Assumptions (NG)'!$T$2:$V$2)+'Assumptions (NG)'!$W$18*AVERAGE('Assumptions (NG)'!$T$3:$V$3))/10^9,0)</f>
        <v>0.03182064549</v>
      </c>
      <c r="AH621" s="176">
        <f>IF($X$438&gt;0,'Assumptions (NG)'!AF13*Model!$X$438*('Assumptions (NG)'!$W$17*AVERAGE('Assumptions (NG)'!$T$2:$V$2)+'Assumptions (NG)'!$W$18*AVERAGE('Assumptions (NG)'!$T$3:$V$3))/10^9,0)</f>
        <v>0.03187457879</v>
      </c>
      <c r="AI621" s="176">
        <f>IF($X$438&gt;0,'Assumptions (NG)'!AG13*Model!$X$438*('Assumptions (NG)'!$W$17*AVERAGE('Assumptions (NG)'!$T$2:$V$2)+'Assumptions (NG)'!$W$18*AVERAGE('Assumptions (NG)'!$T$3:$V$3))/10^9,0)</f>
        <v>0.03182064549</v>
      </c>
      <c r="AJ621" s="176">
        <f>IF($X$438&gt;0,'Assumptions (NG)'!AH13*Model!$X$438*('Assumptions (NG)'!$W$17*AVERAGE('Assumptions (NG)'!$T$2:$V$2)+'Assumptions (NG)'!$W$18*AVERAGE('Assumptions (NG)'!$T$3:$V$3))/10^9,0)</f>
        <v>0.03187457879</v>
      </c>
      <c r="AK621" s="176">
        <f>IF($X$438&gt;0,'Assumptions (NG)'!AI13*Model!$X$438*('Assumptions (NG)'!$W$17*AVERAGE('Assumptions (NG)'!$T$2:$V$2)+'Assumptions (NG)'!$W$18*AVERAGE('Assumptions (NG)'!$T$3:$V$3))/10^9,0)</f>
        <v>0.03182064549</v>
      </c>
      <c r="AL621" s="176">
        <f>IF($X$438&gt;0,'Assumptions (NG)'!AJ13*Model!$X$438*('Assumptions (NG)'!$W$17*AVERAGE('Assumptions (NG)'!$T$2:$V$2)+'Assumptions (NG)'!$W$18*AVERAGE('Assumptions (NG)'!$T$3:$V$3))/10^9,0)</f>
        <v>0.03187457879</v>
      </c>
      <c r="AM621" s="176">
        <f>IF($X$438&gt;0,'Assumptions (NG)'!AK13*Model!$X$438*('Assumptions (NG)'!$W$17*AVERAGE('Assumptions (NG)'!$T$2:$V$2)+'Assumptions (NG)'!$W$18*AVERAGE('Assumptions (NG)'!$T$3:$V$3))/10^9,0)</f>
        <v>0.01591032275</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v>
      </c>
      <c r="AO637" s="160">
        <f>IF($AN$438&gt;0,'Assumptions (NG)'!W13*Model!$AN$438*('Assumptions (NG)'!$AM$17*AVERAGE('Assumptions (NG)'!$AJ$2:$AL$2)+'Assumptions (NG)'!$AM$18*AVERAGE('Assumptions (NG)'!$AJ$3:$AL$3))/10^9,0)</f>
        <v>0</v>
      </c>
      <c r="AP637" s="160">
        <f>IF($AN$438&gt;0,'Assumptions (NG)'!X13*Model!$AN$438*('Assumptions (NG)'!$AM$17*AVERAGE('Assumptions (NG)'!$AJ$2:$AL$2)+'Assumptions (NG)'!$AM$18*AVERAGE('Assumptions (NG)'!$AJ$3:$AL$3))/10^9,0)</f>
        <v>0</v>
      </c>
      <c r="AQ637" s="160">
        <f>IF($AN$438&gt;0,'Assumptions (NG)'!Y13*Model!$AN$438*('Assumptions (NG)'!$AM$17*AVERAGE('Assumptions (NG)'!$AJ$2:$AL$2)+'Assumptions (NG)'!$AM$18*AVERAGE('Assumptions (NG)'!$AJ$3:$AL$3))/10^9,0)</f>
        <v>0</v>
      </c>
      <c r="AR637" s="160">
        <f>IF($AN$438&gt;0,'Assumptions (NG)'!Z13*Model!$AN$438*('Assumptions (NG)'!$AM$17*AVERAGE('Assumptions (NG)'!$AJ$2:$AL$2)+'Assumptions (NG)'!$AM$18*AVERAGE('Assumptions (NG)'!$AJ$3:$AL$3))/10^9,0)</f>
        <v>0</v>
      </c>
      <c r="AS637" s="160">
        <f>IF($AN$438&gt;0,'Assumptions (NG)'!AA13*Model!$AN$438*('Assumptions (NG)'!$AM$17*AVERAGE('Assumptions (NG)'!$AJ$2:$AL$2)+'Assumptions (NG)'!$AM$18*AVERAGE('Assumptions (NG)'!$AJ$3:$AL$3))/10^9,0)</f>
        <v>0</v>
      </c>
      <c r="AT637" s="160">
        <f>IF($AN$438&gt;0,'Assumptions (NG)'!AB13*Model!$AN$438*('Assumptions (NG)'!$AM$17*AVERAGE('Assumptions (NG)'!$AJ$2:$AL$2)+'Assumptions (NG)'!$AM$18*AVERAGE('Assumptions (NG)'!$AJ$3:$AL$3))/10^9,0)</f>
        <v>0</v>
      </c>
      <c r="AU637" s="160">
        <f>IF($AN$438&gt;0,'Assumptions (NG)'!AC13*Model!$AN$438*('Assumptions (NG)'!$AM$17*AVERAGE('Assumptions (NG)'!$AJ$2:$AL$2)+'Assumptions (NG)'!$AM$18*AVERAGE('Assumptions (NG)'!$AJ$3:$AL$3))/10^9,0)</f>
        <v>0</v>
      </c>
      <c r="AV637" s="160">
        <f>IF($AN$438&gt;0,'Assumptions (NG)'!AD13*Model!$AN$438*('Assumptions (NG)'!$AM$17*AVERAGE('Assumptions (NG)'!$AJ$2:$AL$2)+'Assumptions (NG)'!$AM$18*AVERAGE('Assumptions (NG)'!$AJ$3:$AL$3))/10^9,0)</f>
        <v>0</v>
      </c>
      <c r="AW637" s="160">
        <f>IF($AN$438&gt;0,'Assumptions (NG)'!AE13*Model!$AN$438*('Assumptions (NG)'!$AM$17*AVERAGE('Assumptions (NG)'!$AJ$2:$AL$2)+'Assumptions (NG)'!$AM$18*AVERAGE('Assumptions (NG)'!$AJ$3:$AL$3))/10^9,0)</f>
        <v>0</v>
      </c>
      <c r="AX637" s="160">
        <f>IF($AN$438&gt;0,'Assumptions (NG)'!AF13*Model!$AN$438*('Assumptions (NG)'!$AM$17*AVERAGE('Assumptions (NG)'!$AJ$2:$AL$2)+'Assumptions (NG)'!$AM$18*AVERAGE('Assumptions (NG)'!$AJ$3:$AL$3))/10^9,0)</f>
        <v>0</v>
      </c>
      <c r="AY637" s="160">
        <f>IF($AN$438&gt;0,'Assumptions (NG)'!AG13*Model!$AN$438*('Assumptions (NG)'!$AM$17*AVERAGE('Assumptions (NG)'!$AJ$2:$AL$2)+'Assumptions (NG)'!$AM$18*AVERAGE('Assumptions (NG)'!$AJ$3:$AL$3))/10^9,0)</f>
        <v>0</v>
      </c>
      <c r="AZ637" s="160">
        <f>IF($AN$438&gt;0,'Assumptions (NG)'!AH13*Model!$AN$438*('Assumptions (NG)'!$AM$17*AVERAGE('Assumptions (NG)'!$AJ$2:$AL$2)+'Assumptions (NG)'!$AM$18*AVERAGE('Assumptions (NG)'!$AJ$3:$AL$3))/10^9,0)</f>
        <v>0</v>
      </c>
      <c r="BA637" s="160">
        <f>IF($AN$438&gt;0,'Assumptions (NG)'!AI13*Model!$AN$438*('Assumptions (NG)'!$AM$17*AVERAGE('Assumptions (NG)'!$AJ$2:$AL$2)+'Assumptions (NG)'!$AM$18*AVERAGE('Assumptions (NG)'!$AJ$3:$AL$3))/10^9,0)</f>
        <v>0</v>
      </c>
      <c r="BB637" s="160">
        <f>IF($AN$438&gt;0,'Assumptions (NG)'!AJ13*Model!$AN$438*('Assumptions (NG)'!$AM$17*AVERAGE('Assumptions (NG)'!$AJ$2:$AL$2)+'Assumptions (NG)'!$AM$18*AVERAGE('Assumptions (NG)'!$AJ$3:$AL$3))/10^9,0)</f>
        <v>0</v>
      </c>
      <c r="BC637" s="160">
        <f>IF($AN$438&gt;0,'Assumptions (NG)'!AK13*Model!$AN$438*('Assumptions (NG)'!$AM$17*AVERAGE('Assumptions (NG)'!$AJ$2:$AL$2)+'Assumptions (NG)'!$AM$18*AVERAGE('Assumptions (NG)'!$AJ$3:$AL$3))/10^9,0)</f>
        <v>0</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v>
      </c>
      <c r="AP638" s="160">
        <f>IF($AO$438&gt;0,'Assumptions (NG)'!W13*Model!$AO$438*('Assumptions (NG)'!$AN$17*AVERAGE('Assumptions (NG)'!$AK$2:$AM$2)+'Assumptions (NG)'!$AN$18*AVERAGE('Assumptions (NG)'!$AK$3:$AM$3))/10^9,0)</f>
        <v>0</v>
      </c>
      <c r="AQ638" s="160">
        <f>IF($AO$438&gt;0,'Assumptions (NG)'!X13*Model!$AO$438*('Assumptions (NG)'!$AN$17*AVERAGE('Assumptions (NG)'!$AK$2:$AM$2)+'Assumptions (NG)'!$AN$18*AVERAGE('Assumptions (NG)'!$AK$3:$AM$3))/10^9,0)</f>
        <v>0</v>
      </c>
      <c r="AR638" s="160">
        <f>IF($AO$438&gt;0,'Assumptions (NG)'!Y13*Model!$AO$438*('Assumptions (NG)'!$AN$17*AVERAGE('Assumptions (NG)'!$AK$2:$AM$2)+'Assumptions (NG)'!$AN$18*AVERAGE('Assumptions (NG)'!$AK$3:$AM$3))/10^9,0)</f>
        <v>0</v>
      </c>
      <c r="AS638" s="160">
        <f>IF($AO$438&gt;0,'Assumptions (NG)'!Z13*Model!$AO$438*('Assumptions (NG)'!$AN$17*AVERAGE('Assumptions (NG)'!$AK$2:$AM$2)+'Assumptions (NG)'!$AN$18*AVERAGE('Assumptions (NG)'!$AK$3:$AM$3))/10^9,0)</f>
        <v>0</v>
      </c>
      <c r="AT638" s="160">
        <f>IF($AO$438&gt;0,'Assumptions (NG)'!AA13*Model!$AO$438*('Assumptions (NG)'!$AN$17*AVERAGE('Assumptions (NG)'!$AK$2:$AM$2)+'Assumptions (NG)'!$AN$18*AVERAGE('Assumptions (NG)'!$AK$3:$AM$3))/10^9,0)</f>
        <v>0</v>
      </c>
      <c r="AU638" s="160">
        <f>IF($AO$438&gt;0,'Assumptions (NG)'!AB13*Model!$AO$438*('Assumptions (NG)'!$AN$17*AVERAGE('Assumptions (NG)'!$AK$2:$AM$2)+'Assumptions (NG)'!$AN$18*AVERAGE('Assumptions (NG)'!$AK$3:$AM$3))/10^9,0)</f>
        <v>0</v>
      </c>
      <c r="AV638" s="160">
        <f>IF($AO$438&gt;0,'Assumptions (NG)'!AC13*Model!$AO$438*('Assumptions (NG)'!$AN$17*AVERAGE('Assumptions (NG)'!$AK$2:$AM$2)+'Assumptions (NG)'!$AN$18*AVERAGE('Assumptions (NG)'!$AK$3:$AM$3))/10^9,0)</f>
        <v>0</v>
      </c>
      <c r="AW638" s="160">
        <f>IF($AO$438&gt;0,'Assumptions (NG)'!AD13*Model!$AO$438*('Assumptions (NG)'!$AN$17*AVERAGE('Assumptions (NG)'!$AK$2:$AM$2)+'Assumptions (NG)'!$AN$18*AVERAGE('Assumptions (NG)'!$AK$3:$AM$3))/10^9,0)</f>
        <v>0</v>
      </c>
      <c r="AX638" s="160">
        <f>IF($AO$438&gt;0,'Assumptions (NG)'!AE13*Model!$AO$438*('Assumptions (NG)'!$AN$17*AVERAGE('Assumptions (NG)'!$AK$2:$AM$2)+'Assumptions (NG)'!$AN$18*AVERAGE('Assumptions (NG)'!$AK$3:$AM$3))/10^9,0)</f>
        <v>0</v>
      </c>
      <c r="AY638" s="160">
        <f>IF($AO$438&gt;0,'Assumptions (NG)'!AF13*Model!$AO$438*('Assumptions (NG)'!$AN$17*AVERAGE('Assumptions (NG)'!$AK$2:$AM$2)+'Assumptions (NG)'!$AN$18*AVERAGE('Assumptions (NG)'!$AK$3:$AM$3))/10^9,0)</f>
        <v>0</v>
      </c>
      <c r="AZ638" s="160">
        <f>IF($AO$438&gt;0,'Assumptions (NG)'!AG13*Model!$AO$438*('Assumptions (NG)'!$AN$17*AVERAGE('Assumptions (NG)'!$AK$2:$AM$2)+'Assumptions (NG)'!$AN$18*AVERAGE('Assumptions (NG)'!$AK$3:$AM$3))/10^9,0)</f>
        <v>0</v>
      </c>
      <c r="BA638" s="160">
        <f>IF($AO$438&gt;0,'Assumptions (NG)'!AH13*Model!$AO$438*('Assumptions (NG)'!$AN$17*AVERAGE('Assumptions (NG)'!$AK$2:$AM$2)+'Assumptions (NG)'!$AN$18*AVERAGE('Assumptions (NG)'!$AK$3:$AM$3))/10^9,0)</f>
        <v>0</v>
      </c>
      <c r="BB638" s="160">
        <f>IF($AO$438&gt;0,'Assumptions (NG)'!AI13*Model!$AO$438*('Assumptions (NG)'!$AN$17*AVERAGE('Assumptions (NG)'!$AK$2:$AM$2)+'Assumptions (NG)'!$AN$18*AVERAGE('Assumptions (NG)'!$AK$3:$AM$3))/10^9,0)</f>
        <v>0</v>
      </c>
      <c r="BC638" s="160">
        <f>IF($AO$438&gt;0,'Assumptions (NG)'!AJ13*Model!$AO$438*('Assumptions (NG)'!$AN$17*AVERAGE('Assumptions (NG)'!$AK$2:$AM$2)+'Assumptions (NG)'!$AN$18*AVERAGE('Assumptions (NG)'!$AK$3:$AM$3))/10^9,0)</f>
        <v>0</v>
      </c>
      <c r="BD638" s="160">
        <f>IF($AO$438&gt;0,'Assumptions (NG)'!AK13*Model!$AO$438*('Assumptions (NG)'!$AN$17*AVERAGE('Assumptions (NG)'!$AK$2:$AM$2)+'Assumptions (NG)'!$AN$18*AVERAGE('Assumptions (NG)'!$AK$3:$AM$3))/10^9,0)</f>
        <v>0</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0.09148919117</v>
      </c>
      <c r="AQ639" s="160">
        <f>IF($AP$438&gt;0,'Assumptions (NG)'!W13*Model!$AP$438*('Assumptions (NG)'!$AO$17*AVERAGE('Assumptions (NG)'!$AL$2:$AN$2)+'Assumptions (NG)'!$AO$18*AVERAGE('Assumptions (NG)'!$AL$3:$AN$3))/10^9,0)</f>
        <v>0.1738294632</v>
      </c>
      <c r="AR639" s="160">
        <f>IF($AP$438&gt;0,'Assumptions (NG)'!X13*Model!$AP$438*('Assumptions (NG)'!$AO$17*AVERAGE('Assumptions (NG)'!$AL$2:$AN$2)+'Assumptions (NG)'!$AO$18*AVERAGE('Assumptions (NG)'!$AL$3:$AN$3))/10^9,0)</f>
        <v>0.1564465169</v>
      </c>
      <c r="AS639" s="160">
        <f>IF($AP$438&gt;0,'Assumptions (NG)'!Y13*Model!$AP$438*('Assumptions (NG)'!$AO$17*AVERAGE('Assumptions (NG)'!$AL$2:$AN$2)+'Assumptions (NG)'!$AO$18*AVERAGE('Assumptions (NG)'!$AL$3:$AN$3))/10^9,0)</f>
        <v>0.1408933544</v>
      </c>
      <c r="AT639" s="160">
        <f>IF($AP$438&gt;0,'Assumptions (NG)'!Z13*Model!$AP$438*('Assumptions (NG)'!$AO$17*AVERAGE('Assumptions (NG)'!$AL$2:$AN$2)+'Assumptions (NG)'!$AO$18*AVERAGE('Assumptions (NG)'!$AL$3:$AN$3))/10^9,0)</f>
        <v>0.126804019</v>
      </c>
      <c r="AU639" s="160">
        <f>IF($AP$438&gt;0,'Assumptions (NG)'!AA13*Model!$AP$438*('Assumptions (NG)'!$AO$17*AVERAGE('Assumptions (NG)'!$AL$2:$AN$2)+'Assumptions (NG)'!$AO$18*AVERAGE('Assumptions (NG)'!$AL$3:$AN$3))/10^9,0)</f>
        <v>0.1139955322</v>
      </c>
      <c r="AV639" s="160">
        <f>IF($AP$438&gt;0,'Assumptions (NG)'!AB13*Model!$AP$438*('Assumptions (NG)'!$AO$17*AVERAGE('Assumptions (NG)'!$AL$2:$AN$2)+'Assumptions (NG)'!$AO$18*AVERAGE('Assumptions (NG)'!$AL$3:$AN$3))/10^9,0)</f>
        <v>0.1079572456</v>
      </c>
      <c r="AW639" s="160">
        <f>IF($AP$438&gt;0,'Assumptions (NG)'!AC13*Model!$AP$438*('Assumptions (NG)'!$AO$17*AVERAGE('Assumptions (NG)'!$AL$2:$AN$2)+'Assumptions (NG)'!$AO$18*AVERAGE('Assumptions (NG)'!$AL$3:$AN$3))/10^9,0)</f>
        <v>0.1079572456</v>
      </c>
      <c r="AX639" s="160">
        <f>IF($AP$438&gt;0,'Assumptions (NG)'!AD13*Model!$AP$438*('Assumptions (NG)'!$AO$17*AVERAGE('Assumptions (NG)'!$AL$2:$AN$2)+'Assumptions (NG)'!$AO$18*AVERAGE('Assumptions (NG)'!$AL$3:$AN$3))/10^9,0)</f>
        <v>0.108140224</v>
      </c>
      <c r="AY639" s="160">
        <f>IF($AP$438&gt;0,'Assumptions (NG)'!AE13*Model!$AP$438*('Assumptions (NG)'!$AO$17*AVERAGE('Assumptions (NG)'!$AL$2:$AN$2)+'Assumptions (NG)'!$AO$18*AVERAGE('Assumptions (NG)'!$AL$3:$AN$3))/10^9,0)</f>
        <v>0.1079572456</v>
      </c>
      <c r="AZ639" s="160">
        <f>IF($AP$438&gt;0,'Assumptions (NG)'!AF13*Model!$AP$438*('Assumptions (NG)'!$AO$17*AVERAGE('Assumptions (NG)'!$AL$2:$AN$2)+'Assumptions (NG)'!$AO$18*AVERAGE('Assumptions (NG)'!$AL$3:$AN$3))/10^9,0)</f>
        <v>0.108140224</v>
      </c>
      <c r="BA639" s="160">
        <f>IF($AP$438&gt;0,'Assumptions (NG)'!AG13*Model!$AP$438*('Assumptions (NG)'!$AO$17*AVERAGE('Assumptions (NG)'!$AL$2:$AN$2)+'Assumptions (NG)'!$AO$18*AVERAGE('Assumptions (NG)'!$AL$3:$AN$3))/10^9,0)</f>
        <v>0.1079572456</v>
      </c>
      <c r="BB639" s="160">
        <f>IF($AP$438&gt;0,'Assumptions (NG)'!AH13*Model!$AP$438*('Assumptions (NG)'!$AO$17*AVERAGE('Assumptions (NG)'!$AL$2:$AN$2)+'Assumptions (NG)'!$AO$18*AVERAGE('Assumptions (NG)'!$AL$3:$AN$3))/10^9,0)</f>
        <v>0.108140224</v>
      </c>
      <c r="BC639" s="160">
        <f>IF($AP$438&gt;0,'Assumptions (NG)'!AI13*Model!$AP$438*('Assumptions (NG)'!$AO$17*AVERAGE('Assumptions (NG)'!$AL$2:$AN$2)+'Assumptions (NG)'!$AO$18*AVERAGE('Assumptions (NG)'!$AL$3:$AN$3))/10^9,0)</f>
        <v>0.1079572456</v>
      </c>
      <c r="BD639" s="160">
        <f>IF($AP$438&gt;0,'Assumptions (NG)'!AJ13*Model!$AP$438*('Assumptions (NG)'!$AO$17*AVERAGE('Assumptions (NG)'!$AL$2:$AN$2)+'Assumptions (NG)'!$AO$18*AVERAGE('Assumptions (NG)'!$AL$3:$AN$3))/10^9,0)</f>
        <v>0.108140224</v>
      </c>
      <c r="BE639" s="160">
        <f>IF($AP$438&gt;0,'Assumptions (NG)'!AK13*Model!$AP$438*('Assumptions (NG)'!$AO$17*AVERAGE('Assumptions (NG)'!$AL$2:$AN$2)+'Assumptions (NG)'!$AO$18*AVERAGE('Assumptions (NG)'!$AL$3:$AN$3))/10^9,0)</f>
        <v>0.05397862279</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0.07597241293</v>
      </c>
      <c r="AR640" s="160">
        <f>IF($AQ$438&gt;0,'Assumptions (NG)'!W13*Model!$AQ$438*('Assumptions (NG)'!$AP$17*AVERAGE('Assumptions (NG)'!$AM$2:$AO$2)+'Assumptions (NG)'!$AP$18*AVERAGE('Assumptions (NG)'!$AM$3:$AO$3))/10^9,0)</f>
        <v>0.1443475846</v>
      </c>
      <c r="AS640" s="160">
        <f>IF($AQ$438&gt;0,'Assumptions (NG)'!X13*Model!$AQ$438*('Assumptions (NG)'!$AP$17*AVERAGE('Assumptions (NG)'!$AM$2:$AO$2)+'Assumptions (NG)'!$AP$18*AVERAGE('Assumptions (NG)'!$AM$3:$AO$3))/10^9,0)</f>
        <v>0.1299128261</v>
      </c>
      <c r="AT640" s="160">
        <f>IF($AQ$438&gt;0,'Assumptions (NG)'!Y13*Model!$AQ$438*('Assumptions (NG)'!$AP$17*AVERAGE('Assumptions (NG)'!$AM$2:$AO$2)+'Assumptions (NG)'!$AP$18*AVERAGE('Assumptions (NG)'!$AM$3:$AO$3))/10^9,0)</f>
        <v>0.1169975159</v>
      </c>
      <c r="AU640" s="160">
        <f>IF($AQ$438&gt;0,'Assumptions (NG)'!Z13*Model!$AQ$438*('Assumptions (NG)'!$AP$17*AVERAGE('Assumptions (NG)'!$AM$2:$AO$2)+'Assumptions (NG)'!$AP$18*AVERAGE('Assumptions (NG)'!$AM$3:$AO$3))/10^9,0)</f>
        <v>0.1052977643</v>
      </c>
      <c r="AV640" s="160">
        <f>IF($AQ$438&gt;0,'Assumptions (NG)'!AA13*Model!$AQ$438*('Assumptions (NG)'!$AP$17*AVERAGE('Assumptions (NG)'!$AM$2:$AO$2)+'Assumptions (NG)'!$AP$18*AVERAGE('Assumptions (NG)'!$AM$3:$AO$3))/10^9,0)</f>
        <v>0.09466162651</v>
      </c>
      <c r="AW640" s="160">
        <f>IF($AQ$438&gt;0,'Assumptions (NG)'!AB13*Model!$AQ$438*('Assumptions (NG)'!$AP$17*AVERAGE('Assumptions (NG)'!$AM$2:$AO$2)+'Assumptions (NG)'!$AP$18*AVERAGE('Assumptions (NG)'!$AM$3:$AO$3))/10^9,0)</f>
        <v>0.08964744725</v>
      </c>
      <c r="AX640" s="160">
        <f>IF($AQ$438&gt;0,'Assumptions (NG)'!AC13*Model!$AQ$438*('Assumptions (NG)'!$AP$17*AVERAGE('Assumptions (NG)'!$AM$2:$AO$2)+'Assumptions (NG)'!$AP$18*AVERAGE('Assumptions (NG)'!$AM$3:$AO$3))/10^9,0)</f>
        <v>0.08964744725</v>
      </c>
      <c r="AY640" s="160">
        <f>IF($AQ$438&gt;0,'Assumptions (NG)'!AD13*Model!$AQ$438*('Assumptions (NG)'!$AP$17*AVERAGE('Assumptions (NG)'!$AM$2:$AO$2)+'Assumptions (NG)'!$AP$18*AVERAGE('Assumptions (NG)'!$AM$3:$AO$3))/10^9,0)</f>
        <v>0.08979939208</v>
      </c>
      <c r="AZ640" s="160">
        <f>IF($AQ$438&gt;0,'Assumptions (NG)'!AE13*Model!$AQ$438*('Assumptions (NG)'!$AP$17*AVERAGE('Assumptions (NG)'!$AM$2:$AO$2)+'Assumptions (NG)'!$AP$18*AVERAGE('Assumptions (NG)'!$AM$3:$AO$3))/10^9,0)</f>
        <v>0.08964744725</v>
      </c>
      <c r="BA640" s="160">
        <f>IF($AQ$438&gt;0,'Assumptions (NG)'!AF13*Model!$AQ$438*('Assumptions (NG)'!$AP$17*AVERAGE('Assumptions (NG)'!$AM$2:$AO$2)+'Assumptions (NG)'!$AP$18*AVERAGE('Assumptions (NG)'!$AM$3:$AO$3))/10^9,0)</f>
        <v>0.08979939208</v>
      </c>
      <c r="BB640" s="160">
        <f>IF($AQ$438&gt;0,'Assumptions (NG)'!AG13*Model!$AQ$438*('Assumptions (NG)'!$AP$17*AVERAGE('Assumptions (NG)'!$AM$2:$AO$2)+'Assumptions (NG)'!$AP$18*AVERAGE('Assumptions (NG)'!$AM$3:$AO$3))/10^9,0)</f>
        <v>0.08964744725</v>
      </c>
      <c r="BC640" s="160">
        <f>IF($AQ$438&gt;0,'Assumptions (NG)'!AH13*Model!$AQ$438*('Assumptions (NG)'!$AP$17*AVERAGE('Assumptions (NG)'!$AM$2:$AO$2)+'Assumptions (NG)'!$AP$18*AVERAGE('Assumptions (NG)'!$AM$3:$AO$3))/10^9,0)</f>
        <v>0.08979939208</v>
      </c>
      <c r="BD640" s="160">
        <f>IF($AQ$438&gt;0,'Assumptions (NG)'!AI13*Model!$AQ$438*('Assumptions (NG)'!$AP$17*AVERAGE('Assumptions (NG)'!$AM$2:$AO$2)+'Assumptions (NG)'!$AP$18*AVERAGE('Assumptions (NG)'!$AM$3:$AO$3))/10^9,0)</f>
        <v>0.08964744725</v>
      </c>
      <c r="BE640" s="160">
        <f>IF($AQ$438&gt;0,'Assumptions (NG)'!AJ13*Model!$AQ$438*('Assumptions (NG)'!$AP$17*AVERAGE('Assumptions (NG)'!$AM$2:$AO$2)+'Assumptions (NG)'!$AP$18*AVERAGE('Assumptions (NG)'!$AM$3:$AO$3))/10^9,0)</f>
        <v>0.08979939208</v>
      </c>
      <c r="BF640" s="160">
        <f>IF($AQ$438&gt;0,'Assumptions (NG)'!AK13*Model!$AQ$438*('Assumptions (NG)'!$AP$17*AVERAGE('Assumptions (NG)'!$AM$2:$AO$2)+'Assumptions (NG)'!$AP$18*AVERAGE('Assumptions (NG)'!$AM$3:$AO$3))/10^9,0)</f>
        <v>0.04482372363</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0.002886753468</v>
      </c>
      <c r="AS641" s="160">
        <f>IF($AR$438&gt;0,'Assumptions (NG)'!W13*Model!$AR$438*('Assumptions (NG)'!$AQ$17*AVERAGE('Assumptions (NG)'!$AN$2:$AP$2)+'Assumptions (NG)'!$AQ$18*AVERAGE('Assumptions (NG)'!$AN$3:$AP$3))/10^9,0)</f>
        <v>0.005484831589</v>
      </c>
      <c r="AT641" s="160">
        <f>IF($AR$438&gt;0,'Assumptions (NG)'!X13*Model!$AR$438*('Assumptions (NG)'!$AQ$17*AVERAGE('Assumptions (NG)'!$AN$2:$AP$2)+'Assumptions (NG)'!$AQ$18*AVERAGE('Assumptions (NG)'!$AN$3:$AP$3))/10^9,0)</f>
        <v>0.00493634843</v>
      </c>
      <c r="AU641" s="160">
        <f>IF($AR$438&gt;0,'Assumptions (NG)'!Y13*Model!$AR$438*('Assumptions (NG)'!$AQ$17*AVERAGE('Assumptions (NG)'!$AN$2:$AP$2)+'Assumptions (NG)'!$AQ$18*AVERAGE('Assumptions (NG)'!$AN$3:$AP$3))/10^9,0)</f>
        <v>0.004445600341</v>
      </c>
      <c r="AV641" s="160">
        <f>IF($AR$438&gt;0,'Assumptions (NG)'!Z13*Model!$AR$438*('Assumptions (NG)'!$AQ$17*AVERAGE('Assumptions (NG)'!$AN$2:$AP$2)+'Assumptions (NG)'!$AQ$18*AVERAGE('Assumptions (NG)'!$AN$3:$AP$3))/10^9,0)</f>
        <v>0.004001040307</v>
      </c>
      <c r="AW641" s="160">
        <f>IF($AR$438&gt;0,'Assumptions (NG)'!AA13*Model!$AR$438*('Assumptions (NG)'!$AQ$17*AVERAGE('Assumptions (NG)'!$AN$2:$AP$2)+'Assumptions (NG)'!$AQ$18*AVERAGE('Assumptions (NG)'!$AN$3:$AP$3))/10^9,0)</f>
        <v>0.003596894821</v>
      </c>
      <c r="AX641" s="160">
        <f>IF($AR$438&gt;0,'Assumptions (NG)'!AB13*Model!$AR$438*('Assumptions (NG)'!$AQ$17*AVERAGE('Assumptions (NG)'!$AN$2:$AP$2)+'Assumptions (NG)'!$AQ$18*AVERAGE('Assumptions (NG)'!$AN$3:$AP$3))/10^9,0)</f>
        <v>0.003406369092</v>
      </c>
      <c r="AY641" s="160">
        <f>IF($AR$438&gt;0,'Assumptions (NG)'!AC13*Model!$AR$438*('Assumptions (NG)'!$AQ$17*AVERAGE('Assumptions (NG)'!$AN$2:$AP$2)+'Assumptions (NG)'!$AQ$18*AVERAGE('Assumptions (NG)'!$AN$3:$AP$3))/10^9,0)</f>
        <v>0.003406369092</v>
      </c>
      <c r="AZ641" s="160">
        <f>IF($AR$438&gt;0,'Assumptions (NG)'!AD13*Model!$AR$438*('Assumptions (NG)'!$AQ$17*AVERAGE('Assumptions (NG)'!$AN$2:$AP$2)+'Assumptions (NG)'!$AQ$18*AVERAGE('Assumptions (NG)'!$AN$3:$AP$3))/10^9,0)</f>
        <v>0.003412142599</v>
      </c>
      <c r="BA641" s="160">
        <f>IF($AR$438&gt;0,'Assumptions (NG)'!AE13*Model!$AR$438*('Assumptions (NG)'!$AQ$17*AVERAGE('Assumptions (NG)'!$AN$2:$AP$2)+'Assumptions (NG)'!$AQ$18*AVERAGE('Assumptions (NG)'!$AN$3:$AP$3))/10^9,0)</f>
        <v>0.003406369092</v>
      </c>
      <c r="BB641" s="160">
        <f>IF($AR$438&gt;0,'Assumptions (NG)'!AF13*Model!$AR$438*('Assumptions (NG)'!$AQ$17*AVERAGE('Assumptions (NG)'!$AN$2:$AP$2)+'Assumptions (NG)'!$AQ$18*AVERAGE('Assumptions (NG)'!$AN$3:$AP$3))/10^9,0)</f>
        <v>0.003412142599</v>
      </c>
      <c r="BC641" s="160">
        <f>IF($AR$438&gt;0,'Assumptions (NG)'!AG13*Model!$AR$438*('Assumptions (NG)'!$AQ$17*AVERAGE('Assumptions (NG)'!$AN$2:$AP$2)+'Assumptions (NG)'!$AQ$18*AVERAGE('Assumptions (NG)'!$AN$3:$AP$3))/10^9,0)</f>
        <v>0.003406369092</v>
      </c>
      <c r="BD641" s="160">
        <f>IF($AR$438&gt;0,'Assumptions (NG)'!AH13*Model!$AR$438*('Assumptions (NG)'!$AQ$17*AVERAGE('Assumptions (NG)'!$AN$2:$AP$2)+'Assumptions (NG)'!$AQ$18*AVERAGE('Assumptions (NG)'!$AN$3:$AP$3))/10^9,0)</f>
        <v>0.003412142599</v>
      </c>
      <c r="BE641" s="160">
        <f>IF($AR$438&gt;0,'Assumptions (NG)'!AI13*Model!$AR$438*('Assumptions (NG)'!$AQ$17*AVERAGE('Assumptions (NG)'!$AN$2:$AP$2)+'Assumptions (NG)'!$AQ$18*AVERAGE('Assumptions (NG)'!$AN$3:$AP$3))/10^9,0)</f>
        <v>0.003406369092</v>
      </c>
      <c r="BF641" s="160">
        <f>IF($AR$438&gt;0,'Assumptions (NG)'!AJ13*Model!$AR$438*('Assumptions (NG)'!$AQ$17*AVERAGE('Assumptions (NG)'!$AN$2:$AP$2)+'Assumptions (NG)'!$AQ$18*AVERAGE('Assumptions (NG)'!$AN$3:$AP$3))/10^9,0)</f>
        <v>0.003412142599</v>
      </c>
      <c r="BG641" s="160">
        <f>IF($AR$438&gt;0,'Assumptions (NG)'!AK13*Model!$AR$438*('Assumptions (NG)'!$AQ$17*AVERAGE('Assumptions (NG)'!$AN$2:$AP$2)+'Assumptions (NG)'!$AQ$18*AVERAGE('Assumptions (NG)'!$AN$3:$AP$3))/10^9,0)</f>
        <v>0.001703184546</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v>
      </c>
      <c r="AU643" s="160">
        <f>IF($AT$438&gt;0,'Assumptions (NG)'!W13*Model!$AT$438*('Assumptions (NG)'!$AS$17*AVERAGE('Assumptions (NG)'!$AP$2:$AR$2)+'Assumptions (NG)'!$AS$18*AVERAGE('Assumptions (NG)'!$AP$3:$AR$3))/10^9,0)</f>
        <v>0</v>
      </c>
      <c r="AV643" s="160">
        <f>IF($AT$438&gt;0,'Assumptions (NG)'!X13*Model!$AT$438*('Assumptions (NG)'!$AS$17*AVERAGE('Assumptions (NG)'!$AP$2:$AR$2)+'Assumptions (NG)'!$AS$18*AVERAGE('Assumptions (NG)'!$AP$3:$AR$3))/10^9,0)</f>
        <v>0</v>
      </c>
      <c r="AW643" s="160">
        <f>IF($AT$438&gt;0,'Assumptions (NG)'!Y13*Model!$AT$438*('Assumptions (NG)'!$AS$17*AVERAGE('Assumptions (NG)'!$AP$2:$AR$2)+'Assumptions (NG)'!$AS$18*AVERAGE('Assumptions (NG)'!$AP$3:$AR$3))/10^9,0)</f>
        <v>0</v>
      </c>
      <c r="AX643" s="160">
        <f>IF($AT$438&gt;0,'Assumptions (NG)'!Z13*Model!$AT$438*('Assumptions (NG)'!$AS$17*AVERAGE('Assumptions (NG)'!$AP$2:$AR$2)+'Assumptions (NG)'!$AS$18*AVERAGE('Assumptions (NG)'!$AP$3:$AR$3))/10^9,0)</f>
        <v>0</v>
      </c>
      <c r="AY643" s="160">
        <f>IF($AT$438&gt;0,'Assumptions (NG)'!AA13*Model!$AT$438*('Assumptions (NG)'!$AS$17*AVERAGE('Assumptions (NG)'!$AP$2:$AR$2)+'Assumptions (NG)'!$AS$18*AVERAGE('Assumptions (NG)'!$AP$3:$AR$3))/10^9,0)</f>
        <v>0</v>
      </c>
      <c r="AZ643" s="160">
        <f>IF($AT$438&gt;0,'Assumptions (NG)'!AB13*Model!$AT$438*('Assumptions (NG)'!$AS$17*AVERAGE('Assumptions (NG)'!$AP$2:$AR$2)+'Assumptions (NG)'!$AS$18*AVERAGE('Assumptions (NG)'!$AP$3:$AR$3))/10^9,0)</f>
        <v>0</v>
      </c>
      <c r="BA643" s="160">
        <f>IF($AT$438&gt;0,'Assumptions (NG)'!AC13*Model!$AT$438*('Assumptions (NG)'!$AS$17*AVERAGE('Assumptions (NG)'!$AP$2:$AR$2)+'Assumptions (NG)'!$AS$18*AVERAGE('Assumptions (NG)'!$AP$3:$AR$3))/10^9,0)</f>
        <v>0</v>
      </c>
      <c r="BB643" s="160">
        <f>IF($AT$438&gt;0,'Assumptions (NG)'!AD13*Model!$AT$438*('Assumptions (NG)'!$AS$17*AVERAGE('Assumptions (NG)'!$AP$2:$AR$2)+'Assumptions (NG)'!$AS$18*AVERAGE('Assumptions (NG)'!$AP$3:$AR$3))/10^9,0)</f>
        <v>0</v>
      </c>
      <c r="BC643" s="160">
        <f>IF($AT$438&gt;0,'Assumptions (NG)'!AE13*Model!$AT$438*('Assumptions (NG)'!$AS$17*AVERAGE('Assumptions (NG)'!$AP$2:$AR$2)+'Assumptions (NG)'!$AS$18*AVERAGE('Assumptions (NG)'!$AP$3:$AR$3))/10^9,0)</f>
        <v>0</v>
      </c>
      <c r="BD643" s="160">
        <f>IF($AT$438&gt;0,'Assumptions (NG)'!AF13*Model!$AT$438*('Assumptions (NG)'!$AS$17*AVERAGE('Assumptions (NG)'!$AP$2:$AR$2)+'Assumptions (NG)'!$AS$18*AVERAGE('Assumptions (NG)'!$AP$3:$AR$3))/10^9,0)</f>
        <v>0</v>
      </c>
      <c r="BE643" s="160">
        <f>IF($AT$438&gt;0,'Assumptions (NG)'!AG13*Model!$AT$438*('Assumptions (NG)'!$AS$17*AVERAGE('Assumptions (NG)'!$AP$2:$AR$2)+'Assumptions (NG)'!$AS$18*AVERAGE('Assumptions (NG)'!$AP$3:$AR$3))/10^9,0)</f>
        <v>0</v>
      </c>
      <c r="BF643" s="160">
        <f>IF($AT$438&gt;0,'Assumptions (NG)'!AH13*Model!$AT$438*('Assumptions (NG)'!$AS$17*AVERAGE('Assumptions (NG)'!$AP$2:$AR$2)+'Assumptions (NG)'!$AS$18*AVERAGE('Assumptions (NG)'!$AP$3:$AR$3))/10^9,0)</f>
        <v>0</v>
      </c>
      <c r="BG643" s="160">
        <f>IF($AT$438&gt;0,'Assumptions (NG)'!AI13*Model!$AT$438*('Assumptions (NG)'!$AS$17*AVERAGE('Assumptions (NG)'!$AP$2:$AR$2)+'Assumptions (NG)'!$AS$18*AVERAGE('Assumptions (NG)'!$AP$3:$AR$3))/10^9,0)</f>
        <v>0</v>
      </c>
      <c r="BH643" s="160">
        <f>IF($AT$438&gt;0,'Assumptions (NG)'!AJ13*Model!$AT$438*('Assumptions (NG)'!$AS$17*AVERAGE('Assumptions (NG)'!$AP$2:$AR$2)+'Assumptions (NG)'!$AS$18*AVERAGE('Assumptions (NG)'!$AP$3:$AR$3))/10^9,0)</f>
        <v>0</v>
      </c>
      <c r="BI643" s="160">
        <f>IF($AT$438&gt;0,'Assumptions (NG)'!AK13*Model!$AT$438*('Assumptions (NG)'!$AS$17*AVERAGE('Assumptions (NG)'!$AP$2:$AR$2)+'Assumptions (NG)'!$AS$18*AVERAGE('Assumptions (NG)'!$AP$3:$AR$3))/10^9,0)</f>
        <v>0</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0.1306327853</v>
      </c>
      <c r="D651" s="160">
        <f>IF(Model!D436+Model!D437-Model!D432-Model!D435-D599+D547&gt;0,(1-'Assumptions (NG)'!C41)*(Model!D436+Model!D437-Model!D432-Model!D435-D599-D547)+D599+D495,Model!D436+Model!D437-Model!D432-Model!D435+D547+D495)</f>
        <v>0.1409978154</v>
      </c>
      <c r="E651" s="160">
        <f>IF(Model!E436+Model!E437-Model!E432-Model!E435-E599+E547&gt;0,(1-'Assumptions (NG)'!D41)*(Model!E436+Model!E437-Model!E432-Model!E435-E599-E547)+E599+E495,Model!E436+Model!E437-Model!E432-Model!E435+E547+E495)</f>
        <v>0.2509317993</v>
      </c>
      <c r="F651" s="160">
        <f>IF(Model!F436+Model!F437-Model!F432-Model!F435-F599+F547&gt;0,(1-'Assumptions (NG)'!E41)*(Model!F436+Model!F437-Model!F432-Model!F435-F599-F547)+F599+F495,Model!F436+Model!F437-Model!F432-Model!F435+F547+F495)</f>
        <v>0.2566563714</v>
      </c>
      <c r="G651" s="160">
        <f>IF(Model!G436+Model!G437-Model!G432-Model!G435-G599+G547&gt;0,(1-'Assumptions (NG)'!F41)*(Model!G436+Model!G437-Model!G432-Model!G435-G599-G547)+G599+G495,Model!G436+Model!G437-Model!G432-Model!G435+G547+G495)</f>
        <v>-0.05076593853</v>
      </c>
      <c r="H651" s="160">
        <f>IF(Model!H436+Model!H437-Model!H432-Model!H435-H599+H547&gt;0,(1-'Assumptions (NG)'!G41)*(Model!H436+Model!H437-Model!H432-Model!H435-H599-H547)+H599+H495,Model!H436+Model!H437-Model!H432-Model!H435+H547+H495)</f>
        <v>-0.1399633245</v>
      </c>
      <c r="I651" s="160">
        <f>IF(Model!I436+Model!I437-Model!I432-Model!I435-I599+I547&gt;0,(1-'Assumptions (NG)'!H41)*(Model!I436+Model!I437-Model!I432-Model!I435-I599-I547)+I599+I495,Model!I436+Model!I437-Model!I432-Model!I435+I547+I495)</f>
        <v>0.2105587609</v>
      </c>
      <c r="J651" s="160">
        <f>IF(Model!J436+Model!J437-Model!J432-Model!J435-J599+J547&gt;0,(1-'Assumptions (NG)'!I41)*(Model!J436+Model!J437-Model!J432-Model!J435-J599-J547)+J599+J495,Model!J436+Model!J437-Model!J432-Model!J435+J547+J495)</f>
        <v>0.6933184743</v>
      </c>
      <c r="K651" s="160">
        <f>IF(Model!K436+Model!K437-Model!K432-Model!K435-K599+K547&gt;0,(1-'Assumptions (NG)'!J41)*(Model!K436+Model!K437-Model!K432-Model!K435-K599-K547)+K599+K495,Model!K436+Model!K437-Model!K432-Model!K435+K547+K495)</f>
        <v>0.491935577</v>
      </c>
      <c r="L651" s="160">
        <f>IF(Model!L436+Model!L437-Model!L432-Model!L435-L599+L547&gt;0,(1-'Assumptions (NG)'!K41)*(Model!L436+Model!L437-Model!L432-Model!L435-L599-L547)+L599+L495,Model!L436+Model!L437-Model!L432-Model!L435+L547+L495)</f>
        <v>0.7834599873</v>
      </c>
      <c r="M651" s="160">
        <f>IF(Model!M436+Model!M437-Model!M432-Model!M435-M599+M547&gt;0,(1-'Assumptions (NG)'!L41)*(Model!M436+Model!M437-Model!M432-Model!M435-M599-M547)+M599+M495,Model!M436+Model!M437-Model!M432-Model!M435+M547+M495)</f>
        <v>0.5995855783</v>
      </c>
      <c r="N651" s="160">
        <f>IF(Model!N436+Model!N437-Model!N432-Model!N435-N599+N547&gt;0,(1-'Assumptions (NG)'!M41)*(Model!N436+Model!N437-Model!N432-Model!N435-N599-N547)+N599+N495,Model!N436+Model!N437-Model!N432-Model!N435+N547+N495)</f>
        <v>0.7152984537</v>
      </c>
      <c r="O651" s="160">
        <f>IF(Model!O436+Model!O437-Model!O432-Model!O435-O599+O547&gt;0,(1-'Assumptions (NG)'!N41)*(Model!O436+Model!O437-Model!O432-Model!O435-O599-O547)+O599+O495,Model!O436+Model!O437-Model!O432-Model!O435+O547+O495)</f>
        <v>0.9178574598</v>
      </c>
      <c r="P651" s="160">
        <f>IF(Model!P436+Model!P437-Model!P432-Model!P435-P599+P547&gt;0,(1-'Assumptions (NG)'!O41)*(Model!P436+Model!P437-Model!P432-Model!P435-P599-P547)+P599+P495,Model!P436+Model!P437-Model!P432-Model!P435+P547+P495)</f>
        <v>0.8115772105</v>
      </c>
      <c r="Q651" s="160">
        <f>IF(Model!Q436+Model!Q437-Model!Q432-Model!Q435-Q599+Q547&gt;0,(1-'Assumptions (NG)'!P41)*(Model!Q436+Model!Q437-Model!Q432-Model!Q435-Q599-Q547)+Q599+Q495,Model!Q436+Model!Q437-Model!Q432-Model!Q435+Q547+Q495)</f>
        <v>0.835703641</v>
      </c>
      <c r="R651" s="160">
        <f>IF(Model!R436+Model!R437-Model!R432-Model!R435-R599+R547&gt;0,(1-'Assumptions (NG)'!Q41)*(Model!R436+Model!R437-Model!R432-Model!R435-R599-R547)+R599+R495,Model!R436+Model!R437-Model!R432-Model!R435+R547+R495)</f>
        <v>1.045119358</v>
      </c>
      <c r="S651" s="160">
        <f>IF(Model!S436+Model!S437-Model!S432-Model!S435-S599+S547&gt;0,(1-'Assumptions (NG)'!R41)*(Model!S436+Model!S437-Model!S432-Model!S435-S599-S547)+S599+S495,Model!S436+Model!S437-Model!S432-Model!S435+S547+S495)</f>
        <v>1.205683645</v>
      </c>
      <c r="T651" s="160">
        <f>IF(Model!T436+Model!T437-Model!T432-Model!T435-T599+T547&gt;0,(1-'Assumptions (NG)'!S41)*(Model!T436+Model!T437-Model!T432-Model!T435-T599-T547)+T599+T495,Model!T436+Model!T437-Model!T432-Model!T435+T547+T495)</f>
        <v>0.9064186839</v>
      </c>
      <c r="U651" s="160">
        <f>IF(Model!U436+Model!U437-Model!U432-Model!U435-U599+U547&gt;0,(1-'Assumptions (NG)'!T41)*(Model!U436+Model!U437-Model!U432-Model!U435-U599-U547)+U599+U495,Model!U436+Model!U437-Model!U432-Model!U435+U547+U495)</f>
        <v>1.459461032</v>
      </c>
      <c r="V651" s="160">
        <f>IF(Model!V436+Model!V437-Model!V432-Model!V435-V599+V547&gt;0,(1-'Assumptions (NG)'!U41)*(Model!V436+Model!V437-Model!V432-Model!V435-V599-V547)+V599+V495,Model!V436+Model!V437-Model!V432-Model!V435+V547+V495)</f>
        <v>1.601423239</v>
      </c>
      <c r="W651" s="160">
        <f>IF(Model!W436+Model!W437-Model!W432-Model!W435-W599+W547&gt;0,(1-'Assumptions (NG)'!V41)*(Model!W436+Model!W437-Model!W432-Model!W435-W599-W547)+W599+W495,Model!W436+Model!W437-Model!W432-Model!W435+W547+W495)</f>
        <v>1.630687255</v>
      </c>
      <c r="X651" s="160">
        <f>IF(Model!X436+Model!X437-Model!X432-Model!X435-X599+X547&gt;0,(1-'Assumptions (NG)'!W41)*(Model!X436+Model!X437-Model!X432-Model!X435-X599-X547)+X599+X495,Model!X436+Model!X437-Model!X432-Model!X435+X547+X495)</f>
        <v>1.42371012</v>
      </c>
      <c r="Y651" s="160">
        <f>IF(Model!Y436+Model!Y437-Model!Y432-Model!Y435-Y599+Y547&gt;0,(1-'Assumptions (NG)'!X41)*(Model!Y436+Model!Y437-Model!Y432-Model!Y435-Y599-Y547)+Y599+Y495,Model!Y436+Model!Y437-Model!Y432-Model!Y435+Y547+Y495)</f>
        <v>0.9359016812</v>
      </c>
      <c r="Z651" s="160">
        <f>IF(Model!Z436+Model!Z437-Model!Z432-Model!Z435-Z599+Z547&gt;0,(1-'Assumptions (NG)'!Y41)*(Model!Z436+Model!Z437-Model!Z432-Model!Z435-Z599-Z547)+Z599+Z495,Model!Z436+Model!Z437-Model!Z432-Model!Z435+Z547+Z495)</f>
        <v>0.8669669679</v>
      </c>
      <c r="AA651" s="160">
        <f>IF(Model!AA436+Model!AA437-Model!AA432-Model!AA435-AA599+AA547&gt;0,(1-'Assumptions (NG)'!Z41)*(Model!AA436+Model!AA437-Model!AA432-Model!AA435-AA599-AA547)+AA599+AA495,Model!AA436+Model!AA437-Model!AA432-Model!AA435+AA547+AA495)</f>
        <v>0.7993467454</v>
      </c>
      <c r="AB651" s="160">
        <f>IF(Model!AB436+Model!AB437-Model!AB432-Model!AB435-AB599+AB547&gt;0,(1-'Assumptions (NG)'!AA41)*(Model!AB436+Model!AB437-Model!AB432-Model!AB435-AB599-AB547)+AB599+AB495,Model!AB436+Model!AB437-Model!AB432-Model!AB435+AB547+AB495)</f>
        <v>0.7454510403</v>
      </c>
      <c r="AC651" s="160">
        <f>IF(Model!AC436+Model!AC437-Model!AC432-Model!AC435-AC599+AC547&gt;0,(1-'Assumptions (NG)'!AB41)*(Model!AC436+Model!AC437-Model!AC432-Model!AC435-AC599-AC547)+AC599+AC495,Model!AC436+Model!AC437-Model!AC432-Model!AC435+AC547+AC495)</f>
        <v>0.7085221705</v>
      </c>
      <c r="AD651" s="160">
        <f>IF(Model!AD436+Model!AD437-Model!AD432-Model!AD435-AD599+AD547&gt;0,(1-'Assumptions (NG)'!AC41)*(Model!AD436+Model!AD437-Model!AD432-Model!AD435-AD599-AD547)+AD599+AD495,Model!AD436+Model!AD437-Model!AD432-Model!AD435+AD547+AD495)</f>
        <v>0.8261395415</v>
      </c>
      <c r="AE651" s="160">
        <f>IF(Model!AE436+Model!AE437-Model!AE432-Model!AE435-AE599+AE547&gt;0,(1-'Assumptions (NG)'!AD41)*(Model!AE436+Model!AE437-Model!AE432-Model!AE435-AE599-AE547)+AE599+AE495,Model!AE436+Model!AE437-Model!AE432-Model!AE435+AE547+AE495)</f>
        <v>0.772828028</v>
      </c>
      <c r="AF651" s="160">
        <f>IF(Model!AF436+Model!AF437-Model!AF432-Model!AF435-AF599+AF547&gt;0,(1-'Assumptions (NG)'!AE41)*(Model!AF436+Model!AF437-Model!AF432-Model!AF435-AF599-AF547)+AF599+AF495,Model!AF436+Model!AF437-Model!AF432-Model!AF435+AF547+AF495)</f>
        <v>0.8527336565</v>
      </c>
      <c r="AG651" s="160">
        <f>IF(Model!AG436+Model!AG437-Model!AG432-Model!AG435-AG599+AG547&gt;0,(1-'Assumptions (NG)'!AF41)*(Model!AG436+Model!AG437-Model!AG432-Model!AG435-AG599-AG547)+AG599+AG495,Model!AG436+Model!AG437-Model!AG432-Model!AG435+AG547+AG495)</f>
        <v>0.7747713711</v>
      </c>
      <c r="AH651" s="160">
        <f>IF(Model!AH436+Model!AH437-Model!AH432-Model!AH435-AH599+AH547&gt;0,(1-'Assumptions (NG)'!AG41)*(Model!AH436+Model!AH437-Model!AH432-Model!AH435-AH599-AH547)+AH599+AH495,Model!AH436+Model!AH437-Model!AH432-Model!AH435+AH547+AH495)</f>
        <v>1.203298134</v>
      </c>
      <c r="AI651" s="160">
        <f>IF(Model!AI436+Model!AI437-Model!AI432-Model!AI435-AI599+AI547&gt;0,(1-'Assumptions (NG)'!AH41)*(Model!AI436+Model!AI437-Model!AI432-Model!AI435-AI599-AI547)+AI599+AI495,Model!AI436+Model!AI437-Model!AI432-Model!AI435+AI547+AI495)</f>
        <v>1.156444268</v>
      </c>
      <c r="AJ651" s="160">
        <f>IF(Model!AJ436+Model!AJ437-Model!AJ432-Model!AJ435-AJ599+AJ547&gt;0,(1-'Assumptions (NG)'!AI41)*(Model!AJ436+Model!AJ437-Model!AJ432-Model!AJ435-AJ599-AJ547)+AJ599+AJ495,Model!AJ436+Model!AJ437-Model!AJ432-Model!AJ435+AJ547+AJ495)</f>
        <v>1.19622878</v>
      </c>
      <c r="AK651" s="160">
        <f>IF(Model!AK436+Model!AK437-Model!AK432-Model!AK435-AK599+AK547&gt;0,(1-'Assumptions (NG)'!AJ41)*(Model!AK436+Model!AK437-Model!AK432-Model!AK435-AK599-AK547)+AK599+AK495,Model!AK436+Model!AK437-Model!AK432-Model!AK435+AK547+AK495)</f>
        <v>1.242356394</v>
      </c>
      <c r="AL651" s="160">
        <f>IF(Model!AL436+Model!AL437-Model!AL432-Model!AL435-AL599+AL547&gt;0,(1-'Assumptions (NG)'!AK41)*(Model!AL436+Model!AL437-Model!AL432-Model!AL435-AL599-AL547)+AL599+AL495,Model!AL436+Model!AL437-Model!AL432-Model!AL435+AL547+AL495)</f>
        <v>1.304930578</v>
      </c>
      <c r="AM651" s="160">
        <f>IF(Model!AM436+Model!AM437-Model!AM432-Model!AM435-AM599+AM547&gt;0,(1-'Assumptions (NG)'!AL41)*(Model!AM436+Model!AM437-Model!AM432-Model!AM435-AM599-AM547)+AM599+AM495,Model!AM436+Model!AM437-Model!AM432-Model!AM435+AM547+AM495)</f>
        <v>1.3547986</v>
      </c>
      <c r="AN651" s="160">
        <f>IF(Model!AN436+Model!AN437-Model!AN432-Model!AN435-AN599+AN547&gt;0,(1-'Assumptions (NG)'!AM41)*(Model!AN436+Model!AN437-Model!AN432-Model!AN435-AN599-AN547)+AN599+AN495,Model!AN436+Model!AN437-Model!AN432-Model!AN435+AN547+AN495)</f>
        <v>1.358808264</v>
      </c>
      <c r="AO651" s="160">
        <f>IF(Model!AO436+Model!AO437-Model!AO432-Model!AO435-AO599+AO547&gt;0,(1-'Assumptions (NG)'!AN41)*(Model!AO436+Model!AO437-Model!AO432-Model!AO435-AO599-AO547)+AO599+AO495,Model!AO436+Model!AO437-Model!AO432-Model!AO435+AO547+AO495)</f>
        <v>1.363510769</v>
      </c>
      <c r="AP651" s="160">
        <f>IF(Model!AP436+Model!AP437-Model!AP432-Model!AP435-AP599+AP547&gt;0,(1-'Assumptions (NG)'!AO41)*(Model!AP436+Model!AP437-Model!AP432-Model!AP435-AP599-AP547)+AP599+AP495,Model!AP436+Model!AP437-Model!AP432-Model!AP435+AP547+AP495)</f>
        <v>1.377690242</v>
      </c>
      <c r="AQ651" s="160">
        <f>IF(Model!AQ436+Model!AQ437-Model!AQ432-Model!AQ435-AQ599+AQ547&gt;0,(1-'Assumptions (NG)'!AP41)*(Model!AQ436+Model!AQ437-Model!AQ432-Model!AQ435-AQ599-AQ547)+AQ599+AQ495,Model!AQ436+Model!AQ437-Model!AQ432-Model!AQ435+AQ547+AQ495)</f>
        <v>1.357804458</v>
      </c>
      <c r="AR651" s="160">
        <f>IF(Model!AR436+Model!AR437-Model!AR432-Model!AR435-AR599+AR547&gt;0,(1-'Assumptions (NG)'!AQ41)*(Model!AR436+Model!AR437-Model!AR432-Model!AR435-AR599-AR547)+AR599+AR495,Model!AR436+Model!AR437-Model!AR432-Model!AR435+AR547+AR495)</f>
        <v>1.390710013</v>
      </c>
      <c r="AS651" s="160">
        <f>IF(Model!AS436+Model!AS437-Model!AS432-Model!AS435-AS599+AS547&gt;0,(1-'Assumptions (NG)'!AR41)*(Model!AS436+Model!AS437-Model!AS432-Model!AS435-AS599-AS547)+AS599+AS495,Model!AS436+Model!AS437-Model!AS432-Model!AS435+AS547+AS495)</f>
        <v>1.337480597</v>
      </c>
      <c r="AT651" s="160">
        <f>IF(Model!AT436+Model!AT437-Model!AT432-Model!AT435-AT599+AT547&gt;0,(1-'Assumptions (NG)'!AS41)*(Model!AT436+Model!AT437-Model!AT432-Model!AT435-AT599-AT547)+AT599+AT495,Model!AT436+Model!AT437-Model!AT432-Model!AT435+AT547+AT495)</f>
        <v>1.272577802</v>
      </c>
      <c r="AU651" s="160">
        <f>IF(Model!AU436+Model!AU437-Model!AU432-Model!AU435-AU599+AU547&gt;0,(1-'Assumptions (NG)'!AT41)*(Model!AU436+Model!AU437-Model!AU432-Model!AU435-AU599-AU547)+AU599+AU495,Model!AU436+Model!AU437-Model!AU432-Model!AU435+AU547+AU495)</f>
        <v>1.192554315</v>
      </c>
      <c r="AV651" s="160">
        <f>IF(Model!AV436+Model!AV437-Model!AV432-Model!AV435-AV599+AV547&gt;0,(1-'Assumptions (NG)'!AU41)*(Model!AV436+Model!AV437-Model!AV432-Model!AV435-AV599-AV547)+AV599+AV495,Model!AV436+Model!AV437-Model!AV432-Model!AV435+AV547+AV495)</f>
        <v>1.117786598</v>
      </c>
      <c r="AW651" s="160">
        <f>IF(Model!AW436+Model!AW437-Model!AW432-Model!AW435-AW599+AW547&gt;0,(1-'Assumptions (NG)'!AV41)*(Model!AW436+Model!AW437-Model!AW432-Model!AW435-AW599-AW547)+AW599+AW495,Model!AW436+Model!AW437-Model!AW432-Model!AW435+AW547+AW495)</f>
        <v>1.03082063</v>
      </c>
      <c r="AX651" s="160">
        <f>IF(Model!AX436+Model!AX437-Model!AX432-Model!AX435-AX599+AX547&gt;0,(1-'Assumptions (NG)'!AW41)*(Model!AX436+Model!AX437-Model!AX432-Model!AX435-AX599-AX547)+AX599+AX495,Model!AX436+Model!AX437-Model!AX432-Model!AX435+AX547+AX495)</f>
        <v>0.942252004</v>
      </c>
      <c r="AY651" s="160">
        <f>IF(Model!AY436+Model!AY437-Model!AY432-Model!AY435-AY599+AY547&gt;0,(1-'Assumptions (NG)'!AX41)*(Model!AY436+Model!AY437-Model!AY432-Model!AY435-AY599-AY547)+AY599+AY495,Model!AY436+Model!AY437-Model!AY432-Model!AY435+AY547+AY495)</f>
        <v>0.87053922</v>
      </c>
      <c r="AZ651" s="160">
        <f>IF(Model!AZ436+Model!AZ437-Model!AZ432-Model!AZ435-AZ599+AZ547&gt;0,(1-'Assumptions (NG)'!AY41)*(Model!AZ436+Model!AZ437-Model!AZ432-Model!AZ435-AZ599-AZ547)+AZ599+AZ495,Model!AZ436+Model!AZ437-Model!AZ432-Model!AZ435+AZ547+AZ495)</f>
        <v>1.014303564</v>
      </c>
      <c r="BA651" s="160">
        <f>IF(Model!BA436+Model!BA437-Model!BA432-Model!BA435-BA599+BA547&gt;0,(1-'Assumptions (NG)'!AZ41)*(Model!BA436+Model!BA437-Model!BA432-Model!BA435-BA599-BA547)+BA599+BA495,Model!BA436+Model!BA437-Model!BA432-Model!BA435+BA547+BA495)</f>
        <v>1.121365496</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0.03816187061</v>
      </c>
      <c r="D652" s="160">
        <f>IF(Model!D436+Model!D437-Model!D432-Model!D435-D599+D547&gt;0,'Assumptions (NG)'!C41*(Model!D436+Model!D437-Model!D432-Model!D435-D599+D547)-'Assumptions (NG)'!C42*Model!D428/10^3,-'Assumptions (NG)'!C42*Model!D428/10^3)</f>
        <v>0.02014361624</v>
      </c>
      <c r="E652" s="160">
        <f>IF(Model!E436+Model!E437-Model!E432-Model!E435-E599+E547&gt;0,'Assumptions (NG)'!D41*(Model!E436+Model!E437-Model!E432-Model!E435-E599+E547)-'Assumptions (NG)'!D42*Model!E428/10^3,-'Assumptions (NG)'!D42*Model!E428/10^3)</f>
        <v>0.03833370595</v>
      </c>
      <c r="F652" s="160">
        <f>IF(Model!F436+Model!F437-Model!F432-Model!F435-F599+F547&gt;0,'Assumptions (NG)'!E41*(Model!F436+Model!F437-Model!F432-Model!F435-F599+F547)-'Assumptions (NG)'!E42*Model!F428/10^3,-'Assumptions (NG)'!E42*Model!F428/10^3)</f>
        <v>-0.009665832217</v>
      </c>
      <c r="G652" s="160">
        <f>IF(Model!G436+Model!G437-Model!G432-Model!G435-G599+G547&gt;0,'Assumptions (NG)'!F41*(Model!G436+Model!G437-Model!G432-Model!G435-G599+G547)-'Assumptions (NG)'!F42*Model!G428/10^3,-'Assumptions (NG)'!F42*Model!G428/10^3)</f>
        <v>-0.02183695278</v>
      </c>
      <c r="H652" s="160">
        <f>IF(Model!H436+Model!H437-Model!H432-Model!H435-H599+H547&gt;0,'Assumptions (NG)'!G41*(Model!H436+Model!H437-Model!H432-Model!H435-H599+H547)-'Assumptions (NG)'!G42*Model!H428/10^3,-'Assumptions (NG)'!G42*Model!H428/10^3)</f>
        <v>-0.02742058227</v>
      </c>
      <c r="I652" s="160">
        <f>IF(Model!I436+Model!I437-Model!I432-Model!I435-I599+I547&gt;0,'Assumptions (NG)'!H41*(Model!I436+Model!I437-Model!I432-Model!I435-I599+I547)-'Assumptions (NG)'!H42*Model!I428/10^3,-'Assumptions (NG)'!H42*Model!I428/10^3)</f>
        <v>-0.01569051766</v>
      </c>
      <c r="J652" s="160">
        <f>IF(Model!J436+Model!J437-Model!J432-Model!J435-J599+J547&gt;0,'Assumptions (NG)'!I41*(Model!J436+Model!J437-Model!J432-Model!J435-J599+J547)-'Assumptions (NG)'!I42*Model!J428/10^3,-'Assumptions (NG)'!I42*Model!J428/10^3)</f>
        <v>0.2922361726</v>
      </c>
      <c r="K652" s="160">
        <f>IF(Model!K436+Model!K437-Model!K432-Model!K435-K599+K547&gt;0,'Assumptions (NG)'!J41*(Model!K436+Model!K437-Model!K432-Model!K435-K599+K547)-'Assumptions (NG)'!J42*Model!K428/10^3,-'Assumptions (NG)'!J42*Model!K428/10^3)</f>
        <v>0.3323111721</v>
      </c>
      <c r="L652" s="160">
        <f>IF(Model!L436+Model!L437-Model!L432-Model!L435-L599+L547&gt;0,'Assumptions (NG)'!K41*(Model!L436+Model!L437-Model!L432-Model!L435-L599+L547)-'Assumptions (NG)'!K42*Model!L428/10^3,-'Assumptions (NG)'!K42*Model!L428/10^3)</f>
        <v>0.3931361353</v>
      </c>
      <c r="M652" s="160">
        <f>IF(Model!M436+Model!M437-Model!M432-Model!M435-M599+M547&gt;0,'Assumptions (NG)'!L41*(Model!M436+Model!M437-Model!M432-Model!M435-M599+M547)-'Assumptions (NG)'!L42*Model!M428/10^3,-'Assumptions (NG)'!L42*Model!M428/10^3)</f>
        <v>0.324475643</v>
      </c>
      <c r="N652" s="160">
        <f>IF(Model!N436+Model!N437-Model!N432-Model!N435-N599+N547&gt;0,'Assumptions (NG)'!M41*(Model!N436+Model!N437-Model!N432-Model!N435-N599+N547)-'Assumptions (NG)'!M42*Model!N428/10^3,-'Assumptions (NG)'!M42*Model!N428/10^3)</f>
        <v>0.360866127</v>
      </c>
      <c r="O652" s="160">
        <f>IF(Model!O436+Model!O437-Model!O432-Model!O435-O599+O547&gt;0,'Assumptions (NG)'!N41*(Model!O436+Model!O437-Model!O432-Model!O435-O599+O547)-'Assumptions (NG)'!N42*Model!O428/10^3,-'Assumptions (NG)'!N42*Model!O428/10^3)</f>
        <v>0.4311874177</v>
      </c>
      <c r="P652" s="160">
        <f>IF(Model!P436+Model!P437-Model!P432-Model!P435-P599+P547&gt;0,'Assumptions (NG)'!O41*(Model!P436+Model!P437-Model!P432-Model!P435-P599+P547)-'Assumptions (NG)'!O42*Model!P428/10^3,-'Assumptions (NG)'!O42*Model!P428/10^3)</f>
        <v>0.3009272017</v>
      </c>
      <c r="Q652" s="160">
        <f>IF(Model!Q436+Model!Q437-Model!Q432-Model!Q435-Q599+Q547&gt;0,'Assumptions (NG)'!P41*(Model!Q436+Model!Q437-Model!Q432-Model!Q435-Q599+Q547)-'Assumptions (NG)'!P42*Model!Q428/10^3,-'Assumptions (NG)'!P42*Model!Q428/10^3)</f>
        <v>0.2897300382</v>
      </c>
      <c r="R652" s="160">
        <f>IF(Model!R436+Model!R437-Model!R432-Model!R435-R599+R547&gt;0,'Assumptions (NG)'!Q41*(Model!R436+Model!R437-Model!R432-Model!R435-R599+R547)-'Assumptions (NG)'!Q42*Model!R428/10^3,-'Assumptions (NG)'!Q42*Model!R428/10^3)</f>
        <v>0.4087752513</v>
      </c>
      <c r="S652" s="160">
        <f>IF(Model!S436+Model!S437-Model!S432-Model!S435-S599+S547&gt;0,'Assumptions (NG)'!R41*(Model!S436+Model!S437-Model!S432-Model!S435-S599+S547)-'Assumptions (NG)'!R42*Model!S428/10^3,-'Assumptions (NG)'!R42*Model!S428/10^3)</f>
        <v>0.5184473068</v>
      </c>
      <c r="T652" s="160">
        <f>IF(Model!T436+Model!T437-Model!T432-Model!T435-T599+T547&gt;0,'Assumptions (NG)'!S41*(Model!T436+Model!T437-Model!T432-Model!T435-T599+T547)-'Assumptions (NG)'!S42*Model!T428/10^3,-'Assumptions (NG)'!S42*Model!T428/10^3)</f>
        <v>0.3845313142</v>
      </c>
      <c r="U652" s="160">
        <f>IF(Model!U436+Model!U437-Model!U432-Model!U435-U599+U547&gt;0,'Assumptions (NG)'!T41*(Model!U436+Model!U437-Model!U432-Model!U435-U599+U547)-'Assumptions (NG)'!T42*Model!U428/10^3,-'Assumptions (NG)'!T42*Model!U428/10^3)</f>
        <v>0.3106683258</v>
      </c>
      <c r="V652" s="160">
        <f>IF(Model!V436+Model!V437-Model!V432-Model!V435-V599+V547&gt;0,'Assumptions (NG)'!U41*(Model!V436+Model!V437-Model!V432-Model!V435-V599+V547)-'Assumptions (NG)'!U42*Model!V428/10^3,-'Assumptions (NG)'!U42*Model!V428/10^3)</f>
        <v>0.3673644666</v>
      </c>
      <c r="W652" s="160">
        <f>IF(Model!W436+Model!W437-Model!W432-Model!W435-W599+W547&gt;0,'Assumptions (NG)'!V41*(Model!W436+Model!W437-Model!W432-Model!W435-W599+W547)-'Assumptions (NG)'!V42*Model!W428/10^3,-'Assumptions (NG)'!V42*Model!W428/10^3)</f>
        <v>0.4098635369</v>
      </c>
      <c r="X652" s="160">
        <f>IF(Model!X436+Model!X437-Model!X432-Model!X435-X599+X547&gt;0,'Assumptions (NG)'!W41*(Model!X436+Model!X437-Model!X432-Model!X435-X599+X547)-'Assumptions (NG)'!W42*Model!X428/10^3,-'Assumptions (NG)'!W42*Model!X428/10^3)</f>
        <v>0.4117044452</v>
      </c>
      <c r="Y652" s="160">
        <f>IF(Model!Y436+Model!Y437-Model!Y432-Model!Y435-Y599+Y547&gt;0,'Assumptions (NG)'!X41*(Model!Y436+Model!Y437-Model!Y432-Model!Y435-Y599+Y547)-'Assumptions (NG)'!X42*Model!Y428/10^3,-'Assumptions (NG)'!X42*Model!Y428/10^3)</f>
        <v>0.2849834716</v>
      </c>
      <c r="Z652" s="160">
        <f>IF(Model!Z436+Model!Z437-Model!Z432-Model!Z435-Z599+Z547&gt;0,'Assumptions (NG)'!Y41*(Model!Z436+Model!Z437-Model!Z432-Model!Z435-Z599+Z547)-'Assumptions (NG)'!Y42*Model!Z428/10^3,-'Assumptions (NG)'!Y42*Model!Z428/10^3)</f>
        <v>0.2877004883</v>
      </c>
      <c r="AA652" s="160">
        <f>IF(Model!AA436+Model!AA437-Model!AA432-Model!AA435-AA599+AA547&gt;0,'Assumptions (NG)'!Z41*(Model!AA436+Model!AA437-Model!AA432-Model!AA435-AA599+AA547)-'Assumptions (NG)'!Z42*Model!AA428/10^3,-'Assumptions (NG)'!Z42*Model!AA428/10^3)</f>
        <v>0.2871076996</v>
      </c>
      <c r="AB652" s="160">
        <f>IF(Model!AB436+Model!AB437-Model!AB432-Model!AB435-AB599+AB547&gt;0,'Assumptions (NG)'!AA41*(Model!AB436+Model!AB437-Model!AB432-Model!AB435-AB599+AB547)-'Assumptions (NG)'!AA42*Model!AB428/10^3,-'Assumptions (NG)'!AA42*Model!AB428/10^3)</f>
        <v>0.2947643538</v>
      </c>
      <c r="AC652" s="160">
        <f>IF(Model!AC436+Model!AC437-Model!AC432-Model!AC435-AC599+AC547&gt;0,'Assumptions (NG)'!AB41*(Model!AC436+Model!AC437-Model!AC432-Model!AC435-AC599+AC547)-'Assumptions (NG)'!AB42*Model!AC428/10^3,-'Assumptions (NG)'!AB42*Model!AC428/10^3)</f>
        <v>0.3098487644</v>
      </c>
      <c r="AD652" s="160">
        <f>IF(Model!AD436+Model!AD437-Model!AD432-Model!AD435-AD599+AD547&gt;0,'Assumptions (NG)'!AC41*(Model!AD436+Model!AD437-Model!AD432-Model!AD435-AD599+AD547)-'Assumptions (NG)'!AC42*Model!AD428/10^3,-'Assumptions (NG)'!AC42*Model!AD428/10^3)</f>
        <v>0.3325197335</v>
      </c>
      <c r="AE652" s="160">
        <f>IF(Model!AE436+Model!AE437-Model!AE432-Model!AE435-AE599+AE547&gt;0,'Assumptions (NG)'!AD41*(Model!AE436+Model!AE437-Model!AE432-Model!AE435-AE599+AE547)-'Assumptions (NG)'!AD42*Model!AE428/10^3,-'Assumptions (NG)'!AD42*Model!AE428/10^3)</f>
        <v>0.3360534181</v>
      </c>
      <c r="AF652" s="160">
        <f>IF(Model!AF436+Model!AF437-Model!AF432-Model!AF435-AF599+AF547&gt;0,'Assumptions (NG)'!AE41*(Model!AF436+Model!AF437-Model!AF432-Model!AF435-AF599+AF547)-'Assumptions (NG)'!AE42*Model!AF428/10^3,-'Assumptions (NG)'!AE42*Model!AF428/10^3)</f>
        <v>0.3119292458</v>
      </c>
      <c r="AG652" s="160">
        <f>IF(Model!AG436+Model!AG437-Model!AG432-Model!AG435-AG599+AG547&gt;0,'Assumptions (NG)'!AF41*(Model!AG436+Model!AG437-Model!AG432-Model!AG435-AG599+AG547)-'Assumptions (NG)'!AF42*Model!AG428/10^3,-'Assumptions (NG)'!AF42*Model!AG428/10^3)</f>
        <v>0.3234391639</v>
      </c>
      <c r="AH652" s="160">
        <f>IF(Model!AH436+Model!AH437-Model!AH432-Model!AH435-AH599+AH547&gt;0,'Assumptions (NG)'!AG41*(Model!AH436+Model!AH437-Model!AH432-Model!AH435-AH599+AH547)-'Assumptions (NG)'!AG42*Model!AH428/10^3,-'Assumptions (NG)'!AG42*Model!AH428/10^3)</f>
        <v>0.3350588566</v>
      </c>
      <c r="AI652" s="160">
        <f>IF(Model!AI436+Model!AI437-Model!AI432-Model!AI435-AI599+AI547&gt;0,'Assumptions (NG)'!AH41*(Model!AI436+Model!AI437-Model!AI432-Model!AI435-AI599+AI547)-'Assumptions (NG)'!AH42*Model!AI428/10^3,-'Assumptions (NG)'!AH42*Model!AI428/10^3)</f>
        <v>0.3357799898</v>
      </c>
      <c r="AJ652" s="160">
        <f>IF(Model!AJ436+Model!AJ437-Model!AJ432-Model!AJ435-AJ599+AJ547&gt;0,'Assumptions (NG)'!AI41*(Model!AJ436+Model!AJ437-Model!AJ432-Model!AJ435-AJ599+AJ547)-'Assumptions (NG)'!AI42*Model!AJ428/10^3,-'Assumptions (NG)'!AI42*Model!AJ428/10^3)</f>
        <v>0.3416133789</v>
      </c>
      <c r="AK652" s="160">
        <f>IF(Model!AK436+Model!AK437-Model!AK432-Model!AK435-AK599+AK547&gt;0,'Assumptions (NG)'!AJ41*(Model!AK436+Model!AK437-Model!AK432-Model!AK435-AK599+AK547)-'Assumptions (NG)'!AJ42*Model!AK428/10^3,-'Assumptions (NG)'!AJ42*Model!AK428/10^3)</f>
        <v>0.3440845435</v>
      </c>
      <c r="AL652" s="160">
        <f>IF(Model!AL436+Model!AL437-Model!AL432-Model!AL435-AL599+AL547&gt;0,'Assumptions (NG)'!AK41*(Model!AL436+Model!AL437-Model!AL432-Model!AL435-AL599+AL547)-'Assumptions (NG)'!AK42*Model!AL428/10^3,-'Assumptions (NG)'!AK42*Model!AL428/10^3)</f>
        <v>0.346525679</v>
      </c>
      <c r="AM652" s="160">
        <f>IF(Model!AM436+Model!AM437-Model!AM432-Model!AM435-AM599+AM547&gt;0,'Assumptions (NG)'!AL41*(Model!AM436+Model!AM437-Model!AM432-Model!AM435-AM599+AM547)-'Assumptions (NG)'!AL42*Model!AM428/10^3,-'Assumptions (NG)'!AL42*Model!AM428/10^3)</f>
        <v>0.3518128618</v>
      </c>
      <c r="AN652" s="160">
        <f>IF(Model!AN436+Model!AN437-Model!AN432-Model!AN435-AN599+AN547&gt;0,'Assumptions (NG)'!AM41*(Model!AN436+Model!AN437-Model!AN432-Model!AN435-AN599+AN547)-'Assumptions (NG)'!AM42*Model!AN428/10^3,-'Assumptions (NG)'!AM42*Model!AN428/10^3)</f>
        <v>0.3582968328</v>
      </c>
      <c r="AO652" s="160">
        <f>IF(Model!AO436+Model!AO437-Model!AO432-Model!AO435-AO599+AO547&gt;0,'Assumptions (NG)'!AN41*(Model!AO436+Model!AO437-Model!AO432-Model!AO435-AO599+AO547)-'Assumptions (NG)'!AN42*Model!AO428/10^3,-'Assumptions (NG)'!AN42*Model!AO428/10^3)</f>
        <v>0.3625851649</v>
      </c>
      <c r="AP652" s="160">
        <f>IF(Model!AP436+Model!AP437-Model!AP432-Model!AP435-AP599+AP547&gt;0,'Assumptions (NG)'!AO41*(Model!AP436+Model!AP437-Model!AP432-Model!AP435-AP599+AP547)-'Assumptions (NG)'!AO42*Model!AP428/10^3,-'Assumptions (NG)'!AO42*Model!AP428/10^3)</f>
        <v>0.3205107479</v>
      </c>
      <c r="AQ652" s="160">
        <f>IF(Model!AQ436+Model!AQ437-Model!AQ432-Model!AQ435-AQ599+AQ547&gt;0,'Assumptions (NG)'!AP41*(Model!AQ436+Model!AQ437-Model!AQ432-Model!AQ435-AQ599+AQ547)-'Assumptions (NG)'!AP42*Model!AQ428/10^3,-'Assumptions (NG)'!AP42*Model!AQ428/10^3)</f>
        <v>0.2657844428</v>
      </c>
      <c r="AR652" s="160">
        <f>IF(Model!AR436+Model!AR437-Model!AR432-Model!AR435-AR599+AR547&gt;0,'Assumptions (NG)'!AQ41*(Model!AR436+Model!AR437-Model!AR432-Model!AR435-AR599+AR547)-'Assumptions (NG)'!AQ42*Model!AR428/10^3,-'Assumptions (NG)'!AQ42*Model!AR428/10^3)</f>
        <v>0.2573934914</v>
      </c>
      <c r="AS652" s="160">
        <f>IF(Model!AS436+Model!AS437-Model!AS432-Model!AS435-AS599+AS547&gt;0,'Assumptions (NG)'!AR41*(Model!AS436+Model!AS437-Model!AS432-Model!AS435-AS599+AS547)-'Assumptions (NG)'!AR42*Model!AS428/10^3,-'Assumptions (NG)'!AR42*Model!AS428/10^3)</f>
        <v>0.2633955818</v>
      </c>
      <c r="AT652" s="160">
        <f>IF(Model!AT436+Model!AT437-Model!AT432-Model!AT435-AT599+AT547&gt;0,'Assumptions (NG)'!AS41*(Model!AT436+Model!AT437-Model!AT432-Model!AT435-AT599+AT547)-'Assumptions (NG)'!AS42*Model!AT428/10^3,-'Assumptions (NG)'!AS42*Model!AT428/10^3)</f>
        <v>0.2686023369</v>
      </c>
      <c r="AU652" s="160">
        <f>IF(Model!AU436+Model!AU437-Model!AU432-Model!AU435-AU599+AU547&gt;0,'Assumptions (NG)'!AT41*(Model!AU436+Model!AU437-Model!AU432-Model!AU435-AU599+AU547)-'Assumptions (NG)'!AT42*Model!AU428/10^3,-'Assumptions (NG)'!AT42*Model!AU428/10^3)</f>
        <v>0.2698341766</v>
      </c>
      <c r="AV652" s="160">
        <f>IF(Model!AV436+Model!AV437-Model!AV432-Model!AV435-AV599+AV547&gt;0,'Assumptions (NG)'!AU41*(Model!AV436+Model!AV437-Model!AV432-Model!AV435-AV599+AV547)-'Assumptions (NG)'!AU42*Model!AV428/10^3,-'Assumptions (NG)'!AU42*Model!AV428/10^3)</f>
        <v>0.2724814317</v>
      </c>
      <c r="AW652" s="160">
        <f>IF(Model!AW436+Model!AW437-Model!AW432-Model!AW435-AW599+AW547&gt;0,'Assumptions (NG)'!AV41*(Model!AW436+Model!AW437-Model!AW432-Model!AW435-AW599+AW547)-'Assumptions (NG)'!AV42*Model!AW428/10^3,-'Assumptions (NG)'!AV42*Model!AW428/10^3)</f>
        <v>0.2696358923</v>
      </c>
      <c r="AX652" s="160">
        <f>IF(Model!AX436+Model!AX437-Model!AX432-Model!AX435-AX599+AX547&gt;0,'Assumptions (NG)'!AW41*(Model!AX436+Model!AX437-Model!AX432-Model!AX435-AX599+AX547)-'Assumptions (NG)'!AW42*Model!AX428/10^3,-'Assumptions (NG)'!AW42*Model!AX428/10^3)</f>
        <v>0.2671747902</v>
      </c>
      <c r="AY652" s="160">
        <f>IF(Model!AY436+Model!AY437-Model!AY432-Model!AY435-AY599+AY547&gt;0,'Assumptions (NG)'!AX41*(Model!AY436+Model!AY437-Model!AY432-Model!AY435-AY599+AY547)-'Assumptions (NG)'!AX42*Model!AY428/10^3,-'Assumptions (NG)'!AX42*Model!AY428/10^3)</f>
        <v>0.2700134536</v>
      </c>
      <c r="AZ652" s="160">
        <f>IF(Model!AZ436+Model!AZ437-Model!AZ432-Model!AZ435-AZ599+AZ547&gt;0,'Assumptions (NG)'!AY41*(Model!AZ436+Model!AZ437-Model!AZ432-Model!AZ435-AZ599+AZ547)-'Assumptions (NG)'!AY42*Model!AZ428/10^3,-'Assumptions (NG)'!AY42*Model!AZ428/10^3)</f>
        <v>0.2697519964</v>
      </c>
      <c r="BA652" s="160">
        <f>IF(Model!BA436+Model!BA437-Model!BA432-Model!BA435-BA599+BA547&gt;0,'Assumptions (NG)'!AZ41*(Model!BA436+Model!BA437-Model!BA432-Model!BA435-BA599+BA547)-'Assumptions (NG)'!AZ42*Model!BA428/10^3,-'Assumptions (NG)'!AZ42*Model!BA428/10^3)</f>
        <v>0.2580480799</v>
      </c>
    </row>
    <row r="653" ht="15.75" customHeight="1">
      <c r="A653" s="207" t="s">
        <v>363</v>
      </c>
      <c r="B653" s="150" t="s">
        <v>364</v>
      </c>
      <c r="C653" s="154">
        <f>'Assumptions (NG)'!$V$40*C439/10^9+'Assumptions (NG)'!$V$39*C438/10^9</f>
        <v>0.08773992</v>
      </c>
      <c r="D653" s="154">
        <f>'Assumptions (NG)'!$V$40*D439/10^9+'Assumptions (NG)'!$V$39*D438/10^9</f>
        <v>0.1510128</v>
      </c>
      <c r="E653" s="154">
        <f>'Assumptions (NG)'!$V$40*E439/10^9+'Assumptions (NG)'!$V$39*E438/10^9</f>
        <v>0.242526</v>
      </c>
      <c r="F653" s="154">
        <f>'Assumptions (NG)'!$V$40*F439/10^9+'Assumptions (NG)'!$V$39*F438/10^9</f>
        <v>0.33377104</v>
      </c>
      <c r="G653" s="154">
        <f>'Assumptions (NG)'!$V$40*G439/10^9+'Assumptions (NG)'!$V$39*G438/10^9</f>
        <v>0.2436224</v>
      </c>
      <c r="H653" s="154">
        <f>'Assumptions (NG)'!$V$40*H439/10^9+'Assumptions (NG)'!$V$39*H438/10^9</f>
        <v>0.04075864</v>
      </c>
      <c r="I653" s="154">
        <f>'Assumptions (NG)'!$V$40*I439/10^9+'Assumptions (NG)'!$V$39*I438/10^9</f>
        <v>0.00131308</v>
      </c>
      <c r="J653" s="154">
        <f>'Assumptions (NG)'!$V$40*J439/10^9+'Assumptions (NG)'!$V$39*J438/10^9</f>
        <v>0.023808</v>
      </c>
      <c r="K653" s="154">
        <f>'Assumptions (NG)'!$V$40*K439/10^9+'Assumptions (NG)'!$V$39*K438/10^9</f>
        <v>0.0061812</v>
      </c>
      <c r="L653" s="154">
        <f>'Assumptions (NG)'!$V$40*L439/10^9+'Assumptions (NG)'!$V$39*L438/10^9</f>
        <v>0.00324904</v>
      </c>
      <c r="M653" s="154">
        <f>'Assumptions (NG)'!$V$40*M439/10^9+'Assumptions (NG)'!$V$39*M438/10^9</f>
        <v>0</v>
      </c>
      <c r="N653" s="154">
        <f>'Assumptions (NG)'!$V$40*N439/10^9+'Assumptions (NG)'!$V$39*N438/10^9</f>
        <v>0.0855816</v>
      </c>
      <c r="O653" s="154">
        <f>'Assumptions (NG)'!$V$40*O439/10^9+'Assumptions (NG)'!$V$39*O438/10^9</f>
        <v>0.05184</v>
      </c>
      <c r="P653" s="154">
        <f>'Assumptions (NG)'!$V$40*P439/10^9+'Assumptions (NG)'!$V$39*P438/10^9</f>
        <v>0.00153068</v>
      </c>
      <c r="Q653" s="154">
        <f>'Assumptions (NG)'!$V$40*Q439/10^9+'Assumptions (NG)'!$V$39*Q438/10^9</f>
        <v>0.00242488</v>
      </c>
      <c r="R653" s="154">
        <f>'Assumptions (NG)'!$V$40*R439/10^9+'Assumptions (NG)'!$V$39*R438/10^9</f>
        <v>0.0016524</v>
      </c>
      <c r="S653" s="154">
        <f>'Assumptions (NG)'!$V$40*S439/10^9+'Assumptions (NG)'!$V$39*S438/10^9</f>
        <v>0.019603</v>
      </c>
      <c r="T653" s="154">
        <f>'Assumptions (NG)'!$V$40*T439/10^9+'Assumptions (NG)'!$V$39*T438/10^9</f>
        <v>0.10115276</v>
      </c>
      <c r="U653" s="154">
        <f>'Assumptions (NG)'!$V$40*U439/10^9+'Assumptions (NG)'!$V$39*U438/10^9</f>
        <v>0.00006324</v>
      </c>
      <c r="V653" s="154">
        <f>'Assumptions (NG)'!$V$40*V439/10^9+'Assumptions (NG)'!$V$39*V438/10^9</f>
        <v>0</v>
      </c>
      <c r="W653" s="154">
        <f>'Assumptions (NG)'!$V$40*W439/10^9+'Assumptions (NG)'!$V$39*W438/10^9</f>
        <v>0</v>
      </c>
      <c r="X653" s="154">
        <f>'Assumptions (NG)'!$V$40*X439/10^9+'Assumptions (NG)'!$V$39*X438/10^9</f>
        <v>0.127384095</v>
      </c>
      <c r="Y653" s="154">
        <f>'Assumptions (NG)'!$V$40*Y439/10^9+'Assumptions (NG)'!$V$39*Y438/10^9</f>
        <v>0.002390742462</v>
      </c>
      <c r="Z653" s="154">
        <f>'Assumptions (NG)'!$V$40*Z439/10^9+'Assumptions (NG)'!$V$39*Z438/10^9</f>
        <v>0.006792382462</v>
      </c>
      <c r="AA653" s="154">
        <f>'Assumptions (NG)'!$V$40*AA439/10^9+'Assumptions (NG)'!$V$39*AA438/10^9</f>
        <v>0.006349702462</v>
      </c>
      <c r="AB653" s="154">
        <f>'Assumptions (NG)'!$V$40*AB439/10^9+'Assumptions (NG)'!$V$39*AB438/10^9</f>
        <v>0.006720982462</v>
      </c>
      <c r="AC653" s="154">
        <f>'Assumptions (NG)'!$V$40*AC439/10^9+'Assumptions (NG)'!$V$39*AC438/10^9</f>
        <v>0.005454822462</v>
      </c>
      <c r="AD653" s="154">
        <f>'Assumptions (NG)'!$V$40*AD439/10^9+'Assumptions (NG)'!$V$39*AD438/10^9</f>
        <v>0.001688302462</v>
      </c>
      <c r="AE653" s="154">
        <f>'Assumptions (NG)'!$V$40*AE439/10^9+'Assumptions (NG)'!$V$39*AE438/10^9</f>
        <v>0.001206182462</v>
      </c>
      <c r="AF653" s="154">
        <f>'Assumptions (NG)'!$V$40*AF439/10^9+'Assumptions (NG)'!$V$39*AF438/10^9</f>
        <v>0.002222102462</v>
      </c>
      <c r="AG653" s="154">
        <f>'Assumptions (NG)'!$V$40*AG439/10^9+'Assumptions (NG)'!$V$39*AG438/10^9</f>
        <v>0.001013062462</v>
      </c>
      <c r="AH653" s="154">
        <f>'Assumptions (NG)'!$V$40*AH439/10^9+'Assumptions (NG)'!$V$39*AH438/10^9</f>
        <v>0.004876142462</v>
      </c>
      <c r="AI653" s="154">
        <f>'Assumptions (NG)'!$V$40*AI439/10^9+'Assumptions (NG)'!$V$39*AI438/10^9</f>
        <v>0.001361222462</v>
      </c>
      <c r="AJ653" s="154">
        <f>'Assumptions (NG)'!$V$40*AJ439/10^9+'Assumptions (NG)'!$V$39*AJ438/10^9</f>
        <v>0.001047062462</v>
      </c>
      <c r="AK653" s="154">
        <f>'Assumptions (NG)'!$V$40*AK439/10^9+'Assumptions (NG)'!$V$39*AK438/10^9</f>
        <v>0.001035502462</v>
      </c>
      <c r="AL653" s="154">
        <f>'Assumptions (NG)'!$V$40*AL439/10^9+'Assumptions (NG)'!$V$39*AL438/10^9</f>
        <v>0.001087862462</v>
      </c>
      <c r="AM653" s="154">
        <f>'Assumptions (NG)'!$V$40*AM439/10^9+'Assumptions (NG)'!$V$39*AM438/10^9</f>
        <v>0.001110302462</v>
      </c>
      <c r="AN653" s="154">
        <f>'Assumptions (NG)'!$V$40*AN439/10^9+'Assumptions (NG)'!$V$39*AN438/10^9</f>
        <v>0.001045022462</v>
      </c>
      <c r="AO653" s="154">
        <f>'Assumptions (NG)'!$V$40*AO439/10^9+'Assumptions (NG)'!$V$39*AO438/10^9</f>
        <v>0.001228622462</v>
      </c>
      <c r="AP653" s="154">
        <f>'Assumptions (NG)'!$V$40*AP439/10^9+'Assumptions (NG)'!$V$39*AP438/10^9</f>
        <v>0.2595862481</v>
      </c>
      <c r="AQ653" s="154">
        <f>'Assumptions (NG)'!$V$40*AQ439/10^9+'Assumptions (NG)'!$V$39*AQ438/10^9</f>
        <v>0.213292495</v>
      </c>
      <c r="AR653" s="154">
        <f>'Assumptions (NG)'!$V$40*AR439/10^9+'Assumptions (NG)'!$V$39*AR438/10^9</f>
        <v>0.009255734998</v>
      </c>
      <c r="AS653" s="154">
        <f>'Assumptions (NG)'!$V$40*AS439/10^9+'Assumptions (NG)'!$V$39*AS438/10^9</f>
        <v>0.001022582462</v>
      </c>
      <c r="AT653" s="154">
        <f>'Assumptions (NG)'!$V$40*AT439/10^9+'Assumptions (NG)'!$V$39*AT438/10^9</f>
        <v>0.001074942462</v>
      </c>
      <c r="AU653" s="154">
        <f>'Assumptions (NG)'!$V$40*AU439/10^9+'Assumptions (NG)'!$V$39*AU438/10^9</f>
        <v>0.002742982462</v>
      </c>
      <c r="AV653" s="154">
        <f>'Assumptions (NG)'!$V$40*AV439/10^9+'Assumptions (NG)'!$V$39*AV438/10^9</f>
        <v>0.001013742462</v>
      </c>
      <c r="AW653" s="154">
        <f>'Assumptions (NG)'!$V$40*AW439/10^9+'Assumptions (NG)'!$V$39*AW438/10^9</f>
        <v>0.002068422462</v>
      </c>
      <c r="AX653" s="154">
        <f>'Assumptions (NG)'!$V$40*AX439/10^9+'Assumptions (NG)'!$V$39*AX438/10^9</f>
        <v>0.001704622462</v>
      </c>
      <c r="AY653" s="154">
        <f>'Assumptions (NG)'!$V$40*AY439/10^9+'Assumptions (NG)'!$V$39*AY438/10^9</f>
        <v>0.001893662462</v>
      </c>
      <c r="AZ653" s="154">
        <f>'Assumptions (NG)'!$V$40*AZ439/10^9+'Assumptions (NG)'!$V$39*AZ438/10^9</f>
        <v>0.001015782462</v>
      </c>
      <c r="BA653" s="154">
        <f>'Assumptions (NG)'!$V$40*BA439/10^9+'Assumptions (NG)'!$V$39*BA438/10^9</f>
        <v>0.003178862462</v>
      </c>
      <c r="BB653" s="154"/>
      <c r="BC653" s="154"/>
      <c r="BD653" s="154"/>
      <c r="BE653" s="154"/>
      <c r="BF653" s="154"/>
    </row>
    <row r="654" ht="15.75" customHeight="1">
      <c r="A654" s="207" t="s">
        <v>399</v>
      </c>
      <c r="B654" s="150" t="s">
        <v>364</v>
      </c>
      <c r="C654" s="183">
        <f>C434*10^15/'Assumptions (NG)'!$V$34*'Assumptions (NG)'!$V$38/10^6</f>
        <v>11.45024152</v>
      </c>
      <c r="D654" s="183">
        <f>D434*10^15/'Assumptions (NG)'!$V$34*'Assumptions (NG)'!$V$38/10^6</f>
        <v>10.59749873</v>
      </c>
      <c r="E654" s="183">
        <f>E434*10^15/'Assumptions (NG)'!$V$34*'Assumptions (NG)'!$V$38/10^6</f>
        <v>11.29276472</v>
      </c>
      <c r="F654" s="183">
        <f>F434*10^15/'Assumptions (NG)'!$V$34*'Assumptions (NG)'!$V$38/10^6</f>
        <v>10.16771045</v>
      </c>
      <c r="G654" s="183">
        <f>G434*10^15/'Assumptions (NG)'!$V$34*'Assumptions (NG)'!$V$38/10^6</f>
        <v>9.929620385</v>
      </c>
      <c r="H654" s="183">
        <f>H434*10^15/'Assumptions (NG)'!$V$34*'Assumptions (NG)'!$V$38/10^6</f>
        <v>13.29525748</v>
      </c>
      <c r="I654" s="183">
        <f>I434*10^15/'Assumptions (NG)'!$V$34*'Assumptions (NG)'!$V$38/10^6</f>
        <v>15.99020377</v>
      </c>
      <c r="J654" s="183">
        <f>J434*10^15/'Assumptions (NG)'!$V$34*'Assumptions (NG)'!$V$38/10^6</f>
        <v>15.99740943</v>
      </c>
      <c r="K654" s="183">
        <f>K434*10^15/'Assumptions (NG)'!$V$34*'Assumptions (NG)'!$V$38/10^6</f>
        <v>16.20140645</v>
      </c>
      <c r="L654" s="183">
        <f>L434*10^15/'Assumptions (NG)'!$V$34*'Assumptions (NG)'!$V$38/10^6</f>
        <v>16.56268966</v>
      </c>
      <c r="M654" s="183">
        <f>M434*10^15/'Assumptions (NG)'!$V$34*'Assumptions (NG)'!$V$38/10^6</f>
        <v>15.48134187</v>
      </c>
      <c r="N654" s="183">
        <f>N434*10^15/'Assumptions (NG)'!$V$34*'Assumptions (NG)'!$V$38/10^6</f>
        <v>14.57878626</v>
      </c>
      <c r="O654" s="183">
        <f>O434*10^15/'Assumptions (NG)'!$V$34*'Assumptions (NG)'!$V$38/10^6</f>
        <v>17.40292948</v>
      </c>
      <c r="P654" s="183">
        <f>P434*10^15/'Assumptions (NG)'!$V$34*'Assumptions (NG)'!$V$38/10^6</f>
        <v>13.45877597</v>
      </c>
      <c r="Q654" s="183">
        <f>Q434*10^15/'Assumptions (NG)'!$V$34*'Assumptions (NG)'!$V$38/10^6</f>
        <v>11.88701603</v>
      </c>
      <c r="R654" s="183">
        <f>R434*10^15/'Assumptions (NG)'!$V$34*'Assumptions (NG)'!$V$38/10^6</f>
        <v>15.1959617</v>
      </c>
      <c r="S654" s="183">
        <f>S434*10^15/'Assumptions (NG)'!$V$34*'Assumptions (NG)'!$V$38/10^6</f>
        <v>16.68007341</v>
      </c>
      <c r="T654" s="183">
        <f>T434*10^15/'Assumptions (NG)'!$V$34*'Assumptions (NG)'!$V$38/10^6</f>
        <v>14.02361999</v>
      </c>
      <c r="U654" s="183">
        <f>U434*10^15/'Assumptions (NG)'!$V$34*'Assumptions (NG)'!$V$38/10^6</f>
        <v>19.00576757</v>
      </c>
      <c r="V654" s="183">
        <f>V434*10^15/'Assumptions (NG)'!$V$34*'Assumptions (NG)'!$V$38/10^6</f>
        <v>18.62565464</v>
      </c>
      <c r="W654" s="183">
        <f>W434*10^15/'Assumptions (NG)'!$V$34*'Assumptions (NG)'!$V$38/10^6</f>
        <v>18.24554171</v>
      </c>
      <c r="X654" s="183">
        <f>X434*10^15/'Assumptions (NG)'!$V$34*'Assumptions (NG)'!$V$38/10^6</f>
        <v>17.44632617</v>
      </c>
      <c r="Y654" s="183">
        <f>Y434*10^15/'Assumptions (NG)'!$V$34*'Assumptions (NG)'!$V$38/10^6</f>
        <v>16.66409111</v>
      </c>
      <c r="Z654" s="183">
        <f>Z434*10^15/'Assumptions (NG)'!$V$34*'Assumptions (NG)'!$V$38/10^6</f>
        <v>15.89883654</v>
      </c>
      <c r="AA654" s="183">
        <f>AA434*10^15/'Assumptions (NG)'!$V$34*'Assumptions (NG)'!$V$38/10^6</f>
        <v>15.15056244</v>
      </c>
      <c r="AB654" s="183">
        <f>AB434*10^15/'Assumptions (NG)'!$V$34*'Assumptions (NG)'!$V$38/10^6</f>
        <v>14.41926883</v>
      </c>
      <c r="AC654" s="183">
        <f>AC434*10^15/'Assumptions (NG)'!$V$34*'Assumptions (NG)'!$V$38/10^6</f>
        <v>13.7049557</v>
      </c>
      <c r="AD654" s="183">
        <f>AD434*10^15/'Assumptions (NG)'!$V$34*'Assumptions (NG)'!$V$38/10^6</f>
        <v>13.00762306</v>
      </c>
      <c r="AE654" s="183">
        <f>AE434*10^15/'Assumptions (NG)'!$V$34*'Assumptions (NG)'!$V$38/10^6</f>
        <v>12.63946189</v>
      </c>
      <c r="AF654" s="183">
        <f>AF434*10^15/'Assumptions (NG)'!$V$34*'Assumptions (NG)'!$V$38/10^6</f>
        <v>12.27130073</v>
      </c>
      <c r="AG654" s="183">
        <f>AG434*10^15/'Assumptions (NG)'!$V$34*'Assumptions (NG)'!$V$38/10^6</f>
        <v>11.90313957</v>
      </c>
      <c r="AH654" s="183">
        <f>AH434*10^15/'Assumptions (NG)'!$V$34*'Assumptions (NG)'!$V$38/10^6</f>
        <v>11.5349784</v>
      </c>
      <c r="AI654" s="183">
        <f>AI434*10^15/'Assumptions (NG)'!$V$34*'Assumptions (NG)'!$V$38/10^6</f>
        <v>11.16681724</v>
      </c>
      <c r="AJ654" s="183">
        <f>AJ434*10^15/'Assumptions (NG)'!$V$34*'Assumptions (NG)'!$V$38/10^6</f>
        <v>10.79865607</v>
      </c>
      <c r="AK654" s="183">
        <f>AK434*10^15/'Assumptions (NG)'!$V$34*'Assumptions (NG)'!$V$38/10^6</f>
        <v>10.43049491</v>
      </c>
      <c r="AL654" s="183">
        <f>AL434*10^15/'Assumptions (NG)'!$V$34*'Assumptions (NG)'!$V$38/10^6</f>
        <v>10.06233375</v>
      </c>
      <c r="AM654" s="183">
        <f>AM434*10^15/'Assumptions (NG)'!$V$34*'Assumptions (NG)'!$V$38/10^6</f>
        <v>9.694172583</v>
      </c>
      <c r="AN654" s="183">
        <f>AN434*10^15/'Assumptions (NG)'!$V$34*'Assumptions (NG)'!$V$38/10^6</f>
        <v>9.32601142</v>
      </c>
      <c r="AO654" s="183">
        <f>AO434*10^15/'Assumptions (NG)'!$V$34*'Assumptions (NG)'!$V$38/10^6</f>
        <v>8.957850256</v>
      </c>
      <c r="AP654" s="183">
        <f>AP434*10^15/'Assumptions (NG)'!$V$34*'Assumptions (NG)'!$V$38/10^6</f>
        <v>8.589689092</v>
      </c>
      <c r="AQ654" s="183">
        <f>AQ434*10^15/'Assumptions (NG)'!$V$34*'Assumptions (NG)'!$V$38/10^6</f>
        <v>8.221527928</v>
      </c>
      <c r="AR654" s="183">
        <f>AR434*10^15/'Assumptions (NG)'!$V$34*'Assumptions (NG)'!$V$38/10^6</f>
        <v>7.853366764</v>
      </c>
      <c r="AS654" s="183">
        <f>AS434*10^15/'Assumptions (NG)'!$V$34*'Assumptions (NG)'!$V$38/10^6</f>
        <v>7.4852056</v>
      </c>
      <c r="AT654" s="183">
        <f>AT434*10^15/'Assumptions (NG)'!$V$34*'Assumptions (NG)'!$V$38/10^6</f>
        <v>7.117044437</v>
      </c>
      <c r="AU654" s="183">
        <f>AU434*10^15/'Assumptions (NG)'!$V$34*'Assumptions (NG)'!$V$38/10^6</f>
        <v>6.748883273</v>
      </c>
      <c r="AV654" s="183">
        <f>AV434*10^15/'Assumptions (NG)'!$V$34*'Assumptions (NG)'!$V$38/10^6</f>
        <v>6.380722109</v>
      </c>
      <c r="AW654" s="183">
        <f>AW434*10^15/'Assumptions (NG)'!$V$34*'Assumptions (NG)'!$V$38/10^6</f>
        <v>6.012560945</v>
      </c>
      <c r="AX654" s="183">
        <f>AX434*10^15/'Assumptions (NG)'!$V$34*'Assumptions (NG)'!$V$38/10^6</f>
        <v>5.644399781</v>
      </c>
      <c r="AY654" s="183">
        <f>AY434*10^15/'Assumptions (NG)'!$V$34*'Assumptions (NG)'!$V$38/10^6</f>
        <v>5.276238618</v>
      </c>
      <c r="AZ654" s="183">
        <f>AZ434*10^15/'Assumptions (NG)'!$V$34*'Assumptions (NG)'!$V$38/10^6</f>
        <v>4.908077454</v>
      </c>
      <c r="BA654" s="183">
        <f>BA434*10^15/'Assumptions (NG)'!$V$34*'Assumptions (NG)'!$V$38/10^6</f>
        <v>4.53991629</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0.5649035</v>
      </c>
      <c r="D656" s="229">
        <f>sum('Assumptions (NG non-electricity'!C3,'Assumptions (NG non-electricity'!C6)+'Assumptions (NG non-electricity'!C7*'Assumptions (NG non-electricity'!C9</f>
        <v>0.526458</v>
      </c>
      <c r="E656" s="229">
        <f>sum('Assumptions (NG non-electricity'!D3,'Assumptions (NG non-electricity'!D6)+'Assumptions (NG non-electricity'!D7*'Assumptions (NG non-electricity'!D9</f>
        <v>0.544211</v>
      </c>
      <c r="F656" s="229">
        <f>sum('Assumptions (NG non-electricity'!E3,'Assumptions (NG non-electricity'!E6)+'Assumptions (NG non-electricity'!E7*'Assumptions (NG non-electricity'!E9</f>
        <v>0.5418705</v>
      </c>
      <c r="G656" s="229">
        <f>sum('Assumptions (NG non-electricity'!F3,'Assumptions (NG non-electricity'!F6)+'Assumptions (NG non-electricity'!F7*'Assumptions (NG non-electricity'!F9</f>
        <v>0.52141</v>
      </c>
      <c r="H656" s="229">
        <f>sum('Assumptions (NG non-electricity'!G3,'Assumptions (NG non-electricity'!G6)+'Assumptions (NG non-electricity'!G7*'Assumptions (NG non-electricity'!G9</f>
        <v>0.511264</v>
      </c>
      <c r="I656" s="229">
        <f>sum('Assumptions (NG non-electricity'!H3,'Assumptions (NG non-electricity'!H6)+'Assumptions (NG non-electricity'!H7*'Assumptions (NG non-electricity'!H9</f>
        <v>0.510982</v>
      </c>
      <c r="J656" s="229">
        <f>sum('Assumptions (NG non-electricity'!I3,'Assumptions (NG non-electricity'!I6)+'Assumptions (NG non-electricity'!I7*'Assumptions (NG non-electricity'!I9</f>
        <v>0.568218</v>
      </c>
      <c r="K656" s="229">
        <f>sum('Assumptions (NG non-electricity'!J3,'Assumptions (NG non-electricity'!J6)+'Assumptions (NG non-electricity'!J7*'Assumptions (NG non-electricity'!J9</f>
        <v>0.6218555</v>
      </c>
      <c r="L656" s="229">
        <f>sum('Assumptions (NG non-electricity'!K3,'Assumptions (NG non-electricity'!K6)+'Assumptions (NG non-electricity'!K7*'Assumptions (NG non-electricity'!K9</f>
        <v>0.594812</v>
      </c>
      <c r="M656" s="229">
        <f>sum('Assumptions (NG non-electricity'!L3,'Assumptions (NG non-electricity'!L6)+'Assumptions (NG non-electricity'!L7*'Assumptions (NG non-electricity'!L9</f>
        <v>0.601545</v>
      </c>
      <c r="N656" s="229">
        <f>sum('Assumptions (NG non-electricity'!M3,'Assumptions (NG non-electricity'!M6)+'Assumptions (NG non-electricity'!M7*'Assumptions (NG non-electricity'!M9</f>
        <v>0.6076245</v>
      </c>
      <c r="O656" s="229">
        <f>sum('Assumptions (NG non-electricity'!N3,'Assumptions (NG non-electricity'!N6)+'Assumptions (NG non-electricity'!N7*'Assumptions (NG non-electricity'!N9</f>
        <v>0.550963</v>
      </c>
      <c r="P656" s="229">
        <f>sum('Assumptions (NG non-electricity'!O3,'Assumptions (NG non-electricity'!O6)+'Assumptions (NG non-electricity'!O7*'Assumptions (NG non-electricity'!O9</f>
        <v>0.6412935</v>
      </c>
      <c r="Q656" s="229">
        <f>sum('Assumptions (NG non-electricity'!P3,'Assumptions (NG non-electricity'!P6)+'Assumptions (NG non-electricity'!P7*'Assumptions (NG non-electricity'!P9</f>
        <v>0.6663615</v>
      </c>
      <c r="R656" s="229">
        <f>sum('Assumptions (NG non-electricity'!Q3,'Assumptions (NG non-electricity'!Q6)+'Assumptions (NG non-electricity'!Q7*'Assumptions (NG non-electricity'!Q9</f>
        <v>0.635886</v>
      </c>
      <c r="S656" s="229">
        <f>sum('Assumptions (NG non-electricity'!R3,'Assumptions (NG non-electricity'!R6)+'Assumptions (NG non-electricity'!R7*'Assumptions (NG non-electricity'!R9</f>
        <v>0.6184105</v>
      </c>
      <c r="T656" s="229">
        <f>sum('Assumptions (NG non-electricity'!S3,'Assumptions (NG non-electricity'!S6)+'Assumptions (NG non-electricity'!S7*'Assumptions (NG non-electricity'!S9</f>
        <v>0.6298142878</v>
      </c>
      <c r="U656" s="229">
        <f>sum('Assumptions (NG non-electricity'!T3,'Assumptions (NG non-electricity'!T6)+'Assumptions (NG non-electricity'!T7*'Assumptions (NG non-electricity'!T9</f>
        <v>0.6328688819</v>
      </c>
      <c r="V656" s="229">
        <f>sum('Assumptions (NG non-electricity'!U3,'Assumptions (NG non-electricity'!U6)+'Assumptions (NG non-electricity'!U7*'Assumptions (NG non-electricity'!U9</f>
        <v>0.6359234761</v>
      </c>
      <c r="W656" s="229">
        <f>sum('Assumptions (NG non-electricity'!V3,'Assumptions (NG non-electricity'!V6)+'Assumptions (NG non-electricity'!V7*'Assumptions (NG non-electricity'!V9</f>
        <v>0.6389780702</v>
      </c>
      <c r="X656" s="229">
        <f>sum('Assumptions (NG non-electricity'!W3,'Assumptions (NG non-electricity'!W6)+'Assumptions (NG non-electricity'!W7*'Assumptions (NG non-electricity'!W9</f>
        <v>0.6420326644</v>
      </c>
      <c r="Y656" s="229">
        <f>sum('Assumptions (NG non-electricity'!X3,'Assumptions (NG non-electricity'!X6)+'Assumptions (NG non-electricity'!X7*'Assumptions (NG non-electricity'!X9</f>
        <v>0.6450872585</v>
      </c>
      <c r="Z656" s="229">
        <f>sum('Assumptions (NG non-electricity'!Y3,'Assumptions (NG non-electricity'!Y6)+'Assumptions (NG non-electricity'!Y7*'Assumptions (NG non-electricity'!Y9</f>
        <v>0.6481418527</v>
      </c>
      <c r="AA656" s="229">
        <f>sum('Assumptions (NG non-electricity'!Z3,'Assumptions (NG non-electricity'!Z6)+'Assumptions (NG non-electricity'!Z7*'Assumptions (NG non-electricity'!Z9</f>
        <v>0.6511964468</v>
      </c>
      <c r="AB656" s="229">
        <f>sum('Assumptions (NG non-electricity'!AA3,'Assumptions (NG non-electricity'!AA6)+'Assumptions (NG non-electricity'!AA7*'Assumptions (NG non-electricity'!AA9</f>
        <v>0.654251041</v>
      </c>
      <c r="AC656" s="229">
        <f>sum('Assumptions (NG non-electricity'!AB3,'Assumptions (NG non-electricity'!AB6)+'Assumptions (NG non-electricity'!AB7*'Assumptions (NG non-electricity'!AB9</f>
        <v>0.6573056351</v>
      </c>
      <c r="AD656" s="229">
        <f>sum('Assumptions (NG non-electricity'!AC3,'Assumptions (NG non-electricity'!AC6)+'Assumptions (NG non-electricity'!AC7*'Assumptions (NG non-electricity'!AC9</f>
        <v>0.6603602293</v>
      </c>
      <c r="AE656" s="229">
        <f>sum('Assumptions (NG non-electricity'!AD3,'Assumptions (NG non-electricity'!AD6)+'Assumptions (NG non-electricity'!AD7*'Assumptions (NG non-electricity'!AD9</f>
        <v>0.6634148234</v>
      </c>
      <c r="AF656" s="229">
        <f>sum('Assumptions (NG non-electricity'!AE3,'Assumptions (NG non-electricity'!AE6)+'Assumptions (NG non-electricity'!AE7*'Assumptions (NG non-electricity'!AE9</f>
        <v>0.6664694176</v>
      </c>
      <c r="AG656" s="229">
        <f>sum('Assumptions (NG non-electricity'!AF3,'Assumptions (NG non-electricity'!AF6)+'Assumptions (NG non-electricity'!AF7*'Assumptions (NG non-electricity'!AF9</f>
        <v>0.6695240117</v>
      </c>
      <c r="AH656" s="229">
        <f>sum('Assumptions (NG non-electricity'!AG3,'Assumptions (NG non-electricity'!AG6)+'Assumptions (NG non-electricity'!AG7*'Assumptions (NG non-electricity'!AG9</f>
        <v>0.6725786059</v>
      </c>
      <c r="AI656" s="229">
        <f>sum('Assumptions (NG non-electricity'!AH3,'Assumptions (NG non-electricity'!AH6)+'Assumptions (NG non-electricity'!AH7*'Assumptions (NG non-electricity'!AH9</f>
        <v>0.6756332</v>
      </c>
      <c r="AJ656" s="229">
        <f>sum('Assumptions (NG non-electricity'!AI3,'Assumptions (NG non-electricity'!AI6)+'Assumptions (NG non-electricity'!AI7*'Assumptions (NG non-electricity'!AI9</f>
        <v>0.6786877942</v>
      </c>
      <c r="AK656" s="229">
        <f>sum('Assumptions (NG non-electricity'!AJ3,'Assumptions (NG non-electricity'!AJ6)+'Assumptions (NG non-electricity'!AJ7*'Assumptions (NG non-electricity'!AJ9</f>
        <v>0.6817423883</v>
      </c>
      <c r="AL656" s="229">
        <f>sum('Assumptions (NG non-electricity'!AK3,'Assumptions (NG non-electricity'!AK6)+'Assumptions (NG non-electricity'!AK7*'Assumptions (NG non-electricity'!AK9</f>
        <v>0.6847969825</v>
      </c>
      <c r="AM656" s="229">
        <f>sum('Assumptions (NG non-electricity'!AL3,'Assumptions (NG non-electricity'!AL6)+'Assumptions (NG non-electricity'!AL7*'Assumptions (NG non-electricity'!AL9</f>
        <v>0.6878515766</v>
      </c>
      <c r="AN656" s="229">
        <f>sum('Assumptions (NG non-electricity'!AM3,'Assumptions (NG non-electricity'!AM6)+'Assumptions (NG non-electricity'!AM7*'Assumptions (NG non-electricity'!AM9</f>
        <v>0.6909061708</v>
      </c>
      <c r="AO656" s="229">
        <f>sum('Assumptions (NG non-electricity'!AN3,'Assumptions (NG non-electricity'!AN6)+'Assumptions (NG non-electricity'!AN7*'Assumptions (NG non-electricity'!AN9</f>
        <v>0.6939607649</v>
      </c>
      <c r="AP656" s="229">
        <f>sum('Assumptions (NG non-electricity'!AO3,'Assumptions (NG non-electricity'!AO6)+'Assumptions (NG non-electricity'!AO7*'Assumptions (NG non-electricity'!AO9</f>
        <v>0.6970153591</v>
      </c>
      <c r="AQ656" s="229">
        <f>sum('Assumptions (NG non-electricity'!AP3,'Assumptions (NG non-electricity'!AP6)+'Assumptions (NG non-electricity'!AP7*'Assumptions (NG non-electricity'!AP9</f>
        <v>0.7000699532</v>
      </c>
      <c r="AR656" s="229">
        <f>sum('Assumptions (NG non-electricity'!AQ3,'Assumptions (NG non-electricity'!AQ6)+'Assumptions (NG non-electricity'!AQ7*'Assumptions (NG non-electricity'!AQ9</f>
        <v>0.7031245474</v>
      </c>
      <c r="AS656" s="229">
        <f>sum('Assumptions (NG non-electricity'!AR3,'Assumptions (NG non-electricity'!AR6)+'Assumptions (NG non-electricity'!AR7*'Assumptions (NG non-electricity'!AR9</f>
        <v>0.7061791415</v>
      </c>
      <c r="AT656" s="229">
        <f>sum('Assumptions (NG non-electricity'!AS3,'Assumptions (NG non-electricity'!AS6)+'Assumptions (NG non-electricity'!AS7*'Assumptions (NG non-electricity'!AS9</f>
        <v>0.7092337357</v>
      </c>
      <c r="AU656" s="229">
        <f>sum('Assumptions (NG non-electricity'!AT3,'Assumptions (NG non-electricity'!AT6)+'Assumptions (NG non-electricity'!AT7*'Assumptions (NG non-electricity'!AT9</f>
        <v>0.7122883298</v>
      </c>
      <c r="AV656" s="229">
        <f>sum('Assumptions (NG non-electricity'!AU3,'Assumptions (NG non-electricity'!AU6)+'Assumptions (NG non-electricity'!AU7*'Assumptions (NG non-electricity'!AU9</f>
        <v>0.715342924</v>
      </c>
      <c r="AW656" s="229">
        <f>sum('Assumptions (NG non-electricity'!AV3,'Assumptions (NG non-electricity'!AV6)+'Assumptions (NG non-electricity'!AV7*'Assumptions (NG non-electricity'!AV9</f>
        <v>0.7183975181</v>
      </c>
      <c r="AX656" s="229">
        <f>sum('Assumptions (NG non-electricity'!AW3,'Assumptions (NG non-electricity'!AW6)+'Assumptions (NG non-electricity'!AW7*'Assumptions (NG non-electricity'!AW9</f>
        <v>0.7214521123</v>
      </c>
      <c r="AY656" s="229">
        <f>sum('Assumptions (NG non-electricity'!AX3,'Assumptions (NG non-electricity'!AX6)+'Assumptions (NG non-electricity'!AX7*'Assumptions (NG non-electricity'!AX9</f>
        <v>0.7245067064</v>
      </c>
      <c r="AZ656" s="229">
        <f>sum('Assumptions (NG non-electricity'!AY3,'Assumptions (NG non-electricity'!AY6)+'Assumptions (NG non-electricity'!AY7*'Assumptions (NG non-electricity'!AY9</f>
        <v>0.7275613006</v>
      </c>
      <c r="BA656" s="229">
        <f>sum('Assumptions (NG non-electricity'!AZ3,'Assumptions (NG non-electricity'!AZ6)+'Assumptions (NG non-electricity'!AZ7*'Assumptions (NG non-electricity'!AZ9</f>
        <v>0.7306158947</v>
      </c>
    </row>
    <row r="657" ht="15.75" customHeight="1">
      <c r="A657" s="186" t="s">
        <v>402</v>
      </c>
      <c r="B657" s="150" t="s">
        <v>392</v>
      </c>
      <c r="C657" s="229">
        <f>sum('Assumptions (NG non-electricity'!B3,'Assumptions (NG non-electricity'!B6)</f>
        <v>0.339963</v>
      </c>
      <c r="D657" s="229">
        <f>sum('Assumptions (NG non-electricity'!C3,'Assumptions (NG non-electricity'!C6)</f>
        <v>0.335476</v>
      </c>
      <c r="E657" s="229">
        <f>sum('Assumptions (NG non-electricity'!D3,'Assumptions (NG non-electricity'!D6)</f>
        <v>0.340398</v>
      </c>
      <c r="F657" s="229">
        <f>sum('Assumptions (NG non-electricity'!E3,'Assumptions (NG non-electricity'!E6)</f>
        <v>0.333522</v>
      </c>
      <c r="G657" s="229">
        <f>sum('Assumptions (NG non-electricity'!F3,'Assumptions (NG non-electricity'!F6)</f>
        <v>0.316195</v>
      </c>
      <c r="H657" s="229">
        <f>sum('Assumptions (NG non-electricity'!G3,'Assumptions (NG non-electricity'!G6)</f>
        <v>0.307096</v>
      </c>
      <c r="I657" s="229">
        <f>sum('Assumptions (NG non-electricity'!H3,'Assumptions (NG non-electricity'!H6)</f>
        <v>0.283104</v>
      </c>
      <c r="J657" s="229">
        <f>sum('Assumptions (NG non-electricity'!I3,'Assumptions (NG non-electricity'!I6)</f>
        <v>0.313628</v>
      </c>
      <c r="K657" s="229">
        <f>sum('Assumptions (NG non-electricity'!J3,'Assumptions (NG non-electricity'!J6)</f>
        <v>0.3449</v>
      </c>
      <c r="L657" s="229">
        <f>sum('Assumptions (NG non-electricity'!K3,'Assumptions (NG non-electricity'!K6)</f>
        <v>0.334492</v>
      </c>
      <c r="M657" s="229">
        <f>sum('Assumptions (NG non-electricity'!L3,'Assumptions (NG non-electricity'!L6)</f>
        <v>0.329723</v>
      </c>
      <c r="N657" s="229">
        <f>sum('Assumptions (NG non-electricity'!M3,'Assumptions (NG non-electricity'!M6)</f>
        <v>0.324684</v>
      </c>
      <c r="O657" s="229">
        <f>sum('Assumptions (NG non-electricity'!N3,'Assumptions (NG non-electricity'!N6)</f>
        <v>0.26612</v>
      </c>
      <c r="P657" s="229">
        <f>sum('Assumptions (NG non-electricity'!O3,'Assumptions (NG non-electricity'!O6)</f>
        <v>0.34735</v>
      </c>
      <c r="Q657" s="229">
        <f>sum('Assumptions (NG non-electricity'!P3,'Assumptions (NG non-electricity'!P6)</f>
        <v>0.364483</v>
      </c>
      <c r="R657" s="229">
        <f>sum('Assumptions (NG non-electricity'!Q3,'Assumptions (NG non-electricity'!Q6)</f>
        <v>0.320793</v>
      </c>
      <c r="S657" s="229">
        <f>sum('Assumptions (NG non-electricity'!R3,'Assumptions (NG non-electricity'!R6)</f>
        <v>0.294344</v>
      </c>
      <c r="T657" s="229">
        <f>sum('Assumptions (NG non-electricity'!S3,'Assumptions (NG non-electricity'!S6)</f>
        <v>0.2991207878</v>
      </c>
      <c r="U657" s="229">
        <f>sum('Assumptions (NG non-electricity'!T3,'Assumptions (NG non-electricity'!T6)</f>
        <v>0.3001600608</v>
      </c>
      <c r="V657" s="229">
        <f>sum('Assumptions (NG non-electricity'!U3,'Assumptions (NG non-electricity'!U6)</f>
        <v>0.3011993338</v>
      </c>
      <c r="W657" s="229">
        <f>sum('Assumptions (NG non-electricity'!V3,'Assumptions (NG non-electricity'!V6)</f>
        <v>0.3022386068</v>
      </c>
      <c r="X657" s="229">
        <f>sum('Assumptions (NG non-electricity'!W3,'Assumptions (NG non-electricity'!W6)</f>
        <v>0.3032778798</v>
      </c>
      <c r="Y657" s="229">
        <f>sum('Assumptions (NG non-electricity'!X3,'Assumptions (NG non-electricity'!X6)</f>
        <v>0.3043171528</v>
      </c>
      <c r="Z657" s="229">
        <f>sum('Assumptions (NG non-electricity'!Y3,'Assumptions (NG non-electricity'!Y6)</f>
        <v>0.3053564258</v>
      </c>
      <c r="AA657" s="229">
        <f>sum('Assumptions (NG non-electricity'!Z3,'Assumptions (NG non-electricity'!Z6)</f>
        <v>0.3063956989</v>
      </c>
      <c r="AB657" s="229">
        <f>sum('Assumptions (NG non-electricity'!AA3,'Assumptions (NG non-electricity'!AA6)</f>
        <v>0.3074349719</v>
      </c>
      <c r="AC657" s="229">
        <f>sum('Assumptions (NG non-electricity'!AB3,'Assumptions (NG non-electricity'!AB6)</f>
        <v>0.3084742449</v>
      </c>
      <c r="AD657" s="229">
        <f>sum('Assumptions (NG non-electricity'!AC3,'Assumptions (NG non-electricity'!AC6)</f>
        <v>0.3095135179</v>
      </c>
      <c r="AE657" s="229">
        <f>sum('Assumptions (NG non-electricity'!AD3,'Assumptions (NG non-electricity'!AD6)</f>
        <v>0.3105527909</v>
      </c>
      <c r="AF657" s="229">
        <f>sum('Assumptions (NG non-electricity'!AE3,'Assumptions (NG non-electricity'!AE6)</f>
        <v>0.3115920639</v>
      </c>
      <c r="AG657" s="229">
        <f>sum('Assumptions (NG non-electricity'!AF3,'Assumptions (NG non-electricity'!AF6)</f>
        <v>0.3126313369</v>
      </c>
      <c r="AH657" s="229">
        <f>sum('Assumptions (NG non-electricity'!AG3,'Assumptions (NG non-electricity'!AG6)</f>
        <v>0.3136706099</v>
      </c>
      <c r="AI657" s="229">
        <f>sum('Assumptions (NG non-electricity'!AH3,'Assumptions (NG non-electricity'!AH6)</f>
        <v>0.314709883</v>
      </c>
      <c r="AJ657" s="229">
        <f>sum('Assumptions (NG non-electricity'!AI3,'Assumptions (NG non-electricity'!AI6)</f>
        <v>0.315749156</v>
      </c>
      <c r="AK657" s="229">
        <f>sum('Assumptions (NG non-electricity'!AJ3,'Assumptions (NG non-electricity'!AJ6)</f>
        <v>0.316788429</v>
      </c>
      <c r="AL657" s="229">
        <f>sum('Assumptions (NG non-electricity'!AK3,'Assumptions (NG non-electricity'!AK6)</f>
        <v>0.317827702</v>
      </c>
      <c r="AM657" s="229">
        <f>sum('Assumptions (NG non-electricity'!AL3,'Assumptions (NG non-electricity'!AL6)</f>
        <v>0.318866975</v>
      </c>
      <c r="AN657" s="229">
        <f>sum('Assumptions (NG non-electricity'!AM3,'Assumptions (NG non-electricity'!AM6)</f>
        <v>0.319906248</v>
      </c>
      <c r="AO657" s="229">
        <f>sum('Assumptions (NG non-electricity'!AN3,'Assumptions (NG non-electricity'!AN6)</f>
        <v>0.320945521</v>
      </c>
      <c r="AP657" s="229">
        <f>sum('Assumptions (NG non-electricity'!AO3,'Assumptions (NG non-electricity'!AO6)</f>
        <v>0.321984794</v>
      </c>
      <c r="AQ657" s="229">
        <f>sum('Assumptions (NG non-electricity'!AP3,'Assumptions (NG non-electricity'!AP6)</f>
        <v>0.3230240671</v>
      </c>
      <c r="AR657" s="229">
        <f>sum('Assumptions (NG non-electricity'!AQ3,'Assumptions (NG non-electricity'!AQ6)</f>
        <v>0.3240633401</v>
      </c>
      <c r="AS657" s="229">
        <f>sum('Assumptions (NG non-electricity'!AR3,'Assumptions (NG non-electricity'!AR6)</f>
        <v>0.3251026131</v>
      </c>
      <c r="AT657" s="229">
        <f>sum('Assumptions (NG non-electricity'!AS3,'Assumptions (NG non-electricity'!AS6)</f>
        <v>0.3261418861</v>
      </c>
      <c r="AU657" s="229">
        <f>sum('Assumptions (NG non-electricity'!AT3,'Assumptions (NG non-electricity'!AT6)</f>
        <v>0.3271811591</v>
      </c>
      <c r="AV657" s="229">
        <f>sum('Assumptions (NG non-electricity'!AU3,'Assumptions (NG non-electricity'!AU6)</f>
        <v>0.3282204321</v>
      </c>
      <c r="AW657" s="229">
        <f>sum('Assumptions (NG non-electricity'!AV3,'Assumptions (NG non-electricity'!AV6)</f>
        <v>0.3292597051</v>
      </c>
      <c r="AX657" s="229">
        <f>sum('Assumptions (NG non-electricity'!AW3,'Assumptions (NG non-electricity'!AW6)</f>
        <v>0.3302989781</v>
      </c>
      <c r="AY657" s="229">
        <f>sum('Assumptions (NG non-electricity'!AX3,'Assumptions (NG non-electricity'!AX6)</f>
        <v>0.3313382512</v>
      </c>
      <c r="AZ657" s="229">
        <f>sum('Assumptions (NG non-electricity'!AY3,'Assumptions (NG non-electricity'!AY6)</f>
        <v>0.3323775242</v>
      </c>
      <c r="BA657" s="229">
        <f>sum('Assumptions (NG non-electricity'!AZ3,'Assumptions (NG non-electricity'!AZ6)</f>
        <v>0.3334167972</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0.6</v>
      </c>
      <c r="AD670" s="235">
        <f>'Assumptions (Wind)'!AC42</f>
        <v>0.6</v>
      </c>
      <c r="AE670" s="235">
        <f>'Assumptions (Wind)'!AD42</f>
        <v>0</v>
      </c>
      <c r="AF670" s="235">
        <f>'Assumptions (Wind)'!AE42</f>
        <v>114.6</v>
      </c>
      <c r="AG670" s="235">
        <f>'Assumptions (Wind)'!AF42</f>
        <v>0</v>
      </c>
      <c r="AH670" s="235">
        <f>'Assumptions (Wind)'!AG42</f>
        <v>280.9</v>
      </c>
      <c r="AI670" s="235">
        <f>'Assumptions (Wind)'!AH42</f>
        <v>0</v>
      </c>
      <c r="AJ670" s="235">
        <f>'Assumptions (Wind)'!AI42</f>
        <v>550.8</v>
      </c>
      <c r="AK670" s="235">
        <f>'Assumptions (Wind)'!AJ42</f>
        <v>289.1</v>
      </c>
      <c r="AL670" s="235">
        <f>'Assumptions (Wind)'!AK42</f>
        <v>301.5</v>
      </c>
      <c r="AM670" s="235">
        <f>'Assumptions (Wind)'!AL42</f>
        <v>1009.2</v>
      </c>
      <c r="AN670" s="235">
        <f>'Assumptions (Wind)'!AM42</f>
        <v>1193.2</v>
      </c>
      <c r="AO670" s="235">
        <f>'Assumptions (Wind)'!AN42</f>
        <v>1000.8</v>
      </c>
      <c r="AP670" s="235">
        <f>'Assumptions (Wind)'!AO42</f>
        <v>816.2</v>
      </c>
      <c r="AQ670" s="235">
        <f>'Assumptions (Wind)'!AP42</f>
        <v>3144.8</v>
      </c>
      <c r="AR670" s="235">
        <f>'Assumptions (Wind)'!AQ42</f>
        <v>328.6</v>
      </c>
      <c r="AS670" s="235">
        <f>'Assumptions (Wind)'!AR42</f>
        <v>947.6</v>
      </c>
      <c r="AT670" s="235">
        <f>'Assumptions (Wind)'!AS42</f>
        <v>2547.4</v>
      </c>
      <c r="AU670" s="235">
        <f>'Assumptions (Wind)'!AT42</f>
        <v>3580.1</v>
      </c>
      <c r="AV670" s="235">
        <f>'Assumptions (Wind)'!AU42</f>
        <v>1300.9</v>
      </c>
      <c r="AW670" s="235">
        <f>'Assumptions (Wind)'!AV42</f>
        <v>1846.4</v>
      </c>
      <c r="AX670" s="235">
        <f>'Assumptions (Wind)'!AW42</f>
        <v>0</v>
      </c>
      <c r="AY670" s="235">
        <f>'Assumptions (Wind)'!AX42</f>
        <v>0</v>
      </c>
      <c r="AZ670" s="235">
        <f>'Assumptions (Wind)'!AY42</f>
        <v>1346.759138</v>
      </c>
      <c r="BA670" s="235">
        <f>'Assumptions (Wind)'!AZ42</f>
        <v>1346.759138</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19253.3</v>
      </c>
      <c r="Y671" s="167">
        <f>X671-'Assumptions (Wind)'!X42+X677</f>
        <v>20600.05914</v>
      </c>
      <c r="Z671" s="167">
        <f>Y671-'Assumptions (Wind)'!Y42+Y677</f>
        <v>21946.81828</v>
      </c>
      <c r="AA671" s="167">
        <f>Z671-'Assumptions (Wind)'!Z42+Z677</f>
        <v>23293.57741</v>
      </c>
      <c r="AB671" s="167">
        <f>AA671-'Assumptions (Wind)'!AA42+AA677</f>
        <v>24640.33655</v>
      </c>
      <c r="AC671" s="167">
        <f>AB671-'Assumptions (Wind)'!AB42+AB677</f>
        <v>25986.49569</v>
      </c>
      <c r="AD671" s="167">
        <f>AC671-'Assumptions (Wind)'!AC42+AC677</f>
        <v>27333.25483</v>
      </c>
      <c r="AE671" s="167">
        <f>AD671-'Assumptions (Wind)'!AD42+AD677</f>
        <v>28680.61396</v>
      </c>
      <c r="AF671" s="167">
        <f>AE671-'Assumptions (Wind)'!AE42+AE677</f>
        <v>29912.7731</v>
      </c>
      <c r="AG671" s="167">
        <f>AF671-'Assumptions (Wind)'!AF42+AF677</f>
        <v>31374.13224</v>
      </c>
      <c r="AH671" s="167">
        <f>AG671-'Assumptions (Wind)'!AG42+AG677</f>
        <v>32439.99138</v>
      </c>
      <c r="AI671" s="167">
        <f>AH671-'Assumptions (Wind)'!AH42+AH677</f>
        <v>34067.65052</v>
      </c>
      <c r="AJ671" s="167">
        <f>AI671-'Assumptions (Wind)'!AI42+AI677</f>
        <v>34863.60965</v>
      </c>
      <c r="AK671" s="167">
        <f>AJ671-'Assumptions (Wind)'!AJ42+AJ677</f>
        <v>36472.06879</v>
      </c>
      <c r="AL671" s="167">
        <f>AK671-'Assumptions (Wind)'!AK42+AK677</f>
        <v>37806.42793</v>
      </c>
      <c r="AM671" s="167">
        <f>AL671-'Assumptions (Wind)'!AL42+AL677</f>
        <v>38445.48707</v>
      </c>
      <c r="AN671" s="167">
        <f>AM671-'Assumptions (Wind)'!AM42+AM677</f>
        <v>39608.2462</v>
      </c>
      <c r="AO671" s="167">
        <f>AN671-'Assumptions (Wind)'!AN42+AN677</f>
        <v>41147.40534</v>
      </c>
      <c r="AP671" s="167">
        <f>AO671-'Assumptions (Wind)'!AO42+AO677</f>
        <v>42678.76448</v>
      </c>
      <c r="AQ671" s="167">
        <f>AP671-'Assumptions (Wind)'!AP42+AP677</f>
        <v>41696.92362</v>
      </c>
      <c r="AR671" s="167">
        <f>AQ671-'Assumptions (Wind)'!AQ42+AQ677</f>
        <v>45859.88276</v>
      </c>
      <c r="AS671" s="167">
        <f>AR671-'Assumptions (Wind)'!AR42+AR677</f>
        <v>46587.64189</v>
      </c>
      <c r="AT671" s="167">
        <f>AS671-'Assumptions (Wind)'!AS42+AS677</f>
        <v>46334.60103</v>
      </c>
      <c r="AU671" s="167">
        <f>AT671-'Assumptions (Wind)'!AT42+AT677</f>
        <v>46648.66017</v>
      </c>
      <c r="AV671" s="167">
        <f>AU671-'Assumptions (Wind)'!AU42+AU677</f>
        <v>50274.61931</v>
      </c>
      <c r="AW671" s="167">
        <f>AV671-'Assumptions (Wind)'!AV42+AV677</f>
        <v>51075.87844</v>
      </c>
      <c r="AX671" s="167">
        <f>AW671-'Assumptions (Wind)'!AW42+AW677</f>
        <v>54269.03758</v>
      </c>
      <c r="AY671" s="167">
        <f>AX671-'Assumptions (Wind)'!AX42+AX677</f>
        <v>55615.79672</v>
      </c>
      <c r="AZ671" s="167">
        <f>AY671-'Assumptions (Wind)'!AY42+AY677</f>
        <v>55615.79672</v>
      </c>
      <c r="BA671" s="167">
        <f>AZ671-'Assumptions (Wind)'!AZ42+AZ677</f>
        <v>56962.55586</v>
      </c>
    </row>
    <row r="672" ht="15.75" customHeight="1">
      <c r="A672" s="239" t="s">
        <v>350</v>
      </c>
      <c r="B672" s="202" t="s">
        <v>149</v>
      </c>
      <c r="C672" s="240">
        <v>4.0</v>
      </c>
      <c r="D672" s="151">
        <v>118.6</v>
      </c>
      <c r="E672" s="151">
        <v>129.1</v>
      </c>
      <c r="F672" s="151">
        <v>410.0</v>
      </c>
      <c r="G672" s="151">
        <v>410.0</v>
      </c>
      <c r="H672" s="151">
        <v>960.8</v>
      </c>
      <c r="I672" s="151">
        <v>1249.9</v>
      </c>
      <c r="J672" s="151">
        <v>1550.0</v>
      </c>
      <c r="K672" s="151">
        <v>2557.8</v>
      </c>
      <c r="L672" s="151">
        <v>3751.0</v>
      </c>
      <c r="M672" s="151">
        <v>4751.8</v>
      </c>
      <c r="N672" s="151">
        <v>5568.0</v>
      </c>
      <c r="O672" s="151">
        <v>8712.8</v>
      </c>
      <c r="P672" s="151">
        <v>9041.4</v>
      </c>
      <c r="Q672" s="151">
        <v>9989.0</v>
      </c>
      <c r="R672" s="151">
        <v>12536.4</v>
      </c>
      <c r="S672" s="151">
        <v>16116.5</v>
      </c>
      <c r="T672" s="151">
        <v>17406.9</v>
      </c>
      <c r="U672" s="151">
        <v>19253.3</v>
      </c>
      <c r="V672" s="172">
        <f t="shared" ref="V672:W672" si="31">U672+V677</f>
        <v>19253.3</v>
      </c>
      <c r="W672" s="153">
        <f t="shared" si="31"/>
        <v>19253.3</v>
      </c>
      <c r="X672" s="148">
        <f t="shared" ref="X672:AZ672" si="32">$W672+W$1*($BA$672-$W$672)/($BA$2-$W$2)</f>
        <v>20600.05914</v>
      </c>
      <c r="Y672" s="148">
        <f t="shared" si="32"/>
        <v>21946.81828</v>
      </c>
      <c r="Z672" s="148">
        <f t="shared" si="32"/>
        <v>23293.57741</v>
      </c>
      <c r="AA672" s="148">
        <f t="shared" si="32"/>
        <v>24640.33655</v>
      </c>
      <c r="AB672" s="148">
        <f t="shared" si="32"/>
        <v>25987.09569</v>
      </c>
      <c r="AC672" s="148">
        <f t="shared" si="32"/>
        <v>27333.85483</v>
      </c>
      <c r="AD672" s="148">
        <f t="shared" si="32"/>
        <v>28680.61396</v>
      </c>
      <c r="AE672" s="148">
        <f t="shared" si="32"/>
        <v>30027.3731</v>
      </c>
      <c r="AF672" s="148">
        <f t="shared" si="32"/>
        <v>31374.13224</v>
      </c>
      <c r="AG672" s="148">
        <f t="shared" si="32"/>
        <v>32720.89138</v>
      </c>
      <c r="AH672" s="148">
        <f t="shared" si="32"/>
        <v>34067.65052</v>
      </c>
      <c r="AI672" s="148">
        <f t="shared" si="32"/>
        <v>35414.40965</v>
      </c>
      <c r="AJ672" s="148">
        <f t="shared" si="32"/>
        <v>36761.16879</v>
      </c>
      <c r="AK672" s="148">
        <f t="shared" si="32"/>
        <v>38107.92793</v>
      </c>
      <c r="AL672" s="148">
        <f t="shared" si="32"/>
        <v>39454.68707</v>
      </c>
      <c r="AM672" s="148">
        <f t="shared" si="32"/>
        <v>40801.4462</v>
      </c>
      <c r="AN672" s="148">
        <f t="shared" si="32"/>
        <v>42148.20534</v>
      </c>
      <c r="AO672" s="148">
        <f t="shared" si="32"/>
        <v>43494.96448</v>
      </c>
      <c r="AP672" s="148">
        <f t="shared" si="32"/>
        <v>44841.72362</v>
      </c>
      <c r="AQ672" s="148">
        <f t="shared" si="32"/>
        <v>46188.48276</v>
      </c>
      <c r="AR672" s="148">
        <f t="shared" si="32"/>
        <v>47535.24189</v>
      </c>
      <c r="AS672" s="148">
        <f t="shared" si="32"/>
        <v>48882.00103</v>
      </c>
      <c r="AT672" s="148">
        <f t="shared" si="32"/>
        <v>50228.76017</v>
      </c>
      <c r="AU672" s="148">
        <f t="shared" si="32"/>
        <v>51575.51931</v>
      </c>
      <c r="AV672" s="148">
        <f t="shared" si="32"/>
        <v>52922.27844</v>
      </c>
      <c r="AW672" s="148">
        <f t="shared" si="32"/>
        <v>54269.03758</v>
      </c>
      <c r="AX672" s="148">
        <f t="shared" si="32"/>
        <v>55615.79672</v>
      </c>
      <c r="AY672" s="148">
        <f t="shared" si="32"/>
        <v>56962.55586</v>
      </c>
      <c r="AZ672" s="148">
        <f t="shared" si="32"/>
        <v>58309.31499</v>
      </c>
      <c r="BA672" s="155">
        <f>Inputs!H9</f>
        <v>59656.07413</v>
      </c>
    </row>
    <row r="673" ht="15.75" customHeight="1">
      <c r="A673" s="241" t="s">
        <v>28</v>
      </c>
      <c r="B673" s="159" t="s">
        <v>150</v>
      </c>
      <c r="C673" s="156">
        <v>0.0</v>
      </c>
      <c r="D673" s="156">
        <v>0.043333</v>
      </c>
      <c r="E673" s="156">
        <v>0.4808</v>
      </c>
      <c r="F673" s="156">
        <v>0.561757</v>
      </c>
      <c r="G673" s="156">
        <v>1.342008</v>
      </c>
      <c r="H673" s="156">
        <v>1.748653</v>
      </c>
      <c r="I673" s="156">
        <v>3.484028</v>
      </c>
      <c r="J673" s="156">
        <v>3.989237</v>
      </c>
      <c r="K673" s="156">
        <v>6.17027</v>
      </c>
      <c r="L673" s="156">
        <v>9.362611</v>
      </c>
      <c r="M673" s="156">
        <v>13.102184</v>
      </c>
      <c r="N673" s="156">
        <v>18.280019</v>
      </c>
      <c r="O673" s="156">
        <v>22.264886</v>
      </c>
      <c r="P673" s="156">
        <v>30.604106</v>
      </c>
      <c r="Q673" s="156">
        <v>34.057338</v>
      </c>
      <c r="R673" s="156">
        <v>37.213078</v>
      </c>
      <c r="S673" s="156">
        <v>49.864538</v>
      </c>
      <c r="T673" s="156">
        <v>61.598535</v>
      </c>
      <c r="U673" s="156">
        <v>65.362751</v>
      </c>
      <c r="V673" s="242">
        <f>U673+(U673-T673)</f>
        <v>69.126967</v>
      </c>
      <c r="W673" s="153">
        <f>V673</f>
        <v>69.126967</v>
      </c>
      <c r="X673" s="154">
        <f t="shared" ref="X673:AZ673" si="33">W673+($BA$673-$W$673)/($BA$2-$W$2)</f>
        <v>72.41297358</v>
      </c>
      <c r="Y673" s="154">
        <f t="shared" si="33"/>
        <v>75.69898017</v>
      </c>
      <c r="Z673" s="154">
        <f t="shared" si="33"/>
        <v>78.98498675</v>
      </c>
      <c r="AA673" s="154">
        <f t="shared" si="33"/>
        <v>82.27099333</v>
      </c>
      <c r="AB673" s="154">
        <f t="shared" si="33"/>
        <v>85.55699992</v>
      </c>
      <c r="AC673" s="154">
        <f t="shared" si="33"/>
        <v>88.8430065</v>
      </c>
      <c r="AD673" s="154">
        <f t="shared" si="33"/>
        <v>92.12901308</v>
      </c>
      <c r="AE673" s="154">
        <f t="shared" si="33"/>
        <v>95.41501967</v>
      </c>
      <c r="AF673" s="154">
        <f t="shared" si="33"/>
        <v>98.70102625</v>
      </c>
      <c r="AG673" s="154">
        <f t="shared" si="33"/>
        <v>101.9870328</v>
      </c>
      <c r="AH673" s="154">
        <f t="shared" si="33"/>
        <v>105.2730394</v>
      </c>
      <c r="AI673" s="154">
        <f t="shared" si="33"/>
        <v>108.559046</v>
      </c>
      <c r="AJ673" s="154">
        <f t="shared" si="33"/>
        <v>111.8450526</v>
      </c>
      <c r="AK673" s="154">
        <f t="shared" si="33"/>
        <v>115.1310592</v>
      </c>
      <c r="AL673" s="154">
        <f t="shared" si="33"/>
        <v>118.4170658</v>
      </c>
      <c r="AM673" s="154">
        <f t="shared" si="33"/>
        <v>121.7030723</v>
      </c>
      <c r="AN673" s="154">
        <f t="shared" si="33"/>
        <v>124.9890789</v>
      </c>
      <c r="AO673" s="154">
        <f t="shared" si="33"/>
        <v>128.2750855</v>
      </c>
      <c r="AP673" s="154">
        <f t="shared" si="33"/>
        <v>131.5610921</v>
      </c>
      <c r="AQ673" s="154">
        <f t="shared" si="33"/>
        <v>134.8470987</v>
      </c>
      <c r="AR673" s="154">
        <f t="shared" si="33"/>
        <v>138.1331053</v>
      </c>
      <c r="AS673" s="154">
        <f t="shared" si="33"/>
        <v>141.4191118</v>
      </c>
      <c r="AT673" s="154">
        <f t="shared" si="33"/>
        <v>144.7051184</v>
      </c>
      <c r="AU673" s="154">
        <f t="shared" si="33"/>
        <v>147.991125</v>
      </c>
      <c r="AV673" s="154">
        <f t="shared" si="33"/>
        <v>151.2771316</v>
      </c>
      <c r="AW673" s="154">
        <f t="shared" si="33"/>
        <v>154.5631382</v>
      </c>
      <c r="AX673" s="154">
        <f t="shared" si="33"/>
        <v>157.8491448</v>
      </c>
      <c r="AY673" s="154">
        <f t="shared" si="33"/>
        <v>161.1351513</v>
      </c>
      <c r="AZ673" s="154">
        <f t="shared" si="33"/>
        <v>164.4211579</v>
      </c>
      <c r="BA673" s="243">
        <f>Inputs!$I$9</f>
        <v>167.7071645</v>
      </c>
    </row>
    <row r="674" ht="15.75" customHeight="1">
      <c r="A674" s="241" t="s">
        <v>414</v>
      </c>
      <c r="B674" s="159" t="s">
        <v>351</v>
      </c>
      <c r="C674" s="212">
        <f>C672*'Assumptions (Wind)'!B23/10^9</f>
        <v>0.0001216206793</v>
      </c>
      <c r="D674" s="212">
        <f>D672*'Assumptions (Wind)'!C23/10^9</f>
        <v>0.003685148883</v>
      </c>
      <c r="E674" s="212">
        <f>E672*'Assumptions (Wind)'!D23/10^9</f>
        <v>0.004074856048</v>
      </c>
      <c r="F674" s="212">
        <f>F672*'Assumptions (Wind)'!E23/10^9</f>
        <v>0.01318139257</v>
      </c>
      <c r="G674" s="212">
        <f>G672*'Assumptions (Wind)'!F23/10^9</f>
        <v>0.01353626206</v>
      </c>
      <c r="H674" s="212">
        <f>H672*'Assumptions (Wind)'!G23/10^9</f>
        <v>0.0327091574</v>
      </c>
      <c r="I674" s="212">
        <f>I672*'Assumptions (Wind)'!H23/10^9</f>
        <v>0.04383887122</v>
      </c>
      <c r="J674" s="212">
        <f>J672*'Assumptions (Wind)'!I23/10^9</f>
        <v>0.05582494785</v>
      </c>
      <c r="K674" s="212">
        <f>K672*'Assumptions (Wind)'!J23/10^9</f>
        <v>0.09391385952</v>
      </c>
      <c r="L674" s="212">
        <f>L672*'Assumptions (Wind)'!K23/10^9</f>
        <v>0.1387740937</v>
      </c>
      <c r="M674" s="212">
        <f>M672*'Assumptions (Wind)'!L23/10^9</f>
        <v>0.1778487675</v>
      </c>
      <c r="N674" s="212">
        <f>N672*'Assumptions (Wind)'!M23/10^9</f>
        <v>0.2127504659</v>
      </c>
      <c r="O674" s="212">
        <f>O672*'Assumptions (Wind)'!N23/10^9</f>
        <v>0.3392964011</v>
      </c>
      <c r="P674" s="212">
        <f>P672*'Assumptions (Wind)'!O23/10^9</f>
        <v>0.3582718173</v>
      </c>
      <c r="Q674" s="212">
        <f>Q672*'Assumptions (Wind)'!P23/10^9</f>
        <v>0.4031452572</v>
      </c>
      <c r="R674" s="212">
        <f>R672*'Assumptions (Wind)'!Q23/10^9</f>
        <v>0.511224297</v>
      </c>
      <c r="S674" s="212">
        <f>S672*'Assumptions (Wind)'!R23/10^9</f>
        <v>0.6640219246</v>
      </c>
      <c r="T674" s="212">
        <f>T672*'Assumptions (Wind)'!S23/10^9</f>
        <v>0.7306972753</v>
      </c>
      <c r="U674" s="212">
        <f>U672*'Assumptions (Wind)'!T23/10^9</f>
        <v>0.8278919</v>
      </c>
      <c r="V674" s="212">
        <f>V672*'Assumptions (Wind)'!U23/10^9</f>
        <v>0.8440432222</v>
      </c>
      <c r="W674" s="212">
        <f>W672*'Assumptions (Wind)'!V23/10^9</f>
        <v>0.8404977879</v>
      </c>
      <c r="X674" s="212">
        <f>X672*'Assumptions (Wind)'!W23/10^9</f>
        <v>0.9168344366</v>
      </c>
      <c r="Y674" s="212">
        <f>Y672*'Assumptions (Wind)'!X23/10^9</f>
        <v>0.9958296913</v>
      </c>
      <c r="Z674" s="212">
        <f>Z672*'Assumptions (Wind)'!Y23/10^9</f>
        <v>1.051902083</v>
      </c>
      <c r="AA674" s="212">
        <f>AA672*'Assumptions (Wind)'!Z23/10^9</f>
        <v>1.134427671</v>
      </c>
      <c r="AB674" s="212">
        <f>AB672*'Assumptions (Wind)'!AA23/10^9</f>
        <v>1.219772885</v>
      </c>
      <c r="AC674" s="212">
        <f>AC672*'Assumptions (Wind)'!AB23/10^9</f>
        <v>1.276113493</v>
      </c>
      <c r="AD674" s="212">
        <f>AD672*'Assumptions (Wind)'!AC23/10^9</f>
        <v>1.365110837</v>
      </c>
      <c r="AE674" s="212">
        <f>AE672*'Assumptions (Wind)'!AD23/10^9</f>
        <v>1.457094986</v>
      </c>
      <c r="AF674" s="212">
        <f>AF672*'Assumptions (Wind)'!AE23/10^9</f>
        <v>1.513344892</v>
      </c>
      <c r="AG674" s="212">
        <f>AG672*'Assumptions (Wind)'!AF23/10^9</f>
        <v>1.609097543</v>
      </c>
      <c r="AH674" s="212">
        <f>AH672*'Assumptions (Wind)'!AG23/10^9</f>
        <v>1.708010288</v>
      </c>
      <c r="AI674" s="212">
        <f>AI672*'Assumptions (Wind)'!AH23/10^9</f>
        <v>1.763755367</v>
      </c>
      <c r="AJ674" s="212">
        <f>AJ672*'Assumptions (Wind)'!AI23/10^9</f>
        <v>1.866546037</v>
      </c>
      <c r="AK674" s="212">
        <f>AK672*'Assumptions (Wind)'!AJ23/10^9</f>
        <v>1.972676102</v>
      </c>
      <c r="AL674" s="212">
        <f>AL672*'Assumptions (Wind)'!AK23/10^9</f>
        <v>2.027441034</v>
      </c>
      <c r="AM674" s="212">
        <f>AM672*'Assumptions (Wind)'!AL23/10^9</f>
        <v>2.137549787</v>
      </c>
      <c r="AN674" s="212">
        <f>AN672*'Assumptions (Wind)'!AM23/10^9</f>
        <v>2.251183114</v>
      </c>
      <c r="AO674" s="212">
        <f>AO672*'Assumptions (Wind)'!AN23/10^9</f>
        <v>2.368436629</v>
      </c>
      <c r="AP674" s="212">
        <f>AP672*'Assumptions (Wind)'!AO23/10^9</f>
        <v>2.422127028</v>
      </c>
      <c r="AQ674" s="212">
        <f>AQ672*'Assumptions (Wind)'!AP23/10^9</f>
        <v>2.543544663</v>
      </c>
      <c r="AR674" s="212">
        <f>AR672*'Assumptions (Wind)'!AQ23/10^9</f>
        <v>2.668777903</v>
      </c>
      <c r="AS674" s="212">
        <f>AS672*'Assumptions (Wind)'!AR23/10^9</f>
        <v>2.720209152</v>
      </c>
      <c r="AT674" s="212">
        <f>AT672*'Assumptions (Wind)'!AS23/10^9</f>
        <v>2.849684848</v>
      </c>
      <c r="AU674" s="212">
        <f>AU672*'Assumptions (Wind)'!AT23/10^9</f>
        <v>2.983177107</v>
      </c>
      <c r="AV674" s="212">
        <f>AV672*'Assumptions (Wind)'!AU23/10^9</f>
        <v>3.120793371</v>
      </c>
      <c r="AW674" s="212">
        <f>AW672*'Assumptions (Wind)'!AV23/10^9</f>
        <v>3.169425348</v>
      </c>
      <c r="AX674" s="212">
        <f>AX672*'Assumptions (Wind)'!AW23/10^9</f>
        <v>3.311445589</v>
      </c>
      <c r="AY674" s="212">
        <f>AY672*'Assumptions (Wind)'!AX23/10^9</f>
        <v>3.457800885</v>
      </c>
      <c r="AZ674" s="212">
        <f>AZ672*'Assumptions (Wind)'!AY23/10^9</f>
        <v>3.502470848</v>
      </c>
      <c r="BA674" s="212">
        <f>BA672*'Assumptions (Wind)'!AZ23/10^9</f>
        <v>3.653274561</v>
      </c>
    </row>
    <row r="675" ht="15.75" customHeight="1">
      <c r="A675" s="241" t="s">
        <v>36</v>
      </c>
      <c r="B675" s="159" t="s">
        <v>351</v>
      </c>
      <c r="C675" s="212">
        <f>C673*'Assumptions (Wind)'!B36/10^3</f>
        <v>0</v>
      </c>
      <c r="D675" s="212">
        <f>D673*'Assumptions (Wind)'!C36/10^3</f>
        <v>0.002971027479</v>
      </c>
      <c r="E675" s="212">
        <f>E673*'Assumptions (Wind)'!D36/10^3</f>
        <v>0.02980363808</v>
      </c>
      <c r="F675" s="212">
        <f>F673*'Assumptions (Wind)'!E36/10^3</f>
        <v>0.04232833377</v>
      </c>
      <c r="G675" s="212">
        <f>G673*'Assumptions (Wind)'!F36/10^3</f>
        <v>0.1062436867</v>
      </c>
      <c r="H675" s="212">
        <f>H673*'Assumptions (Wind)'!G36/10^3</f>
        <v>0.1676134611</v>
      </c>
      <c r="I675" s="212">
        <f>I673*'Assumptions (Wind)'!H36/10^3</f>
        <v>0.3004545615</v>
      </c>
      <c r="J675" s="212">
        <f>J673*'Assumptions (Wind)'!I36/10^3</f>
        <v>0.3496634048</v>
      </c>
      <c r="K675" s="212">
        <f>K673*'Assumptions (Wind)'!J36/10^3</f>
        <v>0.6259010823</v>
      </c>
      <c r="L675" s="212">
        <f>L673*'Assumptions (Wind)'!K36/10^3</f>
        <v>0.6631078603</v>
      </c>
      <c r="M675" s="212">
        <f>M673*'Assumptions (Wind)'!L36/10^3</f>
        <v>0.9594585219</v>
      </c>
      <c r="N675" s="212">
        <f>N673*'Assumptions (Wind)'!M36/10^3</f>
        <v>1.289514584</v>
      </c>
      <c r="O675" s="212">
        <f>O673*'Assumptions (Wind)'!N36/10^3</f>
        <v>1.358109063</v>
      </c>
      <c r="P675" s="212">
        <f>P673*'Assumptions (Wind)'!O36/10^3</f>
        <v>2.072335615</v>
      </c>
      <c r="Q675" s="212">
        <f>Q673*'Assumptions (Wind)'!P36/10^3</f>
        <v>2.474718568</v>
      </c>
      <c r="R675" s="212">
        <f>R673*'Assumptions (Wind)'!Q36/10^3</f>
        <v>2.227820455</v>
      </c>
      <c r="S675" s="212">
        <f>S673*'Assumptions (Wind)'!R36/10^3</f>
        <v>3.19482095</v>
      </c>
      <c r="T675" s="212">
        <f>T673*'Assumptions (Wind)'!S36/10^3</f>
        <v>3.852372379</v>
      </c>
      <c r="U675" s="212">
        <f>U673*'Assumptions (Wind)'!T36/10^3</f>
        <v>4.196288614</v>
      </c>
      <c r="V675" s="212">
        <f>V673*'Assumptions (Wind)'!U36/10^3</f>
        <v>4.499474282</v>
      </c>
      <c r="W675" s="212">
        <f>W673*'Assumptions (Wind)'!V36/10^3</f>
        <v>4.693256526</v>
      </c>
      <c r="X675" s="212">
        <f>X673*'Assumptions (Wind)'!W36/10^3</f>
        <v>4.953643352</v>
      </c>
      <c r="Y675" s="212">
        <f>Y673*'Assumptions (Wind)'!X36/10^3</f>
        <v>5.226245479</v>
      </c>
      <c r="Z675" s="212">
        <f>Z673*'Assumptions (Wind)'!Y36/10^3</f>
        <v>5.542055051</v>
      </c>
      <c r="AA675" s="212">
        <f>AA673*'Assumptions (Wind)'!Z36/10^3</f>
        <v>5.882338179</v>
      </c>
      <c r="AB675" s="212">
        <f>AB673*'Assumptions (Wind)'!AA36/10^3</f>
        <v>6.289858885</v>
      </c>
      <c r="AC675" s="212">
        <f>AC673*'Assumptions (Wind)'!AB36/10^3</f>
        <v>6.636894197</v>
      </c>
      <c r="AD675" s="212">
        <f>AD673*'Assumptions (Wind)'!AC36/10^3</f>
        <v>7.017615254</v>
      </c>
      <c r="AE675" s="212">
        <f>AE673*'Assumptions (Wind)'!AD36/10^3</f>
        <v>7.395568559</v>
      </c>
      <c r="AF675" s="212">
        <f>AF673*'Assumptions (Wind)'!AE36/10^3</f>
        <v>7.79116587</v>
      </c>
      <c r="AG675" s="212">
        <f>AG673*'Assumptions (Wind)'!AF36/10^3</f>
        <v>8.199223028</v>
      </c>
      <c r="AH675" s="212">
        <f>AH673*'Assumptions (Wind)'!AG36/10^3</f>
        <v>8.632307119</v>
      </c>
      <c r="AI675" s="212">
        <f>AI673*'Assumptions (Wind)'!AH36/10^3</f>
        <v>9.041682107</v>
      </c>
      <c r="AJ675" s="212">
        <f>AJ673*'Assumptions (Wind)'!AI36/10^3</f>
        <v>9.456743018</v>
      </c>
      <c r="AK675" s="212">
        <f>AK673*'Assumptions (Wind)'!AJ36/10^3</f>
        <v>9.883144854</v>
      </c>
      <c r="AL675" s="212">
        <f>AL673*'Assumptions (Wind)'!AK36/10^3</f>
        <v>10.33573754</v>
      </c>
      <c r="AM675" s="212">
        <f>AM673*'Assumptions (Wind)'!AL36/10^3</f>
        <v>10.84271657</v>
      </c>
      <c r="AN675" s="212">
        <f>AN673*'Assumptions (Wind)'!AM36/10^3</f>
        <v>11.35464662</v>
      </c>
      <c r="AO675" s="212">
        <f>AO673*'Assumptions (Wind)'!AN36/10^3</f>
        <v>11.91481464</v>
      </c>
      <c r="AP675" s="212">
        <f>AP673*'Assumptions (Wind)'!AO36/10^3</f>
        <v>12.4930913</v>
      </c>
      <c r="AQ675" s="212">
        <f>AQ673*'Assumptions (Wind)'!AP36/10^3</f>
        <v>13.06642091</v>
      </c>
      <c r="AR675" s="212">
        <f>AR673*'Assumptions (Wind)'!AQ36/10^3</f>
        <v>13.64657282</v>
      </c>
      <c r="AS675" s="212">
        <f>AS673*'Assumptions (Wind)'!AR36/10^3</f>
        <v>14.23735777</v>
      </c>
      <c r="AT675" s="212">
        <f>AT673*'Assumptions (Wind)'!AS36/10^3</f>
        <v>14.85684701</v>
      </c>
      <c r="AU675" s="212">
        <f>AU673*'Assumptions (Wind)'!AT36/10^3</f>
        <v>15.50919464</v>
      </c>
      <c r="AV675" s="212">
        <f>AV673*'Assumptions (Wind)'!AU36/10^3</f>
        <v>16.18379848</v>
      </c>
      <c r="AW675" s="212">
        <f>AW673*'Assumptions (Wind)'!AV36/10^3</f>
        <v>16.84419497</v>
      </c>
      <c r="AX675" s="212">
        <f>AX673*'Assumptions (Wind)'!AW36/10^3</f>
        <v>17.58038851</v>
      </c>
      <c r="AY675" s="212">
        <f>AY673*'Assumptions (Wind)'!AX36/10^3</f>
        <v>18.59327393</v>
      </c>
      <c r="AZ675" s="212">
        <f>AZ673*'Assumptions (Wind)'!AY36/10^3</f>
        <v>19.47782363</v>
      </c>
      <c r="BA675" s="212">
        <f>BA673*'Assumptions (Wind)'!AZ36/10^3</f>
        <v>20.2723431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0.04557335857</v>
      </c>
      <c r="K676" s="160">
        <f>K672*'Assumptions (Wind)'!J38*'Assumptions (Wind)'!J39*365/10^9</f>
        <v>0.07643796192</v>
      </c>
      <c r="L676" s="160">
        <f>L672*'Assumptions (Wind)'!K38*'Assumptions (Wind)'!K39*365/10^9</f>
        <v>0.1297271182</v>
      </c>
      <c r="M676" s="160">
        <f>M672*'Assumptions (Wind)'!L38*'Assumptions (Wind)'!L39*365/10^9</f>
        <v>0.1147433491</v>
      </c>
      <c r="N676" s="160">
        <f>N672*'Assumptions (Wind)'!M38*'Assumptions (Wind)'!M39*365/10^9</f>
        <v>0.1390157187</v>
      </c>
      <c r="O676" s="160">
        <f>O672*'Assumptions (Wind)'!N38*'Assumptions (Wind)'!N39*365/10^9</f>
        <v>0.2095509011</v>
      </c>
      <c r="P676" s="160">
        <f>P672*'Assumptions (Wind)'!O38*'Assumptions (Wind)'!O39*365/10^9</f>
        <v>0.1880321133</v>
      </c>
      <c r="Q676" s="160">
        <f>Q672*'Assumptions (Wind)'!P38*'Assumptions (Wind)'!P39*365/10^9</f>
        <v>0.2306134212</v>
      </c>
      <c r="R676" s="160">
        <f>R672*'Assumptions (Wind)'!Q38*'Assumptions (Wind)'!Q39*365/10^9</f>
        <v>0.3105776006</v>
      </c>
      <c r="S676" s="160">
        <f>S672*'Assumptions (Wind)'!R38*'Assumptions (Wind)'!R39*365/10^9</f>
        <v>0.3289557626</v>
      </c>
      <c r="T676" s="160">
        <f>T672*'Assumptions (Wind)'!S38*'Assumptions (Wind)'!S39*365/10^9</f>
        <v>0.3802404634</v>
      </c>
      <c r="U676" s="160">
        <f>U672*'Assumptions (Wind)'!T38*'Assumptions (Wind)'!T39*365/10^9</f>
        <v>0.4105303099</v>
      </c>
      <c r="V676" s="160">
        <f>V672*'Assumptions (Wind)'!U38*'Assumptions (Wind)'!U39*365/10^9</f>
        <v>0.421427021</v>
      </c>
      <c r="W676" s="160">
        <f>W672*'Assumptions (Wind)'!V38*'Assumptions (Wind)'!V39*365/10^9</f>
        <v>0.4272692336</v>
      </c>
      <c r="X676" s="160">
        <f>X672*'Assumptions (Wind)'!W38*'Assumptions (Wind)'!W39*365/10^9</f>
        <v>0.4606239063</v>
      </c>
      <c r="Y676" s="160">
        <f>Y672*'Assumptions (Wind)'!X38*'Assumptions (Wind)'!X39*365/10^9</f>
        <v>0.495268831</v>
      </c>
      <c r="Z676" s="160">
        <f>Z672*'Assumptions (Wind)'!Y38*'Assumptions (Wind)'!Y39*365/10^9</f>
        <v>0.5342347471</v>
      </c>
      <c r="AA676" s="160">
        <f>AA672*'Assumptions (Wind)'!Z38*'Assumptions (Wind)'!Z39*365/10^9</f>
        <v>0.5758634787</v>
      </c>
      <c r="AB676" s="160">
        <f>AB672*'Assumptions (Wind)'!AA38*'Assumptions (Wind)'!AA39*365/10^9</f>
        <v>0.6244716881</v>
      </c>
      <c r="AC676" s="160">
        <f>AC672*'Assumptions (Wind)'!AB38*'Assumptions (Wind)'!AB39*365/10^9</f>
        <v>0.6674399288</v>
      </c>
      <c r="AD676" s="160">
        <f>AD672*'Assumptions (Wind)'!AC38*'Assumptions (Wind)'!AC39*365/10^9</f>
        <v>0.7140871738</v>
      </c>
      <c r="AE676" s="160">
        <f>AE672*'Assumptions (Wind)'!AD38*'Assumptions (Wind)'!AD39*365/10^9</f>
        <v>0.7607497475</v>
      </c>
      <c r="AF676" s="160">
        <f>AF672*'Assumptions (Wind)'!AE38*'Assumptions (Wind)'!AE39*365/10^9</f>
        <v>0.8095098883</v>
      </c>
      <c r="AG676" s="160">
        <f>AG672*'Assumptions (Wind)'!AF38*'Assumptions (Wind)'!AF39*365/10^9</f>
        <v>0.8598496573</v>
      </c>
      <c r="AH676" s="160">
        <f>AH672*'Assumptions (Wind)'!AG38*'Assumptions (Wind)'!AG39*365/10^9</f>
        <v>0.9131067599</v>
      </c>
      <c r="AI676" s="160">
        <f>AI672*'Assumptions (Wind)'!AH38*'Assumptions (Wind)'!AH39*365/10^9</f>
        <v>0.9641239593</v>
      </c>
      <c r="AJ676" s="160">
        <f>AJ672*'Assumptions (Wind)'!AI38*'Assumptions (Wind)'!AI39*365/10^9</f>
        <v>1.01597676</v>
      </c>
      <c r="AK676" s="160">
        <f>AK672*'Assumptions (Wind)'!AJ38*'Assumptions (Wind)'!AJ39*365/10^9</f>
        <v>1.069270657</v>
      </c>
      <c r="AL676" s="160">
        <f>AL672*'Assumptions (Wind)'!AK38*'Assumptions (Wind)'!AK39*365/10^9</f>
        <v>1.125629415</v>
      </c>
      <c r="AM676" s="160">
        <f>AM672*'Assumptions (Wind)'!AL38*'Assumptions (Wind)'!AL39*365/10^9</f>
        <v>1.18817873</v>
      </c>
      <c r="AN676" s="160">
        <f>AN672*'Assumptions (Wind)'!AM38*'Assumptions (Wind)'!AM39*365/10^9</f>
        <v>1.251556026</v>
      </c>
      <c r="AO676" s="160">
        <f>AO672*'Assumptions (Wind)'!AN38*'Assumptions (Wind)'!AN39*365/10^9</f>
        <v>1.320546235</v>
      </c>
      <c r="AP676" s="160">
        <f>AP672*'Assumptions (Wind)'!AO38*'Assumptions (Wind)'!AO39*365/10^9</f>
        <v>1.391856285</v>
      </c>
      <c r="AQ676" s="160">
        <f>AQ672*'Assumptions (Wind)'!AP38*'Assumptions (Wind)'!AP39*365/10^9</f>
        <v>1.462912622</v>
      </c>
      <c r="AR676" s="160">
        <f>AR672*'Assumptions (Wind)'!AQ38*'Assumptions (Wind)'!AQ39*365/10^9</f>
        <v>1.53500991</v>
      </c>
      <c r="AS676" s="160">
        <f>AS672*'Assumptions (Wind)'!AR38*'Assumptions (Wind)'!AR39*365/10^9</f>
        <v>1.608569843</v>
      </c>
      <c r="AT676" s="160">
        <f>AT672*'Assumptions (Wind)'!AS38*'Assumptions (Wind)'!AS39*365/10^9</f>
        <v>1.685640161</v>
      </c>
      <c r="AU676" s="160">
        <f>AU672*'Assumptions (Wind)'!AT38*'Assumptions (Wind)'!AT39*365/10^9</f>
        <v>1.766716388</v>
      </c>
      <c r="AV676" s="160">
        <f>AV672*'Assumptions (Wind)'!AU38*'Assumptions (Wind)'!AU39*365/10^9</f>
        <v>1.850611973</v>
      </c>
      <c r="AW676" s="160">
        <f>AW672*'Assumptions (Wind)'!AV38*'Assumptions (Wind)'!AV39*365/10^9</f>
        <v>1.933152458</v>
      </c>
      <c r="AX676" s="160">
        <f>AX672*'Assumptions (Wind)'!AW38*'Assumptions (Wind)'!AW39*365/10^9</f>
        <v>2.024669085</v>
      </c>
      <c r="AY676" s="160">
        <f>AY672*'Assumptions (Wind)'!AX38*'Assumptions (Wind)'!AX39*365/10^9</f>
        <v>2.14844726</v>
      </c>
      <c r="AZ676" s="160">
        <f>AZ672*'Assumptions (Wind)'!AY38*'Assumptions (Wind)'!AY39*365/10^9</f>
        <v>2.257825218</v>
      </c>
      <c r="BA676" s="160">
        <f>BA672*'Assumptions (Wind)'!AZ38*'Assumptions (Wind)'!AZ39*365/10^9</f>
        <v>2.357092656</v>
      </c>
    </row>
    <row r="677" ht="15.75" customHeight="1">
      <c r="A677" s="241" t="s">
        <v>46</v>
      </c>
      <c r="B677" s="159" t="s">
        <v>149</v>
      </c>
      <c r="C677" s="171">
        <f t="array" ref="C677:V677">transpose('Assumptions (Wind)'!V114:V133)</f>
        <v>0</v>
      </c>
      <c r="D677" s="172">
        <v>114.6</v>
      </c>
      <c r="E677" s="172">
        <v>0.0</v>
      </c>
      <c r="F677" s="172">
        <v>280.9</v>
      </c>
      <c r="G677" s="172">
        <v>0.0</v>
      </c>
      <c r="H677" s="172">
        <v>550.8</v>
      </c>
      <c r="I677" s="172">
        <v>289.1</v>
      </c>
      <c r="J677" s="172">
        <v>301.5</v>
      </c>
      <c r="K677" s="172">
        <v>1009.2</v>
      </c>
      <c r="L677" s="172">
        <v>1193.2</v>
      </c>
      <c r="M677" s="172">
        <v>1000.8</v>
      </c>
      <c r="N677" s="172">
        <v>816.2</v>
      </c>
      <c r="O677" s="172">
        <v>3144.8</v>
      </c>
      <c r="P677" s="172">
        <v>328.6</v>
      </c>
      <c r="Q677" s="172">
        <v>947.6</v>
      </c>
      <c r="R677" s="172">
        <v>2547.4</v>
      </c>
      <c r="S677" s="172">
        <v>3580.1</v>
      </c>
      <c r="T677" s="172">
        <v>1300.9</v>
      </c>
      <c r="U677" s="172">
        <v>1846.4</v>
      </c>
      <c r="V677" s="172">
        <v>0.0</v>
      </c>
      <c r="W677" s="152">
        <v>0.0</v>
      </c>
      <c r="X677" s="148">
        <f t="shared" ref="X677:BA677" si="34">if(X672&gt;X671,X672-X671,0)</f>
        <v>1346.759138</v>
      </c>
      <c r="Y677" s="148">
        <f t="shared" si="34"/>
        <v>1346.759138</v>
      </c>
      <c r="Z677" s="148">
        <f t="shared" si="34"/>
        <v>1346.759138</v>
      </c>
      <c r="AA677" s="148">
        <f t="shared" si="34"/>
        <v>1346.759138</v>
      </c>
      <c r="AB677" s="148">
        <f t="shared" si="34"/>
        <v>1346.759138</v>
      </c>
      <c r="AC677" s="148">
        <f t="shared" si="34"/>
        <v>1347.359138</v>
      </c>
      <c r="AD677" s="148">
        <f t="shared" si="34"/>
        <v>1347.359138</v>
      </c>
      <c r="AE677" s="148">
        <f t="shared" si="34"/>
        <v>1346.759138</v>
      </c>
      <c r="AF677" s="148">
        <f t="shared" si="34"/>
        <v>1461.359138</v>
      </c>
      <c r="AG677" s="148">
        <f t="shared" si="34"/>
        <v>1346.759138</v>
      </c>
      <c r="AH677" s="148">
        <f t="shared" si="34"/>
        <v>1627.659138</v>
      </c>
      <c r="AI677" s="148">
        <f t="shared" si="34"/>
        <v>1346.759138</v>
      </c>
      <c r="AJ677" s="148">
        <f t="shared" si="34"/>
        <v>1897.559138</v>
      </c>
      <c r="AK677" s="148">
        <f t="shared" si="34"/>
        <v>1635.859138</v>
      </c>
      <c r="AL677" s="148">
        <f t="shared" si="34"/>
        <v>1648.259138</v>
      </c>
      <c r="AM677" s="148">
        <f t="shared" si="34"/>
        <v>2355.959138</v>
      </c>
      <c r="AN677" s="148">
        <f t="shared" si="34"/>
        <v>2539.959138</v>
      </c>
      <c r="AO677" s="148">
        <f t="shared" si="34"/>
        <v>2347.559138</v>
      </c>
      <c r="AP677" s="148">
        <f t="shared" si="34"/>
        <v>2162.959138</v>
      </c>
      <c r="AQ677" s="148">
        <f t="shared" si="34"/>
        <v>4491.559138</v>
      </c>
      <c r="AR677" s="148">
        <f t="shared" si="34"/>
        <v>1675.359138</v>
      </c>
      <c r="AS677" s="148">
        <f t="shared" si="34"/>
        <v>2294.359138</v>
      </c>
      <c r="AT677" s="148">
        <f t="shared" si="34"/>
        <v>3894.159138</v>
      </c>
      <c r="AU677" s="148">
        <f t="shared" si="34"/>
        <v>4926.859138</v>
      </c>
      <c r="AV677" s="148">
        <f t="shared" si="34"/>
        <v>2647.659138</v>
      </c>
      <c r="AW677" s="148">
        <f t="shared" si="34"/>
        <v>3193.159138</v>
      </c>
      <c r="AX677" s="148">
        <f t="shared" si="34"/>
        <v>1346.759138</v>
      </c>
      <c r="AY677" s="148">
        <f t="shared" si="34"/>
        <v>1346.759138</v>
      </c>
      <c r="AZ677" s="148">
        <f t="shared" si="34"/>
        <v>2693.518276</v>
      </c>
      <c r="BA677" s="148">
        <f t="shared" si="34"/>
        <v>2693.518276</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0.1471564966</v>
      </c>
      <c r="D679" s="176">
        <f t="shared" si="35"/>
        <v>0.1448263583</v>
      </c>
      <c r="E679" s="176">
        <f t="shared" si="35"/>
        <v>0.1718600432</v>
      </c>
      <c r="F679" s="176">
        <f t="shared" si="35"/>
        <v>0.3121563108</v>
      </c>
      <c r="G679" s="176">
        <f t="shared" si="35"/>
        <v>0.4504436127</v>
      </c>
      <c r="H679" s="176">
        <f t="shared" si="35"/>
        <v>0.3836541803</v>
      </c>
      <c r="I679" s="176">
        <f t="shared" si="35"/>
        <v>0.9798315252</v>
      </c>
      <c r="J679" s="176">
        <f t="shared" si="35"/>
        <v>1.860374051</v>
      </c>
      <c r="K679" s="176">
        <f t="shared" si="35"/>
        <v>2.112262185</v>
      </c>
      <c r="L679" s="176">
        <f t="shared" si="35"/>
        <v>1.92679156</v>
      </c>
      <c r="M679" s="176">
        <f t="shared" si="35"/>
        <v>4.245838881</v>
      </c>
      <c r="N679" s="176">
        <f t="shared" si="35"/>
        <v>3.641997513</v>
      </c>
      <c r="O679" s="176">
        <f t="shared" si="35"/>
        <v>1.231473999</v>
      </c>
      <c r="P679" s="176">
        <f t="shared" si="35"/>
        <v>3.228792005</v>
      </c>
      <c r="Q679" s="176">
        <f t="shared" si="35"/>
        <v>5.31693464</v>
      </c>
      <c r="R679" s="176">
        <f t="shared" si="35"/>
        <v>3.895230105</v>
      </c>
      <c r="S679" s="176">
        <f t="shared" si="35"/>
        <v>2.593461612</v>
      </c>
      <c r="T679" s="176">
        <f t="shared" si="35"/>
        <v>1.486154803</v>
      </c>
      <c r="U679" s="176">
        <f t="shared" si="35"/>
        <v>0</v>
      </c>
      <c r="V679" s="176">
        <f t="shared" si="35"/>
        <v>1.177375821</v>
      </c>
      <c r="W679" s="176">
        <f t="shared" si="35"/>
        <v>2.350296931</v>
      </c>
      <c r="X679" s="176">
        <f t="shared" si="35"/>
        <v>2.343345059</v>
      </c>
      <c r="Y679" s="176">
        <f t="shared" si="35"/>
        <v>2.335227415</v>
      </c>
      <c r="Z679" s="176">
        <f t="shared" si="35"/>
        <v>2.32590116</v>
      </c>
      <c r="AA679" s="176">
        <f t="shared" si="35"/>
        <v>2.31432535</v>
      </c>
      <c r="AB679" s="176">
        <f t="shared" si="35"/>
        <v>2.301386535</v>
      </c>
      <c r="AC679" s="176">
        <f t="shared" si="35"/>
        <v>2.286017205</v>
      </c>
      <c r="AD679" s="176">
        <f t="shared" si="35"/>
        <v>2.365746099</v>
      </c>
      <c r="AE679" s="176">
        <f t="shared" si="35"/>
        <v>2.345469948</v>
      </c>
      <c r="AF679" s="176">
        <f t="shared" si="35"/>
        <v>2.461102741</v>
      </c>
      <c r="AG679" s="176">
        <f t="shared" si="35"/>
        <v>2.43410538</v>
      </c>
      <c r="AH679" s="176">
        <f t="shared" si="35"/>
        <v>2.6796636</v>
      </c>
      <c r="AI679" s="176">
        <f t="shared" si="35"/>
        <v>2.94296672</v>
      </c>
      <c r="AJ679" s="176">
        <f t="shared" si="35"/>
        <v>2.7601662</v>
      </c>
      <c r="AK679" s="176">
        <f t="shared" si="35"/>
        <v>3.3928525</v>
      </c>
      <c r="AL679" s="176">
        <f t="shared" si="35"/>
        <v>4.185141266</v>
      </c>
      <c r="AM679" s="176">
        <f t="shared" si="35"/>
        <v>4.211026116</v>
      </c>
      <c r="AN679" s="176">
        <f t="shared" si="35"/>
        <v>3.919701086</v>
      </c>
      <c r="AO679" s="176">
        <f t="shared" si="35"/>
        <v>5.827129265</v>
      </c>
      <c r="AP679" s="176">
        <f t="shared" si="35"/>
        <v>5.445362271</v>
      </c>
      <c r="AQ679" s="176">
        <f t="shared" si="35"/>
        <v>3.531120812</v>
      </c>
      <c r="AR679" s="176">
        <f t="shared" si="35"/>
        <v>5.549434715</v>
      </c>
      <c r="AS679" s="176">
        <f t="shared" si="35"/>
        <v>7.966220713</v>
      </c>
      <c r="AT679" s="176">
        <f t="shared" si="35"/>
        <v>6.888016988</v>
      </c>
      <c r="AU679" s="176">
        <f t="shared" si="35"/>
        <v>5.352326874</v>
      </c>
      <c r="AV679" s="176">
        <f t="shared" si="35"/>
        <v>4.187844964</v>
      </c>
      <c r="AW679" s="176">
        <f t="shared" si="35"/>
        <v>2.503033614</v>
      </c>
      <c r="AX679" s="176">
        <f t="shared" si="35"/>
        <v>3.778269966</v>
      </c>
      <c r="AY679" s="176">
        <f t="shared" si="35"/>
        <v>5.068648024</v>
      </c>
      <c r="AZ679" s="176">
        <f t="shared" si="35"/>
        <v>2.549446602</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0.1471564966</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0.1448263583</v>
      </c>
      <c r="E683" s="177">
        <f>IF($F$677&gt;0,'Assumptions (Wind)'!$V$18*Model!$F$677*'Assumptions (Wind)'!D$2/10^9,0)</f>
        <v>0.1718600432</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0.3121563108</v>
      </c>
      <c r="G685" s="177">
        <f>IF($H$677&gt;0,'Assumptions (Wind)'!$V$18*Model!$H$677*'Assumptions (Wind)'!F$2/10^9,0)</f>
        <v>0.2953974781</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0.1550461346</v>
      </c>
      <c r="H686" s="177">
        <f>IF($I$677&gt;0,'Assumptions (Wind)'!$V$18*Model!$I$677*'Assumptions (Wind)'!G$2/10^9,0)</f>
        <v>0.1877995658</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0.1958546146</v>
      </c>
      <c r="I687" s="177">
        <f>IF($J$677&gt;0,'Assumptions (Wind)'!$V$18*Model!$J$677*'Assumptions (Wind)'!H$2/10^9,0)</f>
        <v>0.2253904058</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0.7544411194</v>
      </c>
      <c r="J688" s="177">
        <f>IF($K$677&gt;0,'Assumptions (Wind)'!$V$18*Model!$K$677*'Assumptions (Wind)'!I$2/10^9,0)</f>
        <v>0.8524743427</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1.007899708</v>
      </c>
      <c r="K689" s="177">
        <f>IF($L$677&gt;0,'Assumptions (Wind)'!$V$18*Model!$L$677*'Assumptions (Wind)'!J$2/10^9,0)</f>
        <v>1.148747146</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0.9635150385</v>
      </c>
      <c r="L690" s="177">
        <f>IF($M$677&gt;0,'Assumptions (Wind)'!$V$18*Model!$M$677*'Assumptions (Wind)'!K$2/10^9,0)</f>
        <v>1.061272974</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0.8655185862</v>
      </c>
      <c r="M691" s="160">
        <f>IF($N$677&gt;0,'Assumptions (Wind)'!$V$18*Model!$N$677*'Assumptions (Wind)'!L$2/10^9,0)</f>
        <v>0.8748936366</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3.370945244</v>
      </c>
      <c r="N692" s="160">
        <f>IF($O$677&gt;0,'Assumptions (Wind)'!$V$18*Model!$O$677*'Assumptions (Wind)'!M$2/10^9,0)</f>
        <v>3.297447395</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0.3445501189</v>
      </c>
      <c r="O693" s="177">
        <f>IF($P$677&gt;0,'Assumptions (Wind)'!$V$18*Model!$P$677*'Assumptions (Wind)'!N$2/10^9,0)</f>
        <v>0.3170838084</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0.9143901911</v>
      </c>
      <c r="P694" s="177">
        <f>IF($Q$677&gt;0,'Assumptions (Wind)'!$V$18*Model!$Q$677*'Assumptions (Wind)'!O$2/10^9,0)</f>
        <v>0.8754229767</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2.353369028</v>
      </c>
      <c r="Q695" s="178">
        <f>IF($R$677&gt;0,'Assumptions (Wind)'!$V$18*Model!$R$677*'Assumptions (Wind)'!P$2/10^9,0)</f>
        <v>2.210421755</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3.106512885</v>
      </c>
      <c r="R696" s="160">
        <f>IF($S$677&gt;0,'Assumptions (Wind)'!$V$18*Model!$S$677*'Assumptions (Wind)'!Q$2/10^9,0)</f>
        <v>2.857060705</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1.0381694</v>
      </c>
      <c r="S697" s="160">
        <f>IF($T$677&gt;0,'Assumptions (Wind)'!$V$18*Model!$T$677*'Assumptions (Wind)'!R$2/10^9,0)</f>
        <v>1.071977317</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1.521484294</v>
      </c>
      <c r="T698" s="177">
        <f>IF($U$677&gt;0,'Assumptions (Wind)'!$V$18*Model!$U$677*'Assumptions (Wind)'!S$2/10^9,0)</f>
        <v>1.486154803</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1.177375821</v>
      </c>
      <c r="W701" s="160">
        <f>IF($X$677&gt;0,'Assumptions (Wind)'!$V$18*Model!$X$677*'Assumptions (Wind)'!V$2/10^9,0)</f>
        <v>1.175148466</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1.175148466</v>
      </c>
      <c r="X702" s="160">
        <f>IF($Y$677&gt;0,'Assumptions (Wind)'!$V$18*Model!$Y$677*'Assumptions (Wind)'!W$2/10^9,0)</f>
        <v>1.171672529</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1.171672529</v>
      </c>
      <c r="Y703" s="160">
        <f>IF($Z$677&gt;0,'Assumptions (Wind)'!$V$18*Model!$Z$677*'Assumptions (Wind)'!X$2/10^9,0)</f>
        <v>1.167613708</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1.167613708</v>
      </c>
      <c r="Z704" s="160">
        <f>IF($AA$677&gt;0,'Assumptions (Wind)'!$V$18*Model!$AA$677*'Assumptions (Wind)'!Y$2/10^9,0)</f>
        <v>1.16295058</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1.16295058</v>
      </c>
      <c r="AA705" s="160">
        <f>IF($AB$677&gt;0,'Assumptions (Wind)'!$V$18*Model!$AB$677*'Assumptions (Wind)'!Z$2/10^9,0)</f>
        <v>1.156904966</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1.157420384</v>
      </c>
      <c r="AB706" s="160">
        <f>IF($AC$677&gt;0,'Assumptions (Wind)'!$V$18*Model!$AC$677*'Assumptions (Wind)'!AA$2/10^9,0)</f>
        <v>1.150693267</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1.150693267</v>
      </c>
      <c r="AC707" s="160">
        <f>IF($AD$677&gt;0,'Assumptions (Wind)'!$V$18*Model!$AD$677*'Assumptions (Wind)'!AB$2/10^9,0)</f>
        <v>1.143263159</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1.142754046</v>
      </c>
      <c r="AD708" s="160">
        <f>IF($AE$677&gt;0,'Assumptions (Wind)'!$V$18*Model!$AE$677*'Assumptions (Wind)'!AC$2/10^9,0)</f>
        <v>1.134599708</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1.231146391</v>
      </c>
      <c r="AE709" s="160">
        <f>IF($AF$677&gt;0,'Assumptions (Wind)'!$V$18*Model!$AF$677*'Assumptions (Wind)'!AD$2/10^9,0)</f>
        <v>1.220594578</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1.12487537</v>
      </c>
      <c r="AF710" s="160">
        <f>IF($AG$677&gt;0,'Assumptions (Wind)'!$V$18*Model!$AG$677*'Assumptions (Wind)'!AE$2/10^9,0)</f>
        <v>1.114339779</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1.346762961</v>
      </c>
      <c r="AG711" s="160">
        <f>IF($AH$677&gt;0,'Assumptions (Wind)'!$V$18*Model!$AH$677*'Assumptions (Wind)'!AF$2/10^9,0)</f>
        <v>1.331989484</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1.102115896</v>
      </c>
      <c r="AH712" s="160">
        <f>IF($AI$677&gt;0,'Assumptions (Wind)'!$V$18*Model!$AI$677*'Assumptions (Wind)'!AG$2/10^9,0)</f>
        <v>1.112363564</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1.567300036</v>
      </c>
      <c r="AI713" s="160">
        <f>IF($AJ$677&gt;0,'Assumptions (Wind)'!$V$18*Model!$AJ$677*'Assumptions (Wind)'!AH$2/10^9,0)</f>
        <v>1.580467682</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1.362499038</v>
      </c>
      <c r="AJ714" s="160">
        <f>IF($AK$677&gt;0,'Assumptions (Wind)'!$V$18*Model!$AK$677*'Assumptions (Wind)'!AI$2/10^9,0)</f>
        <v>1.374872255</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1.385293945</v>
      </c>
      <c r="AK715" s="160">
        <f>IF($AL$677&gt;0,'Assumptions (Wind)'!$V$18*Model!$AL$677*'Assumptions (Wind)'!AJ$2/10^9,0)</f>
        <v>1.396602221</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1.996250279</v>
      </c>
      <c r="AL716" s="160">
        <f>IF($AM$677&gt;0,'Assumptions (Wind)'!$V$18*Model!$AM$677*'Assumptions (Wind)'!AK$2/10^9,0)</f>
        <v>2.01392696</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2.171214306</v>
      </c>
      <c r="AM717" s="160">
        <f>IF($AN$677&gt;0,'Assumptions (Wind)'!$V$18*Model!$AN$677*'Assumptions (Wind)'!AL$2/10^9,0)</f>
        <v>2.188397804</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2.022628312</v>
      </c>
      <c r="AN718" s="160">
        <f>IF($AO$677&gt;0,'Assumptions (Wind)'!$V$18*Model!$AO$677*'Assumptions (Wind)'!AM$2/10^9,0)</f>
        <v>2.040060485</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1.879640601</v>
      </c>
      <c r="AO719" s="160">
        <f>IF($AP$677&gt;0,'Assumptions (Wind)'!$V$18*Model!$AP$677*'Assumptions (Wind)'!AN$2/10^9,0)</f>
        <v>1.894027782</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3.933101483</v>
      </c>
      <c r="AP720" s="160">
        <f>IF($AQ$677&gt;0,'Assumptions (Wind)'!$V$18*Model!$AQ$677*'Assumptions (Wind)'!AO$2/10^9,0)</f>
        <v>3.96602737</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1.479334902</v>
      </c>
      <c r="AQ721" s="160">
        <f>IF($AR$677&gt;0,'Assumptions (Wind)'!$V$18*Model!$AR$677*'Assumptions (Wind)'!AP$2/10^9,0)</f>
        <v>1.490255758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2.040865054</v>
      </c>
      <c r="AR722" s="160">
        <f>IF($AS$677&gt;0,'Assumptions (Wind)'!$V$18*Model!$AS$677*'Assumptions (Wind)'!AQ$2/10^9,0)</f>
        <v>2.05742242</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3.492012295</v>
      </c>
      <c r="AS723" s="160">
        <f>IF($AT$677&gt;0,'Assumptions (Wind)'!$V$18*Model!$AT$677*'Assumptions (Wind)'!AR$2/10^9,0)</f>
        <v>3.516797065</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4.449423648</v>
      </c>
      <c r="AT724" s="181">
        <f>IF($AU$677&gt;0,'Assumptions (Wind)'!$V$18*Model!$AU$677*'Assumptions (Wind)'!AS$2/10^9,0)</f>
        <v>4.480323131</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2.407693857</v>
      </c>
      <c r="AU725" s="160">
        <f>IF($AV$677&gt;0,'Assumptions (Wind)'!$V$18*Model!$AV$677*'Assumptions (Wind)'!AT$2/10^9,0)</f>
        <v>2.426224629</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2.926102245</v>
      </c>
      <c r="AV726" s="160">
        <f>IF($AW$677&gt;0,'Assumptions (Wind)'!$V$18*Model!$AW$677*'Assumptions (Wind)'!AU$2/10^9,0)</f>
        <v>2.945527783</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1.242317181</v>
      </c>
      <c r="AW727" s="160">
        <f>IF($AX$677&gt;0,'Assumptions (Wind)'!$V$18*Model!$AX$677*'Assumptions (Wind)'!AV$2/10^9,0)</f>
        <v>1.251516807</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1.251516807</v>
      </c>
      <c r="AX728" s="160">
        <f>IF($AY$677&gt;0,'Assumptions (Wind)'!$V$18*Model!$AY$677*'Assumptions (Wind)'!AW$2/10^9,0)</f>
        <v>1.259423322</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2.518846644</v>
      </c>
      <c r="AY729" s="160">
        <f>IF($AZ$677&gt;0,'Assumptions (Wind)'!$V$18*Model!$AZ$677*'Assumptions (Wind)'!AX$2/10^9,0)</f>
        <v>2.534324012</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2.534324012</v>
      </c>
      <c r="AZ730" s="160">
        <f>IF($BA$677&gt;0,'Assumptions (Wind)'!$V$18*Model!$BA$677*'Assumptions (Wind)'!AY$2/10^9,0)</f>
        <v>2.549446602</v>
      </c>
    </row>
    <row r="731" ht="15.75" customHeight="1" collapsed="1">
      <c r="A731" s="239" t="s">
        <v>52</v>
      </c>
      <c r="B731" s="150" t="s">
        <v>351</v>
      </c>
      <c r="C731" s="244">
        <f>C679*'Assumptions (Wind)'!$V$8</f>
        <v>0.08829389794</v>
      </c>
      <c r="D731" s="244">
        <f>D679*'Assumptions (Wind)'!$V$8</f>
        <v>0.08689581499</v>
      </c>
      <c r="E731" s="244">
        <f>E679*'Assumptions (Wind)'!$V$8</f>
        <v>0.1031160259</v>
      </c>
      <c r="F731" s="244">
        <f>F679*'Assumptions (Wind)'!$V$8</f>
        <v>0.1872937865</v>
      </c>
      <c r="G731" s="244">
        <f>G679*'Assumptions (Wind)'!$V$8</f>
        <v>0.2702661676</v>
      </c>
      <c r="H731" s="244">
        <f>H679*'Assumptions (Wind)'!$V$8</f>
        <v>0.2301925082</v>
      </c>
      <c r="I731" s="244">
        <f>I679*'Assumptions (Wind)'!$V$8</f>
        <v>0.5878989151</v>
      </c>
      <c r="J731" s="244">
        <f>J679*'Assumptions (Wind)'!$V$8</f>
        <v>1.116224431</v>
      </c>
      <c r="K731" s="244">
        <f>K679*'Assumptions (Wind)'!$V$8</f>
        <v>1.267357311</v>
      </c>
      <c r="L731" s="244">
        <f>L679*'Assumptions (Wind)'!$V$8</f>
        <v>1.156074936</v>
      </c>
      <c r="M731" s="244">
        <f>M679*'Assumptions (Wind)'!$V$8</f>
        <v>2.547503329</v>
      </c>
      <c r="N731" s="244">
        <f>N679*'Assumptions (Wind)'!$V$8</f>
        <v>2.185198508</v>
      </c>
      <c r="O731" s="244">
        <f>O679*'Assumptions (Wind)'!$V$8</f>
        <v>0.7388843997</v>
      </c>
      <c r="P731" s="244">
        <f>P679*'Assumptions (Wind)'!$V$8</f>
        <v>1.937275203</v>
      </c>
      <c r="Q731" s="244">
        <f>Q679*'Assumptions (Wind)'!$V$8</f>
        <v>3.190160784</v>
      </c>
      <c r="R731" s="244">
        <f>R679*'Assumptions (Wind)'!$V$8</f>
        <v>2.337138063</v>
      </c>
      <c r="S731" s="244">
        <f>S679*'Assumptions (Wind)'!$V$8</f>
        <v>1.556076967</v>
      </c>
      <c r="T731" s="244">
        <f>T679*'Assumptions (Wind)'!$V$8</f>
        <v>0.8916928818</v>
      </c>
      <c r="U731" s="244">
        <f>U679*'Assumptions (Wind)'!$V$8</f>
        <v>0</v>
      </c>
      <c r="V731" s="244">
        <f>V679*'Assumptions (Wind)'!$V$8</f>
        <v>0.7064254928</v>
      </c>
      <c r="W731" s="244">
        <f>W679*'Assumptions (Wind)'!$V$8</f>
        <v>1.410178159</v>
      </c>
      <c r="X731" s="244">
        <f>X679*'Assumptions (Wind)'!$V$8</f>
        <v>1.406007035</v>
      </c>
      <c r="Y731" s="244">
        <f>Y679*'Assumptions (Wind)'!$V$8</f>
        <v>1.401136449</v>
      </c>
      <c r="Z731" s="244">
        <f>Z679*'Assumptions (Wind)'!$V$8</f>
        <v>1.395540696</v>
      </c>
      <c r="AA731" s="244">
        <f>AA679*'Assumptions (Wind)'!$V$8</f>
        <v>1.38859521</v>
      </c>
      <c r="AB731" s="244">
        <f>AB679*'Assumptions (Wind)'!$V$8</f>
        <v>1.380831921</v>
      </c>
      <c r="AC731" s="244">
        <f>AC679*'Assumptions (Wind)'!$V$8</f>
        <v>1.371610323</v>
      </c>
      <c r="AD731" s="244">
        <f>AD679*'Assumptions (Wind)'!$V$8</f>
        <v>1.419447659</v>
      </c>
      <c r="AE731" s="244">
        <f>AE679*'Assumptions (Wind)'!$V$8</f>
        <v>1.407281969</v>
      </c>
      <c r="AF731" s="244">
        <f>AF679*'Assumptions (Wind)'!$V$8</f>
        <v>1.476661644</v>
      </c>
      <c r="AG731" s="244">
        <f>AG679*'Assumptions (Wind)'!$V$8</f>
        <v>1.460463228</v>
      </c>
      <c r="AH731" s="244">
        <f>AH679*'Assumptions (Wind)'!$V$8</f>
        <v>1.60779816</v>
      </c>
      <c r="AI731" s="244">
        <f>AI679*'Assumptions (Wind)'!$V$8</f>
        <v>1.765780032</v>
      </c>
      <c r="AJ731" s="244">
        <f>AJ679*'Assumptions (Wind)'!$V$8</f>
        <v>1.65609972</v>
      </c>
      <c r="AK731" s="244">
        <f>AK679*'Assumptions (Wind)'!$V$8</f>
        <v>2.0357115</v>
      </c>
      <c r="AL731" s="244">
        <f>AL679*'Assumptions (Wind)'!$V$8</f>
        <v>2.51108476</v>
      </c>
      <c r="AM731" s="244">
        <f>AM679*'Assumptions (Wind)'!$V$8</f>
        <v>2.52661567</v>
      </c>
      <c r="AN731" s="244">
        <f>AN679*'Assumptions (Wind)'!$V$8</f>
        <v>2.351820652</v>
      </c>
      <c r="AO731" s="244">
        <f>AO679*'Assumptions (Wind)'!$V$8</f>
        <v>3.496277559</v>
      </c>
      <c r="AP731" s="244">
        <f>AP679*'Assumptions (Wind)'!$V$8</f>
        <v>3.267217363</v>
      </c>
      <c r="AQ731" s="244">
        <f>AQ679*'Assumptions (Wind)'!$V$8</f>
        <v>2.118672487</v>
      </c>
      <c r="AR731" s="244">
        <f>AR679*'Assumptions (Wind)'!$V$8</f>
        <v>3.329660829</v>
      </c>
      <c r="AS731" s="244">
        <f>AS679*'Assumptions (Wind)'!$V$8</f>
        <v>4.779732428</v>
      </c>
      <c r="AT731" s="244">
        <f>AT679*'Assumptions (Wind)'!$V$8</f>
        <v>4.132810193</v>
      </c>
      <c r="AU731" s="244">
        <f>AU679*'Assumptions (Wind)'!$V$8</f>
        <v>3.211396124</v>
      </c>
      <c r="AV731" s="244">
        <f>AV679*'Assumptions (Wind)'!$V$8</f>
        <v>2.512706978</v>
      </c>
      <c r="AW731" s="244">
        <f>AW679*'Assumptions (Wind)'!$V$8</f>
        <v>1.501820168</v>
      </c>
      <c r="AX731" s="244">
        <f>AX679*'Assumptions (Wind)'!$V$8</f>
        <v>2.26696198</v>
      </c>
      <c r="AY731" s="244">
        <f>AY679*'Assumptions (Wind)'!$V$8</f>
        <v>3.041188814</v>
      </c>
      <c r="AZ731" s="244">
        <f>AZ679*'Assumptions (Wind)'!$V$8</f>
        <v>1.529667961</v>
      </c>
      <c r="BA731" s="244">
        <f>BA679*'Assumptions (Wind)'!$V$8</f>
        <v>0</v>
      </c>
    </row>
    <row r="732" ht="15.75" customHeight="1">
      <c r="A732" s="239" t="s">
        <v>54</v>
      </c>
      <c r="B732" s="150" t="s">
        <v>351</v>
      </c>
      <c r="C732" s="244">
        <f>C679*'Assumptions (Wind)'!$V$9</f>
        <v>0.05886259863</v>
      </c>
      <c r="D732" s="244">
        <f>D679*'Assumptions (Wind)'!$V$9</f>
        <v>0.05793054333</v>
      </c>
      <c r="E732" s="244">
        <f>E679*'Assumptions (Wind)'!$V$9</f>
        <v>0.06874401728</v>
      </c>
      <c r="F732" s="244">
        <f>F679*'Assumptions (Wind)'!$V$9</f>
        <v>0.1248625243</v>
      </c>
      <c r="G732" s="244">
        <f>G679*'Assumptions (Wind)'!$V$9</f>
        <v>0.1801774451</v>
      </c>
      <c r="H732" s="244">
        <f>H679*'Assumptions (Wind)'!$V$9</f>
        <v>0.1534616721</v>
      </c>
      <c r="I732" s="244">
        <f>I679*'Assumptions (Wind)'!$V$9</f>
        <v>0.3919326101</v>
      </c>
      <c r="J732" s="244">
        <f>J679*'Assumptions (Wind)'!$V$9</f>
        <v>0.7441496204</v>
      </c>
      <c r="K732" s="244">
        <f>K679*'Assumptions (Wind)'!$V$9</f>
        <v>0.8449048739</v>
      </c>
      <c r="L732" s="244">
        <f>L679*'Assumptions (Wind)'!$V$9</f>
        <v>0.7707166239</v>
      </c>
      <c r="M732" s="244">
        <f>M679*'Assumptions (Wind)'!$V$9</f>
        <v>1.698335552</v>
      </c>
      <c r="N732" s="244">
        <f>N679*'Assumptions (Wind)'!$V$9</f>
        <v>1.456799005</v>
      </c>
      <c r="O732" s="244">
        <f>O679*'Assumptions (Wind)'!$V$9</f>
        <v>0.4925895998</v>
      </c>
      <c r="P732" s="244">
        <f>P679*'Assumptions (Wind)'!$V$9</f>
        <v>1.291516802</v>
      </c>
      <c r="Q732" s="244">
        <f>Q679*'Assumptions (Wind)'!$V$9</f>
        <v>2.126773856</v>
      </c>
      <c r="R732" s="244">
        <f>R679*'Assumptions (Wind)'!$V$9</f>
        <v>1.558092042</v>
      </c>
      <c r="S732" s="244">
        <f>S679*'Assumptions (Wind)'!$V$9</f>
        <v>1.037384645</v>
      </c>
      <c r="T732" s="244">
        <f>T679*'Assumptions (Wind)'!$V$9</f>
        <v>0.5944619212</v>
      </c>
      <c r="U732" s="244">
        <f>U679*'Assumptions (Wind)'!$V$9</f>
        <v>0</v>
      </c>
      <c r="V732" s="244">
        <f>V679*'Assumptions (Wind)'!$V$9</f>
        <v>0.4709503285</v>
      </c>
      <c r="W732" s="244">
        <f>W679*'Assumptions (Wind)'!$V$9</f>
        <v>0.9401187724</v>
      </c>
      <c r="X732" s="244">
        <f>X679*'Assumptions (Wind)'!$V$9</f>
        <v>0.9373380234</v>
      </c>
      <c r="Y732" s="244">
        <f>Y679*'Assumptions (Wind)'!$V$9</f>
        <v>0.934090966</v>
      </c>
      <c r="Z732" s="244">
        <f>Z679*'Assumptions (Wind)'!$V$9</f>
        <v>0.9303604642</v>
      </c>
      <c r="AA732" s="244">
        <f>AA679*'Assumptions (Wind)'!$V$9</f>
        <v>0.92573014</v>
      </c>
      <c r="AB732" s="244">
        <f>AB679*'Assumptions (Wind)'!$V$9</f>
        <v>0.920554614</v>
      </c>
      <c r="AC732" s="244">
        <f>AC679*'Assumptions (Wind)'!$V$9</f>
        <v>0.9144068818</v>
      </c>
      <c r="AD732" s="244">
        <f>AD679*'Assumptions (Wind)'!$V$9</f>
        <v>0.9462984396</v>
      </c>
      <c r="AE732" s="244">
        <f>AE679*'Assumptions (Wind)'!$V$9</f>
        <v>0.9381879791</v>
      </c>
      <c r="AF732" s="244">
        <f>AF679*'Assumptions (Wind)'!$V$9</f>
        <v>0.9844410963</v>
      </c>
      <c r="AG732" s="244">
        <f>AG679*'Assumptions (Wind)'!$V$9</f>
        <v>0.9736421521</v>
      </c>
      <c r="AH732" s="244">
        <f>AH679*'Assumptions (Wind)'!$V$9</f>
        <v>1.07186544</v>
      </c>
      <c r="AI732" s="244">
        <f>AI679*'Assumptions (Wind)'!$V$9</f>
        <v>1.177186688</v>
      </c>
      <c r="AJ732" s="244">
        <f>AJ679*'Assumptions (Wind)'!$V$9</f>
        <v>1.10406648</v>
      </c>
      <c r="AK732" s="244">
        <f>AK679*'Assumptions (Wind)'!$V$9</f>
        <v>1.357141</v>
      </c>
      <c r="AL732" s="244">
        <f>AL679*'Assumptions (Wind)'!$V$9</f>
        <v>1.674056506</v>
      </c>
      <c r="AM732" s="244">
        <f>AM679*'Assumptions (Wind)'!$V$9</f>
        <v>1.684410447</v>
      </c>
      <c r="AN732" s="244">
        <f>AN679*'Assumptions (Wind)'!$V$9</f>
        <v>1.567880434</v>
      </c>
      <c r="AO732" s="244">
        <f>AO679*'Assumptions (Wind)'!$V$9</f>
        <v>2.330851706</v>
      </c>
      <c r="AP732" s="244">
        <f>AP679*'Assumptions (Wind)'!$V$9</f>
        <v>2.178144909</v>
      </c>
      <c r="AQ732" s="244">
        <f>AQ679*'Assumptions (Wind)'!$V$9</f>
        <v>1.412448325</v>
      </c>
      <c r="AR732" s="244">
        <f>AR679*'Assumptions (Wind)'!$V$9</f>
        <v>2.219773886</v>
      </c>
      <c r="AS732" s="244">
        <f>AS679*'Assumptions (Wind)'!$V$9</f>
        <v>3.186488285</v>
      </c>
      <c r="AT732" s="244">
        <f>AT679*'Assumptions (Wind)'!$V$9</f>
        <v>2.755206795</v>
      </c>
      <c r="AU732" s="244">
        <f>AU679*'Assumptions (Wind)'!$V$9</f>
        <v>2.14093075</v>
      </c>
      <c r="AV732" s="244">
        <f>AV679*'Assumptions (Wind)'!$V$9</f>
        <v>1.675137986</v>
      </c>
      <c r="AW732" s="244">
        <f>AW679*'Assumptions (Wind)'!$V$9</f>
        <v>1.001213445</v>
      </c>
      <c r="AX732" s="244">
        <f>AX679*'Assumptions (Wind)'!$V$9</f>
        <v>1.511307987</v>
      </c>
      <c r="AY732" s="244">
        <f>AY679*'Assumptions (Wind)'!$V$9</f>
        <v>2.02745921</v>
      </c>
      <c r="AZ732" s="244">
        <f>AZ679*'Assumptions (Wind)'!$V$9</f>
        <v>1.019778641</v>
      </c>
      <c r="BA732" s="244">
        <f>BA679*'Assumptions (Wind)'!$V$9</f>
        <v>0</v>
      </c>
    </row>
    <row r="733" ht="15.75" customHeight="1">
      <c r="A733" s="239" t="s">
        <v>359</v>
      </c>
      <c r="B733" s="150" t="s">
        <v>351</v>
      </c>
      <c r="C733" s="177">
        <f t="array" ref="C733">SUM(IF(ISERROR(C734:C784),"",C734:C784))</f>
        <v>0</v>
      </c>
      <c r="D733" s="177">
        <f t="array" ref="D733">SUM(IF(ISERROR(D734:D784),"",D734:D784))</f>
        <v>-0.00609488263</v>
      </c>
      <c r="E733" s="177">
        <f t="array" ref="E733">SUM(IF(ISERROR(E734:E784),"",E734:E784))</f>
        <v>-0.006582473241</v>
      </c>
      <c r="F733" s="177">
        <f t="array" ref="F733">SUM(IF(ISERROR(F734:F784),"",F734:F784))</f>
        <v>-0.02022549132</v>
      </c>
      <c r="G733" s="177">
        <f t="array" ref="G733">SUM(IF(ISERROR(G734:G784),"",G734:G784))</f>
        <v>-0.02184353063</v>
      </c>
      <c r="H733" s="177">
        <f t="array" ref="H733">SUM(IF(ISERROR(H734:H784),"",H734:H784))</f>
        <v>-0.04875448952</v>
      </c>
      <c r="I733" s="177">
        <f t="array" ref="I733">SUM(IF(ISERROR(I734:I784),"",I734:I784))</f>
        <v>-0.06685472672</v>
      </c>
      <c r="J733" s="177">
        <f t="array" ref="J733">SUM(IF(ISERROR(J734:J784),"",J734:J784))</f>
        <v>-0.08965010188</v>
      </c>
      <c r="K733" s="177">
        <f t="array" ref="K733">SUM(IF(ISERROR(K734:K784),"",K734:K784))</f>
        <v>-0.1633768417</v>
      </c>
      <c r="L733" s="177">
        <f t="array" ref="L733">SUM(IF(ISERROR(L734:L784),"",L734:L784))</f>
        <v>-0.2657703268</v>
      </c>
      <c r="M733" s="177">
        <f t="array" ref="M733">SUM(IF(ISERROR(M734:M784),"",M734:M784))</f>
        <v>-0.3708940017</v>
      </c>
      <c r="N733" s="177">
        <f t="array" ref="N733">SUM(IF(ISERROR(N734:N784),"",N734:N784))</f>
        <v>-0.4594909869</v>
      </c>
      <c r="O733" s="177">
        <f t="array" ref="O733">SUM(IF(ISERROR(O734:O784),"",O734:O784))</f>
        <v>-0.7724397064</v>
      </c>
      <c r="P733" s="177">
        <f t="array" ref="P733">SUM(IF(ISERROR(P734:P784),"",P734:P784))</f>
        <v>-0.8333208664</v>
      </c>
      <c r="Q733" s="177">
        <f t="array" ref="Q733">SUM(IF(ISERROR(Q734:Q784),"",Q734:Q784))</f>
        <v>-0.9741164684</v>
      </c>
      <c r="R733" s="177">
        <f t="array" ref="R733">SUM(IF(ISERROR(R734:R784),"",R734:R784))</f>
        <v>-1.186741414</v>
      </c>
      <c r="S733" s="177">
        <f t="array" ref="S733">SUM(IF(ISERROR(S734:S784),"",S734:S784))</f>
        <v>-1.498021717</v>
      </c>
      <c r="T733" s="177">
        <f t="array" ref="T733">SUM(IF(ISERROR(T734:T784),"",T734:T784))</f>
        <v>-1.667594106</v>
      </c>
      <c r="U733" s="177">
        <f t="array" ref="U733">SUM(IF(ISERROR(U734:U784),"",U734:U784))</f>
        <v>-1.781884434</v>
      </c>
      <c r="V733" s="177">
        <f t="array" ref="V733">SUM(IF(ISERROR(V734:V784),"",V734:V784))</f>
        <v>-1.731592802</v>
      </c>
      <c r="W733" s="177">
        <f t="array" ref="W733">SUM(IF(ISERROR(W734:W784),"",W734:W784))</f>
        <v>-1.689068353</v>
      </c>
      <c r="X733" s="177">
        <f t="array" ref="X733">SUM(IF(ISERROR(X734:X784),"",X734:X784))</f>
        <v>-1.765914052</v>
      </c>
      <c r="Y733" s="177">
        <f t="array" ref="Y733">SUM(IF(ISERROR(Y734:Y784),"",Y734:Y784))</f>
        <v>-1.408114801</v>
      </c>
      <c r="Z733" s="177">
        <f t="array" ref="Z733">SUM(IF(ISERROR(Z734:Z784),"",Z734:Z784))</f>
        <v>-1.558490045</v>
      </c>
      <c r="AA733" s="177">
        <f t="array" ref="AA733">SUM(IF(ISERROR(AA734:AA784),"",AA734:AA784))</f>
        <v>-1.619654881</v>
      </c>
      <c r="AB733" s="177">
        <f t="array" ref="AB733">SUM(IF(ISERROR(AB734:AB784),"",AB734:AB784))</f>
        <v>-1.437226692</v>
      </c>
      <c r="AC733" s="177">
        <f t="array" ref="AC733">SUM(IF(ISERROR(AC734:AC784),"",AC734:AC784))</f>
        <v>-1.114552577</v>
      </c>
      <c r="AD733" s="177">
        <f t="array" ref="AD733">SUM(IF(ISERROR(AD734:AD784),"",AD734:AD784))</f>
        <v>-1.110042715</v>
      </c>
      <c r="AE733" s="177">
        <f t="array" ref="AE733">SUM(IF(ISERROR(AE734:AE784),"",AE734:AE784))</f>
        <v>-1.024232721</v>
      </c>
      <c r="AF733" s="177">
        <f t="array" ref="AF733">SUM(IF(ISERROR(AF734:AF784),"",AF734:AF784))</f>
        <v>-1.207716794</v>
      </c>
      <c r="AG733" s="177">
        <f t="array" ref="AG733">SUM(IF(ISERROR(AG734:AG784),"",AG734:AG784))</f>
        <v>-1.397077264</v>
      </c>
      <c r="AH733" s="177">
        <f t="array" ref="AH733">SUM(IF(ISERROR(AH734:AH784),"",AH734:AH784))</f>
        <v>-1.409633062</v>
      </c>
      <c r="AI733" s="177">
        <f t="array" ref="AI733">SUM(IF(ISERROR(AI734:AI784),"",AI734:AI784))</f>
        <v>-1.404275018</v>
      </c>
      <c r="AJ733" s="177">
        <f t="array" ref="AJ733">SUM(IF(ISERROR(AJ734:AJ784),"",AJ734:AJ784))</f>
        <v>-1.437816718</v>
      </c>
      <c r="AK733" s="177">
        <f t="array" ref="AK733">SUM(IF(ISERROR(AK734:AK784),"",AK734:AK784))</f>
        <v>-1.457823977</v>
      </c>
      <c r="AL733" s="177">
        <f t="array" ref="AL733">SUM(IF(ISERROR(AL734:AL784),"",AL734:AL784))</f>
        <v>-1.482233486</v>
      </c>
      <c r="AM733" s="177">
        <f t="array" ref="AM733">SUM(IF(ISERROR(AM734:AM784),"",AM734:AM784))</f>
        <v>-1.560518257</v>
      </c>
      <c r="AN733" s="177">
        <f t="array" ref="AN733">SUM(IF(ISERROR(AN734:AN784),"",AN734:AN784))</f>
        <v>-1.660804502</v>
      </c>
      <c r="AO733" s="177">
        <f t="array" ref="AO733">SUM(IF(ISERROR(AO734:AO784),"",AO734:AO784))</f>
        <v>-1.758300342</v>
      </c>
      <c r="AP733" s="177">
        <f t="array" ref="AP733">SUM(IF(ISERROR(AP734:AP784),"",AP734:AP784))</f>
        <v>-1.836031987</v>
      </c>
      <c r="AQ733" s="177">
        <f t="array" ref="AQ733">SUM(IF(ISERROR(AQ734:AQ784),"",AQ734:AQ784))</f>
        <v>-2.109852788</v>
      </c>
      <c r="AR733" s="177">
        <f t="array" ref="AR733">SUM(IF(ISERROR(AR734:AR784),"",AR734:AR784))</f>
        <v>-2.162106741</v>
      </c>
      <c r="AS733" s="177">
        <f t="array" ref="AS733">SUM(IF(ISERROR(AS734:AS784),"",AS734:AS784))</f>
        <v>-2.306803249</v>
      </c>
      <c r="AT733" s="177">
        <f t="array" ref="AT733">SUM(IF(ISERROR(AT734:AT784),"",AT734:AT784))</f>
        <v>-2.500170097</v>
      </c>
      <c r="AU733" s="177">
        <f t="array" ref="AU733">SUM(IF(ISERROR(AU734:AU784),"",AU734:AU784))</f>
        <v>-2.82526379</v>
      </c>
      <c r="AV733" s="177">
        <f t="array" ref="AV733">SUM(IF(ISERROR(AV734:AV784),"",AV734:AV784))</f>
        <v>-3.002743909</v>
      </c>
      <c r="AW733" s="177">
        <f t="array" ref="AW733">SUM(IF(ISERROR(AW734:AW784),"",AW734:AW784))</f>
        <v>-3.127571994</v>
      </c>
      <c r="AX733" s="177">
        <f t="array" ref="AX733">SUM(IF(ISERROR(AX734:AX784),"",AX734:AX784))</f>
        <v>-3.091240147</v>
      </c>
      <c r="AY733" s="177">
        <f t="array" ref="AY733">SUM(IF(ISERROR(AY734:AY784),"",AY734:AY784))</f>
        <v>-3.079260446</v>
      </c>
      <c r="AZ733" s="177">
        <f t="array" ref="AZ733">SUM(IF(ISERROR(AZ734:AZ784),"",AZ734:AZ784))</f>
        <v>-3.197459232</v>
      </c>
      <c r="BA733" s="177">
        <f t="array" ref="BA733">SUM(IF(ISERROR(BA734:BA784),"",BA734:BA784))</f>
        <v>-2.957492142</v>
      </c>
      <c r="BB733" s="177">
        <f t="array" ref="BB733">SUM(IF(ISERROR(BB734:BB784),"",BB734:BB784))</f>
        <v>-2.928557566</v>
      </c>
      <c r="BC733" s="177">
        <f t="array" ref="BC733">SUM(IF(ISERROR(BC734:BC784),"",BC734:BC784))</f>
        <v>-2.79638276</v>
      </c>
      <c r="BD733" s="177">
        <f t="array" ref="BD733">SUM(IF(ISERROR(BD734:BD784),"",BD734:BD784))</f>
        <v>-2.393381815</v>
      </c>
      <c r="BE733" s="177">
        <f t="array" ref="BE733">SUM(IF(ISERROR(BE734:BE784),"",BE734:BE784))</f>
        <v>-1.786375002</v>
      </c>
      <c r="BF733" s="177">
        <f t="array" ref="BF733">SUM(IF(ISERROR(BF734:BF784),"",BF734:BF784))</f>
        <v>-1.497047162</v>
      </c>
      <c r="BG733" s="177">
        <f t="array" ref="BG733">SUM(IF(ISERROR(BG734:BG784),"",BG734:BG784))</f>
        <v>-1.091783323</v>
      </c>
      <c r="BH733" s="177">
        <f t="array" ref="BH733">SUM(IF(ISERROR(BH734:BH784),"",BH734:BH784))</f>
        <v>-0.9561331063</v>
      </c>
      <c r="BI733" s="177">
        <f t="array" ref="BI733">SUM(IF(ISERROR(BI734:BI784),"",BI734:BI784))</f>
        <v>-0.8081012806</v>
      </c>
      <c r="BJ733" s="177">
        <f t="array" ref="BJ733">SUM(IF(ISERROR(BJ734:BJ784),"",BJ734:BJ784))</f>
        <v>-0.4209065196</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-0.00609488263</v>
      </c>
      <c r="E735" s="177">
        <f>IF(and($D$677&gt;0,Model!X$1&lt;='Assumptions (Wind)'!$V$13),PPMT('Assumptions (Wind)'!$V$10,Model!X$1,'Assumptions (Wind)'!$V$13,'Assumptions (Wind)'!$V$8*Model!$D$677*'Assumptions (Wind)'!$B$2/10^9),0)</f>
        <v>-0.006582473241</v>
      </c>
      <c r="F735" s="177">
        <f>IF(and($D$677&gt;0,Model!Y$1&lt;='Assumptions (Wind)'!$V$13),PPMT('Assumptions (Wind)'!$V$10,Model!Y$1,'Assumptions (Wind)'!$V$13,'Assumptions (Wind)'!$V$8*Model!$D$677*'Assumptions (Wind)'!$B$2/10^9),0)</f>
        <v>-0.0071090711</v>
      </c>
      <c r="G735" s="177">
        <f>IF(and($D$677&gt;0,Model!Z$1&lt;='Assumptions (Wind)'!$V$13),PPMT('Assumptions (Wind)'!$V$10,Model!Z$1,'Assumptions (Wind)'!$V$13,'Assumptions (Wind)'!$V$8*Model!$D$677*'Assumptions (Wind)'!$B$2/10^9),0)</f>
        <v>-0.007677796788</v>
      </c>
      <c r="H735" s="177">
        <f>IF(and($D$677&gt;0,Model!AA$1&lt;='Assumptions (Wind)'!$V$13),PPMT('Assumptions (Wind)'!$V$10,Model!AA$1,'Assumptions (Wind)'!$V$13,'Assumptions (Wind)'!$V$8*Model!$D$677*'Assumptions (Wind)'!$B$2/10^9),0)</f>
        <v>-0.008292020531</v>
      </c>
      <c r="I735" s="177">
        <f>IF(and($D$677&gt;0,Model!AB$1&lt;='Assumptions (Wind)'!$V$13),PPMT('Assumptions (Wind)'!$V$10,Model!AB$1,'Assumptions (Wind)'!$V$13,'Assumptions (Wind)'!$V$8*Model!$D$677*'Assumptions (Wind)'!$B$2/10^9),0)</f>
        <v>-0.008955382173</v>
      </c>
      <c r="J735" s="177">
        <f>IF(and($D$677&gt;0,Model!AC$1&lt;='Assumptions (Wind)'!$V$13),PPMT('Assumptions (Wind)'!$V$10,Model!AC$1,'Assumptions (Wind)'!$V$13,'Assumptions (Wind)'!$V$8*Model!$D$677*'Assumptions (Wind)'!$B$2/10^9),0)</f>
        <v>-0.009671812747</v>
      </c>
      <c r="K735" s="177">
        <f>IF(and($D$677&gt;0,Model!AD$1&lt;='Assumptions (Wind)'!$V$13),PPMT('Assumptions (Wind)'!$V$10,Model!AD$1,'Assumptions (Wind)'!$V$13,'Assumptions (Wind)'!$V$8*Model!$D$677*'Assumptions (Wind)'!$B$2/10^9),0)</f>
        <v>-0.01044555777</v>
      </c>
      <c r="L735" s="177">
        <f>IF(and($D$677&gt;0,Model!AE$1&lt;='Assumptions (Wind)'!$V$13),PPMT('Assumptions (Wind)'!$V$10,Model!AE$1,'Assumptions (Wind)'!$V$13,'Assumptions (Wind)'!$V$8*Model!$D$677*'Assumptions (Wind)'!$B$2/10^9),0)</f>
        <v>-0.01128120239</v>
      </c>
      <c r="M735" s="177">
        <f>IF(and($D$677&gt;0,Model!AF$1&lt;='Assumptions (Wind)'!$V$13),PPMT('Assumptions (Wind)'!$V$10,Model!AF$1,'Assumptions (Wind)'!$V$13,'Assumptions (Wind)'!$V$8*Model!$D$677*'Assumptions (Wind)'!$B$2/10^9),0)</f>
        <v>-0.01218369858</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-0.01311642022</v>
      </c>
      <c r="G737" s="160">
        <f>IF(and($F$677&gt;0,Model!X$1&lt;='Assumptions (Wind)'!$V$13),PPMT('Assumptions (Wind)'!$V$10,Model!X$1,'Assumptions (Wind)'!$V$13,'Assumptions (Wind)'!$V$8*Model!$F$677*AVERAGE('Assumptions (Wind)'!$C$2:$D$2)/10^9),0)</f>
        <v>-0.01416573384</v>
      </c>
      <c r="H737" s="160">
        <f>IF(and($F$677&gt;0,Model!Y$1&lt;='Assumptions (Wind)'!$V$13),PPMT('Assumptions (Wind)'!$V$10,Model!Y$1,'Assumptions (Wind)'!$V$13,'Assumptions (Wind)'!$V$8*Model!$F$677*AVERAGE('Assumptions (Wind)'!$C$2:$D$2)/10^9),0)</f>
        <v>-0.01529899255</v>
      </c>
      <c r="I737" s="160">
        <f>IF(and($F$677&gt;0,Model!Z$1&lt;='Assumptions (Wind)'!$V$13),PPMT('Assumptions (Wind)'!$V$10,Model!Z$1,'Assumptions (Wind)'!$V$13,'Assumptions (Wind)'!$V$8*Model!$F$677*AVERAGE('Assumptions (Wind)'!$C$2:$D$2)/10^9),0)</f>
        <v>-0.01652291195</v>
      </c>
      <c r="J737" s="160">
        <f>IF(and($F$677&gt;0,Model!AA$1&lt;='Assumptions (Wind)'!$V$13),PPMT('Assumptions (Wind)'!$V$10,Model!AA$1,'Assumptions (Wind)'!$V$13,'Assumptions (Wind)'!$V$8*Model!$F$677*AVERAGE('Assumptions (Wind)'!$C$2:$D$2)/10^9),0)</f>
        <v>-0.01784474491</v>
      </c>
      <c r="K737" s="160">
        <f>IF(and($F$677&gt;0,Model!AB$1&lt;='Assumptions (Wind)'!$V$13),PPMT('Assumptions (Wind)'!$V$10,Model!AB$1,'Assumptions (Wind)'!$V$13,'Assumptions (Wind)'!$V$8*Model!$F$677*AVERAGE('Assumptions (Wind)'!$C$2:$D$2)/10^9),0)</f>
        <v>-0.0192723245</v>
      </c>
      <c r="L737" s="160">
        <f>IF(and($F$677&gt;0,Model!AC$1&lt;='Assumptions (Wind)'!$V$13),PPMT('Assumptions (Wind)'!$V$10,Model!AC$1,'Assumptions (Wind)'!$V$13,'Assumptions (Wind)'!$V$8*Model!$F$677*AVERAGE('Assumptions (Wind)'!$C$2:$D$2)/10^9),0)</f>
        <v>-0.02081411046</v>
      </c>
      <c r="M737" s="160">
        <f>IF(and($F$677&gt;0,Model!AD$1&lt;='Assumptions (Wind)'!$V$13),PPMT('Assumptions (Wind)'!$V$10,Model!AD$1,'Assumptions (Wind)'!$V$13,'Assumptions (Wind)'!$V$8*Model!$F$677*AVERAGE('Assumptions (Wind)'!$C$2:$D$2)/10^9),0)</f>
        <v>-0.0224792393</v>
      </c>
      <c r="N737" s="160">
        <f>IF(and($F$677&gt;0,Model!AE$1&lt;='Assumptions (Wind)'!$V$13),PPMT('Assumptions (Wind)'!$V$10,Model!AE$1,'Assumptions (Wind)'!$V$13,'Assumptions (Wind)'!$V$8*Model!$F$677*AVERAGE('Assumptions (Wind)'!$C$2:$D$2)/10^9),0)</f>
        <v>-0.02427757844</v>
      </c>
      <c r="O737" s="160">
        <f>IF(and($F$677&gt;0,Model!AF$1&lt;='Assumptions (Wind)'!$V$13),PPMT('Assumptions (Wind)'!$V$10,Model!AF$1,'Assumptions (Wind)'!$V$13,'Assumptions (Wind)'!$V$8*Model!$F$677*AVERAGE('Assumptions (Wind)'!$C$2:$D$2)/10^9),0)</f>
        <v>-0.02621978472</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-0.02516347644</v>
      </c>
      <c r="I739" s="160">
        <f>IF(and($H$677&gt;0,Model!X$1&lt;='Assumptions (Wind)'!$V$13),PPMT('Assumptions (Wind)'!$V$10,Model!X$1,'Assumptions (Wind)'!$V$13,'Assumptions (Wind)'!$V$8*Model!$H$677*AVERAGE('Assumptions (Wind)'!$E$2:$F$2)/10^9),0)</f>
        <v>-0.02717655456</v>
      </c>
      <c r="J739" s="160">
        <f>IF(and($H$677&gt;0,Model!Y$1&lt;='Assumptions (Wind)'!$V$13),PPMT('Assumptions (Wind)'!$V$10,Model!Y$1,'Assumptions (Wind)'!$V$13,'Assumptions (Wind)'!$V$8*Model!$H$677*AVERAGE('Assumptions (Wind)'!$E$2:$F$2)/10^9),0)</f>
        <v>-0.02935067892</v>
      </c>
      <c r="K739" s="160">
        <f>IF(and($H$677&gt;0,Model!Z$1&lt;='Assumptions (Wind)'!$V$13),PPMT('Assumptions (Wind)'!$V$10,Model!Z$1,'Assumptions (Wind)'!$V$13,'Assumptions (Wind)'!$V$8*Model!$H$677*AVERAGE('Assumptions (Wind)'!$E$2:$F$2)/10^9),0)</f>
        <v>-0.03169873324</v>
      </c>
      <c r="L739" s="160">
        <f>IF(and($H$677&gt;0,Model!AA$1&lt;='Assumptions (Wind)'!$V$13),PPMT('Assumptions (Wind)'!$V$10,Model!AA$1,'Assumptions (Wind)'!$V$13,'Assumptions (Wind)'!$V$8*Model!$H$677*AVERAGE('Assumptions (Wind)'!$E$2:$F$2)/10^9),0)</f>
        <v>-0.0342346319</v>
      </c>
      <c r="M739" s="160">
        <f>IF(and($H$677&gt;0,Model!AB$1&lt;='Assumptions (Wind)'!$V$13),PPMT('Assumptions (Wind)'!$V$10,Model!AB$1,'Assumptions (Wind)'!$V$13,'Assumptions (Wind)'!$V$8*Model!$H$677*AVERAGE('Assumptions (Wind)'!$E$2:$F$2)/10^9),0)</f>
        <v>-0.03697340245</v>
      </c>
      <c r="N739" s="160">
        <f>IF(and($H$677&gt;0,Model!AC$1&lt;='Assumptions (Wind)'!$V$13),PPMT('Assumptions (Wind)'!$V$10,Model!AC$1,'Assumptions (Wind)'!$V$13,'Assumptions (Wind)'!$V$8*Model!$H$677*AVERAGE('Assumptions (Wind)'!$E$2:$F$2)/10^9),0)</f>
        <v>-0.03993127464</v>
      </c>
      <c r="O739" s="160">
        <f>IF(and($H$677&gt;0,Model!AD$1&lt;='Assumptions (Wind)'!$V$13),PPMT('Assumptions (Wind)'!$V$10,Model!AD$1,'Assumptions (Wind)'!$V$13,'Assumptions (Wind)'!$V$8*Model!$H$677*AVERAGE('Assumptions (Wind)'!$E$2:$F$2)/10^9),0)</f>
        <v>-0.04312577662</v>
      </c>
      <c r="P739" s="160">
        <f>IF(and($H$677&gt;0,Model!AE$1&lt;='Assumptions (Wind)'!$V$13),PPMT('Assumptions (Wind)'!$V$10,Model!AE$1,'Assumptions (Wind)'!$V$13,'Assumptions (Wind)'!$V$8*Model!$H$677*AVERAGE('Assumptions (Wind)'!$E$2:$F$2)/10^9),0)</f>
        <v>-0.04657583874</v>
      </c>
      <c r="Q739" s="160">
        <f>IF(and($H$677&gt;0,Model!AF$1&lt;='Assumptions (Wind)'!$V$13),PPMT('Assumptions (Wind)'!$V$10,Model!AF$1,'Assumptions (Wind)'!$V$13,'Assumptions (Wind)'!$V$8*Model!$H$677*AVERAGE('Assumptions (Wind)'!$E$2:$F$2)/10^9),0)</f>
        <v>-0.05030190584</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-0.01419987804</v>
      </c>
      <c r="J740" s="160">
        <f>IF(and($I$677&gt;0,Model!X$1&lt;='Assumptions (Wind)'!$V$13),PPMT('Assumptions (Wind)'!$V$10,Model!X$1,'Assumptions (Wind)'!$V$13,'Assumptions (Wind)'!$V$8*Model!$I$677*AVERAGE('Assumptions (Wind)'!$F$2:$G$2)/10^9),0)</f>
        <v>-0.01533586828</v>
      </c>
      <c r="K740" s="160">
        <f>IF(and($I$677&gt;0,Model!Y$1&lt;='Assumptions (Wind)'!$V$13),PPMT('Assumptions (Wind)'!$V$10,Model!Y$1,'Assumptions (Wind)'!$V$13,'Assumptions (Wind)'!$V$8*Model!$I$677*AVERAGE('Assumptions (Wind)'!$F$2:$G$2)/10^9),0)</f>
        <v>-0.01656273774</v>
      </c>
      <c r="L740" s="160">
        <f>IF(and($I$677&gt;0,Model!Z$1&lt;='Assumptions (Wind)'!$V$13),PPMT('Assumptions (Wind)'!$V$10,Model!Z$1,'Assumptions (Wind)'!$V$13,'Assumptions (Wind)'!$V$8*Model!$I$677*AVERAGE('Assumptions (Wind)'!$F$2:$G$2)/10^9),0)</f>
        <v>-0.01788775676</v>
      </c>
      <c r="M740" s="160">
        <f>IF(and($I$677&gt;0,Model!AA$1&lt;='Assumptions (Wind)'!$V$13),PPMT('Assumptions (Wind)'!$V$10,Model!AA$1,'Assumptions (Wind)'!$V$13,'Assumptions (Wind)'!$V$8*Model!$I$677*AVERAGE('Assumptions (Wind)'!$F$2:$G$2)/10^9),0)</f>
        <v>-0.0193187773</v>
      </c>
      <c r="N740" s="160">
        <f>IF(and($I$677&gt;0,Model!AB$1&lt;='Assumptions (Wind)'!$V$13),PPMT('Assumptions (Wind)'!$V$10,Model!AB$1,'Assumptions (Wind)'!$V$13,'Assumptions (Wind)'!$V$8*Model!$I$677*AVERAGE('Assumptions (Wind)'!$F$2:$G$2)/10^9),0)</f>
        <v>-0.02086427949</v>
      </c>
      <c r="O740" s="160">
        <f>IF(and($I$677&gt;0,Model!AC$1&lt;='Assumptions (Wind)'!$V$13),PPMT('Assumptions (Wind)'!$V$10,Model!AC$1,'Assumptions (Wind)'!$V$13,'Assumptions (Wind)'!$V$8*Model!$I$677*AVERAGE('Assumptions (Wind)'!$F$2:$G$2)/10^9),0)</f>
        <v>-0.02253342185</v>
      </c>
      <c r="P740" s="160">
        <f>IF(and($I$677&gt;0,Model!AD$1&lt;='Assumptions (Wind)'!$V$13),PPMT('Assumptions (Wind)'!$V$10,Model!AD$1,'Assumptions (Wind)'!$V$13,'Assumptions (Wind)'!$V$8*Model!$I$677*AVERAGE('Assumptions (Wind)'!$F$2:$G$2)/10^9),0)</f>
        <v>-0.0243360956</v>
      </c>
      <c r="Q740" s="160">
        <f>IF(and($I$677&gt;0,Model!AE$1&lt;='Assumptions (Wind)'!$V$13),PPMT('Assumptions (Wind)'!$V$10,Model!AE$1,'Assumptions (Wind)'!$V$13,'Assumptions (Wind)'!$V$8*Model!$I$677*AVERAGE('Assumptions (Wind)'!$F$2:$G$2)/10^9),0)</f>
        <v>-0.02628298324</v>
      </c>
      <c r="R740" s="160">
        <f>IF(and($I$677&gt;0,Model!AF$1&lt;='Assumptions (Wind)'!$V$13),PPMT('Assumptions (Wind)'!$V$10,Model!AF$1,'Assumptions (Wind)'!$V$13,'Assumptions (Wind)'!$V$8*Model!$I$677*AVERAGE('Assumptions (Wind)'!$F$2:$G$2)/10^9),0)</f>
        <v>-0.0283856219</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-0.01744699702</v>
      </c>
      <c r="K741" s="160">
        <f>IF(and($J$677&gt;0,Model!X$1&lt;='Assumptions (Wind)'!$V$13),PPMT('Assumptions (Wind)'!$V$10,Model!X$1,'Assumptions (Wind)'!$V$13,'Assumptions (Wind)'!$V$8*Model!$J$677*AVERAGE('Assumptions (Wind)'!$G$2:$H$2)/10^9),0)</f>
        <v>-0.01884275678</v>
      </c>
      <c r="L741" s="160">
        <f>IF(and($J$677&gt;0,Model!Y$1&lt;='Assumptions (Wind)'!$V$13),PPMT('Assumptions (Wind)'!$V$10,Model!Y$1,'Assumptions (Wind)'!$V$13,'Assumptions (Wind)'!$V$8*Model!$J$677*AVERAGE('Assumptions (Wind)'!$G$2:$H$2)/10^9),0)</f>
        <v>-0.02035017733</v>
      </c>
      <c r="M741" s="160">
        <f>IF(and($J$677&gt;0,Model!Z$1&lt;='Assumptions (Wind)'!$V$13),PPMT('Assumptions (Wind)'!$V$10,Model!Z$1,'Assumptions (Wind)'!$V$13,'Assumptions (Wind)'!$V$8*Model!$J$677*AVERAGE('Assumptions (Wind)'!$G$2:$H$2)/10^9),0)</f>
        <v>-0.02197819151</v>
      </c>
      <c r="N741" s="160">
        <f>IF(and($J$677&gt;0,Model!AA$1&lt;='Assumptions (Wind)'!$V$13),PPMT('Assumptions (Wind)'!$V$10,Model!AA$1,'Assumptions (Wind)'!$V$13,'Assumptions (Wind)'!$V$8*Model!$J$677*AVERAGE('Assumptions (Wind)'!$G$2:$H$2)/10^9),0)</f>
        <v>-0.02373644683</v>
      </c>
      <c r="O741" s="160">
        <f>IF(and($J$677&gt;0,Model!AB$1&lt;='Assumptions (Wind)'!$V$13),PPMT('Assumptions (Wind)'!$V$10,Model!AB$1,'Assumptions (Wind)'!$V$13,'Assumptions (Wind)'!$V$8*Model!$J$677*AVERAGE('Assumptions (Wind)'!$G$2:$H$2)/10^9),0)</f>
        <v>-0.02563536258</v>
      </c>
      <c r="P741" s="160">
        <f>IF(and($J$677&gt;0,Model!AC$1&lt;='Assumptions (Wind)'!$V$13),PPMT('Assumptions (Wind)'!$V$10,Model!AC$1,'Assumptions (Wind)'!$V$13,'Assumptions (Wind)'!$V$8*Model!$J$677*AVERAGE('Assumptions (Wind)'!$G$2:$H$2)/10^9),0)</f>
        <v>-0.02768619159</v>
      </c>
      <c r="Q741" s="160">
        <f>IF(and($J$677&gt;0,Model!AD$1&lt;='Assumptions (Wind)'!$V$13),PPMT('Assumptions (Wind)'!$V$10,Model!AD$1,'Assumptions (Wind)'!$V$13,'Assumptions (Wind)'!$V$8*Model!$J$677*AVERAGE('Assumptions (Wind)'!$G$2:$H$2)/10^9),0)</f>
        <v>-0.02990108691</v>
      </c>
      <c r="R741" s="160">
        <f>IF(and($J$677&gt;0,Model!AE$1&lt;='Assumptions (Wind)'!$V$13),PPMT('Assumptions (Wind)'!$V$10,Model!AE$1,'Assumptions (Wind)'!$V$13,'Assumptions (Wind)'!$V$8*Model!$J$677*AVERAGE('Assumptions (Wind)'!$G$2:$H$2)/10^9),0)</f>
        <v>-0.03229317387</v>
      </c>
      <c r="S741" s="160">
        <f>IF(and($J$677&gt;0,Model!AF$1&lt;='Assumptions (Wind)'!$V$13),PPMT('Assumptions (Wind)'!$V$10,Model!AF$1,'Assumptions (Wind)'!$V$13,'Assumptions (Wind)'!$V$8*Model!$J$677*AVERAGE('Assumptions (Wind)'!$G$2:$H$2)/10^9),0)</f>
        <v>-0.03487662778</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-0.06655473164</v>
      </c>
      <c r="L742" s="160">
        <f>IF(and($K$677&gt;0,Model!X$1&lt;='Assumptions (Wind)'!$V$13),PPMT('Assumptions (Wind)'!$V$10,Model!X$1,'Assumptions (Wind)'!$V$13,'Assumptions (Wind)'!$V$8*Model!$K$677*AVERAGE('Assumptions (Wind)'!$H$2:$I$2)/10^9),0)</f>
        <v>-0.07187911017</v>
      </c>
      <c r="M742" s="160">
        <f>IF(and($K$677&gt;0,Model!Y$1&lt;='Assumptions (Wind)'!$V$13),PPMT('Assumptions (Wind)'!$V$10,Model!Y$1,'Assumptions (Wind)'!$V$13,'Assumptions (Wind)'!$V$8*Model!$K$677*AVERAGE('Assumptions (Wind)'!$H$2:$I$2)/10^9),0)</f>
        <v>-0.07762943898</v>
      </c>
      <c r="N742" s="160">
        <f>IF(and($K$677&gt;0,Model!Z$1&lt;='Assumptions (Wind)'!$V$13),PPMT('Assumptions (Wind)'!$V$10,Model!Z$1,'Assumptions (Wind)'!$V$13,'Assumptions (Wind)'!$V$8*Model!$K$677*AVERAGE('Assumptions (Wind)'!$H$2:$I$2)/10^9),0)</f>
        <v>-0.0838397941</v>
      </c>
      <c r="O742" s="160">
        <f>IF(and($K$677&gt;0,Model!AA$1&lt;='Assumptions (Wind)'!$V$13),PPMT('Assumptions (Wind)'!$V$10,Model!AA$1,'Assumptions (Wind)'!$V$13,'Assumptions (Wind)'!$V$8*Model!$K$677*AVERAGE('Assumptions (Wind)'!$H$2:$I$2)/10^9),0)</f>
        <v>-0.09054697763</v>
      </c>
      <c r="P742" s="160">
        <f>IF(and($K$677&gt;0,Model!AB$1&lt;='Assumptions (Wind)'!$V$13),PPMT('Assumptions (Wind)'!$V$10,Model!AB$1,'Assumptions (Wind)'!$V$13,'Assumptions (Wind)'!$V$8*Model!$K$677*AVERAGE('Assumptions (Wind)'!$H$2:$I$2)/10^9),0)</f>
        <v>-0.09779073584</v>
      </c>
      <c r="Q742" s="160">
        <f>IF(and($K$677&gt;0,Model!AC$1&lt;='Assumptions (Wind)'!$V$13),PPMT('Assumptions (Wind)'!$V$10,Model!AC$1,'Assumptions (Wind)'!$V$13,'Assumptions (Wind)'!$V$8*Model!$K$677*AVERAGE('Assumptions (Wind)'!$H$2:$I$2)/10^9),0)</f>
        <v>-0.1056139947</v>
      </c>
      <c r="R742" s="160">
        <f>IF(and($K$677&gt;0,Model!AD$1&lt;='Assumptions (Wind)'!$V$13),PPMT('Assumptions (Wind)'!$V$10,Model!AD$1,'Assumptions (Wind)'!$V$13,'Assumptions (Wind)'!$V$8*Model!$K$677*AVERAGE('Assumptions (Wind)'!$H$2:$I$2)/10^9),0)</f>
        <v>-0.1140631143</v>
      </c>
      <c r="S742" s="160">
        <f>IF(and($K$677&gt;0,Model!AE$1&lt;='Assumptions (Wind)'!$V$13),PPMT('Assumptions (Wind)'!$V$10,Model!AE$1,'Assumptions (Wind)'!$V$13,'Assumptions (Wind)'!$V$8*Model!$K$677*AVERAGE('Assumptions (Wind)'!$H$2:$I$2)/10^9),0)</f>
        <v>-0.1231881634</v>
      </c>
      <c r="T742" s="160">
        <f>IF(and($K$677&gt;0,Model!AF$1&lt;='Assumptions (Wind)'!$V$13),PPMT('Assumptions (Wind)'!$V$10,Model!AF$1,'Assumptions (Wind)'!$V$13,'Assumptions (Wind)'!$V$8*Model!$K$677*AVERAGE('Assumptions (Wind)'!$H$2:$I$2)/10^9),0)</f>
        <v>-0.1330432165</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-0.0893233378</v>
      </c>
      <c r="M743" s="160">
        <f>IF(and($L$677&gt;0,Model!X$1&lt;='Assumptions (Wind)'!$V$13),PPMT('Assumptions (Wind)'!$V$10,Model!X$1,'Assumptions (Wind)'!$V$13,'Assumptions (Wind)'!$V$8*Model!$L$677*AVERAGE('Assumptions (Wind)'!$I$2:$J$2)/10^9),0)</f>
        <v>-0.09646920483</v>
      </c>
      <c r="N743" s="160">
        <f>IF(and($L$677&gt;0,Model!Y$1&lt;='Assumptions (Wind)'!$V$13),PPMT('Assumptions (Wind)'!$V$10,Model!Y$1,'Assumptions (Wind)'!$V$13,'Assumptions (Wind)'!$V$8*Model!$L$677*AVERAGE('Assumptions (Wind)'!$I$2:$J$2)/10^9),0)</f>
        <v>-0.1041867412</v>
      </c>
      <c r="O743" s="160">
        <f>IF(and($L$677&gt;0,Model!Z$1&lt;='Assumptions (Wind)'!$V$13),PPMT('Assumptions (Wind)'!$V$10,Model!Z$1,'Assumptions (Wind)'!$V$13,'Assumptions (Wind)'!$V$8*Model!$L$677*AVERAGE('Assumptions (Wind)'!$I$2:$J$2)/10^9),0)</f>
        <v>-0.1125216805</v>
      </c>
      <c r="P743" s="160">
        <f>IF(and($L$677&gt;0,Model!AA$1&lt;='Assumptions (Wind)'!$V$13),PPMT('Assumptions (Wind)'!$V$10,Model!AA$1,'Assumptions (Wind)'!$V$13,'Assumptions (Wind)'!$V$8*Model!$L$677*AVERAGE('Assumptions (Wind)'!$I$2:$J$2)/10^9),0)</f>
        <v>-0.121523415</v>
      </c>
      <c r="Q743" s="160">
        <f>IF(and($L$677&gt;0,Model!AB$1&lt;='Assumptions (Wind)'!$V$13),PPMT('Assumptions (Wind)'!$V$10,Model!AB$1,'Assumptions (Wind)'!$V$13,'Assumptions (Wind)'!$V$8*Model!$L$677*AVERAGE('Assumptions (Wind)'!$I$2:$J$2)/10^9),0)</f>
        <v>-0.1312452881</v>
      </c>
      <c r="R743" s="160">
        <f>IF(and($L$677&gt;0,Model!AC$1&lt;='Assumptions (Wind)'!$V$13),PPMT('Assumptions (Wind)'!$V$10,Model!AC$1,'Assumptions (Wind)'!$V$13,'Assumptions (Wind)'!$V$8*Model!$L$677*AVERAGE('Assumptions (Wind)'!$I$2:$J$2)/10^9),0)</f>
        <v>-0.1417449112</v>
      </c>
      <c r="S743" s="160">
        <f>IF(and($L$677&gt;0,Model!AD$1&lt;='Assumptions (Wind)'!$V$13),PPMT('Assumptions (Wind)'!$V$10,Model!AD$1,'Assumptions (Wind)'!$V$13,'Assumptions (Wind)'!$V$8*Model!$L$677*AVERAGE('Assumptions (Wind)'!$I$2:$J$2)/10^9),0)</f>
        <v>-0.1530845041</v>
      </c>
      <c r="T743" s="160">
        <f>IF(and($L$677&gt;0,Model!AE$1&lt;='Assumptions (Wind)'!$V$13),PPMT('Assumptions (Wind)'!$V$10,Model!AE$1,'Assumptions (Wind)'!$V$13,'Assumptions (Wind)'!$V$8*Model!$L$677*AVERAGE('Assumptions (Wind)'!$I$2:$J$2)/10^9),0)</f>
        <v>-0.1653312644</v>
      </c>
      <c r="U743" s="160">
        <f>IF(and($L$677&gt;0,Model!AF$1&lt;='Assumptions (Wind)'!$V$13),PPMT('Assumptions (Wind)'!$V$10,Model!AF$1,'Assumptions (Wind)'!$V$13,'Assumptions (Wind)'!$V$8*Model!$L$677*AVERAGE('Assumptions (Wind)'!$I$2:$J$2)/10^9),0)</f>
        <v>-0.1785577656</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-0.08386204872</v>
      </c>
      <c r="N744" s="160">
        <f>IF(and($M$677&gt;0,Model!X$1&lt;='Assumptions (Wind)'!$V$13),PPMT('Assumptions (Wind)'!$V$10,Model!X$1,'Assumptions (Wind)'!$V$13,'Assumptions (Wind)'!$V$8*Model!$M$677*AVERAGE('Assumptions (Wind)'!$J$2:$K$2)/10^9),0)</f>
        <v>-0.09057101261</v>
      </c>
      <c r="O744" s="160">
        <f>IF(and($M$677&gt;0,Model!Y$1&lt;='Assumptions (Wind)'!$V$13),PPMT('Assumptions (Wind)'!$V$10,Model!Y$1,'Assumptions (Wind)'!$V$13,'Assumptions (Wind)'!$V$8*Model!$M$677*AVERAGE('Assumptions (Wind)'!$J$2:$K$2)/10^9),0)</f>
        <v>-0.09781669362</v>
      </c>
      <c r="P744" s="160">
        <f>IF(and($M$677&gt;0,Model!Z$1&lt;='Assumptions (Wind)'!$V$13),PPMT('Assumptions (Wind)'!$V$10,Model!Z$1,'Assumptions (Wind)'!$V$13,'Assumptions (Wind)'!$V$8*Model!$M$677*AVERAGE('Assumptions (Wind)'!$J$2:$K$2)/10^9),0)</f>
        <v>-0.1056420291</v>
      </c>
      <c r="Q744" s="160">
        <f>IF(and($M$677&gt;0,Model!AA$1&lt;='Assumptions (Wind)'!$V$13),PPMT('Assumptions (Wind)'!$V$10,Model!AA$1,'Assumptions (Wind)'!$V$13,'Assumptions (Wind)'!$V$8*Model!$M$677*AVERAGE('Assumptions (Wind)'!$J$2:$K$2)/10^9),0)</f>
        <v>-0.1140933914</v>
      </c>
      <c r="R744" s="160">
        <f>IF(and($M$677&gt;0,Model!AB$1&lt;='Assumptions (Wind)'!$V$13),PPMT('Assumptions (Wind)'!$V$10,Model!AB$1,'Assumptions (Wind)'!$V$13,'Assumptions (Wind)'!$V$8*Model!$M$677*AVERAGE('Assumptions (Wind)'!$J$2:$K$2)/10^9),0)</f>
        <v>-0.1232208628</v>
      </c>
      <c r="S744" s="160">
        <f>IF(and($M$677&gt;0,Model!AC$1&lt;='Assumptions (Wind)'!$V$13),PPMT('Assumptions (Wind)'!$V$10,Model!AC$1,'Assumptions (Wind)'!$V$13,'Assumptions (Wind)'!$V$8*Model!$M$677*AVERAGE('Assumptions (Wind)'!$J$2:$K$2)/10^9),0)</f>
        <v>-0.1330785318</v>
      </c>
      <c r="T744" s="160">
        <f>IF(and($M$677&gt;0,Model!AD$1&lt;='Assumptions (Wind)'!$V$13),PPMT('Assumptions (Wind)'!$V$10,Model!AD$1,'Assumptions (Wind)'!$V$13,'Assumptions (Wind)'!$V$8*Model!$M$677*AVERAGE('Assumptions (Wind)'!$J$2:$K$2)/10^9),0)</f>
        <v>-0.1437248143</v>
      </c>
      <c r="U744" s="160">
        <f>IF(and($M$677&gt;0,Model!AE$1&lt;='Assumptions (Wind)'!$V$13),PPMT('Assumptions (Wind)'!$V$10,Model!AE$1,'Assumptions (Wind)'!$V$13,'Assumptions (Wind)'!$V$8*Model!$M$677*AVERAGE('Assumptions (Wind)'!$J$2:$K$2)/10^9),0)</f>
        <v>-0.1552227995</v>
      </c>
      <c r="V744" s="160">
        <f>IF(and($M$677&gt;0,Model!AF$1&lt;='Assumptions (Wind)'!$V$13),PPMT('Assumptions (Wind)'!$V$10,Model!AF$1,'Assumptions (Wind)'!$V$13,'Assumptions (Wind)'!$V$8*Model!$M$677*AVERAGE('Assumptions (Wind)'!$J$2:$K$2)/10^9),0)</f>
        <v>-0.1676406234</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-0.07208385952</v>
      </c>
      <c r="O745" s="177">
        <f>IF(and($N$677&gt;0,Model!X$1&lt;='Assumptions (Wind)'!$V$13),PPMT('Assumptions (Wind)'!$V$10,Model!X$1,'Assumptions (Wind)'!$V$13,'Assumptions (Wind)'!$V$8*Model!$N$677*AVERAGE('Assumptions (Wind)'!$K$2:$L$2)/10^9),0)</f>
        <v>-0.07785056828</v>
      </c>
      <c r="P745" s="177">
        <f>IF(and($N$677&gt;0,Model!Y$1&lt;='Assumptions (Wind)'!$V$13),PPMT('Assumptions (Wind)'!$V$10,Model!Y$1,'Assumptions (Wind)'!$V$13,'Assumptions (Wind)'!$V$8*Model!$N$677*AVERAGE('Assumptions (Wind)'!$K$2:$L$2)/10^9),0)</f>
        <v>-0.08407861374</v>
      </c>
      <c r="Q745" s="177">
        <f>IF(and($N$677&gt;0,Model!Z$1&lt;='Assumptions (Wind)'!$V$13),PPMT('Assumptions (Wind)'!$V$10,Model!Z$1,'Assumptions (Wind)'!$V$13,'Assumptions (Wind)'!$V$8*Model!$N$677*AVERAGE('Assumptions (Wind)'!$K$2:$L$2)/10^9),0)</f>
        <v>-0.09080490284</v>
      </c>
      <c r="R745" s="177">
        <f>IF(and($N$677&gt;0,Model!AA$1&lt;='Assumptions (Wind)'!$V$13),PPMT('Assumptions (Wind)'!$V$10,Model!AA$1,'Assumptions (Wind)'!$V$13,'Assumptions (Wind)'!$V$8*Model!$N$677*AVERAGE('Assumptions (Wind)'!$K$2:$L$2)/10^9),0)</f>
        <v>-0.09806929507</v>
      </c>
      <c r="S745" s="177">
        <f>IF(and($N$677&gt;0,Model!AB$1&lt;='Assumptions (Wind)'!$V$13),PPMT('Assumptions (Wind)'!$V$10,Model!AB$1,'Assumptions (Wind)'!$V$13,'Assumptions (Wind)'!$V$8*Model!$N$677*AVERAGE('Assumptions (Wind)'!$K$2:$L$2)/10^9),0)</f>
        <v>-0.1059148387</v>
      </c>
      <c r="T745" s="177">
        <f>IF(and($N$677&gt;0,Model!AC$1&lt;='Assumptions (Wind)'!$V$13),PPMT('Assumptions (Wind)'!$V$10,Model!AC$1,'Assumptions (Wind)'!$V$13,'Assumptions (Wind)'!$V$8*Model!$N$677*AVERAGE('Assumptions (Wind)'!$K$2:$L$2)/10^9),0)</f>
        <v>-0.1143880258</v>
      </c>
      <c r="U745" s="177">
        <f>IF(and($N$677&gt;0,Model!AD$1&lt;='Assumptions (Wind)'!$V$13),PPMT('Assumptions (Wind)'!$V$10,Model!AD$1,'Assumptions (Wind)'!$V$13,'Assumptions (Wind)'!$V$8*Model!$N$677*AVERAGE('Assumptions (Wind)'!$K$2:$L$2)/10^9),0)</f>
        <v>-0.1235390678</v>
      </c>
      <c r="V745" s="177">
        <f>IF(and($N$677&gt;0,Model!AE$1&lt;='Assumptions (Wind)'!$V$13),PPMT('Assumptions (Wind)'!$V$10,Model!AE$1,'Assumptions (Wind)'!$V$13,'Assumptions (Wind)'!$V$8*Model!$N$677*AVERAGE('Assumptions (Wind)'!$K$2:$L$2)/10^9),0)</f>
        <v>-0.1334221933</v>
      </c>
      <c r="W745" s="177">
        <f>IF(and($N$677&gt;0,Model!AF$1&lt;='Assumptions (Wind)'!$V$13),PPMT('Assumptions (Wind)'!$V$10,Model!AF$1,'Assumptions (Wind)'!$V$13,'Assumptions (Wind)'!$V$8*Model!$N$677*AVERAGE('Assumptions (Wind)'!$K$2:$L$2)/10^9),0)</f>
        <v>-0.1440959687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-0.2761894406</v>
      </c>
      <c r="P746" s="160">
        <f>IF(and($O$677&gt;0,Model!X$1&lt;='Assumptions (Wind)'!$V$13),PPMT('Assumptions (Wind)'!$V$10,Model!X$1,'Assumptions (Wind)'!$V$13,'Assumptions (Wind)'!$V$8*Model!$O$677*AVERAGE('Assumptions (Wind)'!$L$2:$M$2)/10^9),0)</f>
        <v>-0.2982845958</v>
      </c>
      <c r="Q746" s="160">
        <f>IF(and($O$677&gt;0,Model!Y$1&lt;='Assumptions (Wind)'!$V$13),PPMT('Assumptions (Wind)'!$V$10,Model!Y$1,'Assumptions (Wind)'!$V$13,'Assumptions (Wind)'!$V$8*Model!$O$677*AVERAGE('Assumptions (Wind)'!$L$2:$M$2)/10^9),0)</f>
        <v>-0.3221473635</v>
      </c>
      <c r="R746" s="160">
        <f>IF(and($O$677&gt;0,Model!Z$1&lt;='Assumptions (Wind)'!$V$13),PPMT('Assumptions (Wind)'!$V$10,Model!Z$1,'Assumptions (Wind)'!$V$13,'Assumptions (Wind)'!$V$8*Model!$O$677*AVERAGE('Assumptions (Wind)'!$L$2:$M$2)/10^9),0)</f>
        <v>-0.3479191526</v>
      </c>
      <c r="S746" s="160">
        <f>IF(and($O$677&gt;0,Model!AA$1&lt;='Assumptions (Wind)'!$V$13),PPMT('Assumptions (Wind)'!$V$10,Model!AA$1,'Assumptions (Wind)'!$V$13,'Assumptions (Wind)'!$V$8*Model!$O$677*AVERAGE('Assumptions (Wind)'!$L$2:$M$2)/10^9),0)</f>
        <v>-0.3757526848</v>
      </c>
      <c r="T746" s="160">
        <f>IF(and($O$677&gt;0,Model!AB$1&lt;='Assumptions (Wind)'!$V$13),PPMT('Assumptions (Wind)'!$V$10,Model!AB$1,'Assumptions (Wind)'!$V$13,'Assumptions (Wind)'!$V$8*Model!$O$677*AVERAGE('Assumptions (Wind)'!$L$2:$M$2)/10^9),0)</f>
        <v>-0.4058128996</v>
      </c>
      <c r="U746" s="160">
        <f>IF(and($O$677&gt;0,Model!AC$1&lt;='Assumptions (Wind)'!$V$13),PPMT('Assumptions (Wind)'!$V$10,Model!AC$1,'Assumptions (Wind)'!$V$13,'Assumptions (Wind)'!$V$8*Model!$O$677*AVERAGE('Assumptions (Wind)'!$L$2:$M$2)/10^9),0)</f>
        <v>-0.4382779315</v>
      </c>
      <c r="V746" s="160">
        <f>IF(and($O$677&gt;0,Model!AD$1&lt;='Assumptions (Wind)'!$V$13),PPMT('Assumptions (Wind)'!$V$10,Model!AD$1,'Assumptions (Wind)'!$V$13,'Assumptions (Wind)'!$V$8*Model!$O$677*AVERAGE('Assumptions (Wind)'!$L$2:$M$2)/10^9),0)</f>
        <v>-0.473340166</v>
      </c>
      <c r="W746" s="160">
        <f>IF(and($O$677&gt;0,Model!AE$1&lt;='Assumptions (Wind)'!$V$13),PPMT('Assumptions (Wind)'!$V$10,Model!AE$1,'Assumptions (Wind)'!$V$13,'Assumptions (Wind)'!$V$8*Model!$O$677*AVERAGE('Assumptions (Wind)'!$L$2:$M$2)/10^9),0)</f>
        <v>-0.5112073793</v>
      </c>
      <c r="X746" s="160">
        <f>IF(and($O$677&gt;0,Model!AF$1&lt;='Assumptions (Wind)'!$V$13),PPMT('Assumptions (Wind)'!$V$10,Model!AF$1,'Assumptions (Wind)'!$V$13,'Assumptions (Wind)'!$V$8*Model!$O$677*AVERAGE('Assumptions (Wind)'!$L$2:$M$2)/10^9),0)</f>
        <v>-0.5521039697</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-0.02740335102</v>
      </c>
      <c r="Q747" s="177">
        <f>IF(and($P$677&gt;0,Model!X$1&lt;='Assumptions (Wind)'!$V$13),PPMT('Assumptions (Wind)'!$V$10,Model!X$1,'Assumptions (Wind)'!$V$13,'Assumptions (Wind)'!$V$8*Model!$P$677*AVERAGE('Assumptions (Wind)'!$M$2:$N$2)/10^9),0)</f>
        <v>-0.0295956191</v>
      </c>
      <c r="R747" s="177">
        <f>IF(and($P$677&gt;0,Model!Y$1&lt;='Assumptions (Wind)'!$V$13),PPMT('Assumptions (Wind)'!$V$10,Model!Y$1,'Assumptions (Wind)'!$V$13,'Assumptions (Wind)'!$V$8*Model!$P$677*AVERAGE('Assumptions (Wind)'!$M$2:$N$2)/10^9),0)</f>
        <v>-0.03196326863</v>
      </c>
      <c r="S747" s="177">
        <f>IF(and($P$677&gt;0,Model!Z$1&lt;='Assumptions (Wind)'!$V$13),PPMT('Assumptions (Wind)'!$V$10,Model!Z$1,'Assumptions (Wind)'!$V$13,'Assumptions (Wind)'!$V$8*Model!$P$677*AVERAGE('Assumptions (Wind)'!$M$2:$N$2)/10^9),0)</f>
        <v>-0.03452033012</v>
      </c>
      <c r="T747" s="177">
        <f>IF(and($P$677&gt;0,Model!AA$1&lt;='Assumptions (Wind)'!$V$13),PPMT('Assumptions (Wind)'!$V$10,Model!AA$1,'Assumptions (Wind)'!$V$13,'Assumptions (Wind)'!$V$8*Model!$P$677*AVERAGE('Assumptions (Wind)'!$M$2:$N$2)/10^9),0)</f>
        <v>-0.03728195653</v>
      </c>
      <c r="U747" s="177">
        <f>IF(and($P$677&gt;0,Model!AB$1&lt;='Assumptions (Wind)'!$V$13),PPMT('Assumptions (Wind)'!$V$10,Model!AB$1,'Assumptions (Wind)'!$V$13,'Assumptions (Wind)'!$V$8*Model!$P$677*AVERAGE('Assumptions (Wind)'!$M$2:$N$2)/10^9),0)</f>
        <v>-0.04026451305</v>
      </c>
      <c r="V747" s="177">
        <f>IF(and($P$677&gt;0,Model!AC$1&lt;='Assumptions (Wind)'!$V$13),PPMT('Assumptions (Wind)'!$V$10,Model!AC$1,'Assumptions (Wind)'!$V$13,'Assumptions (Wind)'!$V$8*Model!$P$677*AVERAGE('Assumptions (Wind)'!$M$2:$N$2)/10^9),0)</f>
        <v>-0.0434856741</v>
      </c>
      <c r="W747" s="177">
        <f>IF(and($P$677&gt;0,Model!AD$1&lt;='Assumptions (Wind)'!$V$13),PPMT('Assumptions (Wind)'!$V$10,Model!AD$1,'Assumptions (Wind)'!$V$13,'Assumptions (Wind)'!$V$8*Model!$P$677*AVERAGE('Assumptions (Wind)'!$M$2:$N$2)/10^9),0)</f>
        <v>-0.04696452803</v>
      </c>
      <c r="X747" s="177">
        <f>IF(and($P$677&gt;0,Model!AE$1&lt;='Assumptions (Wind)'!$V$13),PPMT('Assumptions (Wind)'!$V$10,Model!AE$1,'Assumptions (Wind)'!$V$13,'Assumptions (Wind)'!$V$8*Model!$P$677*AVERAGE('Assumptions (Wind)'!$M$2:$N$2)/10^9),0)</f>
        <v>-0.05072169027</v>
      </c>
      <c r="Y747" s="177">
        <f>IF(and($P$677&gt;0,Model!AF$1&lt;='Assumptions (Wind)'!$V$13),PPMT('Assumptions (Wind)'!$V$10,Model!AF$1,'Assumptions (Wind)'!$V$13,'Assumptions (Wind)'!$V$8*Model!$P$677*AVERAGE('Assumptions (Wind)'!$M$2:$N$2)/10^9),0)</f>
        <v>-0.05477942549</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-0.0741299327</v>
      </c>
      <c r="R748" s="160">
        <f>IF(and($Q$677&gt;0,Model!X$1&lt;='Assumptions (Wind)'!$V$13),PPMT('Assumptions (Wind)'!$V$10,Model!X$1,'Assumptions (Wind)'!$V$13,'Assumptions (Wind)'!$V$8*Model!$Q$677*AVERAGE('Assumptions (Wind)'!$N$2:$O$2)/10^9),0)</f>
        <v>-0.08006032732</v>
      </c>
      <c r="S748" s="160">
        <f>IF(and($Q$677&gt;0,Model!Y$1&lt;='Assumptions (Wind)'!$V$13),PPMT('Assumptions (Wind)'!$V$10,Model!Y$1,'Assumptions (Wind)'!$V$13,'Assumptions (Wind)'!$V$8*Model!$Q$677*AVERAGE('Assumptions (Wind)'!$N$2:$O$2)/10^9),0)</f>
        <v>-0.0864651535</v>
      </c>
      <c r="T748" s="160">
        <f>IF(and($Q$677&gt;0,Model!Z$1&lt;='Assumptions (Wind)'!$V$13),PPMT('Assumptions (Wind)'!$V$10,Model!Z$1,'Assumptions (Wind)'!$V$13,'Assumptions (Wind)'!$V$8*Model!$Q$677*AVERAGE('Assumptions (Wind)'!$N$2:$O$2)/10^9),0)</f>
        <v>-0.09338236578</v>
      </c>
      <c r="U748" s="160">
        <f>IF(and($Q$677&gt;0,Model!AA$1&lt;='Assumptions (Wind)'!$V$13),PPMT('Assumptions (Wind)'!$V$10,Model!AA$1,'Assumptions (Wind)'!$V$13,'Assumptions (Wind)'!$V$8*Model!$Q$677*AVERAGE('Assumptions (Wind)'!$N$2:$O$2)/10^9),0)</f>
        <v>-0.100852955</v>
      </c>
      <c r="V748" s="160">
        <f>IF(and($Q$677&gt;0,Model!AB$1&lt;='Assumptions (Wind)'!$V$13),PPMT('Assumptions (Wind)'!$V$10,Model!AB$1,'Assumptions (Wind)'!$V$13,'Assumptions (Wind)'!$V$8*Model!$Q$677*AVERAGE('Assumptions (Wind)'!$N$2:$O$2)/10^9),0)</f>
        <v>-0.1089211915</v>
      </c>
      <c r="W748" s="160">
        <f>IF(and($Q$677&gt;0,Model!AC$1&lt;='Assumptions (Wind)'!$V$13),PPMT('Assumptions (Wind)'!$V$10,Model!AC$1,'Assumptions (Wind)'!$V$13,'Assumptions (Wind)'!$V$8*Model!$Q$677*AVERAGE('Assumptions (Wind)'!$N$2:$O$2)/10^9),0)</f>
        <v>-0.1176348868</v>
      </c>
      <c r="X748" s="160">
        <f>IF(and($Q$677&gt;0,Model!AD$1&lt;='Assumptions (Wind)'!$V$13),PPMT('Assumptions (Wind)'!$V$10,Model!AD$1,'Assumptions (Wind)'!$V$13,'Assumptions (Wind)'!$V$8*Model!$Q$677*AVERAGE('Assumptions (Wind)'!$N$2:$O$2)/10^9),0)</f>
        <v>-0.1270456777</v>
      </c>
      <c r="Y748" s="160">
        <f>IF(and($Q$677&gt;0,Model!AE$1&lt;='Assumptions (Wind)'!$V$13),PPMT('Assumptions (Wind)'!$V$10,Model!AE$1,'Assumptions (Wind)'!$V$13,'Assumptions (Wind)'!$V$8*Model!$Q$677*AVERAGE('Assumptions (Wind)'!$N$2:$O$2)/10^9),0)</f>
        <v>-0.1372093319</v>
      </c>
      <c r="Z748" s="160">
        <f>IF(and($Q$677&gt;0,Model!AF$1&lt;='Assumptions (Wind)'!$V$13),PPMT('Assumptions (Wind)'!$V$10,Model!AF$1,'Assumptions (Wind)'!$V$13,'Assumptions (Wind)'!$V$8*Model!$Q$677*AVERAGE('Assumptions (Wind)'!$N$2:$O$2)/10^9),0)</f>
        <v>-0.1481860785</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-0.1890216865</v>
      </c>
      <c r="S749" s="177">
        <f>IF(and($R$677&gt;0,Model!X$1&lt;='Assumptions (Wind)'!$V$13),PPMT('Assumptions (Wind)'!$V$10,Model!X$1,'Assumptions (Wind)'!$V$13,'Assumptions (Wind)'!$V$8*Model!$R$677*AVERAGE('Assumptions (Wind)'!$O$2:$P$2)/10^9),0)</f>
        <v>-0.2041434215</v>
      </c>
      <c r="T749" s="177">
        <f>IF(and($R$677&gt;0,Model!Y$1&lt;='Assumptions (Wind)'!$V$13),PPMT('Assumptions (Wind)'!$V$10,Model!Y$1,'Assumptions (Wind)'!$V$13,'Assumptions (Wind)'!$V$8*Model!$R$677*AVERAGE('Assumptions (Wind)'!$O$2:$P$2)/10^9),0)</f>
        <v>-0.2204748952</v>
      </c>
      <c r="U749" s="177">
        <f>IF(and($R$677&gt;0,Model!Z$1&lt;='Assumptions (Wind)'!$V$13),PPMT('Assumptions (Wind)'!$V$10,Model!Z$1,'Assumptions (Wind)'!$V$13,'Assumptions (Wind)'!$V$8*Model!$R$677*AVERAGE('Assumptions (Wind)'!$O$2:$P$2)/10^9),0)</f>
        <v>-0.2381128868</v>
      </c>
      <c r="V749" s="177">
        <f>IF(and($R$677&gt;0,Model!AA$1&lt;='Assumptions (Wind)'!$V$13),PPMT('Assumptions (Wind)'!$V$10,Model!AA$1,'Assumptions (Wind)'!$V$13,'Assumptions (Wind)'!$V$8*Model!$R$677*AVERAGE('Assumptions (Wind)'!$O$2:$P$2)/10^9),0)</f>
        <v>-0.2571619177</v>
      </c>
      <c r="W749" s="177">
        <f>IF(and($R$677&gt;0,Model!AB$1&lt;='Assumptions (Wind)'!$V$13),PPMT('Assumptions (Wind)'!$V$10,Model!AB$1,'Assumptions (Wind)'!$V$13,'Assumptions (Wind)'!$V$8*Model!$R$677*AVERAGE('Assumptions (Wind)'!$O$2:$P$2)/10^9),0)</f>
        <v>-0.2777348712</v>
      </c>
      <c r="X749" s="177">
        <f>IF(and($R$677&gt;0,Model!AC$1&lt;='Assumptions (Wind)'!$V$13),PPMT('Assumptions (Wind)'!$V$10,Model!AC$1,'Assumptions (Wind)'!$V$13,'Assumptions (Wind)'!$V$8*Model!$R$677*AVERAGE('Assumptions (Wind)'!$O$2:$P$2)/10^9),0)</f>
        <v>-0.2999536609</v>
      </c>
      <c r="Y749" s="177">
        <f>IF(and($R$677&gt;0,Model!AD$1&lt;='Assumptions (Wind)'!$V$13),PPMT('Assumptions (Wind)'!$V$10,Model!AD$1,'Assumptions (Wind)'!$V$13,'Assumptions (Wind)'!$V$8*Model!$R$677*AVERAGE('Assumptions (Wind)'!$O$2:$P$2)/10^9),0)</f>
        <v>-0.3239499537</v>
      </c>
      <c r="Z749" s="177">
        <f>IF(and($R$677&gt;0,Model!AE$1&lt;='Assumptions (Wind)'!$V$13),PPMT('Assumptions (Wind)'!$V$10,Model!AE$1,'Assumptions (Wind)'!$V$13,'Assumptions (Wind)'!$V$8*Model!$R$677*AVERAGE('Assumptions (Wind)'!$O$2:$P$2)/10^9),0)</f>
        <v>-0.34986595</v>
      </c>
      <c r="AA749" s="177">
        <f>IF(and($R$677&gt;0,Model!AF$1&lt;='Assumptions (Wind)'!$V$13),PPMT('Assumptions (Wind)'!$V$10,Model!AF$1,'Assumptions (Wind)'!$V$13,'Assumptions (Wind)'!$V$8*Model!$R$677*AVERAGE('Assumptions (Wind)'!$O$2:$P$2)/10^9),0)</f>
        <v>-0.377855226</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-0.2469974614</v>
      </c>
      <c r="T750" s="160">
        <f>IF(and($S$677&gt;0,Model!X$1&lt;='Assumptions (Wind)'!$V$13),PPMT('Assumptions (Wind)'!$V$10,Model!X$1,'Assumptions (Wind)'!$V$13,'Assumptions (Wind)'!$V$8*Model!$S$677*AVERAGE('Assumptions (Wind)'!$P$2:$Q$2)/10^9),0)</f>
        <v>-0.2667572583</v>
      </c>
      <c r="U750" s="160">
        <f>IF(and($S$677&gt;0,Model!Y$1&lt;='Assumptions (Wind)'!$V$13),PPMT('Assumptions (Wind)'!$V$10,Model!Y$1,'Assumptions (Wind)'!$V$13,'Assumptions (Wind)'!$V$8*Model!$S$677*AVERAGE('Assumptions (Wind)'!$P$2:$Q$2)/10^9),0)</f>
        <v>-0.288097839</v>
      </c>
      <c r="V750" s="160">
        <f>IF(and($S$677&gt;0,Model!Z$1&lt;='Assumptions (Wind)'!$V$13),PPMT('Assumptions (Wind)'!$V$10,Model!Z$1,'Assumptions (Wind)'!$V$13,'Assumptions (Wind)'!$V$8*Model!$S$677*AVERAGE('Assumptions (Wind)'!$P$2:$Q$2)/10^9),0)</f>
        <v>-0.3111456661</v>
      </c>
      <c r="W750" s="160">
        <f>IF(and($S$677&gt;0,Model!AA$1&lt;='Assumptions (Wind)'!$V$13),PPMT('Assumptions (Wind)'!$V$10,Model!AA$1,'Assumptions (Wind)'!$V$13,'Assumptions (Wind)'!$V$8*Model!$S$677*AVERAGE('Assumptions (Wind)'!$P$2:$Q$2)/10^9),0)</f>
        <v>-0.3360373194</v>
      </c>
      <c r="X750" s="160">
        <f>IF(and($S$677&gt;0,Model!AB$1&lt;='Assumptions (Wind)'!$V$13),PPMT('Assumptions (Wind)'!$V$10,Model!AB$1,'Assumptions (Wind)'!$V$13,'Assumptions (Wind)'!$V$8*Model!$S$677*AVERAGE('Assumptions (Wind)'!$P$2:$Q$2)/10^9),0)</f>
        <v>-0.362920305</v>
      </c>
      <c r="Y750" s="160">
        <f>IF(and($S$677&gt;0,Model!AC$1&lt;='Assumptions (Wind)'!$V$13),PPMT('Assumptions (Wind)'!$V$10,Model!AC$1,'Assumptions (Wind)'!$V$13,'Assumptions (Wind)'!$V$8*Model!$S$677*AVERAGE('Assumptions (Wind)'!$P$2:$Q$2)/10^9),0)</f>
        <v>-0.3919539294</v>
      </c>
      <c r="Z750" s="160">
        <f>IF(and($S$677&gt;0,Model!AD$1&lt;='Assumptions (Wind)'!$V$13),PPMT('Assumptions (Wind)'!$V$10,Model!AD$1,'Assumptions (Wind)'!$V$13,'Assumptions (Wind)'!$V$8*Model!$S$677*AVERAGE('Assumptions (Wind)'!$P$2:$Q$2)/10^9),0)</f>
        <v>-0.4233102437</v>
      </c>
      <c r="AA750" s="160">
        <f>IF(and($S$677&gt;0,Model!AE$1&lt;='Assumptions (Wind)'!$V$13),PPMT('Assumptions (Wind)'!$V$10,Model!AE$1,'Assumptions (Wind)'!$V$13,'Assumptions (Wind)'!$V$8*Model!$S$677*AVERAGE('Assumptions (Wind)'!$P$2:$Q$2)/10^9),0)</f>
        <v>-0.4571750632</v>
      </c>
      <c r="AB750" s="160">
        <f>IF(and($S$677&gt;0,Model!AF$1&lt;='Assumptions (Wind)'!$V$13),PPMT('Assumptions (Wind)'!$V$10,Model!AF$1,'Assumptions (Wind)'!$V$13,'Assumptions (Wind)'!$V$8*Model!$S$677*AVERAGE('Assumptions (Wind)'!$P$2:$Q$2)/10^9),0)</f>
        <v>-0.4937490683</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-0.0873974094</v>
      </c>
      <c r="U751" s="160">
        <f>IF(and($T$677&gt;0,Model!X$1&lt;='Assumptions (Wind)'!$V$13),PPMT('Assumptions (Wind)'!$V$10,Model!X$1,'Assumptions (Wind)'!$V$13,'Assumptions (Wind)'!$V$8*Model!$T$677*AVERAGE('Assumptions (Wind)'!$Q$2:$R$2)/10^9),0)</f>
        <v>-0.09438920215</v>
      </c>
      <c r="V751" s="160">
        <f>IF(and($T$677&gt;0,Model!Y$1&lt;='Assumptions (Wind)'!$V$13),PPMT('Assumptions (Wind)'!$V$10,Model!Y$1,'Assumptions (Wind)'!$V$13,'Assumptions (Wind)'!$V$8*Model!$T$677*AVERAGE('Assumptions (Wind)'!$Q$2:$R$2)/10^9),0)</f>
        <v>-0.1019403383</v>
      </c>
      <c r="W751" s="160">
        <f>IF(and($T$677&gt;0,Model!Z$1&lt;='Assumptions (Wind)'!$V$13),PPMT('Assumptions (Wind)'!$V$10,Model!Z$1,'Assumptions (Wind)'!$V$13,'Assumptions (Wind)'!$V$8*Model!$T$677*AVERAGE('Assumptions (Wind)'!$Q$2:$R$2)/10^9),0)</f>
        <v>-0.1100955654</v>
      </c>
      <c r="X751" s="160">
        <f>IF(and($T$677&gt;0,Model!AA$1&lt;='Assumptions (Wind)'!$V$13),PPMT('Assumptions (Wind)'!$V$10,Model!AA$1,'Assumptions (Wind)'!$V$13,'Assumptions (Wind)'!$V$8*Model!$T$677*AVERAGE('Assumptions (Wind)'!$Q$2:$R$2)/10^9),0)</f>
        <v>-0.1189032106</v>
      </c>
      <c r="Y751" s="160">
        <f>IF(and($T$677&gt;0,Model!AB$1&lt;='Assumptions (Wind)'!$V$13),PPMT('Assumptions (Wind)'!$V$10,Model!AB$1,'Assumptions (Wind)'!$V$13,'Assumptions (Wind)'!$V$8*Model!$T$677*AVERAGE('Assumptions (Wind)'!$Q$2:$R$2)/10^9),0)</f>
        <v>-0.1284154675</v>
      </c>
      <c r="Z751" s="160">
        <f>IF(and($T$677&gt;0,Model!AC$1&lt;='Assumptions (Wind)'!$V$13),PPMT('Assumptions (Wind)'!$V$10,Model!AC$1,'Assumptions (Wind)'!$V$13,'Assumptions (Wind)'!$V$8*Model!$T$677*AVERAGE('Assumptions (Wind)'!$Q$2:$R$2)/10^9),0)</f>
        <v>-0.1386887049</v>
      </c>
      <c r="AA751" s="160">
        <f>IF(and($T$677&gt;0,Model!AD$1&lt;='Assumptions (Wind)'!$V$13),PPMT('Assumptions (Wind)'!$V$10,Model!AD$1,'Assumptions (Wind)'!$V$13,'Assumptions (Wind)'!$V$8*Model!$T$677*AVERAGE('Assumptions (Wind)'!$Q$2:$R$2)/10^9),0)</f>
        <v>-0.1497838013</v>
      </c>
      <c r="AB751" s="160">
        <f>IF(and($T$677&gt;0,Model!AE$1&lt;='Assumptions (Wind)'!$V$13),PPMT('Assumptions (Wind)'!$V$10,Model!AE$1,'Assumptions (Wind)'!$V$13,'Assumptions (Wind)'!$V$8*Model!$T$677*AVERAGE('Assumptions (Wind)'!$Q$2:$R$2)/10^9),0)</f>
        <v>-0.1617665054</v>
      </c>
      <c r="AC751" s="160">
        <f>IF(and($T$677&gt;0,Model!AF$1&lt;='Assumptions (Wind)'!$V$13),PPMT('Assumptions (Wind)'!$V$10,Model!AF$1,'Assumptions (Wind)'!$V$13,'Assumptions (Wind)'!$V$8*Model!$T$677*AVERAGE('Assumptions (Wind)'!$Q$2:$R$2)/10^9),0)</f>
        <v>-0.1747078258</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-0.1245694734</v>
      </c>
      <c r="V752" s="160">
        <f>IF(and($U$677&gt;0,Model!X$1&lt;='Assumptions (Wind)'!$V$13),PPMT('Assumptions (Wind)'!$V$10,Model!X$1,'Assumptions (Wind)'!$V$13,'Assumptions (Wind)'!$V$8*Model!$U$677*AVERAGE('Assumptions (Wind)'!$R$2:$S$2)/10^9),0)</f>
        <v>-0.1345350313</v>
      </c>
      <c r="W752" s="160">
        <f>IF(and($U$677&gt;0,Model!Y$1&lt;='Assumptions (Wind)'!$V$13),PPMT('Assumptions (Wind)'!$V$10,Model!Y$1,'Assumptions (Wind)'!$V$13,'Assumptions (Wind)'!$V$8*Model!$U$677*AVERAGE('Assumptions (Wind)'!$R$2:$S$2)/10^9),0)</f>
        <v>-0.1452978338</v>
      </c>
      <c r="X752" s="160">
        <f>IF(and($U$677&gt;0,Model!Z$1&lt;='Assumptions (Wind)'!$V$13),PPMT('Assumptions (Wind)'!$V$10,Model!Z$1,'Assumptions (Wind)'!$V$13,'Assumptions (Wind)'!$V$8*Model!$U$677*AVERAGE('Assumptions (Wind)'!$R$2:$S$2)/10^9),0)</f>
        <v>-0.1569216605</v>
      </c>
      <c r="Y752" s="160">
        <f>IF(and($U$677&gt;0,Model!AA$1&lt;='Assumptions (Wind)'!$V$13),PPMT('Assumptions (Wind)'!$V$10,Model!AA$1,'Assumptions (Wind)'!$V$13,'Assumptions (Wind)'!$V$8*Model!$U$677*AVERAGE('Assumptions (Wind)'!$R$2:$S$2)/10^9),0)</f>
        <v>-0.1694753934</v>
      </c>
      <c r="Z752" s="160">
        <f>IF(and($U$677&gt;0,Model!AB$1&lt;='Assumptions (Wind)'!$V$13),PPMT('Assumptions (Wind)'!$V$10,Model!AB$1,'Assumptions (Wind)'!$V$13,'Assumptions (Wind)'!$V$8*Model!$U$677*AVERAGE('Assumptions (Wind)'!$R$2:$S$2)/10^9),0)</f>
        <v>-0.1830334248</v>
      </c>
      <c r="AA752" s="160">
        <f>IF(and($U$677&gt;0,Model!AC$1&lt;='Assumptions (Wind)'!$V$13),PPMT('Assumptions (Wind)'!$V$10,Model!AC$1,'Assumptions (Wind)'!$V$13,'Assumptions (Wind)'!$V$8*Model!$U$677*AVERAGE('Assumptions (Wind)'!$R$2:$S$2)/10^9),0)</f>
        <v>-0.1976760988</v>
      </c>
      <c r="AB752" s="160">
        <f>IF(and($U$677&gt;0,Model!AD$1&lt;='Assumptions (Wind)'!$V$13),PPMT('Assumptions (Wind)'!$V$10,Model!AD$1,'Assumptions (Wind)'!$V$13,'Assumptions (Wind)'!$V$8*Model!$U$677*AVERAGE('Assumptions (Wind)'!$R$2:$S$2)/10^9),0)</f>
        <v>-0.2134901867</v>
      </c>
      <c r="AC752" s="160">
        <f>IF(and($U$677&gt;0,Model!AE$1&lt;='Assumptions (Wind)'!$V$13),PPMT('Assumptions (Wind)'!$V$10,Model!AE$1,'Assumptions (Wind)'!$V$13,'Assumptions (Wind)'!$V$8*Model!$U$677*AVERAGE('Assumptions (Wind)'!$R$2:$S$2)/10^9),0)</f>
        <v>-0.2305694017</v>
      </c>
      <c r="AD752" s="160">
        <f>IF(and($U$677&gt;0,Model!AF$1&lt;='Assumptions (Wind)'!$V$13),PPMT('Assumptions (Wind)'!$V$10,Model!AF$1,'Assumptions (Wind)'!$V$13,'Assumptions (Wind)'!$V$8*Model!$U$677*AVERAGE('Assumptions (Wind)'!$R$2:$S$2)/10^9),0)</f>
        <v>-0.2490149538</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-0.09734387726</v>
      </c>
      <c r="Y755" s="160">
        <f>IF(and($X$677&gt;0,Model!X$1&lt;='Assumptions (Wind)'!$V$13),PPMT('Assumptions (Wind)'!$V$10,Model!X1,'Assumptions (Wind)'!$V$13,'Assumptions (Wind)'!$V$8*Model!$X$677*'Assumptions (Wind)'!$V$2/10^9),0)</f>
        <v>-0.1051313874</v>
      </c>
      <c r="Z755" s="160">
        <f>IF(and($X$677&gt;0,Model!Y$1&lt;='Assumptions (Wind)'!$V$13),PPMT('Assumptions (Wind)'!$V$10,Model!Y1,'Assumptions (Wind)'!$V$13,'Assumptions (Wind)'!$V$8*Model!$X$677*'Assumptions (Wind)'!$V$2/10^9),0)</f>
        <v>-0.1135418984</v>
      </c>
      <c r="AA755" s="160">
        <f>IF(and($X$677&gt;0,Model!Z$1&lt;='Assumptions (Wind)'!$V$13),PPMT('Assumptions (Wind)'!$V$10,Model!Z1,'Assumptions (Wind)'!$V$13,'Assumptions (Wind)'!$V$8*Model!$X$677*'Assumptions (Wind)'!$V$2/10^9),0)</f>
        <v>-0.1226252503</v>
      </c>
      <c r="AB755" s="160">
        <f>IF(and($X$677&gt;0,Model!AA$1&lt;='Assumptions (Wind)'!$V$13),PPMT('Assumptions (Wind)'!$V$10,Model!AA1,'Assumptions (Wind)'!$V$13,'Assumptions (Wind)'!$V$8*Model!$X$677*'Assumptions (Wind)'!$V$2/10^9),0)</f>
        <v>-0.1324352703</v>
      </c>
      <c r="AC755" s="160">
        <f>IF(and($X$677&gt;0,Model!AB$1&lt;='Assumptions (Wind)'!$V$13),PPMT('Assumptions (Wind)'!$V$10,Model!AB1,'Assumptions (Wind)'!$V$13,'Assumptions (Wind)'!$V$8*Model!$X$677*'Assumptions (Wind)'!$V$2/10^9),0)</f>
        <v>-0.143030092</v>
      </c>
      <c r="AD755" s="160">
        <f>IF(and($X$677&gt;0,Model!AC$1&lt;='Assumptions (Wind)'!$V$13),PPMT('Assumptions (Wind)'!$V$10,Model!AC1,'Assumptions (Wind)'!$V$13,'Assumptions (Wind)'!$V$8*Model!$X$677*'Assumptions (Wind)'!$V$2/10^9),0)</f>
        <v>-0.1544724993</v>
      </c>
      <c r="AE755" s="160">
        <f>IF(and($X$677&gt;0,Model!AD$1&lt;='Assumptions (Wind)'!$V$13),PPMT('Assumptions (Wind)'!$V$10,Model!AD1,'Assumptions (Wind)'!$V$13,'Assumptions (Wind)'!$V$8*Model!$X$677*'Assumptions (Wind)'!$V$2/10^9),0)</f>
        <v>-0.1668302993</v>
      </c>
      <c r="AF755" s="160">
        <f>IF(and($X$677&gt;0,Model!AE$1&lt;='Assumptions (Wind)'!$V$13),PPMT('Assumptions (Wind)'!$V$10,Model!AE1,'Assumptions (Wind)'!$V$13,'Assumptions (Wind)'!$V$8*Model!$X$677*'Assumptions (Wind)'!$V$2/10^9),0)</f>
        <v>-0.1801767232</v>
      </c>
      <c r="AG755" s="160">
        <f>IF(and($X$677&gt;0,Model!AF$1&lt;='Assumptions (Wind)'!$V$13),PPMT('Assumptions (Wind)'!$V$10,Model!AF1,'Assumptions (Wind)'!$V$13,'Assumptions (Wind)'!$V$8*Model!$X$677*'Assumptions (Wind)'!$V$2/10^9),0)</f>
        <v>-0.1945908611</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-0.097199912</v>
      </c>
      <c r="Z756" s="160">
        <f>IF(and($Y$677&gt;0,Model!X$1&lt;='Assumptions (Wind)'!$V$13),PPMT('Assumptions (Wind)'!$V$10,Model!X1,'Assumptions (Wind)'!$V$13,'Assumptions (Wind)'!$V$8*Model!$Y$677*AVERAGE('Assumptions (Wind)'!$V$2:$W$2)/10^9),0)</f>
        <v>-0.104975905</v>
      </c>
      <c r="AA756" s="160">
        <f>IF(and($Y$677&gt;0,Model!Y$1&lt;='Assumptions (Wind)'!$V$13),PPMT('Assumptions (Wind)'!$V$10,Model!Y1,'Assumptions (Wind)'!$V$13,'Assumptions (Wind)'!$V$8*Model!$Y$677*AVERAGE('Assumptions (Wind)'!$V$2:$W$2)/10^9),0)</f>
        <v>-0.1133739774</v>
      </c>
      <c r="AB756" s="160">
        <f>IF(and($Y$677&gt;0,Model!Z$1&lt;='Assumptions (Wind)'!$V$13),PPMT('Assumptions (Wind)'!$V$10,Model!Z1,'Assumptions (Wind)'!$V$13,'Assumptions (Wind)'!$V$8*Model!$Y$677*AVERAGE('Assumptions (Wind)'!$V$2:$W$2)/10^9),0)</f>
        <v>-0.1224438955</v>
      </c>
      <c r="AC756" s="160">
        <f>IF(and($Y$677&gt;0,Model!AA$1&lt;='Assumptions (Wind)'!$V$13),PPMT('Assumptions (Wind)'!$V$10,Model!AA1,'Assumptions (Wind)'!$V$13,'Assumptions (Wind)'!$V$8*Model!$Y$677*AVERAGE('Assumptions (Wind)'!$V$2:$W$2)/10^9),0)</f>
        <v>-0.1322394072</v>
      </c>
      <c r="AD756" s="160">
        <f>IF(and($Y$677&gt;0,Model!AB$1&lt;='Assumptions (Wind)'!$V$13),PPMT('Assumptions (Wind)'!$V$10,Model!AB1,'Assumptions (Wind)'!$V$13,'Assumptions (Wind)'!$V$8*Model!$Y$677*AVERAGE('Assumptions (Wind)'!$V$2:$W$2)/10^9),0)</f>
        <v>-0.1428185598</v>
      </c>
      <c r="AE756" s="160">
        <f>IF(and($Y$677&gt;0,Model!AC$1&lt;='Assumptions (Wind)'!$V$13),PPMT('Assumptions (Wind)'!$V$10,Model!AC1,'Assumptions (Wind)'!$V$13,'Assumptions (Wind)'!$V$8*Model!$Y$677*AVERAGE('Assumptions (Wind)'!$V$2:$W$2)/10^9),0)</f>
        <v>-0.1542440445</v>
      </c>
      <c r="AF756" s="160">
        <f>IF(and($Y$677&gt;0,Model!AD$1&lt;='Assumptions (Wind)'!$V$13),PPMT('Assumptions (Wind)'!$V$10,Model!AD1,'Assumptions (Wind)'!$V$13,'Assumptions (Wind)'!$V$8*Model!$Y$677*AVERAGE('Assumptions (Wind)'!$V$2:$W$2)/10^9),0)</f>
        <v>-0.1665835681</v>
      </c>
      <c r="AG756" s="160">
        <f>IF(and($Y$677&gt;0,Model!AE$1&lt;='Assumptions (Wind)'!$V$13),PPMT('Assumptions (Wind)'!$V$10,Model!AE1,'Assumptions (Wind)'!$V$13,'Assumptions (Wind)'!$V$8*Model!$Y$677*AVERAGE('Assumptions (Wind)'!$V$2:$W$2)/10^9),0)</f>
        <v>-0.1799102536</v>
      </c>
      <c r="AH756" s="160">
        <f>IF(and($Y$677&gt;0,Model!AF$1&lt;='Assumptions (Wind)'!$V$13),PPMT('Assumptions (Wind)'!$V$10,Model!AF1,'Assumptions (Wind)'!$V$13,'Assumptions (Wind)'!$V$8*Model!$Y$677*AVERAGE('Assumptions (Wind)'!$V$2:$W$2)/10^9),0)</f>
        <v>-0.1943030738</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-0.09688783971</v>
      </c>
      <c r="AA757" s="160">
        <f>IF(and($Z$677&gt;0,Model!X$1&lt;='Assumptions (Wind)'!$V$13),PPMT('Assumptions (Wind)'!$V$10,Model!X1,'Assumptions (Wind)'!$V$13,'Assumptions (Wind)'!$V$8*Model!$Z$677*AVERAGE('Assumptions (Wind)'!$W$2:$X$2)/10^9),0)</f>
        <v>-0.1046388669</v>
      </c>
      <c r="AB757" s="160">
        <f>IF(and($Z$677&gt;0,Model!Y$1&lt;='Assumptions (Wind)'!$V$13),PPMT('Assumptions (Wind)'!$V$10,Model!Y1,'Assumptions (Wind)'!$V$13,'Assumptions (Wind)'!$V$8*Model!$Z$677*AVERAGE('Assumptions (Wind)'!$W$2:$X$2)/10^9),0)</f>
        <v>-0.1130099762</v>
      </c>
      <c r="AC757" s="160">
        <f>IF(and($Z$677&gt;0,Model!Z$1&lt;='Assumptions (Wind)'!$V$13),PPMT('Assumptions (Wind)'!$V$10,Model!Z1,'Assumptions (Wind)'!$V$13,'Assumptions (Wind)'!$V$8*Model!$Z$677*AVERAGE('Assumptions (Wind)'!$W$2:$X$2)/10^9),0)</f>
        <v>-0.1220507743</v>
      </c>
      <c r="AD757" s="160">
        <f>IF(and($Z$677&gt;0,Model!AA$1&lt;='Assumptions (Wind)'!$V$13),PPMT('Assumptions (Wind)'!$V$10,Model!AA1,'Assumptions (Wind)'!$V$13,'Assumptions (Wind)'!$V$8*Model!$Z$677*AVERAGE('Assumptions (Wind)'!$W$2:$X$2)/10^9),0)</f>
        <v>-0.1318148363</v>
      </c>
      <c r="AE757" s="160">
        <f>IF(and($Z$677&gt;0,Model!AB$1&lt;='Assumptions (Wind)'!$V$13),PPMT('Assumptions (Wind)'!$V$10,Model!AB1,'Assumptions (Wind)'!$V$13,'Assumptions (Wind)'!$V$8*Model!$Z$677*AVERAGE('Assumptions (Wind)'!$W$2:$X$2)/10^9),0)</f>
        <v>-0.1423600232</v>
      </c>
      <c r="AF757" s="160">
        <f>IF(and($Z$677&gt;0,Model!AC$1&lt;='Assumptions (Wind)'!$V$13),PPMT('Assumptions (Wind)'!$V$10,Model!AC1,'Assumptions (Wind)'!$V$13,'Assumptions (Wind)'!$V$8*Model!$Z$677*AVERAGE('Assumptions (Wind)'!$W$2:$X$2)/10^9),0)</f>
        <v>-0.153748825</v>
      </c>
      <c r="AG757" s="160">
        <f>IF(and($Z$677&gt;0,Model!AD$1&lt;='Assumptions (Wind)'!$V$13),PPMT('Assumptions (Wind)'!$V$10,Model!AD1,'Assumptions (Wind)'!$V$13,'Assumptions (Wind)'!$V$8*Model!$Z$677*AVERAGE('Assumptions (Wind)'!$W$2:$X$2)/10^9),0)</f>
        <v>-0.166048731</v>
      </c>
      <c r="AH757" s="160">
        <f>IF(and($Z$677&gt;0,Model!AE$1&lt;='Assumptions (Wind)'!$V$13),PPMT('Assumptions (Wind)'!$V$10,Model!AE1,'Assumptions (Wind)'!$V$13,'Assumptions (Wind)'!$V$8*Model!$Z$677*AVERAGE('Assumptions (Wind)'!$W$2:$X$2)/10^9),0)</f>
        <v>-0.1793326295</v>
      </c>
      <c r="AI757" s="160">
        <f>IF(and($Z$677&gt;0,Model!AF$1&lt;='Assumptions (Wind)'!$V$13),PPMT('Assumptions (Wind)'!$V$10,Model!AF1,'Assumptions (Wind)'!$V$13,'Assumptions (Wind)'!$V$8*Model!$Z$677*AVERAGE('Assumptions (Wind)'!$W$2:$X$2)/10^9),0)</f>
        <v>-0.1936792399</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-0.0965265967</v>
      </c>
      <c r="AB758" s="160">
        <f>IF(and($AA$677&gt;0,Model!X$1&lt;='Assumptions (Wind)'!$V$13),PPMT('Assumptions (Wind)'!$V$10,Model!X1,'Assumptions (Wind)'!$V$13,'Assumptions (Wind)'!$V$8*Model!$AA$677*AVERAGE('Assumptions (Wind)'!$X$2:$Y$2)/10^9),0)</f>
        <v>-0.1042487244</v>
      </c>
      <c r="AC758" s="160">
        <f>IF(and($AA$677&gt;0,Model!Y$1&lt;='Assumptions (Wind)'!$V$13),PPMT('Assumptions (Wind)'!$V$10,Model!Y1,'Assumptions (Wind)'!$V$13,'Assumptions (Wind)'!$V$8*Model!$AA$677*AVERAGE('Assumptions (Wind)'!$X$2:$Y$2)/10^9),0)</f>
        <v>-0.1125886224</v>
      </c>
      <c r="AD758" s="160">
        <f>IF(and($AA$677&gt;0,Model!Z$1&lt;='Assumptions (Wind)'!$V$13),PPMT('Assumptions (Wind)'!$V$10,Model!Z1,'Assumptions (Wind)'!$V$13,'Assumptions (Wind)'!$V$8*Model!$AA$677*AVERAGE('Assumptions (Wind)'!$X$2:$Y$2)/10^9),0)</f>
        <v>-0.1215957122</v>
      </c>
      <c r="AE758" s="160">
        <f>IF(and($AA$677&gt;0,Model!AA$1&lt;='Assumptions (Wind)'!$V$13),PPMT('Assumptions (Wind)'!$V$10,Model!AA1,'Assumptions (Wind)'!$V$13,'Assumptions (Wind)'!$V$8*Model!$AA$677*AVERAGE('Assumptions (Wind)'!$X$2:$Y$2)/10^9),0)</f>
        <v>-0.1313233692</v>
      </c>
      <c r="AF758" s="160">
        <f>IF(and($AA$677&gt;0,Model!AB$1&lt;='Assumptions (Wind)'!$V$13),PPMT('Assumptions (Wind)'!$V$10,Model!AB1,'Assumptions (Wind)'!$V$13,'Assumptions (Wind)'!$V$8*Model!$AA$677*AVERAGE('Assumptions (Wind)'!$X$2:$Y$2)/10^9),0)</f>
        <v>-0.1418292387</v>
      </c>
      <c r="AG758" s="160">
        <f>IF(and($AA$677&gt;0,Model!AC$1&lt;='Assumptions (Wind)'!$V$13),PPMT('Assumptions (Wind)'!$V$10,Model!AC1,'Assumptions (Wind)'!$V$13,'Assumptions (Wind)'!$V$8*Model!$AA$677*AVERAGE('Assumptions (Wind)'!$X$2:$Y$2)/10^9),0)</f>
        <v>-0.1531755778</v>
      </c>
      <c r="AH758" s="160">
        <f>IF(and($AA$677&gt;0,Model!AD$1&lt;='Assumptions (Wind)'!$V$13),PPMT('Assumptions (Wind)'!$V$10,Model!AD1,'Assumptions (Wind)'!$V$13,'Assumptions (Wind)'!$V$8*Model!$AA$677*AVERAGE('Assumptions (Wind)'!$X$2:$Y$2)/10^9),0)</f>
        <v>-0.165429624</v>
      </c>
      <c r="AI758" s="160">
        <f>IF(and($AA$677&gt;0,Model!AE$1&lt;='Assumptions (Wind)'!$V$13),PPMT('Assumptions (Wind)'!$V$10,Model!AE1,'Assumptions (Wind)'!$V$13,'Assumptions (Wind)'!$V$8*Model!$AA$677*AVERAGE('Assumptions (Wind)'!$X$2:$Y$2)/10^9),0)</f>
        <v>-0.1786639939</v>
      </c>
      <c r="AJ758" s="160">
        <f>IF(and($AA$677&gt;0,Model!AF$1&lt;='Assumptions (Wind)'!$V$13),PPMT('Assumptions (Wind)'!$V$10,Model!AF1,'Assumptions (Wind)'!$V$13,'Assumptions (Wind)'!$V$8*Model!$AA$677*AVERAGE('Assumptions (Wind)'!$X$2:$Y$2)/10^9),0)</f>
        <v>-0.1929571134</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-0.09608306534</v>
      </c>
      <c r="AC759" s="160">
        <f>IF(and($AB$677&gt;0,Model!X$1&lt;='Assumptions (Wind)'!$V$13),PPMT('Assumptions (Wind)'!$V$10,Model!X1,'Assumptions (Wind)'!$V$13,'Assumptions (Wind)'!$V$8*Model!$AB$677*AVERAGE('Assumptions (Wind)'!$Y$2:$Z$2)/10^9),0)</f>
        <v>-0.1037697106</v>
      </c>
      <c r="AD759" s="160">
        <f>IF(and($AB$677&gt;0,Model!Y$1&lt;='Assumptions (Wind)'!$V$13),PPMT('Assumptions (Wind)'!$V$10,Model!Y1,'Assumptions (Wind)'!$V$13,'Assumptions (Wind)'!$V$8*Model!$AB$677*AVERAGE('Assumptions (Wind)'!$Y$2:$Z$2)/10^9),0)</f>
        <v>-0.1120712874</v>
      </c>
      <c r="AE759" s="160">
        <f>IF(and($AB$677&gt;0,Model!Z$1&lt;='Assumptions (Wind)'!$V$13),PPMT('Assumptions (Wind)'!$V$10,Model!Z1,'Assumptions (Wind)'!$V$13,'Assumptions (Wind)'!$V$8*Model!$AB$677*AVERAGE('Assumptions (Wind)'!$Y$2:$Z$2)/10^9),0)</f>
        <v>-0.1210369904</v>
      </c>
      <c r="AF759" s="160">
        <f>IF(and($AB$677&gt;0,Model!AA$1&lt;='Assumptions (Wind)'!$V$13),PPMT('Assumptions (Wind)'!$V$10,Model!AA1,'Assumptions (Wind)'!$V$13,'Assumptions (Wind)'!$V$8*Model!$AB$677*AVERAGE('Assumptions (Wind)'!$Y$2:$Z$2)/10^9),0)</f>
        <v>-0.1307199496</v>
      </c>
      <c r="AG759" s="160">
        <f>IF(and($AB$677&gt;0,Model!AB$1&lt;='Assumptions (Wind)'!$V$13),PPMT('Assumptions (Wind)'!$V$10,Model!AB1,'Assumptions (Wind)'!$V$13,'Assumptions (Wind)'!$V$8*Model!$AB$677*AVERAGE('Assumptions (Wind)'!$Y$2:$Z$2)/10^9),0)</f>
        <v>-0.1411775456</v>
      </c>
      <c r="AH759" s="160">
        <f>IF(and($AB$677&gt;0,Model!AC$1&lt;='Assumptions (Wind)'!$V$13),PPMT('Assumptions (Wind)'!$V$10,Model!AC1,'Assumptions (Wind)'!$V$13,'Assumptions (Wind)'!$V$8*Model!$AB$677*AVERAGE('Assumptions (Wind)'!$Y$2:$Z$2)/10^9),0)</f>
        <v>-0.1524717493</v>
      </c>
      <c r="AI759" s="160">
        <f>IF(and($AB$677&gt;0,Model!AD$1&lt;='Assumptions (Wind)'!$V$13),PPMT('Assumptions (Wind)'!$V$10,Model!AD1,'Assumptions (Wind)'!$V$13,'Assumptions (Wind)'!$V$8*Model!$AB$677*AVERAGE('Assumptions (Wind)'!$Y$2:$Z$2)/10^9),0)</f>
        <v>-0.1646694892</v>
      </c>
      <c r="AJ759" s="160">
        <f>IF(and($AB$677&gt;0,Model!AE$1&lt;='Assumptions (Wind)'!$V$13),PPMT('Assumptions (Wind)'!$V$10,Model!AE1,'Assumptions (Wind)'!$V$13,'Assumptions (Wind)'!$V$8*Model!$AB$677*AVERAGE('Assumptions (Wind)'!$Y$2:$Z$2)/10^9),0)</f>
        <v>-0.1778430483</v>
      </c>
      <c r="AK759" s="160">
        <f>IF(and($AB$677&gt;0,Model!AF$1&lt;='Assumptions (Wind)'!$V$13),PPMT('Assumptions (Wind)'!$V$10,Model!AF1,'Assumptions (Wind)'!$V$13,'Assumptions (Wind)'!$V$8*Model!$AB$677*AVERAGE('Assumptions (Wind)'!$Y$2:$Z$2)/10^9),0)</f>
        <v>-0.1920704922</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-0.09559674311</v>
      </c>
      <c r="AD760" s="160">
        <f>IF(and($AC$677&gt;0,Model!X$1&lt;='Assumptions (Wind)'!$V$13),PPMT('Assumptions (Wind)'!$V$10,Model!X1,'Assumptions (Wind)'!$V$13,'Assumptions (Wind)'!$V$8*Model!$AC$677*AVERAGE('Assumptions (Wind)'!$Z$2:$AA$2)/10^9),0)</f>
        <v>-0.1032444826</v>
      </c>
      <c r="AE760" s="160">
        <f>IF(and($AC$677&gt;0,Model!Y$1&lt;='Assumptions (Wind)'!$V$13),PPMT('Assumptions (Wind)'!$V$10,Model!Y1,'Assumptions (Wind)'!$V$13,'Assumptions (Wind)'!$V$8*Model!$AC$677*AVERAGE('Assumptions (Wind)'!$Z$2:$AA$2)/10^9),0)</f>
        <v>-0.1115040412</v>
      </c>
      <c r="AF760" s="160">
        <f>IF(and($AC$677&gt;0,Model!Z$1&lt;='Assumptions (Wind)'!$V$13),PPMT('Assumptions (Wind)'!$V$10,Model!Z1,'Assumptions (Wind)'!$V$13,'Assumptions (Wind)'!$V$8*Model!$AC$677*AVERAGE('Assumptions (Wind)'!$Z$2:$AA$2)/10^9),0)</f>
        <v>-0.1204243645</v>
      </c>
      <c r="AG760" s="160">
        <f>IF(and($AC$677&gt;0,Model!AA$1&lt;='Assumptions (Wind)'!$V$13),PPMT('Assumptions (Wind)'!$V$10,Model!AA1,'Assumptions (Wind)'!$V$13,'Assumptions (Wind)'!$V$8*Model!$AC$677*AVERAGE('Assumptions (Wind)'!$Z$2:$AA$2)/10^9),0)</f>
        <v>-0.1300583136</v>
      </c>
      <c r="AH760" s="160">
        <f>IF(and($AC$677&gt;0,Model!AB$1&lt;='Assumptions (Wind)'!$V$13),PPMT('Assumptions (Wind)'!$V$10,Model!AB1,'Assumptions (Wind)'!$V$13,'Assumptions (Wind)'!$V$8*Model!$AC$677*AVERAGE('Assumptions (Wind)'!$Z$2:$AA$2)/10^9),0)</f>
        <v>-0.1404629787</v>
      </c>
      <c r="AI760" s="160">
        <f>IF(and($AC$677&gt;0,Model!AC$1&lt;='Assumptions (Wind)'!$V$13),PPMT('Assumptions (Wind)'!$V$10,Model!AC1,'Assumptions (Wind)'!$V$13,'Assumptions (Wind)'!$V$8*Model!$AC$677*AVERAGE('Assumptions (Wind)'!$Z$2:$AA$2)/10^9),0)</f>
        <v>-0.151700017</v>
      </c>
      <c r="AJ760" s="160">
        <f>IF(and($AC$677&gt;0,Model!AD$1&lt;='Assumptions (Wind)'!$V$13),PPMT('Assumptions (Wind)'!$V$10,Model!AD1,'Assumptions (Wind)'!$V$13,'Assumptions (Wind)'!$V$8*Model!$AC$677*AVERAGE('Assumptions (Wind)'!$Z$2:$AA$2)/10^9),0)</f>
        <v>-0.1638360184</v>
      </c>
      <c r="AK760" s="160">
        <f>IF(and($AC$677&gt;0,Model!AE$1&lt;='Assumptions (Wind)'!$V$13),PPMT('Assumptions (Wind)'!$V$10,Model!AE1,'Assumptions (Wind)'!$V$13,'Assumptions (Wind)'!$V$8*Model!$AC$677*AVERAGE('Assumptions (Wind)'!$Z$2:$AA$2)/10^9),0)</f>
        <v>-0.1769428998</v>
      </c>
      <c r="AL760" s="160">
        <f>IF(and($AC$677&gt;0,Model!AF$1&lt;='Assumptions (Wind)'!$V$13),PPMT('Assumptions (Wind)'!$V$10,Model!AF1,'Assumptions (Wind)'!$V$13,'Assumptions (Wind)'!$V$8*Model!$AC$677*AVERAGE('Assumptions (Wind)'!$Z$2:$AA$2)/10^9),0)</f>
        <v>-0.1910983318</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-0.09501038351</v>
      </c>
      <c r="AE761" s="160">
        <f>IF(and($AD$677&gt;0,Model!X$1&lt;='Assumptions (Wind)'!$V$13),PPMT('Assumptions (Wind)'!$V$10,Model!X1,'Assumptions (Wind)'!$V$13,'Assumptions (Wind)'!$V$8*Model!$AD$677*AVERAGE('Assumptions (Wind)'!$AA$2:$AB$2)/10^9),0)</f>
        <v>-0.1026112142</v>
      </c>
      <c r="AF761" s="160">
        <f>IF(and($AD$677&gt;0,Model!Y$1&lt;='Assumptions (Wind)'!$V$13),PPMT('Assumptions (Wind)'!$V$10,Model!Y1,'Assumptions (Wind)'!$V$13,'Assumptions (Wind)'!$V$8*Model!$AD$677*AVERAGE('Assumptions (Wind)'!$AA$2:$AB$2)/10^9),0)</f>
        <v>-0.1108201113</v>
      </c>
      <c r="AG761" s="160">
        <f>IF(and($AD$677&gt;0,Model!Z$1&lt;='Assumptions (Wind)'!$V$13),PPMT('Assumptions (Wind)'!$V$10,Model!Z1,'Assumptions (Wind)'!$V$13,'Assumptions (Wind)'!$V$8*Model!$AD$677*AVERAGE('Assumptions (Wind)'!$AA$2:$AB$2)/10^9),0)</f>
        <v>-0.1196857202</v>
      </c>
      <c r="AH761" s="160">
        <f>IF(and($AD$677&gt;0,Model!AA$1&lt;='Assumptions (Wind)'!$V$13),PPMT('Assumptions (Wind)'!$V$10,Model!AA1,'Assumptions (Wind)'!$V$13,'Assumptions (Wind)'!$V$8*Model!$AD$677*AVERAGE('Assumptions (Wind)'!$AA$2:$AB$2)/10^9),0)</f>
        <v>-0.1292605779</v>
      </c>
      <c r="AI761" s="160">
        <f>IF(and($AD$677&gt;0,Model!AB$1&lt;='Assumptions (Wind)'!$V$13),PPMT('Assumptions (Wind)'!$V$10,Model!AB1,'Assumptions (Wind)'!$V$13,'Assumptions (Wind)'!$V$8*Model!$AD$677*AVERAGE('Assumptions (Wind)'!$AA$2:$AB$2)/10^9),0)</f>
        <v>-0.1396014241</v>
      </c>
      <c r="AJ761" s="160">
        <f>IF(and($AD$677&gt;0,Model!AC$1&lt;='Assumptions (Wind)'!$V$13),PPMT('Assumptions (Wind)'!$V$10,Model!AC1,'Assumptions (Wind)'!$V$13,'Assumptions (Wind)'!$V$8*Model!$AD$677*AVERAGE('Assumptions (Wind)'!$AA$2:$AB$2)/10^9),0)</f>
        <v>-0.150769538</v>
      </c>
      <c r="AK761" s="160">
        <f>IF(and($AD$677&gt;0,Model!AD$1&lt;='Assumptions (Wind)'!$V$13),PPMT('Assumptions (Wind)'!$V$10,Model!AD1,'Assumptions (Wind)'!$V$13,'Assumptions (Wind)'!$V$8*Model!$AD$677*AVERAGE('Assumptions (Wind)'!$AA$2:$AB$2)/10^9),0)</f>
        <v>-0.1628311011</v>
      </c>
      <c r="AL761" s="160">
        <f>IF(and($AD$677&gt;0,Model!AE$1&lt;='Assumptions (Wind)'!$V$13),PPMT('Assumptions (Wind)'!$V$10,Model!AE1,'Assumptions (Wind)'!$V$13,'Assumptions (Wind)'!$V$8*Model!$AD$677*AVERAGE('Assumptions (Wind)'!$AA$2:$AB$2)/10^9),0)</f>
        <v>-0.1758575891</v>
      </c>
      <c r="AM761" s="160">
        <f>IF(and($AD$677&gt;0,Model!AF$1&lt;='Assumptions (Wind)'!$V$13),PPMT('Assumptions (Wind)'!$V$10,Model!AF1,'Assumptions (Wind)'!$V$13,'Assumptions (Wind)'!$V$8*Model!$AD$677*AVERAGE('Assumptions (Wind)'!$AA$2:$AB$2)/10^9),0)</f>
        <v>-0.1899261963</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-0.09432273914</v>
      </c>
      <c r="AF762" s="160">
        <f>IF(and($AE$677&gt;0,Model!X$1&lt;='Assumptions (Wind)'!$V$13),PPMT('Assumptions (Wind)'!$V$10,Model!X1,'Assumptions (Wind)'!$V$13,'Assumptions (Wind)'!$V$8*Model!$AE$677*AVERAGE('Assumptions (Wind)'!$AB$2:$AC$2)/10^9),0)</f>
        <v>-0.1018685583</v>
      </c>
      <c r="AG762" s="160">
        <f>IF(and($AE$677&gt;0,Model!Y$1&lt;='Assumptions (Wind)'!$V$13),PPMT('Assumptions (Wind)'!$V$10,Model!Y1,'Assumptions (Wind)'!$V$13,'Assumptions (Wind)'!$V$8*Model!$AE$677*AVERAGE('Assumptions (Wind)'!$AB$2:$AC$2)/10^9),0)</f>
        <v>-0.1100180429</v>
      </c>
      <c r="AH762" s="160">
        <f>IF(and($AE$677&gt;0,Model!Z$1&lt;='Assumptions (Wind)'!$V$13),PPMT('Assumptions (Wind)'!$V$10,Model!Z1,'Assumptions (Wind)'!$V$13,'Assumptions (Wind)'!$V$8*Model!$AE$677*AVERAGE('Assumptions (Wind)'!$AB$2:$AC$2)/10^9),0)</f>
        <v>-0.1188194864</v>
      </c>
      <c r="AI762" s="160">
        <f>IF(and($AE$677&gt;0,Model!AA$1&lt;='Assumptions (Wind)'!$V$13),PPMT('Assumptions (Wind)'!$V$10,Model!AA1,'Assumptions (Wind)'!$V$13,'Assumptions (Wind)'!$V$8*Model!$AE$677*AVERAGE('Assumptions (Wind)'!$AB$2:$AC$2)/10^9),0)</f>
        <v>-0.1283250453</v>
      </c>
      <c r="AJ762" s="160">
        <f>IF(and($AE$677&gt;0,Model!AB$1&lt;='Assumptions (Wind)'!$V$13),PPMT('Assumptions (Wind)'!$V$10,Model!AB1,'Assumptions (Wind)'!$V$13,'Assumptions (Wind)'!$V$8*Model!$AE$677*AVERAGE('Assumptions (Wind)'!$AB$2:$AC$2)/10^9),0)</f>
        <v>-0.1385910489</v>
      </c>
      <c r="AK762" s="160">
        <f>IF(and($AE$677&gt;0,Model!AC$1&lt;='Assumptions (Wind)'!$V$13),PPMT('Assumptions (Wind)'!$V$10,Model!AC1,'Assumptions (Wind)'!$V$13,'Assumptions (Wind)'!$V$8*Model!$AE$677*AVERAGE('Assumptions (Wind)'!$AB$2:$AC$2)/10^9),0)</f>
        <v>-0.1496783328</v>
      </c>
      <c r="AL762" s="160">
        <f>IF(and($AE$677&gt;0,Model!AD$1&lt;='Assumptions (Wind)'!$V$13),PPMT('Assumptions (Wind)'!$V$10,Model!AD1,'Assumptions (Wind)'!$V$13,'Assumptions (Wind)'!$V$8*Model!$AE$677*AVERAGE('Assumptions (Wind)'!$AB$2:$AC$2)/10^9),0)</f>
        <v>-0.1616525994</v>
      </c>
      <c r="AM762" s="160">
        <f>IF(and($AE$677&gt;0,Model!AE$1&lt;='Assumptions (Wind)'!$V$13),PPMT('Assumptions (Wind)'!$V$10,Model!AE1,'Assumptions (Wind)'!$V$13,'Assumptions (Wind)'!$V$8*Model!$AE$677*AVERAGE('Assumptions (Wind)'!$AB$2:$AC$2)/10^9),0)</f>
        <v>-0.1745848074</v>
      </c>
      <c r="AN762" s="160">
        <f>IF(and($AE$677&gt;0,Model!AF$1&lt;='Assumptions (Wind)'!$V$13),PPMT('Assumptions (Wind)'!$V$10,Model!AF1,'Assumptions (Wind)'!$V$13,'Assumptions (Wind)'!$V$8*Model!$AE$677*AVERAGE('Assumptions (Wind)'!$AB$2:$AC$2)/10^9),0)</f>
        <v>-0.188551592</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-0.1015454553</v>
      </c>
      <c r="AG763" s="160">
        <f>IF(and($AF$677&gt;0,Model!X$1&lt;='Assumptions (Wind)'!$V$13),PPMT('Assumptions (Wind)'!$V$10,Model!X1,'Assumptions (Wind)'!$V$13,'Assumptions (Wind)'!$V$8*Model!$AF$677*AVERAGE('Assumptions (Wind)'!$AC$2:$AD$2)/10^9),0)</f>
        <v>-0.1096690917</v>
      </c>
      <c r="AH763" s="160">
        <f>IF(and($AF$677&gt;0,Model!Y$1&lt;='Assumptions (Wind)'!$V$13),PPMT('Assumptions (Wind)'!$V$10,Model!Y1,'Assumptions (Wind)'!$V$13,'Assumptions (Wind)'!$V$8*Model!$AF$677*AVERAGE('Assumptions (Wind)'!$AC$2:$AD$2)/10^9),0)</f>
        <v>-0.118442619</v>
      </c>
      <c r="AI763" s="160">
        <f>IF(and($AF$677&gt;0,Model!Z$1&lt;='Assumptions (Wind)'!$V$13),PPMT('Assumptions (Wind)'!$V$10,Model!Z1,'Assumptions (Wind)'!$V$13,'Assumptions (Wind)'!$V$8*Model!$AF$677*AVERAGE('Assumptions (Wind)'!$AC$2:$AD$2)/10^9),0)</f>
        <v>-0.1279180286</v>
      </c>
      <c r="AJ763" s="160">
        <f>IF(and($AF$677&gt;0,Model!AA$1&lt;='Assumptions (Wind)'!$V$13),PPMT('Assumptions (Wind)'!$V$10,Model!AA1,'Assumptions (Wind)'!$V$13,'Assumptions (Wind)'!$V$8*Model!$AF$677*AVERAGE('Assumptions (Wind)'!$AC$2:$AD$2)/10^9),0)</f>
        <v>-0.1381514708</v>
      </c>
      <c r="AK763" s="160">
        <f>IF(and($AF$677&gt;0,Model!AB$1&lt;='Assumptions (Wind)'!$V$13),PPMT('Assumptions (Wind)'!$V$10,Model!AB1,'Assumptions (Wind)'!$V$13,'Assumptions (Wind)'!$V$8*Model!$AF$677*AVERAGE('Assumptions (Wind)'!$AC$2:$AD$2)/10^9),0)</f>
        <v>-0.1492035885</v>
      </c>
      <c r="AL763" s="160">
        <f>IF(and($AF$677&gt;0,Model!AC$1&lt;='Assumptions (Wind)'!$V$13),PPMT('Assumptions (Wind)'!$V$10,Model!AC1,'Assumptions (Wind)'!$V$13,'Assumptions (Wind)'!$V$8*Model!$AF$677*AVERAGE('Assumptions (Wind)'!$AC$2:$AD$2)/10^9),0)</f>
        <v>-0.1611398756</v>
      </c>
      <c r="AM763" s="160">
        <f>IF(and($AF$677&gt;0,Model!AD$1&lt;='Assumptions (Wind)'!$V$13),PPMT('Assumptions (Wind)'!$V$10,Model!AD1,'Assumptions (Wind)'!$V$13,'Assumptions (Wind)'!$V$8*Model!$AF$677*AVERAGE('Assumptions (Wind)'!$AC$2:$AD$2)/10^9),0)</f>
        <v>-0.1740310656</v>
      </c>
      <c r="AN763" s="160">
        <f>IF(and($AF$677&gt;0,Model!AE$1&lt;='Assumptions (Wind)'!$V$13),PPMT('Assumptions (Wind)'!$V$10,Model!AE1,'Assumptions (Wind)'!$V$13,'Assumptions (Wind)'!$V$8*Model!$AF$677*AVERAGE('Assumptions (Wind)'!$AC$2:$AD$2)/10^9),0)</f>
        <v>-0.1879535509</v>
      </c>
      <c r="AO763" s="160">
        <f>IF(and($AF$677&gt;0,Model!AF$1&lt;='Assumptions (Wind)'!$V$13),PPMT('Assumptions (Wind)'!$V$10,Model!AF1,'Assumptions (Wind)'!$V$13,'Assumptions (Wind)'!$V$8*Model!$AF$677*AVERAGE('Assumptions (Wind)'!$AC$2:$AD$2)/10^9),0)</f>
        <v>-0.202989835</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-0.09274312611</v>
      </c>
      <c r="AH764" s="160">
        <f>IF(and($AG$677&gt;0,Model!X$1&lt;='Assumptions (Wind)'!$V$13),PPMT('Assumptions (Wind)'!$V$10,Model!X1,'Assumptions (Wind)'!$V$13,'Assumptions (Wind)'!$V$8*Model!$AG$677*AVERAGE('Assumptions (Wind)'!$AD$2:$AE$2)/10^9),0)</f>
        <v>-0.1001625762</v>
      </c>
      <c r="AI764" s="160">
        <f>IF(and($AG$677&gt;0,Model!Y$1&lt;='Assumptions (Wind)'!$V$13),PPMT('Assumptions (Wind)'!$V$10,Model!Y1,'Assumptions (Wind)'!$V$13,'Assumptions (Wind)'!$V$8*Model!$AG$677*AVERAGE('Assumptions (Wind)'!$AD$2:$AE$2)/10^9),0)</f>
        <v>-0.1081755823</v>
      </c>
      <c r="AJ764" s="160">
        <f>IF(and($AG$677&gt;0,Model!Z$1&lt;='Assumptions (Wind)'!$V$13),PPMT('Assumptions (Wind)'!$V$10,Model!Z1,'Assumptions (Wind)'!$V$13,'Assumptions (Wind)'!$V$8*Model!$AG$677*AVERAGE('Assumptions (Wind)'!$AD$2:$AE$2)/10^9),0)</f>
        <v>-0.1168296289</v>
      </c>
      <c r="AK764" s="160">
        <f>IF(and($AG$677&gt;0,Model!AA$1&lt;='Assumptions (Wind)'!$V$13),PPMT('Assumptions (Wind)'!$V$10,Model!AA1,'Assumptions (Wind)'!$V$13,'Assumptions (Wind)'!$V$8*Model!$AG$677*AVERAGE('Assumptions (Wind)'!$AD$2:$AE$2)/10^9),0)</f>
        <v>-0.1261759992</v>
      </c>
      <c r="AL764" s="160">
        <f>IF(and($AG$677&gt;0,Model!AB$1&lt;='Assumptions (Wind)'!$V$13),PPMT('Assumptions (Wind)'!$V$10,Model!AB1,'Assumptions (Wind)'!$V$13,'Assumptions (Wind)'!$V$8*Model!$AG$677*AVERAGE('Assumptions (Wind)'!$AD$2:$AE$2)/10^9),0)</f>
        <v>-0.1362700791</v>
      </c>
      <c r="AM764" s="160">
        <f>IF(and($AG$677&gt;0,Model!AC$1&lt;='Assumptions (Wind)'!$V$13),PPMT('Assumptions (Wind)'!$V$10,Model!AC1,'Assumptions (Wind)'!$V$13,'Assumptions (Wind)'!$V$8*Model!$AG$677*AVERAGE('Assumptions (Wind)'!$AD$2:$AE$2)/10^9),0)</f>
        <v>-0.1471716855</v>
      </c>
      <c r="AN764" s="160">
        <f>IF(and($AG$677&gt;0,Model!AD$1&lt;='Assumptions (Wind)'!$V$13),PPMT('Assumptions (Wind)'!$V$10,Model!AD1,'Assumptions (Wind)'!$V$13,'Assumptions (Wind)'!$V$8*Model!$AG$677*AVERAGE('Assumptions (Wind)'!$AD$2:$AE$2)/10^9),0)</f>
        <v>-0.1589454203</v>
      </c>
      <c r="AO764" s="160">
        <f>IF(and($AG$677&gt;0,Model!AE$1&lt;='Assumptions (Wind)'!$V$13),PPMT('Assumptions (Wind)'!$V$10,Model!AE1,'Assumptions (Wind)'!$V$13,'Assumptions (Wind)'!$V$8*Model!$AG$677*AVERAGE('Assumptions (Wind)'!$AD$2:$AE$2)/10^9),0)</f>
        <v>-0.1716610539</v>
      </c>
      <c r="AP764" s="160">
        <f>IF(and($AG$677&gt;0,Model!AF$1&lt;='Assumptions (Wind)'!$V$13),PPMT('Assumptions (Wind)'!$V$10,Model!AF1,'Assumptions (Wind)'!$V$13,'Assumptions (Wind)'!$V$8*Model!$AG$677*AVERAGE('Assumptions (Wind)'!$AD$2:$AE$2)/10^9),0)</f>
        <v>-0.1853939382</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-0.110947747</v>
      </c>
      <c r="AI765" s="160">
        <f>IF(and($AH$677&gt;0,Model!X$1&lt;='Assumptions (Wind)'!$V$13),PPMT('Assumptions (Wind)'!$V$10,Model!X1,'Assumptions (Wind)'!$V$13,'Assumptions (Wind)'!$V$8*Model!$AH$677*AVERAGE('Assumptions (Wind)'!$AE$2:$AF$2)/10^9),0)</f>
        <v>-0.1198235667</v>
      </c>
      <c r="AJ765" s="160">
        <f>IF(and($AH$677&gt;0,Model!Y$1&lt;='Assumptions (Wind)'!$V$13),PPMT('Assumptions (Wind)'!$V$10,Model!Y1,'Assumptions (Wind)'!$V$13,'Assumptions (Wind)'!$V$8*Model!$AH$677*AVERAGE('Assumptions (Wind)'!$AE$2:$AF$2)/10^9),0)</f>
        <v>-0.1294094521</v>
      </c>
      <c r="AK765" s="160">
        <f>IF(and($AH$677&gt;0,Model!Z$1&lt;='Assumptions (Wind)'!$V$13),PPMT('Assumptions (Wind)'!$V$10,Model!Z1,'Assumptions (Wind)'!$V$13,'Assumptions (Wind)'!$V$8*Model!$AH$677*AVERAGE('Assumptions (Wind)'!$AE$2:$AF$2)/10^9),0)</f>
        <v>-0.1397622083</v>
      </c>
      <c r="AL765" s="160">
        <f>IF(and($AH$677&gt;0,Model!AA$1&lt;='Assumptions (Wind)'!$V$13),PPMT('Assumptions (Wind)'!$V$10,Model!AA1,'Assumptions (Wind)'!$V$13,'Assumptions (Wind)'!$V$8*Model!$AH$677*AVERAGE('Assumptions (Wind)'!$AE$2:$AF$2)/10^9),0)</f>
        <v>-0.1509431849</v>
      </c>
      <c r="AM765" s="160">
        <f>IF(and($AH$677&gt;0,Model!AB$1&lt;='Assumptions (Wind)'!$V$13),PPMT('Assumptions (Wind)'!$V$10,Model!AB1,'Assumptions (Wind)'!$V$13,'Assumptions (Wind)'!$V$8*Model!$AH$677*AVERAGE('Assumptions (Wind)'!$AE$2:$AF$2)/10^9),0)</f>
        <v>-0.1630186397</v>
      </c>
      <c r="AN765" s="160">
        <f>IF(and($AH$677&gt;0,Model!AC$1&lt;='Assumptions (Wind)'!$V$13),PPMT('Assumptions (Wind)'!$V$10,Model!AC1,'Assumptions (Wind)'!$V$13,'Assumptions (Wind)'!$V$8*Model!$AH$677*AVERAGE('Assumptions (Wind)'!$AE$2:$AF$2)/10^9),0)</f>
        <v>-0.1760601309</v>
      </c>
      <c r="AO765" s="160">
        <f>IF(and($AH$677&gt;0,Model!AD$1&lt;='Assumptions (Wind)'!$V$13),PPMT('Assumptions (Wind)'!$V$10,Model!AD1,'Assumptions (Wind)'!$V$13,'Assumptions (Wind)'!$V$8*Model!$AH$677*AVERAGE('Assumptions (Wind)'!$AE$2:$AF$2)/10^9),0)</f>
        <v>-0.1901449414</v>
      </c>
      <c r="AP765" s="160">
        <f>IF(and($AH$677&gt;0,Model!AE$1&lt;='Assumptions (Wind)'!$V$13),PPMT('Assumptions (Wind)'!$V$10,Model!AE1,'Assumptions (Wind)'!$V$13,'Assumptions (Wind)'!$V$8*Model!$AH$677*AVERAGE('Assumptions (Wind)'!$AE$2:$AF$2)/10^9),0)</f>
        <v>-0.2053565367</v>
      </c>
      <c r="AQ765" s="160">
        <f>IF(and($AH$677&gt;0,Model!AF$1&lt;='Assumptions (Wind)'!$V$13),PPMT('Assumptions (Wind)'!$V$10,Model!AF1,'Assumptions (Wind)'!$V$13,'Assumptions (Wind)'!$V$8*Model!$AH$677*AVERAGE('Assumptions (Wind)'!$AE$2:$AF$2)/10^9),0)</f>
        <v>-0.2217850596</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-0.0917186309</v>
      </c>
      <c r="AJ766" s="177">
        <f>IF(and($AI$677&gt;0,Model!X$1&lt;='Assumptions (Wind)'!$V$13),PPMT('Assumptions (Wind)'!$V$10,Model!X1,'Assumptions (Wind)'!$V$13,'Assumptions (Wind)'!$V$8*Model!$AI$677*AVERAGE('Assumptions (Wind)'!$AF$2:$AG$2)/10^9),0)</f>
        <v>-0.09905612138</v>
      </c>
      <c r="AK766" s="177">
        <f>IF(and($AI$677&gt;0,Model!Y$1&lt;='Assumptions (Wind)'!$V$13),PPMT('Assumptions (Wind)'!$V$10,Model!Y1,'Assumptions (Wind)'!$V$13,'Assumptions (Wind)'!$V$8*Model!$AI$677*AVERAGE('Assumptions (Wind)'!$AF$2:$AG$2)/10^9),0)</f>
        <v>-0.1069806111</v>
      </c>
      <c r="AL766" s="177">
        <f>IF(and($AI$677&gt;0,Model!Z$1&lt;='Assumptions (Wind)'!$V$13),PPMT('Assumptions (Wind)'!$V$10,Model!Z1,'Assumptions (Wind)'!$V$13,'Assumptions (Wind)'!$V$8*Model!$AI$677*AVERAGE('Assumptions (Wind)'!$AF$2:$AG$2)/10^9),0)</f>
        <v>-0.11553906</v>
      </c>
      <c r="AM766" s="177">
        <f>IF(and($AI$677&gt;0,Model!AA$1&lt;='Assumptions (Wind)'!$V$13),PPMT('Assumptions (Wind)'!$V$10,Model!AA1,'Assumptions (Wind)'!$V$13,'Assumptions (Wind)'!$V$8*Model!$AI$677*AVERAGE('Assumptions (Wind)'!$AF$2:$AG$2)/10^9),0)</f>
        <v>-0.1247821848</v>
      </c>
      <c r="AN766" s="177">
        <f>IF(and($AI$677&gt;0,Model!AB$1&lt;='Assumptions (Wind)'!$V$13),PPMT('Assumptions (Wind)'!$V$10,Model!AB1,'Assumptions (Wind)'!$V$13,'Assumptions (Wind)'!$V$8*Model!$AI$677*AVERAGE('Assumptions (Wind)'!$AF$2:$AG$2)/10^9),0)</f>
        <v>-0.1347647596</v>
      </c>
      <c r="AO766" s="177">
        <f>IF(and($AI$677&gt;0,Model!AC$1&lt;='Assumptions (Wind)'!$V$13),PPMT('Assumptions (Wind)'!$V$10,Model!AC1,'Assumptions (Wind)'!$V$13,'Assumptions (Wind)'!$V$8*Model!$AI$677*AVERAGE('Assumptions (Wind)'!$AF$2:$AG$2)/10^9),0)</f>
        <v>-0.1455459403</v>
      </c>
      <c r="AP766" s="177">
        <f>IF(and($AI$677&gt;0,Model!AD$1&lt;='Assumptions (Wind)'!$V$13),PPMT('Assumptions (Wind)'!$V$10,Model!AD1,'Assumptions (Wind)'!$V$13,'Assumptions (Wind)'!$V$8*Model!$AI$677*AVERAGE('Assumptions (Wind)'!$AF$2:$AG$2)/10^9),0)</f>
        <v>-0.1571896155</v>
      </c>
      <c r="AQ766" s="177">
        <f>IF(and($AI$677&gt;0,Model!AE$1&lt;='Assumptions (Wind)'!$V$13),PPMT('Assumptions (Wind)'!$V$10,Model!AE1,'Assumptions (Wind)'!$V$13,'Assumptions (Wind)'!$V$8*Model!$AI$677*AVERAGE('Assumptions (Wind)'!$AF$2:$AG$2)/10^9),0)</f>
        <v>-0.1697647848</v>
      </c>
      <c r="AR766" s="177">
        <f>IF(and($AI$677&gt;0,Model!AF$1&lt;='Assumptions (Wind)'!$V$13),PPMT('Assumptions (Wind)'!$V$10,Model!AF1,'Assumptions (Wind)'!$V$13,'Assumptions (Wind)'!$V$8*Model!$AI$677*AVERAGE('Assumptions (Wind)'!$AF$2:$AG$2)/10^9),0)</f>
        <v>-0.1833459676</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-0.1303732777</v>
      </c>
      <c r="AK767" s="177">
        <f>IF(and($AJ$677&gt;0,Model!X$1&lt;='Assumptions (Wind)'!$V$13),PPMT('Assumptions (Wind)'!$V$10,Model!X1,'Assumptions (Wind)'!$V$13,'Assumptions (Wind)'!$V$8*Model!$AJ$677*AVERAGE('Assumptions (Wind)'!$AG$2:$AH$2)/10^9),0)</f>
        <v>-0.1408031399</v>
      </c>
      <c r="AL767" s="177">
        <f>IF(and($AJ$677&gt;0,Model!Y$1&lt;='Assumptions (Wind)'!$V$13),PPMT('Assumptions (Wind)'!$V$10,Model!Y1,'Assumptions (Wind)'!$V$13,'Assumptions (Wind)'!$V$8*Model!$AJ$677*AVERAGE('Assumptions (Wind)'!$AG$2:$AH$2)/10^9),0)</f>
        <v>-0.1520673911</v>
      </c>
      <c r="AM767" s="177">
        <f>IF(and($AJ$677&gt;0,Model!Z$1&lt;='Assumptions (Wind)'!$V$13),PPMT('Assumptions (Wind)'!$V$10,Model!Z1,'Assumptions (Wind)'!$V$13,'Assumptions (Wind)'!$V$8*Model!$AJ$677*AVERAGE('Assumptions (Wind)'!$AG$2:$AH$2)/10^9),0)</f>
        <v>-0.1642327823</v>
      </c>
      <c r="AN767" s="177">
        <f>IF(and($AJ$677&gt;0,Model!AA$1&lt;='Assumptions (Wind)'!$V$13),PPMT('Assumptions (Wind)'!$V$10,Model!AA1,'Assumptions (Wind)'!$V$13,'Assumptions (Wind)'!$V$8*Model!$AJ$677*AVERAGE('Assumptions (Wind)'!$AG$2:$AH$2)/10^9),0)</f>
        <v>-0.1773714049</v>
      </c>
      <c r="AO767" s="177">
        <f>IF(and($AJ$677&gt;0,Model!AB$1&lt;='Assumptions (Wind)'!$V$13),PPMT('Assumptions (Wind)'!$V$10,Model!AB1,'Assumptions (Wind)'!$V$13,'Assumptions (Wind)'!$V$8*Model!$AJ$677*AVERAGE('Assumptions (Wind)'!$AG$2:$AH$2)/10^9),0)</f>
        <v>-0.1915611173</v>
      </c>
      <c r="AP767" s="177">
        <f>IF(and($AJ$677&gt;0,Model!AC$1&lt;='Assumptions (Wind)'!$V$13),PPMT('Assumptions (Wind)'!$V$10,Model!AC1,'Assumptions (Wind)'!$V$13,'Assumptions (Wind)'!$V$8*Model!$AJ$677*AVERAGE('Assumptions (Wind)'!$AG$2:$AH$2)/10^9),0)</f>
        <v>-0.2068860067</v>
      </c>
      <c r="AQ767" s="177">
        <f>IF(and($AJ$677&gt;0,Model!AD$1&lt;='Assumptions (Wind)'!$V$13),PPMT('Assumptions (Wind)'!$V$10,Model!AD1,'Assumptions (Wind)'!$V$13,'Assumptions (Wind)'!$V$8*Model!$AJ$677*AVERAGE('Assumptions (Wind)'!$AG$2:$AH$2)/10^9),0)</f>
        <v>-0.2234368872</v>
      </c>
      <c r="AR767" s="177">
        <f>IF(and($AJ$677&gt;0,Model!AE$1&lt;='Assumptions (Wind)'!$V$13),PPMT('Assumptions (Wind)'!$V$10,Model!AE1,'Assumptions (Wind)'!$V$13,'Assumptions (Wind)'!$V$8*Model!$AJ$677*AVERAGE('Assumptions (Wind)'!$AG$2:$AH$2)/10^9),0)</f>
        <v>-0.2413118382</v>
      </c>
      <c r="AS767" s="177">
        <f>IF(and($AJ$677&gt;0,Model!AF$1&lt;='Assumptions (Wind)'!$V$13),PPMT('Assumptions (Wind)'!$V$10,Model!AF1,'Assumptions (Wind)'!$V$13,'Assumptions (Wind)'!$V$8*Model!$AJ$677*AVERAGE('Assumptions (Wind)'!$AG$2:$AH$2)/10^9),0)</f>
        <v>-0.2606167853</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-0.1133756044</v>
      </c>
      <c r="AL768" s="160">
        <f>IF(and($AK$677&gt;0,Model!X$1&lt;='Assumptions (Wind)'!$V$13),PPMT('Assumptions (Wind)'!$V$10,Model!X1,'Assumptions (Wind)'!$V$13,'Assumptions (Wind)'!$V$8*Model!$AK$677*AVERAGE('Assumptions (Wind)'!$AH$2:$AI$2)/10^9),0)</f>
        <v>-0.1224456528</v>
      </c>
      <c r="AM768" s="160">
        <f>IF(and($AK$677&gt;0,Model!Y$1&lt;='Assumptions (Wind)'!$V$13),PPMT('Assumptions (Wind)'!$V$10,Model!Y1,'Assumptions (Wind)'!$V$13,'Assumptions (Wind)'!$V$8*Model!$AK$677*AVERAGE('Assumptions (Wind)'!$AH$2:$AI$2)/10^9),0)</f>
        <v>-0.132241305</v>
      </c>
      <c r="AN768" s="160">
        <f>IF(and($AK$677&gt;0,Model!Z$1&lt;='Assumptions (Wind)'!$V$13),PPMT('Assumptions (Wind)'!$V$10,Model!Z1,'Assumptions (Wind)'!$V$13,'Assumptions (Wind)'!$V$8*Model!$AK$677*AVERAGE('Assumptions (Wind)'!$AH$2:$AI$2)/10^9),0)</f>
        <v>-0.1428206094</v>
      </c>
      <c r="AO768" s="160">
        <f>IF(and($AK$677&gt;0,Model!AA$1&lt;='Assumptions (Wind)'!$V$13),PPMT('Assumptions (Wind)'!$V$10,Model!AA1,'Assumptions (Wind)'!$V$13,'Assumptions (Wind)'!$V$8*Model!$AK$677*AVERAGE('Assumptions (Wind)'!$AH$2:$AI$2)/10^9),0)</f>
        <v>-0.1542462582</v>
      </c>
      <c r="AP768" s="160">
        <f>IF(and($AK$677&gt;0,Model!AB$1&lt;='Assumptions (Wind)'!$V$13),PPMT('Assumptions (Wind)'!$V$10,Model!AB1,'Assumptions (Wind)'!$V$13,'Assumptions (Wind)'!$V$8*Model!$AK$677*AVERAGE('Assumptions (Wind)'!$AH$2:$AI$2)/10^9),0)</f>
        <v>-0.1665859588</v>
      </c>
      <c r="AQ768" s="160">
        <f>IF(and($AK$677&gt;0,Model!AC$1&lt;='Assumptions (Wind)'!$V$13),PPMT('Assumptions (Wind)'!$V$10,Model!AC1,'Assumptions (Wind)'!$V$13,'Assumptions (Wind)'!$V$8*Model!$AK$677*AVERAGE('Assumptions (Wind)'!$AH$2:$AI$2)/10^9),0)</f>
        <v>-0.1799128355</v>
      </c>
      <c r="AR768" s="160">
        <f>IF(and($AK$677&gt;0,Model!AD$1&lt;='Assumptions (Wind)'!$V$13),PPMT('Assumptions (Wind)'!$V$10,Model!AD1,'Assumptions (Wind)'!$V$13,'Assumptions (Wind)'!$V$8*Model!$AK$677*AVERAGE('Assumptions (Wind)'!$AH$2:$AI$2)/10^9),0)</f>
        <v>-0.1943058624</v>
      </c>
      <c r="AS768" s="160">
        <f>IF(and($AK$677&gt;0,Model!AE$1&lt;='Assumptions (Wind)'!$V$13),PPMT('Assumptions (Wind)'!$V$10,Model!AE1,'Assumptions (Wind)'!$V$13,'Assumptions (Wind)'!$V$8*Model!$AK$677*AVERAGE('Assumptions (Wind)'!$AH$2:$AI$2)/10^9),0)</f>
        <v>-0.2098503314</v>
      </c>
      <c r="AT768" s="160">
        <f>IF(and($AK$677&gt;0,Model!AF$1&lt;='Assumptions (Wind)'!$V$13),PPMT('Assumptions (Wind)'!$V$10,Model!AF1,'Assumptions (Wind)'!$V$13,'Assumptions (Wind)'!$V$8*Model!$AK$677*AVERAGE('Assumptions (Wind)'!$AH$2:$AI$2)/10^9),0)</f>
        <v>-0.2266383579</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-0.115219722</v>
      </c>
      <c r="AM769" s="177">
        <f>IF(and($AL$677&gt;0,Model!X$1&lt;='Assumptions (Wind)'!$V$13),PPMT('Assumptions (Wind)'!$V$10,Model!X1,'Assumptions (Wind)'!$V$13,'Assumptions (Wind)'!$V$8*Model!$AL$677*AVERAGE('Assumptions (Wind)'!$AI$2:$AJ$2)/10^9),0)</f>
        <v>-0.1244372997</v>
      </c>
      <c r="AN769" s="177">
        <f>IF(and($AL$677&gt;0,Model!Y$1&lt;='Assumptions (Wind)'!$V$13),PPMT('Assumptions (Wind)'!$V$10,Model!Y1,'Assumptions (Wind)'!$V$13,'Assumptions (Wind)'!$V$8*Model!$AL$677*AVERAGE('Assumptions (Wind)'!$AI$2:$AJ$2)/10^9),0)</f>
        <v>-0.1343922837</v>
      </c>
      <c r="AO769" s="177">
        <f>IF(and($AL$677&gt;0,Model!Z$1&lt;='Assumptions (Wind)'!$V$13),PPMT('Assumptions (Wind)'!$V$10,Model!Z1,'Assumptions (Wind)'!$V$13,'Assumptions (Wind)'!$V$8*Model!$AL$677*AVERAGE('Assumptions (Wind)'!$AI$2:$AJ$2)/10^9),0)</f>
        <v>-0.1451436664</v>
      </c>
      <c r="AP769" s="177">
        <f>IF(and($AL$677&gt;0,Model!AA$1&lt;='Assumptions (Wind)'!$V$13),PPMT('Assumptions (Wind)'!$V$10,Model!AA1,'Assumptions (Wind)'!$V$13,'Assumptions (Wind)'!$V$8*Model!$AL$677*AVERAGE('Assumptions (Wind)'!$AI$2:$AJ$2)/10^9),0)</f>
        <v>-0.1567551597</v>
      </c>
      <c r="AQ769" s="177">
        <f>IF(and($AL$677&gt;0,Model!AB$1&lt;='Assumptions (Wind)'!$V$13),PPMT('Assumptions (Wind)'!$V$10,Model!AB1,'Assumptions (Wind)'!$V$13,'Assumptions (Wind)'!$V$8*Model!$AL$677*AVERAGE('Assumptions (Wind)'!$AI$2:$AJ$2)/10^9),0)</f>
        <v>-0.1692955725</v>
      </c>
      <c r="AR769" s="177">
        <f>IF(and($AL$677&gt;0,Model!AC$1&lt;='Assumptions (Wind)'!$V$13),PPMT('Assumptions (Wind)'!$V$10,Model!AC1,'Assumptions (Wind)'!$V$13,'Assumptions (Wind)'!$V$8*Model!$AL$677*AVERAGE('Assumptions (Wind)'!$AI$2:$AJ$2)/10^9),0)</f>
        <v>-0.1828392183</v>
      </c>
      <c r="AS769" s="177">
        <f>IF(and($AL$677&gt;0,Model!AD$1&lt;='Assumptions (Wind)'!$V$13),PPMT('Assumptions (Wind)'!$V$10,Model!AD1,'Assumptions (Wind)'!$V$13,'Assumptions (Wind)'!$V$8*Model!$AL$677*AVERAGE('Assumptions (Wind)'!$AI$2:$AJ$2)/10^9),0)</f>
        <v>-0.1974663557</v>
      </c>
      <c r="AT769" s="177">
        <f>IF(and($AL$677&gt;0,Model!AE$1&lt;='Assumptions (Wind)'!$V$13),PPMT('Assumptions (Wind)'!$V$10,Model!AE1,'Assumptions (Wind)'!$V$13,'Assumptions (Wind)'!$V$8*Model!$AL$677*AVERAGE('Assumptions (Wind)'!$AI$2:$AJ$2)/10^9),0)</f>
        <v>-0.2132636642</v>
      </c>
      <c r="AU769" s="177">
        <f>IF(and($AL$677&gt;0,Model!AF$1&lt;='Assumptions (Wind)'!$V$13),PPMT('Assumptions (Wind)'!$V$10,Model!AF1,'Assumptions (Wind)'!$V$13,'Assumptions (Wind)'!$V$8*Model!$AL$677*AVERAGE('Assumptions (Wind)'!$AI$2:$AJ$2)/10^9),0)</f>
        <v>-0.2303247573</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-0.1660922906</v>
      </c>
      <c r="AN770" s="160">
        <f>IF(and($AM$677&gt;0,Model!X$1&lt;='Assumptions (Wind)'!$V$13),PPMT('Assumptions (Wind)'!$V$10,Model!X1,'Assumptions (Wind)'!$V$13,'Assumptions (Wind)'!$V$8*Model!$AM$677*AVERAGE('Assumptions (Wind)'!$AJ$2:$AK$2)/10^9),0)</f>
        <v>-0.1793796739</v>
      </c>
      <c r="AO770" s="160">
        <f>IF(and($AM$677&gt;0,Model!Y$1&lt;='Assumptions (Wind)'!$V$13),PPMT('Assumptions (Wind)'!$V$10,Model!Y1,'Assumptions (Wind)'!$V$13,'Assumptions (Wind)'!$V$8*Model!$AM$677*AVERAGE('Assumptions (Wind)'!$AJ$2:$AK$2)/10^9),0)</f>
        <v>-0.1937300478</v>
      </c>
      <c r="AP770" s="160">
        <f>IF(and($AM$677&gt;0,Model!Z$1&lt;='Assumptions (Wind)'!$V$13),PPMT('Assumptions (Wind)'!$V$10,Model!Z1,'Assumptions (Wind)'!$V$13,'Assumptions (Wind)'!$V$8*Model!$AM$677*AVERAGE('Assumptions (Wind)'!$AJ$2:$AK$2)/10^9),0)</f>
        <v>-0.2092284516</v>
      </c>
      <c r="AQ770" s="160">
        <f>IF(and($AM$677&gt;0,Model!AA$1&lt;='Assumptions (Wind)'!$V$13),PPMT('Assumptions (Wind)'!$V$10,Model!AA1,'Assumptions (Wind)'!$V$13,'Assumptions (Wind)'!$V$8*Model!$AM$677*AVERAGE('Assumptions (Wind)'!$AJ$2:$AK$2)/10^9),0)</f>
        <v>-0.2259667278</v>
      </c>
      <c r="AR770" s="160">
        <f>IF(and($AM$677&gt;0,Model!AB$1&lt;='Assumptions (Wind)'!$V$13),PPMT('Assumptions (Wind)'!$V$10,Model!AB1,'Assumptions (Wind)'!$V$13,'Assumptions (Wind)'!$V$8*Model!$AM$677*AVERAGE('Assumptions (Wind)'!$AJ$2:$AK$2)/10^9),0)</f>
        <v>-0.244044066</v>
      </c>
      <c r="AS770" s="160">
        <f>IF(and($AM$677&gt;0,Model!AC$1&lt;='Assumptions (Wind)'!$V$13),PPMT('Assumptions (Wind)'!$V$10,Model!AC1,'Assumptions (Wind)'!$V$13,'Assumptions (Wind)'!$V$8*Model!$AM$677*AVERAGE('Assumptions (Wind)'!$AJ$2:$AK$2)/10^9),0)</f>
        <v>-0.2635675913</v>
      </c>
      <c r="AT770" s="160">
        <f>IF(and($AM$677&gt;0,Model!AD$1&lt;='Assumptions (Wind)'!$V$13),PPMT('Assumptions (Wind)'!$V$10,Model!AD1,'Assumptions (Wind)'!$V$13,'Assumptions (Wind)'!$V$8*Model!$AM$677*AVERAGE('Assumptions (Wind)'!$AJ$2:$AK$2)/10^9),0)</f>
        <v>-0.2846529986</v>
      </c>
      <c r="AU770" s="160">
        <f>IF(and($AM$677&gt;0,Model!AE$1&lt;='Assumptions (Wind)'!$V$13),PPMT('Assumptions (Wind)'!$V$10,Model!AE1,'Assumptions (Wind)'!$V$13,'Assumptions (Wind)'!$V$8*Model!$AM$677*AVERAGE('Assumptions (Wind)'!$AJ$2:$AK$2)/10^9),0)</f>
        <v>-0.3074252384</v>
      </c>
      <c r="AV770" s="160">
        <f>IF(and($AM$677&gt;0,Model!AF$1&lt;='Assumptions (Wind)'!$V$13),PPMT('Assumptions (Wind)'!$V$10,Model!AF1,'Assumptions (Wind)'!$V$13,'Assumptions (Wind)'!$V$8*Model!$AM$677*AVERAGE('Assumptions (Wind)'!$AJ$2:$AK$2)/10^9),0)</f>
        <v>-0.3320192575</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-0.1805650769</v>
      </c>
      <c r="AO771" s="160">
        <f>IF(and($AN$677&gt;0,Model!X$1&lt;='Assumptions (Wind)'!$V$13),PPMT('Assumptions (Wind)'!$V$10,Model!X1,'Assumptions (Wind)'!$V$13,'Assumptions (Wind)'!$V$8*Model!$AN$677*AVERAGE('Assumptions (Wind)'!$AK$2:$AL$2)/10^9),0)</f>
        <v>-0.1950102831</v>
      </c>
      <c r="AP771" s="160">
        <f>IF(and($AN$677&gt;0,Model!Y$1&lt;='Assumptions (Wind)'!$V$13),PPMT('Assumptions (Wind)'!$V$10,Model!Y1,'Assumptions (Wind)'!$V$13,'Assumptions (Wind)'!$V$8*Model!$AN$677*AVERAGE('Assumptions (Wind)'!$AK$2:$AL$2)/10^9),0)</f>
        <v>-0.2106111057</v>
      </c>
      <c r="AQ771" s="160">
        <f>IF(and($AN$677&gt;0,Model!Z$1&lt;='Assumptions (Wind)'!$V$13),PPMT('Assumptions (Wind)'!$V$10,Model!Z1,'Assumptions (Wind)'!$V$13,'Assumptions (Wind)'!$V$8*Model!$AN$677*AVERAGE('Assumptions (Wind)'!$AK$2:$AL$2)/10^9),0)</f>
        <v>-0.2274599942</v>
      </c>
      <c r="AR771" s="160">
        <f>IF(and($AN$677&gt;0,Model!AA$1&lt;='Assumptions (Wind)'!$V$13),PPMT('Assumptions (Wind)'!$V$10,Model!AA1,'Assumptions (Wind)'!$V$13,'Assumptions (Wind)'!$V$8*Model!$AN$677*AVERAGE('Assumptions (Wind)'!$AK$2:$AL$2)/10^9),0)</f>
        <v>-0.2456567937</v>
      </c>
      <c r="AS771" s="160">
        <f>IF(and($AN$677&gt;0,Model!AB$1&lt;='Assumptions (Wind)'!$V$13),PPMT('Assumptions (Wind)'!$V$10,Model!AB1,'Assumptions (Wind)'!$V$13,'Assumptions (Wind)'!$V$8*Model!$AN$677*AVERAGE('Assumptions (Wind)'!$AK$2:$AL$2)/10^9),0)</f>
        <v>-0.2653093372</v>
      </c>
      <c r="AT771" s="160">
        <f>IF(and($AN$677&gt;0,Model!AC$1&lt;='Assumptions (Wind)'!$V$13),PPMT('Assumptions (Wind)'!$V$10,Model!AC1,'Assumptions (Wind)'!$V$13,'Assumptions (Wind)'!$V$8*Model!$AN$677*AVERAGE('Assumptions (Wind)'!$AK$2:$AL$2)/10^9),0)</f>
        <v>-0.2865340842</v>
      </c>
      <c r="AU771" s="160">
        <f>IF(and($AN$677&gt;0,Model!AD$1&lt;='Assumptions (Wind)'!$V$13),PPMT('Assumptions (Wind)'!$V$10,Model!AD1,'Assumptions (Wind)'!$V$13,'Assumptions (Wind)'!$V$8*Model!$AN$677*AVERAGE('Assumptions (Wind)'!$AK$2:$AL$2)/10^9),0)</f>
        <v>-0.309456811</v>
      </c>
      <c r="AV771" s="160">
        <f>IF(and($AN$677&gt;0,Model!AE$1&lt;='Assumptions (Wind)'!$V$13),PPMT('Assumptions (Wind)'!$V$10,Model!AE1,'Assumptions (Wind)'!$V$13,'Assumptions (Wind)'!$V$8*Model!$AN$677*AVERAGE('Assumptions (Wind)'!$AK$2:$AL$2)/10^9),0)</f>
        <v>-0.3342133558</v>
      </c>
      <c r="AW771" s="160">
        <f>IF(and($AN$677&gt;0,Model!AF$1&lt;='Assumptions (Wind)'!$V$13),PPMT('Assumptions (Wind)'!$V$10,Model!AF1,'Assumptions (Wind)'!$V$13,'Assumptions (Wind)'!$V$8*Model!$AN$677*AVERAGE('Assumptions (Wind)'!$AK$2:$AL$2)/10^9),0)</f>
        <v>-0.3609504243</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-0.1682671982</v>
      </c>
      <c r="AP772" s="160">
        <f>IF(and($AO$677&gt;0,Model!X$1&lt;='Assumptions (Wind)'!$V$13),PPMT('Assumptions (Wind)'!$V$10,Model!X1,'Assumptions (Wind)'!$V$13,'Assumptions (Wind)'!$V$8*Model!$AO$677*AVERAGE('Assumptions (Wind)'!$AL$2:$AM$2)/10^9),0)</f>
        <v>-0.1817285741</v>
      </c>
      <c r="AQ772" s="160">
        <f>IF(and($AO$677&gt;0,Model!Y$1&lt;='Assumptions (Wind)'!$V$13),PPMT('Assumptions (Wind)'!$V$10,Model!Y1,'Assumptions (Wind)'!$V$13,'Assumptions (Wind)'!$V$8*Model!$AO$677*AVERAGE('Assumptions (Wind)'!$AL$2:$AM$2)/10^9),0)</f>
        <v>-0.19626686</v>
      </c>
      <c r="AR772" s="160">
        <f>IF(and($AO$677&gt;0,Model!Z$1&lt;='Assumptions (Wind)'!$V$13),PPMT('Assumptions (Wind)'!$V$10,Model!Z1,'Assumptions (Wind)'!$V$13,'Assumptions (Wind)'!$V$8*Model!$AO$677*AVERAGE('Assumptions (Wind)'!$AL$2:$AM$2)/10^9),0)</f>
        <v>-0.2119682088</v>
      </c>
      <c r="AS772" s="160">
        <f>IF(and($AO$677&gt;0,Model!AA$1&lt;='Assumptions (Wind)'!$V$13),PPMT('Assumptions (Wind)'!$V$10,Model!AA1,'Assumptions (Wind)'!$V$13,'Assumptions (Wind)'!$V$8*Model!$AO$677*AVERAGE('Assumptions (Wind)'!$AL$2:$AM$2)/10^9),0)</f>
        <v>-0.2289256655</v>
      </c>
      <c r="AT772" s="160">
        <f>IF(and($AO$677&gt;0,Model!AB$1&lt;='Assumptions (Wind)'!$V$13),PPMT('Assumptions (Wind)'!$V$10,Model!AB1,'Assumptions (Wind)'!$V$13,'Assumptions (Wind)'!$V$8*Model!$AO$677*AVERAGE('Assumptions (Wind)'!$AL$2:$AM$2)/10^9),0)</f>
        <v>-0.2472397188</v>
      </c>
      <c r="AU772" s="160">
        <f>IF(and($AO$677&gt;0,Model!AC$1&lt;='Assumptions (Wind)'!$V$13),PPMT('Assumptions (Wind)'!$V$10,Model!AC1,'Assumptions (Wind)'!$V$13,'Assumptions (Wind)'!$V$8*Model!$AO$677*AVERAGE('Assumptions (Wind)'!$AL$2:$AM$2)/10^9),0)</f>
        <v>-0.2670188963</v>
      </c>
      <c r="AV772" s="160">
        <f>IF(and($AO$677&gt;0,Model!AD$1&lt;='Assumptions (Wind)'!$V$13),PPMT('Assumptions (Wind)'!$V$10,Model!AD1,'Assumptions (Wind)'!$V$13,'Assumptions (Wind)'!$V$8*Model!$AO$677*AVERAGE('Assumptions (Wind)'!$AL$2:$AM$2)/10^9),0)</f>
        <v>-0.288380408</v>
      </c>
      <c r="AW772" s="160">
        <f>IF(and($AO$677&gt;0,Model!AE$1&lt;='Assumptions (Wind)'!$V$13),PPMT('Assumptions (Wind)'!$V$10,Model!AE1,'Assumptions (Wind)'!$V$13,'Assumptions (Wind)'!$V$8*Model!$AO$677*AVERAGE('Assumptions (Wind)'!$AL$2:$AM$2)/10^9),0)</f>
        <v>-0.3114508406</v>
      </c>
      <c r="AX772" s="160">
        <f>IF(and($AO$677&gt;0,Model!AF$1&lt;='Assumptions (Wind)'!$V$13),PPMT('Assumptions (Wind)'!$V$10,Model!AF1,'Assumptions (Wind)'!$V$13,'Assumptions (Wind)'!$V$8*Model!$AO$677*AVERAGE('Assumptions (Wind)'!$AL$2:$AM$2)/10^9),0)</f>
        <v>-0.3363669079</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-0.1562966394</v>
      </c>
      <c r="AQ773" s="160">
        <f>IF(and($AP$677&gt;0,Model!X$1&lt;='Assumptions (Wind)'!$V$13),PPMT('Assumptions (Wind)'!$V$10,Model!X1,'Assumptions (Wind)'!$V$13,'Assumptions (Wind)'!$V$8*Model!$AP$677*AVERAGE('Assumptions (Wind)'!$AM$2:$AN$2)/10^9),0)</f>
        <v>-0.1688003705</v>
      </c>
      <c r="AR773" s="160">
        <f>IF(and($AP$677&gt;0,Model!Y$1&lt;='Assumptions (Wind)'!$V$13),PPMT('Assumptions (Wind)'!$V$10,Model!Y1,'Assumptions (Wind)'!$V$13,'Assumptions (Wind)'!$V$8*Model!$AP$677*AVERAGE('Assumptions (Wind)'!$AM$2:$AN$2)/10^9),0)</f>
        <v>-0.1823044002</v>
      </c>
      <c r="AS773" s="160">
        <f>IF(and($AP$677&gt;0,Model!Z$1&lt;='Assumptions (Wind)'!$V$13),PPMT('Assumptions (Wind)'!$V$10,Model!Z1,'Assumptions (Wind)'!$V$13,'Assumptions (Wind)'!$V$8*Model!$AP$677*AVERAGE('Assumptions (Wind)'!$AM$2:$AN$2)/10^9),0)</f>
        <v>-0.1968887522</v>
      </c>
      <c r="AT773" s="160">
        <f>IF(and($AP$677&gt;0,Model!AA$1&lt;='Assumptions (Wind)'!$V$13),PPMT('Assumptions (Wind)'!$V$10,Model!AA1,'Assumptions (Wind)'!$V$13,'Assumptions (Wind)'!$V$8*Model!$AP$677*AVERAGE('Assumptions (Wind)'!$AM$2:$AN$2)/10^9),0)</f>
        <v>-0.2126398524</v>
      </c>
      <c r="AU773" s="160">
        <f>IF(and($AP$677&gt;0,Model!AB$1&lt;='Assumptions (Wind)'!$V$13),PPMT('Assumptions (Wind)'!$V$10,Model!AB1,'Assumptions (Wind)'!$V$13,'Assumptions (Wind)'!$V$8*Model!$AP$677*AVERAGE('Assumptions (Wind)'!$AM$2:$AN$2)/10^9),0)</f>
        <v>-0.2296510406</v>
      </c>
      <c r="AV773" s="160">
        <f>IF(and($AP$677&gt;0,Model!AC$1&lt;='Assumptions (Wind)'!$V$13),PPMT('Assumptions (Wind)'!$V$10,Model!AC1,'Assumptions (Wind)'!$V$13,'Assumptions (Wind)'!$V$8*Model!$AP$677*AVERAGE('Assumptions (Wind)'!$AM$2:$AN$2)/10^9),0)</f>
        <v>-0.2480231238</v>
      </c>
      <c r="AW773" s="160">
        <f>IF(and($AP$677&gt;0,Model!AD$1&lt;='Assumptions (Wind)'!$V$13),PPMT('Assumptions (Wind)'!$V$10,Model!AD1,'Assumptions (Wind)'!$V$13,'Assumptions (Wind)'!$V$8*Model!$AP$677*AVERAGE('Assumptions (Wind)'!$AM$2:$AN$2)/10^9),0)</f>
        <v>-0.2678649737</v>
      </c>
      <c r="AX773" s="160">
        <f>IF(and($AP$677&gt;0,Model!AE$1&lt;='Assumptions (Wind)'!$V$13),PPMT('Assumptions (Wind)'!$V$10,Model!AE1,'Assumptions (Wind)'!$V$13,'Assumptions (Wind)'!$V$8*Model!$AP$677*AVERAGE('Assumptions (Wind)'!$AM$2:$AN$2)/10^9),0)</f>
        <v>-0.2892941716</v>
      </c>
      <c r="AY773" s="160">
        <f>IF(and($AP$677&gt;0,Model!AF$1&lt;='Assumptions (Wind)'!$V$13),PPMT('Assumptions (Wind)'!$V$10,Model!AF1,'Assumptions (Wind)'!$V$13,'Assumptions (Wind)'!$V$8*Model!$AP$677*AVERAGE('Assumptions (Wind)'!$AM$2:$AN$2)/10^9),0)</f>
        <v>-0.3124377053</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-0.3271636955</v>
      </c>
      <c r="AR774" s="160">
        <f>IF(and($AQ$677&gt;0,Model!X$1&lt;='Assumptions (Wind)'!$V$13),PPMT('Assumptions (Wind)'!$V$10,Model!X1,'Assumptions (Wind)'!$V$13,'Assumptions (Wind)'!$V$8*Model!$AQ$677*AVERAGE('Assumptions (Wind)'!$AN$2:$AO$2)/10^9),0)</f>
        <v>-0.3533367911</v>
      </c>
      <c r="AS774" s="160">
        <f>IF(and($AQ$677&gt;0,Model!Y$1&lt;='Assumptions (Wind)'!$V$13),PPMT('Assumptions (Wind)'!$V$10,Model!Y1,'Assumptions (Wind)'!$V$13,'Assumptions (Wind)'!$V$8*Model!$AQ$677*AVERAGE('Assumptions (Wind)'!$AN$2:$AO$2)/10^9),0)</f>
        <v>-0.3816037344</v>
      </c>
      <c r="AT774" s="160">
        <f>IF(and($AQ$677&gt;0,Model!Z$1&lt;='Assumptions (Wind)'!$V$13),PPMT('Assumptions (Wind)'!$V$10,Model!Z1,'Assumptions (Wind)'!$V$13,'Assumptions (Wind)'!$V$8*Model!$AQ$677*AVERAGE('Assumptions (Wind)'!$AN$2:$AO$2)/10^9),0)</f>
        <v>-0.4121320332</v>
      </c>
      <c r="AU774" s="160">
        <f>IF(and($AQ$677&gt;0,Model!AA$1&lt;='Assumptions (Wind)'!$V$13),PPMT('Assumptions (Wind)'!$V$10,Model!AA1,'Assumptions (Wind)'!$V$13,'Assumptions (Wind)'!$V$8*Model!$AQ$677*AVERAGE('Assumptions (Wind)'!$AN$2:$AO$2)/10^9),0)</f>
        <v>-0.4451025958</v>
      </c>
      <c r="AV774" s="160">
        <f>IF(and($AQ$677&gt;0,Model!AB$1&lt;='Assumptions (Wind)'!$V$13),PPMT('Assumptions (Wind)'!$V$10,Model!AB1,'Assumptions (Wind)'!$V$13,'Assumptions (Wind)'!$V$8*Model!$AQ$677*AVERAGE('Assumptions (Wind)'!$AN$2:$AO$2)/10^9),0)</f>
        <v>-0.4807108035</v>
      </c>
      <c r="AW774" s="160">
        <f>IF(and($AQ$677&gt;0,Model!AC$1&lt;='Assumptions (Wind)'!$V$13),PPMT('Assumptions (Wind)'!$V$10,Model!AC1,'Assumptions (Wind)'!$V$13,'Assumptions (Wind)'!$V$8*Model!$AQ$677*AVERAGE('Assumptions (Wind)'!$AN$2:$AO$2)/10^9),0)</f>
        <v>-0.5191676678</v>
      </c>
      <c r="AX774" s="160">
        <f>IF(and($AQ$677&gt;0,Model!AD$1&lt;='Assumptions (Wind)'!$V$13),PPMT('Assumptions (Wind)'!$V$10,Model!AD1,'Assumptions (Wind)'!$V$13,'Assumptions (Wind)'!$V$8*Model!$AQ$677*AVERAGE('Assumptions (Wind)'!$AN$2:$AO$2)/10^9),0)</f>
        <v>-0.5607010812</v>
      </c>
      <c r="AY774" s="160">
        <f>IF(and($AQ$677&gt;0,Model!AE$1&lt;='Assumptions (Wind)'!$V$13),PPMT('Assumptions (Wind)'!$V$10,Model!AE1,'Assumptions (Wind)'!$V$13,'Assumptions (Wind)'!$V$8*Model!$AQ$677*AVERAGE('Assumptions (Wind)'!$AN$2:$AO$2)/10^9),0)</f>
        <v>-0.6055571677</v>
      </c>
      <c r="AZ774" s="160">
        <f>IF(and($AQ$677&gt;0,Model!AF$1&lt;='Assumptions (Wind)'!$V$13),PPMT('Assumptions (Wind)'!$V$10,Model!AF1,'Assumptions (Wind)'!$V$13,'Assumptions (Wind)'!$V$8*Model!$AQ$677*AVERAGE('Assumptions (Wind)'!$AN$2:$AO$2)/10^9),0)</f>
        <v>-0.6540017411</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-0.1229935949</v>
      </c>
      <c r="AS775" s="160">
        <f>IF(and($AR$677&gt;0,Model!X$1&lt;='Assumptions (Wind)'!$V$13),PPMT('Assumptions (Wind)'!$V$10,Model!X1,'Assumptions (Wind)'!$V$13,'Assumptions (Wind)'!$V$8*Model!$AR$677*AVERAGE('Assumptions (Wind)'!$AO$2:$AP$2)/10^9),0)</f>
        <v>-0.1328330825</v>
      </c>
      <c r="AT775" s="160">
        <f>IF(and($AR$677&gt;0,Model!Y$1&lt;='Assumptions (Wind)'!$V$13),PPMT('Assumptions (Wind)'!$V$10,Model!Y1,'Assumptions (Wind)'!$V$13,'Assumptions (Wind)'!$V$8*Model!$AR$677*AVERAGE('Assumptions (Wind)'!$AO$2:$AP$2)/10^9),0)</f>
        <v>-0.1434597291</v>
      </c>
      <c r="AU775" s="160">
        <f>IF(and($AR$677&gt;0,Model!Z$1&lt;='Assumptions (Wind)'!$V$13),PPMT('Assumptions (Wind)'!$V$10,Model!Z1,'Assumptions (Wind)'!$V$13,'Assumptions (Wind)'!$V$8*Model!$AR$677*AVERAGE('Assumptions (Wind)'!$AO$2:$AP$2)/10^9),0)</f>
        <v>-0.1549365075</v>
      </c>
      <c r="AV775" s="160">
        <f>IF(and($AR$677&gt;0,Model!AA$1&lt;='Assumptions (Wind)'!$V$13),PPMT('Assumptions (Wind)'!$V$10,Model!AA1,'Assumptions (Wind)'!$V$13,'Assumptions (Wind)'!$V$8*Model!$AR$677*AVERAGE('Assumptions (Wind)'!$AO$2:$AP$2)/10^9),0)</f>
        <v>-0.1673314281</v>
      </c>
      <c r="AW775" s="160">
        <f>IF(and($AR$677&gt;0,Model!AB$1&lt;='Assumptions (Wind)'!$V$13),PPMT('Assumptions (Wind)'!$V$10,Model!AB1,'Assumptions (Wind)'!$V$13,'Assumptions (Wind)'!$V$8*Model!$AR$677*AVERAGE('Assumptions (Wind)'!$AO$2:$AP$2)/10^9),0)</f>
        <v>-0.1807179423</v>
      </c>
      <c r="AX775" s="160">
        <f>IF(and($AR$677&gt;0,Model!AC$1&lt;='Assumptions (Wind)'!$V$13),PPMT('Assumptions (Wind)'!$V$10,Model!AC1,'Assumptions (Wind)'!$V$13,'Assumptions (Wind)'!$V$8*Model!$AR$677*AVERAGE('Assumptions (Wind)'!$AO$2:$AP$2)/10^9),0)</f>
        <v>-0.1951753777</v>
      </c>
      <c r="AY775" s="160">
        <f>IF(and($AR$677&gt;0,Model!AD$1&lt;='Assumptions (Wind)'!$V$13),PPMT('Assumptions (Wind)'!$V$10,Model!AD1,'Assumptions (Wind)'!$V$13,'Assumptions (Wind)'!$V$8*Model!$AR$677*AVERAGE('Assumptions (Wind)'!$AO$2:$AP$2)/10^9),0)</f>
        <v>-0.2107894079</v>
      </c>
      <c r="AZ775" s="160">
        <f>IF(and($AR$677&gt;0,Model!AE$1&lt;='Assumptions (Wind)'!$V$13),PPMT('Assumptions (Wind)'!$V$10,Model!AE1,'Assumptions (Wind)'!$V$13,'Assumptions (Wind)'!$V$8*Model!$AR$677*AVERAGE('Assumptions (Wind)'!$AO$2:$AP$2)/10^9),0)</f>
        <v>-0.2276525605</v>
      </c>
      <c r="BA775" s="160">
        <f>IF(and($AR$677&gt;0,Model!AF$1&lt;='Assumptions (Wind)'!$V$13),PPMT('Assumptions (Wind)'!$V$10,Model!AF1,'Assumptions (Wind)'!$V$13,'Assumptions (Wind)'!$V$8*Model!$AR$677*AVERAGE('Assumptions (Wind)'!$AO$2:$AP$2)/10^9),0)</f>
        <v>-0.2458647654</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-0.1697416133</v>
      </c>
      <c r="AT776" s="160">
        <f>IF(and($AS$677&gt;0,Model!X$1&lt;='Assumptions (Wind)'!$V$13),PPMT('Assumptions (Wind)'!$V$10,Model!X1,'Assumptions (Wind)'!$V$13,'Assumptions (Wind)'!$V$8*Model!$AS$677*AVERAGE('Assumptions (Wind)'!$AP$2:$AQ$2)/10^9),0)</f>
        <v>-0.1833209424</v>
      </c>
      <c r="AU776" s="160">
        <f>IF(and($AS$677&gt;0,Model!Y$1&lt;='Assumptions (Wind)'!$V$13),PPMT('Assumptions (Wind)'!$V$10,Model!Y1,'Assumptions (Wind)'!$V$13,'Assumptions (Wind)'!$V$8*Model!$AS$677*AVERAGE('Assumptions (Wind)'!$AP$2:$AQ$2)/10^9),0)</f>
        <v>-0.1979866178</v>
      </c>
      <c r="AV776" s="160">
        <f>IF(and($AS$677&gt;0,Model!Z$1&lt;='Assumptions (Wind)'!$V$13),PPMT('Assumptions (Wind)'!$V$10,Model!Z1,'Assumptions (Wind)'!$V$13,'Assumptions (Wind)'!$V$8*Model!$AS$677*AVERAGE('Assumptions (Wind)'!$AP$2:$AQ$2)/10^9),0)</f>
        <v>-0.2138255472</v>
      </c>
      <c r="AW776" s="160">
        <f>IF(and($AS$677&gt;0,Model!AA$1&lt;='Assumptions (Wind)'!$V$13),PPMT('Assumptions (Wind)'!$V$10,Model!AA1,'Assumptions (Wind)'!$V$13,'Assumptions (Wind)'!$V$8*Model!$AS$677*AVERAGE('Assumptions (Wind)'!$AP$2:$AQ$2)/10^9),0)</f>
        <v>-0.230931591</v>
      </c>
      <c r="AX776" s="160">
        <f>IF(and($AS$677&gt;0,Model!AB$1&lt;='Assumptions (Wind)'!$V$13),PPMT('Assumptions (Wind)'!$V$10,Model!AB1,'Assumptions (Wind)'!$V$13,'Assumptions (Wind)'!$V$8*Model!$AS$677*AVERAGE('Assumptions (Wind)'!$AP$2:$AQ$2)/10^9),0)</f>
        <v>-0.2494061183</v>
      </c>
      <c r="AY776" s="160">
        <f>IF(and($AS$677&gt;0,Model!AC$1&lt;='Assumptions (Wind)'!$V$13),PPMT('Assumptions (Wind)'!$V$10,Model!AC1,'Assumptions (Wind)'!$V$13,'Assumptions (Wind)'!$V$8*Model!$AS$677*AVERAGE('Assumptions (Wind)'!$AP$2:$AQ$2)/10^9),0)</f>
        <v>-0.2693586077</v>
      </c>
      <c r="AZ776" s="160">
        <f>IF(and($AS$677&gt;0,Model!AD$1&lt;='Assumptions (Wind)'!$V$13),PPMT('Assumptions (Wind)'!$V$10,Model!AD1,'Assumptions (Wind)'!$V$13,'Assumptions (Wind)'!$V$8*Model!$AS$677*AVERAGE('Assumptions (Wind)'!$AP$2:$AQ$2)/10^9),0)</f>
        <v>-0.2909072963</v>
      </c>
      <c r="BA776" s="160">
        <f>IF(and($AS$677&gt;0,Model!AE$1&lt;='Assumptions (Wind)'!$V$13),PPMT('Assumptions (Wind)'!$V$10,Model!AE1,'Assumptions (Wind)'!$V$13,'Assumptions (Wind)'!$V$8*Model!$AS$677*AVERAGE('Assumptions (Wind)'!$AP$2:$AQ$2)/10^9),0)</f>
        <v>-0.31417988</v>
      </c>
      <c r="BB776" s="160">
        <f>IF(and($AS$677&gt;0,Model!AF$1&lt;='Assumptions (Wind)'!$V$13),PPMT('Assumptions (Wind)'!$V$10,Model!AF1,'Assumptions (Wind)'!$V$13,'Assumptions (Wind)'!$V$8*Model!$AS$677*AVERAGE('Assumptions (Wind)'!$AP$2:$AQ$2)/10^9),0)</f>
        <v>-0.3393142704</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-0.2902887159</v>
      </c>
      <c r="AU777" s="160">
        <f>IF(and($AT$677&gt;0,Model!X$1&lt;='Assumptions (Wind)'!$V$13),PPMT('Assumptions (Wind)'!$V$10,Model!X1,'Assumptions (Wind)'!$V$13,'Assumptions (Wind)'!$V$8*Model!$AT$677*AVERAGE('Assumptions (Wind)'!$AQ$2:$AR$2)/10^9),0)</f>
        <v>-0.3135118132</v>
      </c>
      <c r="AV777" s="160">
        <f>IF(and($AT$677&gt;0,Model!Y$1&lt;='Assumptions (Wind)'!$V$13),PPMT('Assumptions (Wind)'!$V$10,Model!Y1,'Assumptions (Wind)'!$V$13,'Assumptions (Wind)'!$V$8*Model!$AT$677*AVERAGE('Assumptions (Wind)'!$AQ$2:$AR$2)/10^9),0)</f>
        <v>-0.3385927582</v>
      </c>
      <c r="AW777" s="160">
        <f>IF(and($AT$677&gt;0,Model!Z$1&lt;='Assumptions (Wind)'!$V$13),PPMT('Assumptions (Wind)'!$V$10,Model!Z1,'Assumptions (Wind)'!$V$13,'Assumptions (Wind)'!$V$8*Model!$AT$677*AVERAGE('Assumptions (Wind)'!$AQ$2:$AR$2)/10^9),0)</f>
        <v>-0.3656801789</v>
      </c>
      <c r="AX777" s="160">
        <f>IF(and($AT$677&gt;0,Model!AA$1&lt;='Assumptions (Wind)'!$V$13),PPMT('Assumptions (Wind)'!$V$10,Model!AA1,'Assumptions (Wind)'!$V$13,'Assumptions (Wind)'!$V$8*Model!$AT$677*AVERAGE('Assumptions (Wind)'!$AQ$2:$AR$2)/10^9),0)</f>
        <v>-0.3949345932</v>
      </c>
      <c r="AY777" s="160">
        <f>IF(and($AT$677&gt;0,Model!AB$1&lt;='Assumptions (Wind)'!$V$13),PPMT('Assumptions (Wind)'!$V$10,Model!AB1,'Assumptions (Wind)'!$V$13,'Assumptions (Wind)'!$V$8*Model!$AT$677*AVERAGE('Assumptions (Wind)'!$AQ$2:$AR$2)/10^9),0)</f>
        <v>-0.4265293606</v>
      </c>
      <c r="AZ777" s="160">
        <f>IF(and($AT$677&gt;0,Model!AC$1&lt;='Assumptions (Wind)'!$V$13),PPMT('Assumptions (Wind)'!$V$10,Model!AC1,'Assumptions (Wind)'!$V$13,'Assumptions (Wind)'!$V$8*Model!$AT$677*AVERAGE('Assumptions (Wind)'!$AQ$2:$AR$2)/10^9),0)</f>
        <v>-0.4606517095</v>
      </c>
      <c r="BA777" s="160">
        <f>IF(and($AT$677&gt;0,Model!AD$1&lt;='Assumptions (Wind)'!$V$13),PPMT('Assumptions (Wind)'!$V$10,Model!AD1,'Assumptions (Wind)'!$V$13,'Assumptions (Wind)'!$V$8*Model!$AT$677*AVERAGE('Assumptions (Wind)'!$AQ$2:$AR$2)/10^9),0)</f>
        <v>-0.4975038463</v>
      </c>
      <c r="BB777" s="160">
        <f>IF(and($AT$677&gt;0,Model!AE$1&lt;='Assumptions (Wind)'!$V$13),PPMT('Assumptions (Wind)'!$V$10,Model!AE1,'Assumptions (Wind)'!$V$13,'Assumptions (Wind)'!$V$8*Model!$AT$677*AVERAGE('Assumptions (Wind)'!$AQ$2:$AR$2)/10^9),0)</f>
        <v>-0.537304154</v>
      </c>
      <c r="BC777" s="160">
        <f>IF(and($AT$677&gt;0,Model!AF$1&lt;='Assumptions (Wind)'!$V$13),PPMT('Assumptions (Wind)'!$V$10,Model!AF1,'Assumptions (Wind)'!$V$13,'Assumptions (Wind)'!$V$8*Model!$AT$677*AVERAGE('Assumptions (Wind)'!$AQ$2:$AR$2)/10^9),0)</f>
        <v>-0.5802884863</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-0.3698495126</v>
      </c>
      <c r="AV778" s="160">
        <f>IF(and($AU$677&gt;0,Model!X$1&lt;='Assumptions (Wind)'!$V$13),PPMT('Assumptions (Wind)'!$V$10,Model!X1,'Assumptions (Wind)'!$V$13,'Assumptions (Wind)'!$V$8*Model!$AU$677*AVERAGE('Assumptions (Wind)'!$AR$2:$AS$2)/10^9),0)</f>
        <v>-0.3994374736</v>
      </c>
      <c r="AW778" s="160">
        <f>IF(and($AU$677&gt;0,Model!Y$1&lt;='Assumptions (Wind)'!$V$13),PPMT('Assumptions (Wind)'!$V$10,Model!Y1,'Assumptions (Wind)'!$V$13,'Assumptions (Wind)'!$V$8*Model!$AU$677*AVERAGE('Assumptions (Wind)'!$AR$2:$AS$2)/10^9),0)</f>
        <v>-0.4313924715</v>
      </c>
      <c r="AX778" s="160">
        <f>IF(and($AU$677&gt;0,Model!Z$1&lt;='Assumptions (Wind)'!$V$13),PPMT('Assumptions (Wind)'!$V$10,Model!Z1,'Assumptions (Wind)'!$V$13,'Assumptions (Wind)'!$V$8*Model!$AU$677*AVERAGE('Assumptions (Wind)'!$AR$2:$AS$2)/10^9),0)</f>
        <v>-0.4659038692</v>
      </c>
      <c r="AY778" s="160">
        <f>IF(and($AU$677&gt;0,Model!AA$1&lt;='Assumptions (Wind)'!$V$13),PPMT('Assumptions (Wind)'!$V$10,Model!AA1,'Assumptions (Wind)'!$V$13,'Assumptions (Wind)'!$V$8*Model!$AU$677*AVERAGE('Assumptions (Wind)'!$AR$2:$AS$2)/10^9),0)</f>
        <v>-0.5031761788</v>
      </c>
      <c r="AZ778" s="160">
        <f>IF(and($AU$677&gt;0,Model!AB$1&lt;='Assumptions (Wind)'!$V$13),PPMT('Assumptions (Wind)'!$V$10,Model!AB1,'Assumptions (Wind)'!$V$13,'Assumptions (Wind)'!$V$8*Model!$AU$677*AVERAGE('Assumptions (Wind)'!$AR$2:$AS$2)/10^9),0)</f>
        <v>-0.5434302731</v>
      </c>
      <c r="BA778" s="160">
        <f>IF(and($AU$677&gt;0,Model!AC$1&lt;='Assumptions (Wind)'!$V$13),PPMT('Assumptions (Wind)'!$V$10,Model!AC1,'Assumptions (Wind)'!$V$13,'Assumptions (Wind)'!$V$8*Model!$AU$677*AVERAGE('Assumptions (Wind)'!$AR$2:$AS$2)/10^9),0)</f>
        <v>-0.5869046949</v>
      </c>
      <c r="BB778" s="160">
        <f>IF(and($AU$677&gt;0,Model!AD$1&lt;='Assumptions (Wind)'!$V$13),PPMT('Assumptions (Wind)'!$V$10,Model!AD1,'Assumptions (Wind)'!$V$13,'Assumptions (Wind)'!$V$8*Model!$AU$677*AVERAGE('Assumptions (Wind)'!$AR$2:$AS$2)/10^9),0)</f>
        <v>-0.6338570705</v>
      </c>
      <c r="BC778" s="160">
        <f>IF(and($AU$677&gt;0,Model!AE$1&lt;='Assumptions (Wind)'!$V$13),PPMT('Assumptions (Wind)'!$V$10,Model!AE1,'Assumptions (Wind)'!$V$13,'Assumptions (Wind)'!$V$8*Model!$AU$677*AVERAGE('Assumptions (Wind)'!$AR$2:$AS$2)/10^9),0)</f>
        <v>-0.6845656362</v>
      </c>
      <c r="BD778" s="160">
        <f>IF(and($AU$677&gt;0,Model!AF$1&lt;='Assumptions (Wind)'!$V$13),PPMT('Assumptions (Wind)'!$V$10,Model!AF1,'Assumptions (Wind)'!$V$13,'Assumptions (Wind)'!$V$8*Model!$AU$677*AVERAGE('Assumptions (Wind)'!$AR$2:$AS$2)/10^9),0)</f>
        <v>-0.7393308871</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-0.2002097529</v>
      </c>
      <c r="AW779" s="160">
        <f>IF(and($AV$677&gt;0,Model!X$1&lt;='Assumptions (Wind)'!$V$13),PPMT('Assumptions (Wind)'!$V$10,Model!X1,'Assumptions (Wind)'!$V$13,'Assumptions (Wind)'!$V$8*Model!$AV$677*AVERAGE('Assumptions (Wind)'!$AS$2:$AT$2)/10^9),0)</f>
        <v>-0.2162265331</v>
      </c>
      <c r="AX779" s="160">
        <f>IF(and($AV$677&gt;0,Model!Y$1&lt;='Assumptions (Wind)'!$V$13),PPMT('Assumptions (Wind)'!$V$10,Model!Y1,'Assumptions (Wind)'!$V$13,'Assumptions (Wind)'!$V$8*Model!$AV$677*AVERAGE('Assumptions (Wind)'!$AS$2:$AT$2)/10^9),0)</f>
        <v>-0.2335246558</v>
      </c>
      <c r="AY779" s="160">
        <f>IF(and($AV$677&gt;0,Model!Z$1&lt;='Assumptions (Wind)'!$V$13),PPMT('Assumptions (Wind)'!$V$10,Model!Z1,'Assumptions (Wind)'!$V$13,'Assumptions (Wind)'!$V$8*Model!$AV$677*AVERAGE('Assumptions (Wind)'!$AS$2:$AT$2)/10^9),0)</f>
        <v>-0.2522066282</v>
      </c>
      <c r="AZ779" s="160">
        <f>IF(and($AV$677&gt;0,Model!AA$1&lt;='Assumptions (Wind)'!$V$13),PPMT('Assumptions (Wind)'!$V$10,Model!AA1,'Assumptions (Wind)'!$V$13,'Assumptions (Wind)'!$V$8*Model!$AV$677*AVERAGE('Assumptions (Wind)'!$AS$2:$AT$2)/10^9),0)</f>
        <v>-0.2723831585</v>
      </c>
      <c r="BA779" s="160">
        <f>IF(and($AV$677&gt;0,Model!AB$1&lt;='Assumptions (Wind)'!$V$13),PPMT('Assumptions (Wind)'!$V$10,Model!AB1,'Assumptions (Wind)'!$V$13,'Assumptions (Wind)'!$V$8*Model!$AV$677*AVERAGE('Assumptions (Wind)'!$AS$2:$AT$2)/10^9),0)</f>
        <v>-0.2941738112</v>
      </c>
      <c r="BB779" s="160">
        <f>IF(and($AV$677&gt;0,Model!AC$1&lt;='Assumptions (Wind)'!$V$13),PPMT('Assumptions (Wind)'!$V$10,Model!AC1,'Assumptions (Wind)'!$V$13,'Assumptions (Wind)'!$V$8*Model!$AV$677*AVERAGE('Assumptions (Wind)'!$AS$2:$AT$2)/10^9),0)</f>
        <v>-0.3177077161</v>
      </c>
      <c r="BC779" s="160">
        <f>IF(and($AV$677&gt;0,Model!AD$1&lt;='Assumptions (Wind)'!$V$13),PPMT('Assumptions (Wind)'!$V$10,Model!AD1,'Assumptions (Wind)'!$V$13,'Assumptions (Wind)'!$V$8*Model!$AV$677*AVERAGE('Assumptions (Wind)'!$AS$2:$AT$2)/10^9),0)</f>
        <v>-0.3431243334</v>
      </c>
      <c r="BD779" s="160">
        <f>IF(and($AV$677&gt;0,Model!AE$1&lt;='Assumptions (Wind)'!$V$13),PPMT('Assumptions (Wind)'!$V$10,Model!AE1,'Assumptions (Wind)'!$V$13,'Assumptions (Wind)'!$V$8*Model!$AV$677*AVERAGE('Assumptions (Wind)'!$AS$2:$AT$2)/10^9),0)</f>
        <v>-0.37057428</v>
      </c>
      <c r="BE779" s="160">
        <f>IF(and($AV$677&gt;0,Model!AF$1&lt;='Assumptions (Wind)'!$V$13),PPMT('Assumptions (Wind)'!$V$10,Model!AF1,'Assumptions (Wind)'!$V$13,'Assumptions (Wind)'!$V$8*Model!$AV$677*AVERAGE('Assumptions (Wind)'!$AS$2:$AT$2)/10^9),0)</f>
        <v>-0.4002202224</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-0.2431893712</v>
      </c>
      <c r="AX780" s="160">
        <f>IF(and($AW$677&gt;0,Model!X$1&lt;='Assumptions (Wind)'!$V$13),PPMT('Assumptions (Wind)'!$V$10,Model!X1,'Assumptions (Wind)'!$V$13,'Assumptions (Wind)'!$V$8*Model!$AW$677*AVERAGE('Assumptions (Wind)'!$AT$2:$AU$2)/10^9),0)</f>
        <v>-0.2626445209</v>
      </c>
      <c r="AY780" s="160">
        <f>IF(and($AW$677&gt;0,Model!Y$1&lt;='Assumptions (Wind)'!$V$13),PPMT('Assumptions (Wind)'!$V$10,Model!Y1,'Assumptions (Wind)'!$V$13,'Assumptions (Wind)'!$V$8*Model!$AW$677*AVERAGE('Assumptions (Wind)'!$AT$2:$AU$2)/10^9),0)</f>
        <v>-0.2836560826</v>
      </c>
      <c r="AZ780" s="160">
        <f>IF(and($AW$677&gt;0,Model!Z$1&lt;='Assumptions (Wind)'!$V$13),PPMT('Assumptions (Wind)'!$V$10,Model!Z1,'Assumptions (Wind)'!$V$13,'Assumptions (Wind)'!$V$8*Model!$AW$677*AVERAGE('Assumptions (Wind)'!$AT$2:$AU$2)/10^9),0)</f>
        <v>-0.3063485692</v>
      </c>
      <c r="BA780" s="160">
        <f>IF(and($AW$677&gt;0,Model!AA$1&lt;='Assumptions (Wind)'!$V$13),PPMT('Assumptions (Wind)'!$V$10,Model!AA1,'Assumptions (Wind)'!$V$13,'Assumptions (Wind)'!$V$8*Model!$AW$677*AVERAGE('Assumptions (Wind)'!$AT$2:$AU$2)/10^9),0)</f>
        <v>-0.3308564547</v>
      </c>
      <c r="BB780" s="160">
        <f>IF(and($AW$677&gt;0,Model!AB$1&lt;='Assumptions (Wind)'!$V$13),PPMT('Assumptions (Wind)'!$V$10,Model!AB1,'Assumptions (Wind)'!$V$13,'Assumptions (Wind)'!$V$8*Model!$AW$677*AVERAGE('Assumptions (Wind)'!$AT$2:$AU$2)/10^9),0)</f>
        <v>-0.3573249711</v>
      </c>
      <c r="BC780" s="160">
        <f>IF(and($AW$677&gt;0,Model!AC$1&lt;='Assumptions (Wind)'!$V$13),PPMT('Assumptions (Wind)'!$V$10,Model!AC1,'Assumptions (Wind)'!$V$13,'Assumptions (Wind)'!$V$8*Model!$AW$677*AVERAGE('Assumptions (Wind)'!$AT$2:$AU$2)/10^9),0)</f>
        <v>-0.3859109688</v>
      </c>
      <c r="BD780" s="160">
        <f>IF(and($AW$677&gt;0,Model!AD$1&lt;='Assumptions (Wind)'!$V$13),PPMT('Assumptions (Wind)'!$V$10,Model!AD1,'Assumptions (Wind)'!$V$13,'Assumptions (Wind)'!$V$8*Model!$AW$677*AVERAGE('Assumptions (Wind)'!$AT$2:$AU$2)/10^9),0)</f>
        <v>-0.4167838463</v>
      </c>
      <c r="BE780" s="160">
        <f>IF(and($AW$677&gt;0,Model!AE$1&lt;='Assumptions (Wind)'!$V$13),PPMT('Assumptions (Wind)'!$V$10,Model!AE1,'Assumptions (Wind)'!$V$13,'Assumptions (Wind)'!$V$8*Model!$AW$677*AVERAGE('Assumptions (Wind)'!$AT$2:$AU$2)/10^9),0)</f>
        <v>-0.450126554</v>
      </c>
      <c r="BF780" s="160">
        <f>IF(and($AW$677&gt;0,Model!AF$1&lt;='Assumptions (Wind)'!$V$13),PPMT('Assumptions (Wind)'!$V$10,Model!AF1,'Assumptions (Wind)'!$V$13,'Assumptions (Wind)'!$V$8*Model!$AW$677*AVERAGE('Assumptions (Wind)'!$AT$2:$AU$2)/10^9),0)</f>
        <v>-0.4861366783</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-0.103288851</v>
      </c>
      <c r="AY781" s="160">
        <f>IF(and($AX$677&gt;0,Model!X$1&lt;='Assumptions (Wind)'!$V$13),PPMT('Assumptions (Wind)'!$V$10,Model!X1,'Assumptions (Wind)'!$V$13,'Assumptions (Wind)'!$V$8*Model!$AX$677*AVERAGE('Assumptions (Wind)'!$AU$2:$AV$2)/10^9),0)</f>
        <v>-0.1115519591</v>
      </c>
      <c r="AZ781" s="160">
        <f>IF(and($AX$677&gt;0,Model!Y$1&lt;='Assumptions (Wind)'!$V$13),PPMT('Assumptions (Wind)'!$V$10,Model!Y1,'Assumptions (Wind)'!$V$13,'Assumptions (Wind)'!$V$8*Model!$AX$677*AVERAGE('Assumptions (Wind)'!$AU$2:$AV$2)/10^9),0)</f>
        <v>-0.1204761158</v>
      </c>
      <c r="BA781" s="160">
        <f>IF(and($AX$677&gt;0,Model!Z$1&lt;='Assumptions (Wind)'!$V$13),PPMT('Assumptions (Wind)'!$V$10,Model!Z1,'Assumptions (Wind)'!$V$13,'Assumptions (Wind)'!$V$8*Model!$AX$677*AVERAGE('Assumptions (Wind)'!$AU$2:$AV$2)/10^9),0)</f>
        <v>-0.1301142051</v>
      </c>
      <c r="BB781" s="160">
        <f>IF(and($AX$677&gt;0,Model!AA$1&lt;='Assumptions (Wind)'!$V$13),PPMT('Assumptions (Wind)'!$V$10,Model!AA1,'Assumptions (Wind)'!$V$13,'Assumptions (Wind)'!$V$8*Model!$AX$677*AVERAGE('Assumptions (Wind)'!$AU$2:$AV$2)/10^9),0)</f>
        <v>-0.1405233415</v>
      </c>
      <c r="BC781" s="160">
        <f>IF(and($AX$677&gt;0,Model!AB$1&lt;='Assumptions (Wind)'!$V$13),PPMT('Assumptions (Wind)'!$V$10,Model!AB1,'Assumptions (Wind)'!$V$13,'Assumptions (Wind)'!$V$8*Model!$AX$677*AVERAGE('Assumptions (Wind)'!$AU$2:$AV$2)/10^9),0)</f>
        <v>-0.1517652088</v>
      </c>
      <c r="BD781" s="160">
        <f>IF(and($AX$677&gt;0,Model!AC$1&lt;='Assumptions (Wind)'!$V$13),PPMT('Assumptions (Wind)'!$V$10,Model!AC1,'Assumptions (Wind)'!$V$13,'Assumptions (Wind)'!$V$8*Model!$AX$677*AVERAGE('Assumptions (Wind)'!$AU$2:$AV$2)/10^9),0)</f>
        <v>-0.1639064256</v>
      </c>
      <c r="BE781" s="160">
        <f>IF(and($AX$677&gt;0,Model!AD$1&lt;='Assumptions (Wind)'!$V$13),PPMT('Assumptions (Wind)'!$V$10,Model!AD1,'Assumptions (Wind)'!$V$13,'Assumptions (Wind)'!$V$8*Model!$AX$677*AVERAGE('Assumptions (Wind)'!$AU$2:$AV$2)/10^9),0)</f>
        <v>-0.1770189396</v>
      </c>
      <c r="BF781" s="160">
        <f>IF(and($AX$677&gt;0,Model!AE$1&lt;='Assumptions (Wind)'!$V$13),PPMT('Assumptions (Wind)'!$V$10,Model!AE1,'Assumptions (Wind)'!$V$13,'Assumptions (Wind)'!$V$8*Model!$AX$677*AVERAGE('Assumptions (Wind)'!$AU$2:$AV$2)/10^9),0)</f>
        <v>-0.1911804548</v>
      </c>
      <c r="BG781" s="160">
        <f>IF(and($AX$677&gt;0,Model!AF$1&lt;='Assumptions (Wind)'!$V$13),PPMT('Assumptions (Wind)'!$V$10,Model!AF1,'Assumptions (Wind)'!$V$13,'Assumptions (Wind)'!$V$8*Model!$AX$677*AVERAGE('Assumptions (Wind)'!$AU$2:$AV$2)/10^9),0)</f>
        <v>-0.2064748912</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-0.103997348</v>
      </c>
      <c r="AZ782" s="160">
        <f>IF(and($AY$677&gt;0,Model!X$1&lt;='Assumptions (Wind)'!$V$13),PPMT('Assumptions (Wind)'!$V$10,Model!X1,'Assumptions (Wind)'!$V$13,'Assumptions (Wind)'!$V$8*Model!$AY$677*AVERAGE('Assumptions (Wind)'!$AV$2:$AW$2)/10^9),0)</f>
        <v>-0.1123171358</v>
      </c>
      <c r="BA782" s="160">
        <f>IF(and($AY$677&gt;0,Model!Y$1&lt;='Assumptions (Wind)'!$V$13),PPMT('Assumptions (Wind)'!$V$10,Model!Y1,'Assumptions (Wind)'!$V$13,'Assumptions (Wind)'!$V$8*Model!$AY$677*AVERAGE('Assumptions (Wind)'!$AV$2:$AW$2)/10^9),0)</f>
        <v>-0.1213025067</v>
      </c>
      <c r="BB782" s="160">
        <f>IF(and($AY$677&gt;0,Model!Z$1&lt;='Assumptions (Wind)'!$V$13),PPMT('Assumptions (Wind)'!$V$10,Model!Z1,'Assumptions (Wind)'!$V$13,'Assumptions (Wind)'!$V$8*Model!$AY$677*AVERAGE('Assumptions (Wind)'!$AV$2:$AW$2)/10^9),0)</f>
        <v>-0.1310067072</v>
      </c>
      <c r="BC782" s="160">
        <f>IF(and($AY$677&gt;0,Model!AA$1&lt;='Assumptions (Wind)'!$V$13),PPMT('Assumptions (Wind)'!$V$10,Model!AA1,'Assumptions (Wind)'!$V$13,'Assumptions (Wind)'!$V$8*Model!$AY$677*AVERAGE('Assumptions (Wind)'!$AV$2:$AW$2)/10^9),0)</f>
        <v>-0.1414872438</v>
      </c>
      <c r="BD782" s="160">
        <f>IF(and($AY$677&gt;0,Model!AB$1&lt;='Assumptions (Wind)'!$V$13),PPMT('Assumptions (Wind)'!$V$10,Model!AB1,'Assumptions (Wind)'!$V$13,'Assumptions (Wind)'!$V$8*Model!$AY$677*AVERAGE('Assumptions (Wind)'!$AV$2:$AW$2)/10^9),0)</f>
        <v>-0.1528062233</v>
      </c>
      <c r="BE782" s="160">
        <f>IF(and($AY$677&gt;0,Model!AC$1&lt;='Assumptions (Wind)'!$V$13),PPMT('Assumptions (Wind)'!$V$10,Model!AC1,'Assumptions (Wind)'!$V$13,'Assumptions (Wind)'!$V$8*Model!$AY$677*AVERAGE('Assumptions (Wind)'!$AV$2:$AW$2)/10^9),0)</f>
        <v>-0.1650307211</v>
      </c>
      <c r="BF782" s="160">
        <f>IF(and($AY$677&gt;0,Model!AD$1&lt;='Assumptions (Wind)'!$V$13),PPMT('Assumptions (Wind)'!$V$10,Model!AD1,'Assumptions (Wind)'!$V$13,'Assumptions (Wind)'!$V$8*Model!$AY$677*AVERAGE('Assumptions (Wind)'!$AV$2:$AW$2)/10^9),0)</f>
        <v>-0.1782331788</v>
      </c>
      <c r="BG782" s="160">
        <f>IF(and($AY$677&gt;0,Model!AE$1&lt;='Assumptions (Wind)'!$V$13),PPMT('Assumptions (Wind)'!$V$10,Model!AE1,'Assumptions (Wind)'!$V$13,'Assumptions (Wind)'!$V$8*Model!$AY$677*AVERAGE('Assumptions (Wind)'!$AV$2:$AW$2)/10^9),0)</f>
        <v>-0.1924918331</v>
      </c>
      <c r="BH782" s="160">
        <f>IF(and($AY$677&gt;0,Model!AF$1&lt;='Assumptions (Wind)'!$V$13),PPMT('Assumptions (Wind)'!$V$10,Model!AF1,'Assumptions (Wind)'!$V$13,'Assumptions (Wind)'!$V$8*Model!$AY$677*AVERAGE('Assumptions (Wind)'!$AV$2:$AW$2)/10^9),0)</f>
        <v>-0.2078911798</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-0.209290672</v>
      </c>
      <c r="BA783" s="160">
        <f>IF(and($AZ$677&gt;0,Model!X$1&lt;='Assumptions (Wind)'!$V$13),PPMT('Assumptions (Wind)'!$V$10,Model!X1,'Assumptions (Wind)'!$V$13,'Assumptions (Wind)'!$V$8*Model!$AZ$677*AVERAGE('Assumptions (Wind)'!$AW$2:$AX$2)/10^9),0)</f>
        <v>-0.2260339258</v>
      </c>
      <c r="BB783" s="160">
        <f>IF(and($AZ$677&gt;0,Model!Y$1&lt;='Assumptions (Wind)'!$V$13),PPMT('Assumptions (Wind)'!$V$10,Model!Y1,'Assumptions (Wind)'!$V$13,'Assumptions (Wind)'!$V$8*Model!$AZ$677*AVERAGE('Assumptions (Wind)'!$AW$2:$AX$2)/10^9),0)</f>
        <v>-0.2441166398</v>
      </c>
      <c r="BC783" s="160">
        <f>IF(and($AZ$677&gt;0,Model!Z$1&lt;='Assumptions (Wind)'!$V$13),PPMT('Assumptions (Wind)'!$V$10,Model!Z1,'Assumptions (Wind)'!$V$13,'Assumptions (Wind)'!$V$8*Model!$AZ$677*AVERAGE('Assumptions (Wind)'!$AW$2:$AX$2)/10^9),0)</f>
        <v>-0.263645971</v>
      </c>
      <c r="BD783" s="160">
        <f>IF(and($AZ$677&gt;0,Model!AA$1&lt;='Assumptions (Wind)'!$V$13),PPMT('Assumptions (Wind)'!$V$10,Model!AA1,'Assumptions (Wind)'!$V$13,'Assumptions (Wind)'!$V$8*Model!$AZ$677*AVERAGE('Assumptions (Wind)'!$AW$2:$AX$2)/10^9),0)</f>
        <v>-0.2847376487</v>
      </c>
      <c r="BE783" s="160">
        <f>IF(and($AZ$677&gt;0,Model!AB$1&lt;='Assumptions (Wind)'!$V$13),PPMT('Assumptions (Wind)'!$V$10,Model!AB1,'Assumptions (Wind)'!$V$13,'Assumptions (Wind)'!$V$8*Model!$AZ$677*AVERAGE('Assumptions (Wind)'!$AW$2:$AX$2)/10^9),0)</f>
        <v>-0.3075166606</v>
      </c>
      <c r="BF783" s="160">
        <f>IF(and($AZ$677&gt;0,Model!AC$1&lt;='Assumptions (Wind)'!$V$13),PPMT('Assumptions (Wind)'!$V$10,Model!AC1,'Assumptions (Wind)'!$V$13,'Assumptions (Wind)'!$V$8*Model!$AZ$677*AVERAGE('Assumptions (Wind)'!$AW$2:$AX$2)/10^9),0)</f>
        <v>-0.3321179935</v>
      </c>
      <c r="BG783" s="160">
        <f>IF(and($AZ$677&gt;0,Model!AD$1&lt;='Assumptions (Wind)'!$V$13),PPMT('Assumptions (Wind)'!$V$10,Model!AD1,'Assumptions (Wind)'!$V$13,'Assumptions (Wind)'!$V$8*Model!$AZ$677*AVERAGE('Assumptions (Wind)'!$AW$2:$AX$2)/10^9),0)</f>
        <v>-0.3586874329</v>
      </c>
      <c r="BH783" s="160">
        <f>IF(and($AZ$677&gt;0,Model!AE$1&lt;='Assumptions (Wind)'!$V$13),PPMT('Assumptions (Wind)'!$V$10,Model!AE1,'Assumptions (Wind)'!$V$13,'Assumptions (Wind)'!$V$8*Model!$AZ$677*AVERAGE('Assumptions (Wind)'!$AW$2:$AX$2)/10^9),0)</f>
        <v>-0.3873824276</v>
      </c>
      <c r="BI783" s="160">
        <f>IF(and($AZ$677&gt;0,Model!AF$1&lt;='Assumptions (Wind)'!$V$13),PPMT('Assumptions (Wind)'!$V$10,Model!AF1,'Assumptions (Wind)'!$V$13,'Assumptions (Wind)'!$V$8*Model!$AZ$677*AVERAGE('Assumptions (Wind)'!$AW$2:$AX$2)/10^9),0)</f>
        <v>-0.4183730218</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-0.2105580517</v>
      </c>
      <c r="BB784" s="160">
        <f>IF(and($BA$677&gt;0,Model!X$1&lt;='Assumptions (Wind)'!$V$13),PPMT('Assumptions (Wind)'!$V$10,Model!X1,'Assumptions (Wind)'!$V$13,'Assumptions (Wind)'!$V$8*Model!$BA$677*AVERAGE('Assumptions (Wind)'!$AX$2:$AY$2)/10^9),0)</f>
        <v>-0.2274026958</v>
      </c>
      <c r="BC784" s="160">
        <f>IF(and($BA$677&gt;0,Model!Y$1&lt;='Assumptions (Wind)'!$V$13),PPMT('Assumptions (Wind)'!$V$10,Model!Y1,'Assumptions (Wind)'!$V$13,'Assumptions (Wind)'!$V$8*Model!$BA$677*AVERAGE('Assumptions (Wind)'!$AX$2:$AY$2)/10^9),0)</f>
        <v>-0.2455949115</v>
      </c>
      <c r="BD784" s="160">
        <f>IF(and($BA$677&gt;0,Model!Z$1&lt;='Assumptions (Wind)'!$V$13),PPMT('Assumptions (Wind)'!$V$10,Model!Z1,'Assumptions (Wind)'!$V$13,'Assumptions (Wind)'!$V$8*Model!$BA$677*AVERAGE('Assumptions (Wind)'!$AX$2:$AY$2)/10^9),0)</f>
        <v>-0.2652425044</v>
      </c>
      <c r="BE784" s="160">
        <f>IF(and($BA$677&gt;0,Model!AA$1&lt;='Assumptions (Wind)'!$V$13),PPMT('Assumptions (Wind)'!$V$10,Model!AA1,'Assumptions (Wind)'!$V$13,'Assumptions (Wind)'!$V$8*Model!$BA$677*AVERAGE('Assumptions (Wind)'!$AX$2:$AY$2)/10^9),0)</f>
        <v>-0.2864619047</v>
      </c>
      <c r="BF784" s="160">
        <f>IF(and($BA$677&gt;0,Model!AB$1&lt;='Assumptions (Wind)'!$V$13),PPMT('Assumptions (Wind)'!$V$10,Model!AB1,'Assumptions (Wind)'!$V$13,'Assumptions (Wind)'!$V$8*Model!$BA$677*AVERAGE('Assumptions (Wind)'!$AX$2:$AY$2)/10^9),0)</f>
        <v>-0.3093788571</v>
      </c>
      <c r="BG784" s="160">
        <f>IF(and($BA$677&gt;0,Model!AC$1&lt;='Assumptions (Wind)'!$V$13),PPMT('Assumptions (Wind)'!$V$10,Model!AC1,'Assumptions (Wind)'!$V$13,'Assumptions (Wind)'!$V$8*Model!$BA$677*AVERAGE('Assumptions (Wind)'!$AX$2:$AY$2)/10^9),0)</f>
        <v>-0.3341291657</v>
      </c>
      <c r="BH784" s="160">
        <f>IF(and($BA$677&gt;0,Model!AD$1&lt;='Assumptions (Wind)'!$V$13),PPMT('Assumptions (Wind)'!$V$10,Model!AD1,'Assumptions (Wind)'!$V$13,'Assumptions (Wind)'!$V$8*Model!$BA$677*AVERAGE('Assumptions (Wind)'!$AX$2:$AY$2)/10^9),0)</f>
        <v>-0.3608594989</v>
      </c>
      <c r="BI784" s="160">
        <f>IF(and($BA$677&gt;0,Model!AE$1&lt;='Assumptions (Wind)'!$V$13),PPMT('Assumptions (Wind)'!$V$10,Model!AE1,'Assumptions (Wind)'!$V$13,'Assumptions (Wind)'!$V$8*Model!$BA$677*AVERAGE('Assumptions (Wind)'!$AX$2:$AY$2)/10^9),0)</f>
        <v>-0.3897282588</v>
      </c>
      <c r="BJ784" s="160">
        <f>IF(and($BA$677&gt;0,Model!AF$1&lt;='Assumptions (Wind)'!$V$13),PPMT('Assumptions (Wind)'!$V$10,Model!AF1,'Assumptions (Wind)'!$V$13,'Assumptions (Wind)'!$V$8*Model!$BA$677*AVERAGE('Assumptions (Wind)'!$AX$2:$AY$2)/10^9),0)</f>
        <v>-0.4209065196</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-0.007063511836</v>
      </c>
      <c r="E785" s="177">
        <f t="array" ref="E785">SUM(IF(ISERROR(E786:E836),"",E786:E836))</f>
        <v>-0.006575921225</v>
      </c>
      <c r="F785" s="177">
        <f t="array" ref="F785">SUM(IF(ISERROR(F786:F836),"",F786:F836))</f>
        <v>-0.02125027064</v>
      </c>
      <c r="G785" s="177">
        <f t="array" ref="G785">SUM(IF(ISERROR(G786:G836),"",G786:G836))</f>
        <v>-0.01963223133</v>
      </c>
      <c r="H785" s="177">
        <f t="array" ref="H785">SUM(IF(ISERROR(H786:H836),"",H786:H836))</f>
        <v>-0.04704733075</v>
      </c>
      <c r="I785" s="177">
        <f t="array" ref="I785">SUM(IF(ISERROR(I786:I836),"",I786:I836))</f>
        <v>-0.05960356521</v>
      </c>
      <c r="J785" s="177">
        <f t="array" ref="J785">SUM(IF(ISERROR(J786:J836),"",J786:J836))</f>
        <v>-0.07447494804</v>
      </c>
      <c r="K785" s="177">
        <f t="array" ref="K785">SUM(IF(ISERROR(K786:K836),"",K786:K836))</f>
        <v>-0.1444348821</v>
      </c>
      <c r="L785" s="177">
        <f t="array" ref="L785">SUM(IF(ISERROR(L786:L836),"",L786:L836))</f>
        <v>-0.2348837838</v>
      </c>
      <c r="M785" s="177">
        <f t="array" ref="M785">SUM(IF(ISERROR(M786:M836),"",M786:M836))</f>
        <v>-0.3108119822</v>
      </c>
      <c r="N785" s="177">
        <f t="array" ref="N785">SUM(IF(ISERROR(N786:N836),"",N786:N836))</f>
        <v>-0.3646802488</v>
      </c>
      <c r="O785" s="177">
        <f t="array" ref="O785">SUM(IF(ISERROR(O786:O836),"",O786:O836))</f>
        <v>-0.6480038165</v>
      </c>
      <c r="P785" s="177">
        <f t="array" ref="P785">SUM(IF(ISERROR(P786:P836),"",P786:P836))</f>
        <v>-0.6179670685</v>
      </c>
      <c r="Q785" s="177">
        <f t="array" ref="Q785">SUM(IF(ISERROR(Q786:Q836),"",Q786:Q836))</f>
        <v>-0.6372124312</v>
      </c>
      <c r="R785" s="177">
        <f t="array" ref="R785">SUM(IF(ISERROR(R786:R836),"",R786:R836))</f>
        <v>-0.7783450713</v>
      </c>
      <c r="S785" s="177">
        <f t="array" ref="S785">SUM(IF(ISERROR(S786:S836),"",S786:S836))</f>
        <v>-0.9696572905</v>
      </c>
      <c r="T785" s="177">
        <f t="array" ref="T785">SUM(IF(ISERROR(T786:T836),"",T786:T836))</f>
        <v>-0.9511025956</v>
      </c>
      <c r="U785" s="177">
        <f t="array" ref="U785">SUM(IF(ISERROR(U786:U836),"",U786:U836))</f>
        <v>-0.9620617438</v>
      </c>
      <c r="V785" s="177">
        <f t="array" ref="V785">SUM(IF(ISERROR(V786:V836),"",V786:V836))</f>
        <v>-0.8195109891</v>
      </c>
      <c r="W785" s="177">
        <f t="array" ref="W785">SUM(IF(ISERROR(W786:W836),"",W786:W836))</f>
        <v>-0.6809835649</v>
      </c>
      <c r="X785" s="177">
        <f t="array" ref="X785">SUM(IF(ISERROR(X786:X836),"",X786:X836))</f>
        <v>-0.6586723494</v>
      </c>
      <c r="Y785" s="177">
        <f t="array" ref="Y785">SUM(IF(ISERROR(Y786:Y836),"",Y786:Y836))</f>
        <v>-0.630046633</v>
      </c>
      <c r="Z785" s="177">
        <f t="array" ref="Z785">SUM(IF(ISERROR(Z786:Z836),"",Z786:Z836))</f>
        <v>-0.6296831883</v>
      </c>
      <c r="AA785" s="177">
        <f t="array" ref="AA785">SUM(IF(ISERROR(AA786:AA836),"",AA786:AA836))</f>
        <v>-0.6168710705</v>
      </c>
      <c r="AB785" s="177">
        <f t="array" ref="AB785">SUM(IF(ISERROR(AB786:AB836),"",AB786:AB836))</f>
        <v>-0.5986517463</v>
      </c>
      <c r="AC785" s="177">
        <f t="array" ref="AC785">SUM(IF(ISERROR(AC786:AC836),"",AC786:AC836))</f>
        <v>-0.5944630662</v>
      </c>
      <c r="AD785" s="177">
        <f t="array" ref="AD785">SUM(IF(ISERROR(AD786:AD836),"",AD786:AD836))</f>
        <v>-0.6154087685</v>
      </c>
      <c r="AE785" s="177">
        <f t="array" ref="AE785">SUM(IF(ISERROR(AE786:AE836),"",AE786:AE836))</f>
        <v>-0.6359183315</v>
      </c>
      <c r="AF785" s="177">
        <f t="array" ref="AF785">SUM(IF(ISERROR(AF786:AF836),"",AF786:AF836))</f>
        <v>-0.6716632803</v>
      </c>
      <c r="AG785" s="177">
        <f t="array" ref="AG785">SUM(IF(ISERROR(AG786:AG836),"",AG786:AG836))</f>
        <v>-0.6825282639</v>
      </c>
      <c r="AH785" s="177">
        <f t="array" ref="AH785">SUM(IF(ISERROR(AH786:AH836),"",AH786:AH836))</f>
        <v>-0.6993422002</v>
      </c>
      <c r="AI785" s="177">
        <f t="array" ref="AI785">SUM(IF(ISERROR(AI786:AI836),"",AI786:AI836))</f>
        <v>-0.6928665693</v>
      </c>
      <c r="AJ785" s="177">
        <f t="array" ref="AJ785">SUM(IF(ISERROR(AJ786:AJ836),"",AJ786:AJ836))</f>
        <v>-0.7316174184</v>
      </c>
      <c r="AK785" s="177">
        <f t="array" ref="AK785">SUM(IF(ISERROR(AK786:AK836),"",AK786:AK836))</f>
        <v>-0.747985903</v>
      </c>
      <c r="AL785" s="177">
        <f t="array" ref="AL785">SUM(IF(ISERROR(AL786:AL836),"",AL786:AL836))</f>
        <v>-0.7648910008</v>
      </c>
      <c r="AM785" s="177">
        <f t="array" ref="AM785">SUM(IF(ISERROR(AM786:AM836),"",AM786:AM836))</f>
        <v>-0.8388008294</v>
      </c>
      <c r="AN785" s="177">
        <f t="array" ref="AN785">SUM(IF(ISERROR(AN786:AN836),"",AN786:AN836))</f>
        <v>-0.9232207501</v>
      </c>
      <c r="AO785" s="177">
        <f t="array" ref="AO785">SUM(IF(ISERROR(AO786:AO836),"",AO786:AO836))</f>
        <v>-0.9853654522</v>
      </c>
      <c r="AP785" s="177">
        <f t="array" ref="AP785">SUM(IF(ISERROR(AP786:AP836),"",AP786:AP836))</f>
        <v>-1.025837507</v>
      </c>
      <c r="AQ785" s="177">
        <f t="array" ref="AQ785">SUM(IF(ISERROR(AQ786:AQ836),"",AQ786:AQ836))</f>
        <v>-1.258113133</v>
      </c>
      <c r="AR785" s="177">
        <f t="array" ref="AR785">SUM(IF(ISERROR(AR786:AR836),"",AR786:AR836))</f>
        <v>-1.231865262</v>
      </c>
      <c r="AS785" s="177">
        <f t="array" ref="AS785">SUM(IF(ISERROR(AS786:AS836),"",AS786:AS836))</f>
        <v>-1.255614521</v>
      </c>
      <c r="AT785" s="177">
        <f t="array" ref="AT785">SUM(IF(ISERROR(AT786:AT836),"",AT786:AT836))</f>
        <v>-1.407493111</v>
      </c>
      <c r="AU785" s="177">
        <f t="array" ref="AU785">SUM(IF(ISERROR(AU786:AU836),"",AU786:AU836))</f>
        <v>-1.636107348</v>
      </c>
      <c r="AV785" s="177">
        <f t="array" ref="AV785">SUM(IF(ISERROR(AV786:AV836),"",AV786:AV836))</f>
        <v>-1.642114333</v>
      </c>
      <c r="AW785" s="177">
        <f t="array" ref="AW785">SUM(IF(ISERROR(AW786:AW836),"",AW786:AW836))</f>
        <v>-1.683733061</v>
      </c>
      <c r="AX785" s="177">
        <f t="array" ref="AX785">SUM(IF(ISERROR(AX786:AX836),"",AX786:AX836))</f>
        <v>-1.553231333</v>
      </c>
      <c r="AY785" s="177">
        <f t="array" ref="AY785">SUM(IF(ISERROR(AY786:AY836),"",AY786:AY836))</f>
        <v>-1.426457247</v>
      </c>
      <c r="AZ785" s="177">
        <f t="array" ref="AZ785">SUM(IF(ISERROR(AZ786:AZ836),"",AZ786:AZ836))</f>
        <v>-1.422668603</v>
      </c>
      <c r="BA785" s="177">
        <f t="array" ref="BA785">SUM(IF(ISERROR(BA786:BA836),"",BA786:BA836))</f>
        <v>-1.410892854</v>
      </c>
      <c r="BB785" s="177">
        <f t="array" ref="BB785">SUM(IF(ISERROR(BB786:BB836),"",BB786:BB836))</f>
        <v>-1.174293483</v>
      </c>
      <c r="BC785" s="177">
        <f t="array" ref="BC785">SUM(IF(ISERROR(BC786:BC836),"",BC786:BC836))</f>
        <v>-0.9400088775</v>
      </c>
      <c r="BD785" s="177">
        <f t="array" ref="BD785">SUM(IF(ISERROR(BD786:BD836),"",BD786:BD836))</f>
        <v>-0.7162982568</v>
      </c>
      <c r="BE785" s="177">
        <f t="array" ref="BE785">SUM(IF(ISERROR(BE786:BE836),"",BE786:BE836))</f>
        <v>-0.5248277115</v>
      </c>
      <c r="BF785" s="177">
        <f t="array" ref="BF785">SUM(IF(ISERROR(BF786:BF836),"",BF786:BF836))</f>
        <v>-0.3819177113</v>
      </c>
      <c r="BG785" s="177">
        <f t="array" ref="BG785">SUM(IF(ISERROR(BG786:BG836),"",BG786:BG836))</f>
        <v>-0.2621539383</v>
      </c>
      <c r="BH785" s="177">
        <f t="array" ref="BH785">SUM(IF(ISERROR(BH786:BH836),"",BH786:BH836))</f>
        <v>-0.1748112725</v>
      </c>
      <c r="BI785" s="177">
        <f t="array" ref="BI785">SUM(IF(ISERROR(BI786:BI836),"",BI786:BI836))</f>
        <v>-0.09832062401</v>
      </c>
      <c r="BJ785" s="177">
        <f t="array" ref="BJ785">SUM(IF(ISERROR(BJ786:BJ836),"",BJ786:BJ836))</f>
        <v>-0.03367252156</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-0.007063511836</v>
      </c>
      <c r="E787" s="177">
        <f>IF($D$677&gt;0,IPMT('Assumptions (Wind)'!$V$10,Model!X$1,'Assumptions (Wind)'!$V$13,'Assumptions (Wind)'!$V$8*Model!$D$677*'Assumptions (Wind)'!$B$2/10^9),0)</f>
        <v>-0.006575921225</v>
      </c>
      <c r="F787" s="177">
        <f>IF($D$677&gt;0,IPMT('Assumptions (Wind)'!$V$10,Model!Y$1,'Assumptions (Wind)'!$V$13,'Assumptions (Wind)'!$V$8*Model!$D$677*'Assumptions (Wind)'!$B$2/10^9),0)</f>
        <v>-0.006049323366</v>
      </c>
      <c r="G787" s="177">
        <f>IF($D$677&gt;0,IPMT('Assumptions (Wind)'!$V$10,Model!Z$1,'Assumptions (Wind)'!$V$13,'Assumptions (Wind)'!$V$8*Model!$D$677*'Assumptions (Wind)'!$B$2/10^9),0)</f>
        <v>-0.005480597678</v>
      </c>
      <c r="H787" s="177">
        <f>IF($D$677&gt;0,IPMT('Assumptions (Wind)'!$V$10,Model!AA$1,'Assumptions (Wind)'!$V$13,'Assumptions (Wind)'!$V$8*Model!$D$677*'Assumptions (Wind)'!$B$2/10^9),0)</f>
        <v>-0.004866373935</v>
      </c>
      <c r="I787" s="177">
        <f>IF($D$677&gt;0,IPMT('Assumptions (Wind)'!$V$10,Model!AB$1,'Assumptions (Wind)'!$V$13,'Assumptions (Wind)'!$V$8*Model!$D$677*'Assumptions (Wind)'!$B$2/10^9),0)</f>
        <v>-0.004203012292</v>
      </c>
      <c r="J787" s="177">
        <f>IF($D$677&gt;0,IPMT('Assumptions (Wind)'!$V$10,Model!AC$1,'Assumptions (Wind)'!$V$13,'Assumptions (Wind)'!$V$8*Model!$D$677*'Assumptions (Wind)'!$B$2/10^9),0)</f>
        <v>-0.003486581719</v>
      </c>
      <c r="K787" s="177">
        <f>IF($D$677&gt;0,IPMT('Assumptions (Wind)'!$V$10,Model!AD$1,'Assumptions (Wind)'!$V$13,'Assumptions (Wind)'!$V$8*Model!$D$677*'Assumptions (Wind)'!$B$2/10^9),0)</f>
        <v>-0.002712836699</v>
      </c>
      <c r="L787" s="177">
        <f>IF($D$677&gt;0,IPMT('Assumptions (Wind)'!$V$10,Model!AE$1,'Assumptions (Wind)'!$V$13,'Assumptions (Wind)'!$V$8*Model!$D$677*'Assumptions (Wind)'!$B$2/10^9),0)</f>
        <v>-0.001877192077</v>
      </c>
      <c r="M787" s="177">
        <f>IF($D$677&gt;0,IPMT('Assumptions (Wind)'!$V$10,Model!AF$1,'Assumptions (Wind)'!$V$13,'Assumptions (Wind)'!$V$8*Model!$D$677*'Assumptions (Wind)'!$B$2/10^9),0)</f>
        <v>-0.0009746958863</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-0.01520094727</v>
      </c>
      <c r="G789" s="160">
        <f>IF($F$677&gt;0,IPMT('Assumptions (Wind)'!$V$10,Model!X$1,'Assumptions (Wind)'!$V$13,'Assumptions (Wind)'!$V$8*Model!$F$677*AVERAGE('Assumptions (Wind)'!$C$2:$D$2)/10^9),0)</f>
        <v>-0.01415163365</v>
      </c>
      <c r="H789" s="160">
        <f>IF($F$677&gt;0,IPMT('Assumptions (Wind)'!$V$10,Model!Y$1,'Assumptions (Wind)'!$V$13,'Assumptions (Wind)'!$V$8*Model!$F$677*AVERAGE('Assumptions (Wind)'!$C$2:$D$2)/10^9),0)</f>
        <v>-0.01301837495</v>
      </c>
      <c r="I789" s="160">
        <f>IF($F$677&gt;0,IPMT('Assumptions (Wind)'!$V$10,Model!Z$1,'Assumptions (Wind)'!$V$13,'Assumptions (Wind)'!$V$8*Model!$F$677*AVERAGE('Assumptions (Wind)'!$C$2:$D$2)/10^9),0)</f>
        <v>-0.01179445554</v>
      </c>
      <c r="J789" s="160">
        <f>IF($F$677&gt;0,IPMT('Assumptions (Wind)'!$V$10,Model!AA$1,'Assumptions (Wind)'!$V$13,'Assumptions (Wind)'!$V$8*Model!$F$677*AVERAGE('Assumptions (Wind)'!$C$2:$D$2)/10^9),0)</f>
        <v>-0.01047262259</v>
      </c>
      <c r="K789" s="160">
        <f>IF($F$677&gt;0,IPMT('Assumptions (Wind)'!$V$10,Model!AB$1,'Assumptions (Wind)'!$V$13,'Assumptions (Wind)'!$V$8*Model!$F$677*AVERAGE('Assumptions (Wind)'!$C$2:$D$2)/10^9),0)</f>
        <v>-0.009045042994</v>
      </c>
      <c r="L789" s="160">
        <f>IF($F$677&gt;0,IPMT('Assumptions (Wind)'!$V$10,Model!AC$1,'Assumptions (Wind)'!$V$13,'Assumptions (Wind)'!$V$8*Model!$F$677*AVERAGE('Assumptions (Wind)'!$C$2:$D$2)/10^9),0)</f>
        <v>-0.007503257034</v>
      </c>
      <c r="M789" s="160">
        <f>IF($F$677&gt;0,IPMT('Assumptions (Wind)'!$V$10,Model!AD$1,'Assumptions (Wind)'!$V$13,'Assumptions (Wind)'!$V$8*Model!$F$677*AVERAGE('Assumptions (Wind)'!$C$2:$D$2)/10^9),0)</f>
        <v>-0.005838128197</v>
      </c>
      <c r="N789" s="160">
        <f>IF($F$677&gt;0,IPMT('Assumptions (Wind)'!$V$10,Model!AE$1,'Assumptions (Wind)'!$V$13,'Assumptions (Wind)'!$V$8*Model!$F$677*AVERAGE('Assumptions (Wind)'!$C$2:$D$2)/10^9),0)</f>
        <v>-0.004039789053</v>
      </c>
      <c r="O789" s="160">
        <f>IF($F$677&gt;0,IPMT('Assumptions (Wind)'!$V$10,Model!AF$1,'Assumptions (Wind)'!$V$13,'Assumptions (Wind)'!$V$8*Model!$F$677*AVERAGE('Assumptions (Wind)'!$C$2:$D$2)/10^9),0)</f>
        <v>-0.002097582778</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-0.02916258187</v>
      </c>
      <c r="I791" s="160">
        <f>IF($H$677&gt;0,IPMT('Assumptions (Wind)'!$V$10,Model!X$1,'Assumptions (Wind)'!$V$13,'Assumptions (Wind)'!$V$8*Model!$H$677*AVERAGE('Assumptions (Wind)'!$E$2:$F$2)/10^9),0)</f>
        <v>-0.02714950375</v>
      </c>
      <c r="J791" s="160">
        <f>IF($H$677&gt;0,IPMT('Assumptions (Wind)'!$V$10,Model!Y$1,'Assumptions (Wind)'!$V$13,'Assumptions (Wind)'!$V$8*Model!$H$677*AVERAGE('Assumptions (Wind)'!$E$2:$F$2)/10^9),0)</f>
        <v>-0.02497537939</v>
      </c>
      <c r="K791" s="160">
        <f>IF($H$677&gt;0,IPMT('Assumptions (Wind)'!$V$10,Model!Z$1,'Assumptions (Wind)'!$V$13,'Assumptions (Wind)'!$V$8*Model!$H$677*AVERAGE('Assumptions (Wind)'!$E$2:$F$2)/10^9),0)</f>
        <v>-0.02262732507</v>
      </c>
      <c r="L791" s="160">
        <f>IF($H$677&gt;0,IPMT('Assumptions (Wind)'!$V$10,Model!AA$1,'Assumptions (Wind)'!$V$13,'Assumptions (Wind)'!$V$8*Model!$H$677*AVERAGE('Assumptions (Wind)'!$E$2:$F$2)/10^9),0)</f>
        <v>-0.02009142642</v>
      </c>
      <c r="M791" s="160">
        <f>IF($H$677&gt;0,IPMT('Assumptions (Wind)'!$V$10,Model!AB$1,'Assumptions (Wind)'!$V$13,'Assumptions (Wind)'!$V$8*Model!$H$677*AVERAGE('Assumptions (Wind)'!$E$2:$F$2)/10^9),0)</f>
        <v>-0.01735265586</v>
      </c>
      <c r="N791" s="160">
        <f>IF($H$677&gt;0,IPMT('Assumptions (Wind)'!$V$10,Model!AC$1,'Assumptions (Wind)'!$V$13,'Assumptions (Wind)'!$V$8*Model!$H$677*AVERAGE('Assumptions (Wind)'!$E$2:$F$2)/10^9),0)</f>
        <v>-0.01439478367</v>
      </c>
      <c r="O791" s="160">
        <f>IF($H$677&gt;0,IPMT('Assumptions (Wind)'!$V$10,Model!AD$1,'Assumptions (Wind)'!$V$13,'Assumptions (Wind)'!$V$8*Model!$H$677*AVERAGE('Assumptions (Wind)'!$E$2:$F$2)/10^9),0)</f>
        <v>-0.0112002817</v>
      </c>
      <c r="P791" s="160">
        <f>IF($H$677&gt;0,IPMT('Assumptions (Wind)'!$V$10,Model!AE$1,'Assumptions (Wind)'!$V$13,'Assumptions (Wind)'!$V$8*Model!$H$677*AVERAGE('Assumptions (Wind)'!$E$2:$F$2)/10^9),0)</f>
        <v>-0.007750219567</v>
      </c>
      <c r="Q791" s="160">
        <f>IF($H$677&gt;0,IPMT('Assumptions (Wind)'!$V$10,Model!AF$1,'Assumptions (Wind)'!$V$13,'Assumptions (Wind)'!$V$8*Model!$H$677*AVERAGE('Assumptions (Wind)'!$E$2:$F$2)/10^9),0)</f>
        <v>-0.004024152468</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-0.01645659362</v>
      </c>
      <c r="J792" s="160">
        <f>IF($I$677&gt;0,IPMT('Assumptions (Wind)'!$V$10,Model!X$1,'Assumptions (Wind)'!$V$13,'Assumptions (Wind)'!$V$8*Model!$I$677*AVERAGE('Assumptions (Wind)'!$F$2:$G$2)/10^9),0)</f>
        <v>-0.01532060337</v>
      </c>
      <c r="K792" s="160">
        <f>IF($I$677&gt;0,IPMT('Assumptions (Wind)'!$V$10,Model!Y$1,'Assumptions (Wind)'!$V$13,'Assumptions (Wind)'!$V$8*Model!$I$677*AVERAGE('Assumptions (Wind)'!$F$2:$G$2)/10^9),0)</f>
        <v>-0.01409373391</v>
      </c>
      <c r="L792" s="160">
        <f>IF($I$677&gt;0,IPMT('Assumptions (Wind)'!$V$10,Model!Z$1,'Assumptions (Wind)'!$V$13,'Assumptions (Wind)'!$V$8*Model!$I$677*AVERAGE('Assumptions (Wind)'!$F$2:$G$2)/10^9),0)</f>
        <v>-0.01276871489</v>
      </c>
      <c r="M792" s="160">
        <f>IF($I$677&gt;0,IPMT('Assumptions (Wind)'!$V$10,Model!AA$1,'Assumptions (Wind)'!$V$13,'Assumptions (Wind)'!$V$8*Model!$I$677*AVERAGE('Assumptions (Wind)'!$F$2:$G$2)/10^9),0)</f>
        <v>-0.01133769435</v>
      </c>
      <c r="N792" s="160">
        <f>IF($I$677&gt;0,IPMT('Assumptions (Wind)'!$V$10,Model!AB$1,'Assumptions (Wind)'!$V$13,'Assumptions (Wind)'!$V$8*Model!$I$677*AVERAGE('Assumptions (Wind)'!$F$2:$G$2)/10^9),0)</f>
        <v>-0.009792192166</v>
      </c>
      <c r="O792" s="160">
        <f>IF($I$677&gt;0,IPMT('Assumptions (Wind)'!$V$10,Model!AC$1,'Assumptions (Wind)'!$V$13,'Assumptions (Wind)'!$V$8*Model!$I$677*AVERAGE('Assumptions (Wind)'!$F$2:$G$2)/10^9),0)</f>
        <v>-0.008123049807</v>
      </c>
      <c r="P792" s="160">
        <f>IF($I$677&gt;0,IPMT('Assumptions (Wind)'!$V$10,Model!AD$1,'Assumptions (Wind)'!$V$13,'Assumptions (Wind)'!$V$8*Model!$I$677*AVERAGE('Assumptions (Wind)'!$F$2:$G$2)/10^9),0)</f>
        <v>-0.006320376059</v>
      </c>
      <c r="Q792" s="160">
        <f>IF($I$677&gt;0,IPMT('Assumptions (Wind)'!$V$10,Model!AE$1,'Assumptions (Wind)'!$V$13,'Assumptions (Wind)'!$V$8*Model!$I$677*AVERAGE('Assumptions (Wind)'!$F$2:$G$2)/10^9),0)</f>
        <v>-0.004373488412</v>
      </c>
      <c r="R792" s="160">
        <f>IF($I$677&gt;0,IPMT('Assumptions (Wind)'!$V$10,Model!AF$1,'Assumptions (Wind)'!$V$13,'Assumptions (Wind)'!$V$8*Model!$I$677*AVERAGE('Assumptions (Wind)'!$F$2:$G$2)/10^9),0)</f>
        <v>-0.002270849752</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-0.02021976098</v>
      </c>
      <c r="K793" s="160">
        <f>IF($J$677&gt;0,IPMT('Assumptions (Wind)'!$V$10,Model!X$1,'Assumptions (Wind)'!$V$13,'Assumptions (Wind)'!$V$8*Model!$J$677*AVERAGE('Assumptions (Wind)'!$G$2:$H$2)/10^9),0)</f>
        <v>-0.01882400122</v>
      </c>
      <c r="L793" s="160">
        <f>IF($J$677&gt;0,IPMT('Assumptions (Wind)'!$V$10,Model!Y$1,'Assumptions (Wind)'!$V$13,'Assumptions (Wind)'!$V$8*Model!$J$677*AVERAGE('Assumptions (Wind)'!$G$2:$H$2)/10^9),0)</f>
        <v>-0.01731658067</v>
      </c>
      <c r="M793" s="160">
        <f>IF($J$677&gt;0,IPMT('Assumptions (Wind)'!$V$10,Model!Z$1,'Assumptions (Wind)'!$V$13,'Assumptions (Wind)'!$V$8*Model!$J$677*AVERAGE('Assumptions (Wind)'!$G$2:$H$2)/10^9),0)</f>
        <v>-0.01568856649</v>
      </c>
      <c r="N793" s="160">
        <f>IF($J$677&gt;0,IPMT('Assumptions (Wind)'!$V$10,Model!AA$1,'Assumptions (Wind)'!$V$13,'Assumptions (Wind)'!$V$8*Model!$J$677*AVERAGE('Assumptions (Wind)'!$G$2:$H$2)/10^9),0)</f>
        <v>-0.01393031117</v>
      </c>
      <c r="O793" s="160">
        <f>IF($J$677&gt;0,IPMT('Assumptions (Wind)'!$V$10,Model!AB$1,'Assumptions (Wind)'!$V$13,'Assumptions (Wind)'!$V$8*Model!$J$677*AVERAGE('Assumptions (Wind)'!$G$2:$H$2)/10^9),0)</f>
        <v>-0.01203139542</v>
      </c>
      <c r="P793" s="160">
        <f>IF($J$677&gt;0,IPMT('Assumptions (Wind)'!$V$10,Model!AC$1,'Assumptions (Wind)'!$V$13,'Assumptions (Wind)'!$V$8*Model!$J$677*AVERAGE('Assumptions (Wind)'!$G$2:$H$2)/10^9),0)</f>
        <v>-0.009980566412</v>
      </c>
      <c r="Q793" s="160">
        <f>IF($J$677&gt;0,IPMT('Assumptions (Wind)'!$V$10,Model!AD$1,'Assumptions (Wind)'!$V$13,'Assumptions (Wind)'!$V$8*Model!$J$677*AVERAGE('Assumptions (Wind)'!$G$2:$H$2)/10^9),0)</f>
        <v>-0.007765671085</v>
      </c>
      <c r="R793" s="160">
        <f>IF($J$677&gt;0,IPMT('Assumptions (Wind)'!$V$10,Model!AE$1,'Assumptions (Wind)'!$V$13,'Assumptions (Wind)'!$V$8*Model!$J$677*AVERAGE('Assumptions (Wind)'!$G$2:$H$2)/10^9),0)</f>
        <v>-0.005373584132</v>
      </c>
      <c r="S793" s="160">
        <f>IF($J$677&gt;0,IPMT('Assumptions (Wind)'!$V$10,Model!AF$1,'Assumptions (Wind)'!$V$13,'Assumptions (Wind)'!$V$8*Model!$J$677*AVERAGE('Assumptions (Wind)'!$G$2:$H$2)/10^9),0)</f>
        <v>-0.002790130222</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-0.07713194218</v>
      </c>
      <c r="L794" s="160">
        <f>IF($K$677&gt;0,IPMT('Assumptions (Wind)'!$V$10,Model!X$1,'Assumptions (Wind)'!$V$13,'Assumptions (Wind)'!$V$8*Model!$K$677*AVERAGE('Assumptions (Wind)'!$H$2:$I$2)/10^9),0)</f>
        <v>-0.07180756365</v>
      </c>
      <c r="M794" s="160">
        <f>IF($K$677&gt;0,IPMT('Assumptions (Wind)'!$V$10,Model!Y$1,'Assumptions (Wind)'!$V$13,'Assumptions (Wind)'!$V$8*Model!$K$677*AVERAGE('Assumptions (Wind)'!$H$2:$I$2)/10^9),0)</f>
        <v>-0.06605723484</v>
      </c>
      <c r="N794" s="160">
        <f>IF($K$677&gt;0,IPMT('Assumptions (Wind)'!$V$10,Model!Z$1,'Assumptions (Wind)'!$V$13,'Assumptions (Wind)'!$V$8*Model!$K$677*AVERAGE('Assumptions (Wind)'!$H$2:$I$2)/10^9),0)</f>
        <v>-0.05984687972</v>
      </c>
      <c r="O794" s="160">
        <f>IF($K$677&gt;0,IPMT('Assumptions (Wind)'!$V$10,Model!AA$1,'Assumptions (Wind)'!$V$13,'Assumptions (Wind)'!$V$8*Model!$K$677*AVERAGE('Assumptions (Wind)'!$H$2:$I$2)/10^9),0)</f>
        <v>-0.05313969619</v>
      </c>
      <c r="P794" s="160">
        <f>IF($K$677&gt;0,IPMT('Assumptions (Wind)'!$V$10,Model!AB$1,'Assumptions (Wind)'!$V$13,'Assumptions (Wind)'!$V$8*Model!$K$677*AVERAGE('Assumptions (Wind)'!$H$2:$I$2)/10^9),0)</f>
        <v>-0.04589593798</v>
      </c>
      <c r="Q794" s="160">
        <f>IF($K$677&gt;0,IPMT('Assumptions (Wind)'!$V$10,Model!AC$1,'Assumptions (Wind)'!$V$13,'Assumptions (Wind)'!$V$8*Model!$K$677*AVERAGE('Assumptions (Wind)'!$H$2:$I$2)/10^9),0)</f>
        <v>-0.03807267911</v>
      </c>
      <c r="R794" s="160">
        <f>IF($K$677&gt;0,IPMT('Assumptions (Wind)'!$V$10,Model!AD$1,'Assumptions (Wind)'!$V$13,'Assumptions (Wind)'!$V$8*Model!$K$677*AVERAGE('Assumptions (Wind)'!$H$2:$I$2)/10^9),0)</f>
        <v>-0.02962355954</v>
      </c>
      <c r="S794" s="160">
        <f>IF($K$677&gt;0,IPMT('Assumptions (Wind)'!$V$10,Model!AE$1,'Assumptions (Wind)'!$V$13,'Assumptions (Wind)'!$V$8*Model!$K$677*AVERAGE('Assumptions (Wind)'!$H$2:$I$2)/10^9),0)</f>
        <v>-0.02049851039</v>
      </c>
      <c r="T794" s="160">
        <f>IF($K$677&gt;0,IPMT('Assumptions (Wind)'!$V$10,Model!AF$1,'Assumptions (Wind)'!$V$13,'Assumptions (Wind)'!$V$8*Model!$K$677*AVERAGE('Assumptions (Wind)'!$H$2:$I$2)/10^9),0)</f>
        <v>-0.01064345732</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-0.103519049</v>
      </c>
      <c r="M795" s="160">
        <f>IF($L$677&gt;0,IPMT('Assumptions (Wind)'!$V$10,Model!X$1,'Assumptions (Wind)'!$V$13,'Assumptions (Wind)'!$V$8*Model!$L$677*AVERAGE('Assumptions (Wind)'!$I$2:$J$2)/10^9),0)</f>
        <v>-0.096373182</v>
      </c>
      <c r="N795" s="160">
        <f>IF($L$677&gt;0,IPMT('Assumptions (Wind)'!$V$10,Model!Y$1,'Assumptions (Wind)'!$V$13,'Assumptions (Wind)'!$V$8*Model!$L$677*AVERAGE('Assumptions (Wind)'!$I$2:$J$2)/10^9),0)</f>
        <v>-0.08865564561</v>
      </c>
      <c r="O795" s="160">
        <f>IF($L$677&gt;0,IPMT('Assumptions (Wind)'!$V$10,Model!Z$1,'Assumptions (Wind)'!$V$13,'Assumptions (Wind)'!$V$8*Model!$L$677*AVERAGE('Assumptions (Wind)'!$I$2:$J$2)/10^9),0)</f>
        <v>-0.08032070631</v>
      </c>
      <c r="P795" s="160">
        <f>IF($L$677&gt;0,IPMT('Assumptions (Wind)'!$V$10,Model!AA$1,'Assumptions (Wind)'!$V$13,'Assumptions (Wind)'!$V$8*Model!$L$677*AVERAGE('Assumptions (Wind)'!$I$2:$J$2)/10^9),0)</f>
        <v>-0.07131897187</v>
      </c>
      <c r="Q795" s="160">
        <f>IF($L$677&gt;0,IPMT('Assumptions (Wind)'!$V$10,Model!AB$1,'Assumptions (Wind)'!$V$13,'Assumptions (Wind)'!$V$8*Model!$L$677*AVERAGE('Assumptions (Wind)'!$I$2:$J$2)/10^9),0)</f>
        <v>-0.06159709868</v>
      </c>
      <c r="R795" s="160">
        <f>IF($L$677&gt;0,IPMT('Assumptions (Wind)'!$V$10,Model!AC$1,'Assumptions (Wind)'!$V$13,'Assumptions (Wind)'!$V$8*Model!$L$677*AVERAGE('Assumptions (Wind)'!$I$2:$J$2)/10^9),0)</f>
        <v>-0.05109747562</v>
      </c>
      <c r="S795" s="160">
        <f>IF($L$677&gt;0,IPMT('Assumptions (Wind)'!$V$10,Model!AD$1,'Assumptions (Wind)'!$V$13,'Assumptions (Wind)'!$V$8*Model!$L$677*AVERAGE('Assumptions (Wind)'!$I$2:$J$2)/10^9),0)</f>
        <v>-0.03975788273</v>
      </c>
      <c r="T795" s="160">
        <f>IF($L$677&gt;0,IPMT('Assumptions (Wind)'!$V$10,Model!AE$1,'Assumptions (Wind)'!$V$13,'Assumptions (Wind)'!$V$8*Model!$L$677*AVERAGE('Assumptions (Wind)'!$I$2:$J$2)/10^9),0)</f>
        <v>-0.0275111224</v>
      </c>
      <c r="U795" s="160">
        <f>IF($L$677&gt;0,IPMT('Assumptions (Wind)'!$V$10,Model!AF$1,'Assumptions (Wind)'!$V$13,'Assumptions (Wind)'!$V$8*Model!$L$677*AVERAGE('Assumptions (Wind)'!$I$2:$J$2)/10^9),0)</f>
        <v>-0.01428462125</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-0.09718982458</v>
      </c>
      <c r="N796" s="160">
        <f>IF($M$677&gt;0,IPMT('Assumptions (Wind)'!$V$10,Model!X$1,'Assumptions (Wind)'!$V$13,'Assumptions (Wind)'!$V$8*Model!$M$677*AVERAGE('Assumptions (Wind)'!$J$2:$K$2)/10^9),0)</f>
        <v>-0.09048086068</v>
      </c>
      <c r="O796" s="160">
        <f>IF($M$677&gt;0,IPMT('Assumptions (Wind)'!$V$10,Model!Y$1,'Assumptions (Wind)'!$V$13,'Assumptions (Wind)'!$V$8*Model!$M$677*AVERAGE('Assumptions (Wind)'!$J$2:$K$2)/10^9),0)</f>
        <v>-0.08323517967</v>
      </c>
      <c r="P796" s="160">
        <f>IF($M$677&gt;0,IPMT('Assumptions (Wind)'!$V$10,Model!Z$1,'Assumptions (Wind)'!$V$13,'Assumptions (Wind)'!$V$8*Model!$M$677*AVERAGE('Assumptions (Wind)'!$J$2:$K$2)/10^9),0)</f>
        <v>-0.07540984418</v>
      </c>
      <c r="Q796" s="160">
        <f>IF($M$677&gt;0,IPMT('Assumptions (Wind)'!$V$10,Model!AA$1,'Assumptions (Wind)'!$V$13,'Assumptions (Wind)'!$V$8*Model!$M$677*AVERAGE('Assumptions (Wind)'!$J$2:$K$2)/10^9),0)</f>
        <v>-0.06695848185</v>
      </c>
      <c r="R796" s="160">
        <f>IF($M$677&gt;0,IPMT('Assumptions (Wind)'!$V$10,Model!AB$1,'Assumptions (Wind)'!$V$13,'Assumptions (Wind)'!$V$8*Model!$M$677*AVERAGE('Assumptions (Wind)'!$J$2:$K$2)/10^9),0)</f>
        <v>-0.05783101054</v>
      </c>
      <c r="S796" s="160">
        <f>IF($M$677&gt;0,IPMT('Assumptions (Wind)'!$V$10,Model!AC$1,'Assumptions (Wind)'!$V$13,'Assumptions (Wind)'!$V$8*Model!$M$677*AVERAGE('Assumptions (Wind)'!$J$2:$K$2)/10^9),0)</f>
        <v>-0.04797334152</v>
      </c>
      <c r="T796" s="160">
        <f>IF($M$677&gt;0,IPMT('Assumptions (Wind)'!$V$10,Model!AD$1,'Assumptions (Wind)'!$V$13,'Assumptions (Wind)'!$V$8*Model!$M$677*AVERAGE('Assumptions (Wind)'!$J$2:$K$2)/10^9),0)</f>
        <v>-0.03732705898</v>
      </c>
      <c r="U796" s="160">
        <f>IF($M$677&gt;0,IPMT('Assumptions (Wind)'!$V$10,Model!AE$1,'Assumptions (Wind)'!$V$13,'Assumptions (Wind)'!$V$8*Model!$M$677*AVERAGE('Assumptions (Wind)'!$J$2:$K$2)/10^9),0)</f>
        <v>-0.02582907383</v>
      </c>
      <c r="V796" s="160">
        <f>IF($M$677&gt;0,IPMT('Assumptions (Wind)'!$V$10,Model!AF$1,'Assumptions (Wind)'!$V$13,'Assumptions (Wind)'!$V$8*Model!$M$677*AVERAGE('Assumptions (Wind)'!$J$2:$K$2)/10^9),0)</f>
        <v>-0.01341124987</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-0.0835397867</v>
      </c>
      <c r="O797" s="177">
        <f>IF($N$677&gt;0,IPMT('Assumptions (Wind)'!$V$10,Model!X$1,'Assumptions (Wind)'!$V$13,'Assumptions (Wind)'!$V$8*Model!$N$677*AVERAGE('Assumptions (Wind)'!$K$2:$L$2)/10^9),0)</f>
        <v>-0.07777307793</v>
      </c>
      <c r="P797" s="177">
        <f>IF($N$677&gt;0,IPMT('Assumptions (Wind)'!$V$10,Model!Y$1,'Assumptions (Wind)'!$V$13,'Assumptions (Wind)'!$V$8*Model!$N$677*AVERAGE('Assumptions (Wind)'!$K$2:$L$2)/10^9),0)</f>
        <v>-0.07154503247</v>
      </c>
      <c r="Q797" s="177">
        <f>IF($N$677&gt;0,IPMT('Assumptions (Wind)'!$V$10,Model!Z$1,'Assumptions (Wind)'!$V$13,'Assumptions (Wind)'!$V$8*Model!$N$677*AVERAGE('Assumptions (Wind)'!$K$2:$L$2)/10^9),0)</f>
        <v>-0.06481874337</v>
      </c>
      <c r="R797" s="177">
        <f>IF($N$677&gt;0,IPMT('Assumptions (Wind)'!$V$10,Model!AA$1,'Assumptions (Wind)'!$V$13,'Assumptions (Wind)'!$V$8*Model!$N$677*AVERAGE('Assumptions (Wind)'!$K$2:$L$2)/10^9),0)</f>
        <v>-0.05755435115</v>
      </c>
      <c r="S797" s="177">
        <f>IF($N$677&gt;0,IPMT('Assumptions (Wind)'!$V$10,Model!AB$1,'Assumptions (Wind)'!$V$13,'Assumptions (Wind)'!$V$8*Model!$N$677*AVERAGE('Assumptions (Wind)'!$K$2:$L$2)/10^9),0)</f>
        <v>-0.04970880754</v>
      </c>
      <c r="T797" s="177">
        <f>IF($N$677&gt;0,IPMT('Assumptions (Wind)'!$V$10,Model!AC$1,'Assumptions (Wind)'!$V$13,'Assumptions (Wind)'!$V$8*Model!$N$677*AVERAGE('Assumptions (Wind)'!$K$2:$L$2)/10^9),0)</f>
        <v>-0.04123562045</v>
      </c>
      <c r="U797" s="177">
        <f>IF($N$677&gt;0,IPMT('Assumptions (Wind)'!$V$10,Model!AD$1,'Assumptions (Wind)'!$V$13,'Assumptions (Wind)'!$V$8*Model!$N$677*AVERAGE('Assumptions (Wind)'!$K$2:$L$2)/10^9),0)</f>
        <v>-0.03208457838</v>
      </c>
      <c r="V797" s="177">
        <f>IF($N$677&gt;0,IPMT('Assumptions (Wind)'!$V$10,Model!AE$1,'Assumptions (Wind)'!$V$13,'Assumptions (Wind)'!$V$8*Model!$N$677*AVERAGE('Assumptions (Wind)'!$K$2:$L$2)/10^9),0)</f>
        <v>-0.02220145296</v>
      </c>
      <c r="W797" s="177">
        <f>IF($N$677&gt;0,IPMT('Assumptions (Wind)'!$V$10,Model!AF$1,'Assumptions (Wind)'!$V$13,'Assumptions (Wind)'!$V$8*Model!$N$677*AVERAGE('Assumptions (Wind)'!$K$2:$L$2)/10^9),0)</f>
        <v>-0.0115276775</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-0.3200828467</v>
      </c>
      <c r="P798" s="160">
        <f>IF($O$677&gt;0,IPMT('Assumptions (Wind)'!$V$10,Model!X$1,'Assumptions (Wind)'!$V$13,'Assumptions (Wind)'!$V$8*Model!$O$677*AVERAGE('Assumptions (Wind)'!$L$2:$M$2)/10^9),0)</f>
        <v>-0.2979876914</v>
      </c>
      <c r="Q798" s="160">
        <f>IF($O$677&gt;0,IPMT('Assumptions (Wind)'!$V$10,Model!Y$1,'Assumptions (Wind)'!$V$13,'Assumptions (Wind)'!$V$8*Model!$O$677*AVERAGE('Assumptions (Wind)'!$L$2:$M$2)/10^9),0)</f>
        <v>-0.2741249238</v>
      </c>
      <c r="R798" s="160">
        <f>IF($O$677&gt;0,IPMT('Assumptions (Wind)'!$V$10,Model!Z$1,'Assumptions (Wind)'!$V$13,'Assumptions (Wind)'!$V$8*Model!$O$677*AVERAGE('Assumptions (Wind)'!$L$2:$M$2)/10^9),0)</f>
        <v>-0.2483531347</v>
      </c>
      <c r="S798" s="160">
        <f>IF($O$677&gt;0,IPMT('Assumptions (Wind)'!$V$10,Model!AA$1,'Assumptions (Wind)'!$V$13,'Assumptions (Wind)'!$V$8*Model!$O$677*AVERAGE('Assumptions (Wind)'!$L$2:$M$2)/10^9),0)</f>
        <v>-0.2205196025</v>
      </c>
      <c r="T798" s="160">
        <f>IF($O$677&gt;0,IPMT('Assumptions (Wind)'!$V$10,Model!AB$1,'Assumptions (Wind)'!$V$13,'Assumptions (Wind)'!$V$8*Model!$O$677*AVERAGE('Assumptions (Wind)'!$L$2:$M$2)/10^9),0)</f>
        <v>-0.1904593877</v>
      </c>
      <c r="U798" s="160">
        <f>IF($O$677&gt;0,IPMT('Assumptions (Wind)'!$V$10,Model!AC$1,'Assumptions (Wind)'!$V$13,'Assumptions (Wind)'!$V$8*Model!$O$677*AVERAGE('Assumptions (Wind)'!$L$2:$M$2)/10^9),0)</f>
        <v>-0.1579943557</v>
      </c>
      <c r="V798" s="160">
        <f>IF($O$677&gt;0,IPMT('Assumptions (Wind)'!$V$10,Model!AD$1,'Assumptions (Wind)'!$V$13,'Assumptions (Wind)'!$V$8*Model!$O$677*AVERAGE('Assumptions (Wind)'!$L$2:$M$2)/10^9),0)</f>
        <v>-0.1229321212</v>
      </c>
      <c r="W798" s="160">
        <f>IF($O$677&gt;0,IPMT('Assumptions (Wind)'!$V$10,Model!AE$1,'Assumptions (Wind)'!$V$13,'Assumptions (Wind)'!$V$8*Model!$O$677*AVERAGE('Assumptions (Wind)'!$L$2:$M$2)/10^9),0)</f>
        <v>-0.08506490792</v>
      </c>
      <c r="X798" s="160">
        <f>IF($O$677&gt;0,IPMT('Assumptions (Wind)'!$V$10,Model!AF$1,'Assumptions (Wind)'!$V$13,'Assumptions (Wind)'!$V$8*Model!$O$677*AVERAGE('Assumptions (Wind)'!$L$2:$M$2)/10^9),0)</f>
        <v>-0.04416831757</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-0.03175842851</v>
      </c>
      <c r="Q799" s="177">
        <f>IF($P$677&gt;0,IPMT('Assumptions (Wind)'!$V$10,Model!X$1,'Assumptions (Wind)'!$V$13,'Assumptions (Wind)'!$V$8*Model!$P$677*AVERAGE('Assumptions (Wind)'!$M$2:$N$2)/10^9),0)</f>
        <v>-0.02956616043</v>
      </c>
      <c r="R799" s="177">
        <f>IF($P$677&gt;0,IPMT('Assumptions (Wind)'!$V$10,Model!Y$1,'Assumptions (Wind)'!$V$13,'Assumptions (Wind)'!$V$8*Model!$P$677*AVERAGE('Assumptions (Wind)'!$M$2:$N$2)/10^9),0)</f>
        <v>-0.0271985109</v>
      </c>
      <c r="S799" s="177">
        <f>IF($P$677&gt;0,IPMT('Assumptions (Wind)'!$V$10,Model!Z$1,'Assumptions (Wind)'!$V$13,'Assumptions (Wind)'!$V$8*Model!$P$677*AVERAGE('Assumptions (Wind)'!$M$2:$N$2)/10^9),0)</f>
        <v>-0.02464144941</v>
      </c>
      <c r="T799" s="177">
        <f>IF($P$677&gt;0,IPMT('Assumptions (Wind)'!$V$10,Model!AA$1,'Assumptions (Wind)'!$V$13,'Assumptions (Wind)'!$V$8*Model!$P$677*AVERAGE('Assumptions (Wind)'!$M$2:$N$2)/10^9),0)</f>
        <v>-0.021879823</v>
      </c>
      <c r="U799" s="177">
        <f>IF($P$677&gt;0,IPMT('Assumptions (Wind)'!$V$10,Model!AB$1,'Assumptions (Wind)'!$V$13,'Assumptions (Wind)'!$V$8*Model!$P$677*AVERAGE('Assumptions (Wind)'!$M$2:$N$2)/10^9),0)</f>
        <v>-0.01889726647</v>
      </c>
      <c r="V799" s="177">
        <f>IF($P$677&gt;0,IPMT('Assumptions (Wind)'!$V$10,Model!AC$1,'Assumptions (Wind)'!$V$13,'Assumptions (Wind)'!$V$8*Model!$P$677*AVERAGE('Assumptions (Wind)'!$M$2:$N$2)/10^9),0)</f>
        <v>-0.01567610543</v>
      </c>
      <c r="W799" s="177">
        <f>IF($P$677&gt;0,IPMT('Assumptions (Wind)'!$V$10,Model!AD$1,'Assumptions (Wind)'!$V$13,'Assumptions (Wind)'!$V$8*Model!$P$677*AVERAGE('Assumptions (Wind)'!$M$2:$N$2)/10^9),0)</f>
        <v>-0.0121972515</v>
      </c>
      <c r="X799" s="177">
        <f>IF($P$677&gt;0,IPMT('Assumptions (Wind)'!$V$10,Model!AE$1,'Assumptions (Wind)'!$V$13,'Assumptions (Wind)'!$V$8*Model!$P$677*AVERAGE('Assumptions (Wind)'!$M$2:$N$2)/10^9),0)</f>
        <v>-0.008440089261</v>
      </c>
      <c r="Y799" s="177">
        <f>IF($P$677&gt;0,IPMT('Assumptions (Wind)'!$V$10,Model!AF$1,'Assumptions (Wind)'!$V$13,'Assumptions (Wind)'!$V$8*Model!$P$677*AVERAGE('Assumptions (Wind)'!$M$2:$N$2)/10^9),0)</f>
        <v>-0.004382354039</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-0.08591103205</v>
      </c>
      <c r="R800" s="160">
        <f>IF($Q$677&gt;0,IPMT('Assumptions (Wind)'!$V$10,Model!X$1,'Assumptions (Wind)'!$V$13,'Assumptions (Wind)'!$V$8*Model!$Q$677*AVERAGE('Assumptions (Wind)'!$N$2:$O$2)/10^9),0)</f>
        <v>-0.07998063744</v>
      </c>
      <c r="S800" s="160">
        <f>IF($Q$677&gt;0,IPMT('Assumptions (Wind)'!$V$10,Model!Y$1,'Assumptions (Wind)'!$V$13,'Assumptions (Wind)'!$V$8*Model!$Q$677*AVERAGE('Assumptions (Wind)'!$N$2:$O$2)/10^9),0)</f>
        <v>-0.07357581125</v>
      </c>
      <c r="T800" s="160">
        <f>IF($Q$677&gt;0,IPMT('Assumptions (Wind)'!$V$10,Model!Z$1,'Assumptions (Wind)'!$V$13,'Assumptions (Wind)'!$V$8*Model!$Q$677*AVERAGE('Assumptions (Wind)'!$N$2:$O$2)/10^9),0)</f>
        <v>-0.06665859897</v>
      </c>
      <c r="U800" s="160">
        <f>IF($Q$677&gt;0,IPMT('Assumptions (Wind)'!$V$10,Model!AA$1,'Assumptions (Wind)'!$V$13,'Assumptions (Wind)'!$V$8*Model!$Q$677*AVERAGE('Assumptions (Wind)'!$N$2:$O$2)/10^9),0)</f>
        <v>-0.05918800971</v>
      </c>
      <c r="V800" s="160">
        <f>IF($Q$677&gt;0,IPMT('Assumptions (Wind)'!$V$10,Model!AB$1,'Assumptions (Wind)'!$V$13,'Assumptions (Wind)'!$V$8*Model!$Q$677*AVERAGE('Assumptions (Wind)'!$N$2:$O$2)/10^9),0)</f>
        <v>-0.05111977331</v>
      </c>
      <c r="W800" s="160">
        <f>IF($Q$677&gt;0,IPMT('Assumptions (Wind)'!$V$10,Model!AC$1,'Assumptions (Wind)'!$V$13,'Assumptions (Wind)'!$V$8*Model!$Q$677*AVERAGE('Assumptions (Wind)'!$N$2:$O$2)/10^9),0)</f>
        <v>-0.04240607799</v>
      </c>
      <c r="X800" s="160">
        <f>IF($Q$677&gt;0,IPMT('Assumptions (Wind)'!$V$10,Model!AD$1,'Assumptions (Wind)'!$V$13,'Assumptions (Wind)'!$V$8*Model!$Q$677*AVERAGE('Assumptions (Wind)'!$N$2:$O$2)/10^9),0)</f>
        <v>-0.03299528705</v>
      </c>
      <c r="Y800" s="160">
        <f>IF($Q$677&gt;0,IPMT('Assumptions (Wind)'!$V$10,Model!AE$1,'Assumptions (Wind)'!$V$13,'Assumptions (Wind)'!$V$8*Model!$Q$677*AVERAGE('Assumptions (Wind)'!$N$2:$O$2)/10^9),0)</f>
        <v>-0.02283163283</v>
      </c>
      <c r="Z800" s="160">
        <f>IF($Q$677&gt;0,IPMT('Assumptions (Wind)'!$V$10,Model!AF$1,'Assumptions (Wind)'!$V$13,'Assumptions (Wind)'!$V$8*Model!$Q$677*AVERAGE('Assumptions (Wind)'!$N$2:$O$2)/10^9),0)</f>
        <v>-0.01185488628</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-0.2190619576</v>
      </c>
      <c r="S801" s="177">
        <f>IF($R$677&gt;0,IPMT('Assumptions (Wind)'!$V$10,Model!X$1,'Assumptions (Wind)'!$V$13,'Assumptions (Wind)'!$V$8*Model!$R$677*AVERAGE('Assumptions (Wind)'!$O$2:$P$2)/10^9),0)</f>
        <v>-0.2039402226</v>
      </c>
      <c r="T801" s="177">
        <f>IF($R$677&gt;0,IPMT('Assumptions (Wind)'!$V$10,Model!Y$1,'Assumptions (Wind)'!$V$13,'Assumptions (Wind)'!$V$8*Model!$R$677*AVERAGE('Assumptions (Wind)'!$O$2:$P$2)/10^9),0)</f>
        <v>-0.1876087489</v>
      </c>
      <c r="U801" s="177">
        <f>IF($R$677&gt;0,IPMT('Assumptions (Wind)'!$V$10,Model!Z$1,'Assumptions (Wind)'!$V$13,'Assumptions (Wind)'!$V$8*Model!$R$677*AVERAGE('Assumptions (Wind)'!$O$2:$P$2)/10^9),0)</f>
        <v>-0.1699707573</v>
      </c>
      <c r="V801" s="177">
        <f>IF($R$677&gt;0,IPMT('Assumptions (Wind)'!$V$10,Model!AA$1,'Assumptions (Wind)'!$V$13,'Assumptions (Wind)'!$V$8*Model!$R$677*AVERAGE('Assumptions (Wind)'!$O$2:$P$2)/10^9),0)</f>
        <v>-0.1509217264</v>
      </c>
      <c r="W801" s="177">
        <f>IF($R$677&gt;0,IPMT('Assumptions (Wind)'!$V$10,Model!AB$1,'Assumptions (Wind)'!$V$13,'Assumptions (Wind)'!$V$8*Model!$R$677*AVERAGE('Assumptions (Wind)'!$O$2:$P$2)/10^9),0)</f>
        <v>-0.1303487729</v>
      </c>
      <c r="X801" s="177">
        <f>IF($R$677&gt;0,IPMT('Assumptions (Wind)'!$V$10,Model!AC$1,'Assumptions (Wind)'!$V$13,'Assumptions (Wind)'!$V$8*Model!$R$677*AVERAGE('Assumptions (Wind)'!$O$2:$P$2)/10^9),0)</f>
        <v>-0.1081299833</v>
      </c>
      <c r="Y801" s="177">
        <f>IF($R$677&gt;0,IPMT('Assumptions (Wind)'!$V$10,Model!AD$1,'Assumptions (Wind)'!$V$13,'Assumptions (Wind)'!$V$8*Model!$R$677*AVERAGE('Assumptions (Wind)'!$O$2:$P$2)/10^9),0)</f>
        <v>-0.08413369038</v>
      </c>
      <c r="Z801" s="177">
        <f>IF($R$677&gt;0,IPMT('Assumptions (Wind)'!$V$10,Model!AE$1,'Assumptions (Wind)'!$V$13,'Assumptions (Wind)'!$V$8*Model!$R$677*AVERAGE('Assumptions (Wind)'!$O$2:$P$2)/10^9),0)</f>
        <v>-0.05821769408</v>
      </c>
      <c r="AA801" s="177">
        <f>IF($R$677&gt;0,IPMT('Assumptions (Wind)'!$V$10,Model!AF$1,'Assumptions (Wind)'!$V$13,'Assumptions (Wind)'!$V$8*Model!$R$677*AVERAGE('Assumptions (Wind)'!$O$2:$P$2)/10^9),0)</f>
        <v>-0.03022841808</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-0.2862515323</v>
      </c>
      <c r="T802" s="160">
        <f>IF($S$677&gt;0,IPMT('Assumptions (Wind)'!$V$10,Model!X$1,'Assumptions (Wind)'!$V$13,'Assumptions (Wind)'!$V$8*Model!$S$677*AVERAGE('Assumptions (Wind)'!$P$2:$Q$2)/10^9),0)</f>
        <v>-0.2664917354</v>
      </c>
      <c r="U802" s="160">
        <f>IF($S$677&gt;0,IPMT('Assumptions (Wind)'!$V$10,Model!Y$1,'Assumptions (Wind)'!$V$13,'Assumptions (Wind)'!$V$8*Model!$S$677*AVERAGE('Assumptions (Wind)'!$P$2:$Q$2)/10^9),0)</f>
        <v>-0.2451511547</v>
      </c>
      <c r="V802" s="160">
        <f>IF($S$677&gt;0,IPMT('Assumptions (Wind)'!$V$10,Model!Z$1,'Assumptions (Wind)'!$V$13,'Assumptions (Wind)'!$V$8*Model!$S$677*AVERAGE('Assumptions (Wind)'!$P$2:$Q$2)/10^9),0)</f>
        <v>-0.2221033276</v>
      </c>
      <c r="W802" s="160">
        <f>IF($S$677&gt;0,IPMT('Assumptions (Wind)'!$V$10,Model!AA$1,'Assumptions (Wind)'!$V$13,'Assumptions (Wind)'!$V$8*Model!$S$677*AVERAGE('Assumptions (Wind)'!$P$2:$Q$2)/10^9),0)</f>
        <v>-0.1972116743</v>
      </c>
      <c r="X802" s="160">
        <f>IF($S$677&gt;0,IPMT('Assumptions (Wind)'!$V$10,Model!AB$1,'Assumptions (Wind)'!$V$13,'Assumptions (Wind)'!$V$8*Model!$S$677*AVERAGE('Assumptions (Wind)'!$P$2:$Q$2)/10^9),0)</f>
        <v>-0.1703286888</v>
      </c>
      <c r="Y802" s="160">
        <f>IF($S$677&gt;0,IPMT('Assumptions (Wind)'!$V$10,Model!AC$1,'Assumptions (Wind)'!$V$13,'Assumptions (Wind)'!$V$8*Model!$S$677*AVERAGE('Assumptions (Wind)'!$P$2:$Q$2)/10^9),0)</f>
        <v>-0.1412950644</v>
      </c>
      <c r="Z802" s="160">
        <f>IF($S$677&gt;0,IPMT('Assumptions (Wind)'!$V$10,Model!AD$1,'Assumptions (Wind)'!$V$13,'Assumptions (Wind)'!$V$8*Model!$S$677*AVERAGE('Assumptions (Wind)'!$P$2:$Q$2)/10^9),0)</f>
        <v>-0.10993875</v>
      </c>
      <c r="AA802" s="160">
        <f>IF($S$677&gt;0,IPMT('Assumptions (Wind)'!$V$10,Model!AE$1,'Assumptions (Wind)'!$V$13,'Assumptions (Wind)'!$V$8*Model!$S$677*AVERAGE('Assumptions (Wind)'!$P$2:$Q$2)/10^9),0)</f>
        <v>-0.07607393052</v>
      </c>
      <c r="AB802" s="160">
        <f>IF($S$677&gt;0,IPMT('Assumptions (Wind)'!$V$10,Model!AF$1,'Assumptions (Wind)'!$V$13,'Assumptions (Wind)'!$V$8*Model!$S$677*AVERAGE('Assumptions (Wind)'!$P$2:$Q$2)/10^9),0)</f>
        <v>-0.03949992546</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-0.1012870424</v>
      </c>
      <c r="U803" s="160">
        <f>IF($T$677&gt;0,IPMT('Assumptions (Wind)'!$V$10,Model!X$1,'Assumptions (Wind)'!$V$13,'Assumptions (Wind)'!$V$8*Model!$T$677*AVERAGE('Assumptions (Wind)'!$Q$2:$R$2)/10^9),0)</f>
        <v>-0.0942952497</v>
      </c>
      <c r="V803" s="160">
        <f>IF($T$677&gt;0,IPMT('Assumptions (Wind)'!$V$10,Model!Y$1,'Assumptions (Wind)'!$V$13,'Assumptions (Wind)'!$V$8*Model!$T$677*AVERAGE('Assumptions (Wind)'!$Q$2:$R$2)/10^9),0)</f>
        <v>-0.08674411352</v>
      </c>
      <c r="W803" s="160">
        <f>IF($T$677&gt;0,IPMT('Assumptions (Wind)'!$V$10,Model!Z$1,'Assumptions (Wind)'!$V$13,'Assumptions (Wind)'!$V$8*Model!$T$677*AVERAGE('Assumptions (Wind)'!$Q$2:$R$2)/10^9),0)</f>
        <v>-0.07858888646</v>
      </c>
      <c r="X803" s="160">
        <f>IF($T$677&gt;0,IPMT('Assumptions (Wind)'!$V$10,Model!AA$1,'Assumptions (Wind)'!$V$13,'Assumptions (Wind)'!$V$8*Model!$T$677*AVERAGE('Assumptions (Wind)'!$Q$2:$R$2)/10^9),0)</f>
        <v>-0.06978124123</v>
      </c>
      <c r="Y803" s="160">
        <f>IF($T$677&gt;0,IPMT('Assumptions (Wind)'!$V$10,Model!AB$1,'Assumptions (Wind)'!$V$13,'Assumptions (Wind)'!$V$8*Model!$T$677*AVERAGE('Assumptions (Wind)'!$Q$2:$R$2)/10^9),0)</f>
        <v>-0.06026898438</v>
      </c>
      <c r="Z803" s="160">
        <f>IF($T$677&gt;0,IPMT('Assumptions (Wind)'!$V$10,Model!AC$1,'Assumptions (Wind)'!$V$13,'Assumptions (Wind)'!$V$8*Model!$T$677*AVERAGE('Assumptions (Wind)'!$Q$2:$R$2)/10^9),0)</f>
        <v>-0.04999574698</v>
      </c>
      <c r="AA803" s="160">
        <f>IF($T$677&gt;0,IPMT('Assumptions (Wind)'!$V$10,Model!AD$1,'Assumptions (Wind)'!$V$13,'Assumptions (Wind)'!$V$8*Model!$T$677*AVERAGE('Assumptions (Wind)'!$Q$2:$R$2)/10^9),0)</f>
        <v>-0.03890065059</v>
      </c>
      <c r="AB803" s="160">
        <f>IF($T$677&gt;0,IPMT('Assumptions (Wind)'!$V$10,Model!AE$1,'Assumptions (Wind)'!$V$13,'Assumptions (Wind)'!$V$8*Model!$T$677*AVERAGE('Assumptions (Wind)'!$Q$2:$R$2)/10^9),0)</f>
        <v>-0.02691794649</v>
      </c>
      <c r="AC803" s="160">
        <f>IF($T$677&gt;0,IPMT('Assumptions (Wind)'!$V$10,Model!AF$1,'Assumptions (Wind)'!$V$13,'Assumptions (Wind)'!$V$8*Model!$T$677*AVERAGE('Assumptions (Wind)'!$Q$2:$R$2)/10^9),0)</f>
        <v>-0.01397662606</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-0.1443666767</v>
      </c>
      <c r="V804" s="160">
        <f>IF($U$677&gt;0,IPMT('Assumptions (Wind)'!$V$10,Model!X$1,'Assumptions (Wind)'!$V$13,'Assumptions (Wind)'!$V$8*Model!$U$677*AVERAGE('Assumptions (Wind)'!$R$2:$S$2)/10^9),0)</f>
        <v>-0.1344011188</v>
      </c>
      <c r="W804" s="160">
        <f>IF($U$677&gt;0,IPMT('Assumptions (Wind)'!$V$10,Model!Y$1,'Assumptions (Wind)'!$V$13,'Assumptions (Wind)'!$V$8*Model!$U$677*AVERAGE('Assumptions (Wind)'!$R$2:$S$2)/10^9),0)</f>
        <v>-0.1236383163</v>
      </c>
      <c r="X804" s="160">
        <f>IF($U$677&gt;0,IPMT('Assumptions (Wind)'!$V$10,Model!Z$1,'Assumptions (Wind)'!$V$13,'Assumptions (Wind)'!$V$8*Model!$U$677*AVERAGE('Assumptions (Wind)'!$R$2:$S$2)/10^9),0)</f>
        <v>-0.1120144896</v>
      </c>
      <c r="Y804" s="160">
        <f>IF($U$677&gt;0,IPMT('Assumptions (Wind)'!$V$10,Model!AA$1,'Assumptions (Wind)'!$V$13,'Assumptions (Wind)'!$V$8*Model!$U$677*AVERAGE('Assumptions (Wind)'!$R$2:$S$2)/10^9),0)</f>
        <v>-0.09946075674</v>
      </c>
      <c r="Z804" s="160">
        <f>IF($U$677&gt;0,IPMT('Assumptions (Wind)'!$V$10,Model!AB$1,'Assumptions (Wind)'!$V$13,'Assumptions (Wind)'!$V$8*Model!$U$677*AVERAGE('Assumptions (Wind)'!$R$2:$S$2)/10^9),0)</f>
        <v>-0.08590272527</v>
      </c>
      <c r="AA804" s="160">
        <f>IF($U$677&gt;0,IPMT('Assumptions (Wind)'!$V$10,Model!AC$1,'Assumptions (Wind)'!$V$13,'Assumptions (Wind)'!$V$8*Model!$U$677*AVERAGE('Assumptions (Wind)'!$R$2:$S$2)/10^9),0)</f>
        <v>-0.07126005129</v>
      </c>
      <c r="AB804" s="160">
        <f>IF($U$677&gt;0,IPMT('Assumptions (Wind)'!$V$10,Model!AD$1,'Assumptions (Wind)'!$V$13,'Assumptions (Wind)'!$V$8*Model!$U$677*AVERAGE('Assumptions (Wind)'!$R$2:$S$2)/10^9),0)</f>
        <v>-0.05544596338</v>
      </c>
      <c r="AC804" s="160">
        <f>IF($U$677&gt;0,IPMT('Assumptions (Wind)'!$V$10,Model!AE$1,'Assumptions (Wind)'!$V$13,'Assumptions (Wind)'!$V$8*Model!$U$677*AVERAGE('Assumptions (Wind)'!$R$2:$S$2)/10^9),0)</f>
        <v>-0.03836674844</v>
      </c>
      <c r="AD804" s="160">
        <f>IF($U$677&gt;0,IPMT('Assumptions (Wind)'!$V$10,Model!AF$1,'Assumptions (Wind)'!$V$13,'Assumptions (Wind)'!$V$8*Model!$U$677*AVERAGE('Assumptions (Wind)'!$R$2:$S$2)/10^9),0)</f>
        <v>-0.01992119631</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-0.1128142527</v>
      </c>
      <c r="Y807" s="160">
        <f>IF($X$677&gt;0,IPMT('Assumptions (Wind)'!$V$10,Model!X1,'Assumptions (Wind)'!$V$13,'Assumptions (Wind)'!$V$8*Model!$X$677*'Assumptions (Wind)'!$V$2/10^9),0)</f>
        <v>-0.1050267425</v>
      </c>
      <c r="Z807" s="160">
        <f>IF($X$677&gt;0,IPMT('Assumptions (Wind)'!$V$10,Model!Y1,'Assumptions (Wind)'!$V$13,'Assumptions (Wind)'!$V$8*Model!$X$677*'Assumptions (Wind)'!$V$2/10^9),0)</f>
        <v>-0.09661623151</v>
      </c>
      <c r="AA807" s="160">
        <f>IF($X$677&gt;0,IPMT('Assumptions (Wind)'!$V$10,Model!Z1,'Assumptions (Wind)'!$V$13,'Assumptions (Wind)'!$V$8*Model!$X$677*'Assumptions (Wind)'!$V$2/10^9),0)</f>
        <v>-0.08753287964</v>
      </c>
      <c r="AB807" s="160">
        <f>IF($X$677&gt;0,IPMT('Assumptions (Wind)'!$V$10,Model!AA1,'Assumptions (Wind)'!$V$13,'Assumptions (Wind)'!$V$8*Model!$X$677*'Assumptions (Wind)'!$V$2/10^9),0)</f>
        <v>-0.07772285961</v>
      </c>
      <c r="AC807" s="160">
        <f>IF($X$677&gt;0,IPMT('Assumptions (Wind)'!$V$10,Model!AB1,'Assumptions (Wind)'!$V$13,'Assumptions (Wind)'!$V$8*Model!$X$677*'Assumptions (Wind)'!$V$2/10^9),0)</f>
        <v>-0.06712803799</v>
      </c>
      <c r="AD807" s="160">
        <f>IF($X$677&gt;0,IPMT('Assumptions (Wind)'!$V$10,Model!AC1,'Assumptions (Wind)'!$V$13,'Assumptions (Wind)'!$V$8*Model!$X$677*'Assumptions (Wind)'!$V$2/10^9),0)</f>
        <v>-0.05568563063</v>
      </c>
      <c r="AE807" s="160">
        <f>IF($X$677&gt;0,IPMT('Assumptions (Wind)'!$V$10,Model!AD1,'Assumptions (Wind)'!$V$13,'Assumptions (Wind)'!$V$8*Model!$X$677*'Assumptions (Wind)'!$V$2/10^9),0)</f>
        <v>-0.04332783068</v>
      </c>
      <c r="AF807" s="160">
        <f>IF($X$677&gt;0,IPMT('Assumptions (Wind)'!$V$10,Model!AE1,'Assumptions (Wind)'!$V$13,'Assumptions (Wind)'!$V$8*Model!$X$677*'Assumptions (Wind)'!$V$2/10^9),0)</f>
        <v>-0.02998140674</v>
      </c>
      <c r="AG807" s="160">
        <f>IF($X$677&gt;0,IPMT('Assumptions (Wind)'!$V$10,Model!AF1,'Assumptions (Wind)'!$V$13,'Assumptions (Wind)'!$V$8*Model!$X$677*'Assumptions (Wind)'!$V$2/10^9),0)</f>
        <v>-0.01556726889</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-0.1126474078</v>
      </c>
      <c r="Z808" s="160">
        <f>IF($Y$677&gt;0,IPMT('Assumptions (Wind)'!$V$10,Model!X1,'Assumptions (Wind)'!$V$13,'Assumptions (Wind)'!$V$8*Model!$Y$677*AVERAGE('Assumptions (Wind)'!$V$2:$W$2)/10^9),0)</f>
        <v>-0.1048714148</v>
      </c>
      <c r="AA808" s="160">
        <f>IF($Y$677&gt;0,IPMT('Assumptions (Wind)'!$V$10,Model!Y1,'Assumptions (Wind)'!$V$13,'Assumptions (Wind)'!$V$8*Model!$Y$677*AVERAGE('Assumptions (Wind)'!$V$2:$W$2)/10^9),0)</f>
        <v>-0.09647334239</v>
      </c>
      <c r="AB808" s="160">
        <f>IF($Y$677&gt;0,IPMT('Assumptions (Wind)'!$V$10,Model!Z1,'Assumptions (Wind)'!$V$13,'Assumptions (Wind)'!$V$8*Model!$Y$677*AVERAGE('Assumptions (Wind)'!$V$2:$W$2)/10^9),0)</f>
        <v>-0.08740342421</v>
      </c>
      <c r="AC808" s="160">
        <f>IF($Y$677&gt;0,IPMT('Assumptions (Wind)'!$V$10,Model!AA1,'Assumptions (Wind)'!$V$13,'Assumptions (Wind)'!$V$8*Model!$Y$677*AVERAGE('Assumptions (Wind)'!$V$2:$W$2)/10^9),0)</f>
        <v>-0.07760791256</v>
      </c>
      <c r="AD808" s="160">
        <f>IF($Y$677&gt;0,IPMT('Assumptions (Wind)'!$V$10,Model!AB1,'Assumptions (Wind)'!$V$13,'Assumptions (Wind)'!$V$8*Model!$Y$677*AVERAGE('Assumptions (Wind)'!$V$2:$W$2)/10^9),0)</f>
        <v>-0.06702875999</v>
      </c>
      <c r="AE808" s="160">
        <f>IF($Y$677&gt;0,IPMT('Assumptions (Wind)'!$V$10,Model!AC1,'Assumptions (Wind)'!$V$13,'Assumptions (Wind)'!$V$8*Model!$Y$677*AVERAGE('Assumptions (Wind)'!$V$2:$W$2)/10^9),0)</f>
        <v>-0.05560327521</v>
      </c>
      <c r="AF808" s="160">
        <f>IF($Y$677&gt;0,IPMT('Assumptions (Wind)'!$V$10,Model!AD1,'Assumptions (Wind)'!$V$13,'Assumptions (Wind)'!$V$8*Model!$Y$677*AVERAGE('Assumptions (Wind)'!$V$2:$W$2)/10^9),0)</f>
        <v>-0.04326375164</v>
      </c>
      <c r="AG808" s="160">
        <f>IF($Y$677&gt;0,IPMT('Assumptions (Wind)'!$V$10,Model!AE1,'Assumptions (Wind)'!$V$13,'Assumptions (Wind)'!$V$8*Model!$Y$677*AVERAGE('Assumptions (Wind)'!$V$2:$W$2)/10^9),0)</f>
        <v>-0.02993706619</v>
      </c>
      <c r="AH808" s="160">
        <f>IF($Y$677&gt;0,IPMT('Assumptions (Wind)'!$V$10,Model!AF1,'Assumptions (Wind)'!$V$13,'Assumptions (Wind)'!$V$8*Model!$Y$677*AVERAGE('Assumptions (Wind)'!$V$2:$W$2)/10^9),0)</f>
        <v>-0.01554424591</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-0.1122857394</v>
      </c>
      <c r="AA809" s="160">
        <f>IF($Z$677&gt;0,IPMT('Assumptions (Wind)'!$V$10,Model!X1,'Assumptions (Wind)'!$V$13,'Assumptions (Wind)'!$V$8*Model!$Z$677*AVERAGE('Assumptions (Wind)'!$W$2:$X$2)/10^9),0)</f>
        <v>-0.1045347122</v>
      </c>
      <c r="AB809" s="160">
        <f>IF($Z$677&gt;0,IPMT('Assumptions (Wind)'!$V$10,Model!Y1,'Assumptions (Wind)'!$V$13,'Assumptions (Wind)'!$V$8*Model!$Z$677*AVERAGE('Assumptions (Wind)'!$W$2:$X$2)/10^9),0)</f>
        <v>-0.09616360284</v>
      </c>
      <c r="AC809" s="160">
        <f>IF($Z$677&gt;0,IPMT('Assumptions (Wind)'!$V$10,Model!Z1,'Assumptions (Wind)'!$V$13,'Assumptions (Wind)'!$V$8*Model!$Z$677*AVERAGE('Assumptions (Wind)'!$W$2:$X$2)/10^9),0)</f>
        <v>-0.08712280474</v>
      </c>
      <c r="AD809" s="160">
        <f>IF($Z$677&gt;0,IPMT('Assumptions (Wind)'!$V$10,Model!AA1,'Assumptions (Wind)'!$V$13,'Assumptions (Wind)'!$V$8*Model!$Z$677*AVERAGE('Assumptions (Wind)'!$W$2:$X$2)/10^9),0)</f>
        <v>-0.0773587428</v>
      </c>
      <c r="AE809" s="160">
        <f>IF($Z$677&gt;0,IPMT('Assumptions (Wind)'!$V$10,Model!AB1,'Assumptions (Wind)'!$V$13,'Assumptions (Wind)'!$V$8*Model!$Z$677*AVERAGE('Assumptions (Wind)'!$W$2:$X$2)/10^9),0)</f>
        <v>-0.06681355589</v>
      </c>
      <c r="AF809" s="160">
        <f>IF($Z$677&gt;0,IPMT('Assumptions (Wind)'!$V$10,Model!AC1,'Assumptions (Wind)'!$V$13,'Assumptions (Wind)'!$V$8*Model!$Z$677*AVERAGE('Assumptions (Wind)'!$W$2:$X$2)/10^9),0)</f>
        <v>-0.05542475404</v>
      </c>
      <c r="AG809" s="160">
        <f>IF($Z$677&gt;0,IPMT('Assumptions (Wind)'!$V$10,Model!AD1,'Assumptions (Wind)'!$V$13,'Assumptions (Wind)'!$V$8*Model!$Z$677*AVERAGE('Assumptions (Wind)'!$W$2:$X$2)/10^9),0)</f>
        <v>-0.04312484804</v>
      </c>
      <c r="AH809" s="160">
        <f>IF($Z$677&gt;0,IPMT('Assumptions (Wind)'!$V$10,Model!AE1,'Assumptions (Wind)'!$V$13,'Assumptions (Wind)'!$V$8*Model!$Z$677*AVERAGE('Assumptions (Wind)'!$W$2:$X$2)/10^9),0)</f>
        <v>-0.02984094955</v>
      </c>
      <c r="AI809" s="160">
        <f>IF($Z$677&gt;0,IPMT('Assumptions (Wind)'!$V$10,Model!AF1,'Assumptions (Wind)'!$V$13,'Assumptions (Wind)'!$V$8*Model!$Z$677*AVERAGE('Assumptions (Wind)'!$W$2:$X$2)/10^9),0)</f>
        <v>-0.01549433919</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-0.1118670858</v>
      </c>
      <c r="AB810" s="160">
        <f>IF($AA$677&gt;0,IPMT('Assumptions (Wind)'!$V$10,Model!X1,'Assumptions (Wind)'!$V$13,'Assumptions (Wind)'!$V$8*Model!$AA$677*AVERAGE('Assumptions (Wind)'!$X$2:$Y$2)/10^9),0)</f>
        <v>-0.1041449581</v>
      </c>
      <c r="AC810" s="160">
        <f>IF($AA$677&gt;0,IPMT('Assumptions (Wind)'!$V$10,Model!Y1,'Assumptions (Wind)'!$V$13,'Assumptions (Wind)'!$V$8*Model!$AA$677*AVERAGE('Assumptions (Wind)'!$X$2:$Y$2)/10^9),0)</f>
        <v>-0.09580506012</v>
      </c>
      <c r="AD810" s="160">
        <f>IF($AA$677&gt;0,IPMT('Assumptions (Wind)'!$V$10,Model!Z1,'Assumptions (Wind)'!$V$13,'Assumptions (Wind)'!$V$8*Model!$AA$677*AVERAGE('Assumptions (Wind)'!$X$2:$Y$2)/10^9),0)</f>
        <v>-0.08679797033</v>
      </c>
      <c r="AE810" s="160">
        <f>IF($AA$677&gt;0,IPMT('Assumptions (Wind)'!$V$10,Model!AA1,'Assumptions (Wind)'!$V$13,'Assumptions (Wind)'!$V$8*Model!$AA$677*AVERAGE('Assumptions (Wind)'!$X$2:$Y$2)/10^9),0)</f>
        <v>-0.07707031336</v>
      </c>
      <c r="AF810" s="160">
        <f>IF($AA$677&gt;0,IPMT('Assumptions (Wind)'!$V$10,Model!AB1,'Assumptions (Wind)'!$V$13,'Assumptions (Wind)'!$V$8*Model!$AA$677*AVERAGE('Assumptions (Wind)'!$X$2:$Y$2)/10^9),0)</f>
        <v>-0.06656444383</v>
      </c>
      <c r="AG810" s="160">
        <f>IF($AA$677&gt;0,IPMT('Assumptions (Wind)'!$V$10,Model!AC1,'Assumptions (Wind)'!$V$13,'Assumptions (Wind)'!$V$8*Model!$AA$677*AVERAGE('Assumptions (Wind)'!$X$2:$Y$2)/10^9),0)</f>
        <v>-0.05521810473</v>
      </c>
      <c r="AH810" s="160">
        <f>IF($AA$677&gt;0,IPMT('Assumptions (Wind)'!$V$10,Model!AD1,'Assumptions (Wind)'!$V$13,'Assumptions (Wind)'!$V$8*Model!$AA$677*AVERAGE('Assumptions (Wind)'!$X$2:$Y$2)/10^9),0)</f>
        <v>-0.04296405851</v>
      </c>
      <c r="AI810" s="160">
        <f>IF($AA$677&gt;0,IPMT('Assumptions (Wind)'!$V$10,Model!AE1,'Assumptions (Wind)'!$V$13,'Assumptions (Wind)'!$V$8*Model!$AA$677*AVERAGE('Assumptions (Wind)'!$X$2:$Y$2)/10^9),0)</f>
        <v>-0.02972968859</v>
      </c>
      <c r="AJ810" s="160">
        <f>IF($AA$677&gt;0,IPMT('Assumptions (Wind)'!$V$10,Model!AF1,'Assumptions (Wind)'!$V$13,'Assumptions (Wind)'!$V$8*Model!$AA$677*AVERAGE('Assumptions (Wind)'!$X$2:$Y$2)/10^9),0)</f>
        <v>-0.01543656907</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-0.1113530662</v>
      </c>
      <c r="AC811" s="160">
        <f>IF($AB$677&gt;0,IPMT('Assumptions (Wind)'!$V$10,Model!X1,'Assumptions (Wind)'!$V$13,'Assumptions (Wind)'!$V$8*Model!$AB$677*AVERAGE('Assumptions (Wind)'!$Y$2:$Z$2)/10^9),0)</f>
        <v>-0.103666421</v>
      </c>
      <c r="AD811" s="160">
        <f>IF($AB$677&gt;0,IPMT('Assumptions (Wind)'!$V$10,Model!Y1,'Assumptions (Wind)'!$V$13,'Assumptions (Wind)'!$V$8*Model!$AB$677*AVERAGE('Assumptions (Wind)'!$Y$2:$Z$2)/10^9),0)</f>
        <v>-0.09536484416</v>
      </c>
      <c r="AE811" s="160">
        <f>IF($AB$677&gt;0,IPMT('Assumptions (Wind)'!$V$10,Model!Z1,'Assumptions (Wind)'!$V$13,'Assumptions (Wind)'!$V$8*Model!$AB$677*AVERAGE('Assumptions (Wind)'!$Y$2:$Z$2)/10^9),0)</f>
        <v>-0.08639914117</v>
      </c>
      <c r="AF811" s="160">
        <f>IF($AB$677&gt;0,IPMT('Assumptions (Wind)'!$V$10,Model!AA1,'Assumptions (Wind)'!$V$13,'Assumptions (Wind)'!$V$8*Model!$AB$677*AVERAGE('Assumptions (Wind)'!$Y$2:$Z$2)/10^9),0)</f>
        <v>-0.07671618194</v>
      </c>
      <c r="AG811" s="160">
        <f>IF($AB$677&gt;0,IPMT('Assumptions (Wind)'!$V$10,Model!AB1,'Assumptions (Wind)'!$V$13,'Assumptions (Wind)'!$V$8*Model!$AB$677*AVERAGE('Assumptions (Wind)'!$Y$2:$Z$2)/10^9),0)</f>
        <v>-0.06625858597</v>
      </c>
      <c r="AH811" s="160">
        <f>IF($AB$677&gt;0,IPMT('Assumptions (Wind)'!$V$10,Model!AC1,'Assumptions (Wind)'!$V$13,'Assumptions (Wind)'!$V$8*Model!$AB$677*AVERAGE('Assumptions (Wind)'!$Y$2:$Z$2)/10^9),0)</f>
        <v>-0.05496438232</v>
      </c>
      <c r="AI811" s="160">
        <f>IF($AB$677&gt;0,IPMT('Assumptions (Wind)'!$V$10,Model!AD1,'Assumptions (Wind)'!$V$13,'Assumptions (Wind)'!$V$8*Model!$AB$677*AVERAGE('Assumptions (Wind)'!$Y$2:$Z$2)/10^9),0)</f>
        <v>-0.04276664238</v>
      </c>
      <c r="AJ811" s="160">
        <f>IF($AB$677&gt;0,IPMT('Assumptions (Wind)'!$V$10,Model!AE1,'Assumptions (Wind)'!$V$13,'Assumptions (Wind)'!$V$8*Model!$AB$677*AVERAGE('Assumptions (Wind)'!$Y$2:$Z$2)/10^9),0)</f>
        <v>-0.02959308324</v>
      </c>
      <c r="AK811" s="160">
        <f>IF($AB$677&gt;0,IPMT('Assumptions (Wind)'!$V$10,Model!AF1,'Assumptions (Wind)'!$V$13,'Assumptions (Wind)'!$V$8*Model!$AB$677*AVERAGE('Assumptions (Wind)'!$Y$2:$Z$2)/10^9),0)</f>
        <v>-0.01536563938</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-0.1107894553</v>
      </c>
      <c r="AD812" s="160">
        <f>IF($AC$677&gt;0,IPMT('Assumptions (Wind)'!$V$10,Model!X1,'Assumptions (Wind)'!$V$13,'Assumptions (Wind)'!$V$8*Model!$AC$677*AVERAGE('Assumptions (Wind)'!$Z$2:$AA$2)/10^9),0)</f>
        <v>-0.1031417158</v>
      </c>
      <c r="AE812" s="160">
        <f>IF($AC$677&gt;0,IPMT('Assumptions (Wind)'!$V$10,Model!Y1,'Assumptions (Wind)'!$V$13,'Assumptions (Wind)'!$V$8*Model!$AC$677*AVERAGE('Assumptions (Wind)'!$Z$2:$AA$2)/10^9),0)</f>
        <v>-0.0948821572</v>
      </c>
      <c r="AF812" s="160">
        <f>IF($AC$677&gt;0,IPMT('Assumptions (Wind)'!$V$10,Model!Z1,'Assumptions (Wind)'!$V$13,'Assumptions (Wind)'!$V$8*Model!$AC$677*AVERAGE('Assumptions (Wind)'!$Z$2:$AA$2)/10^9),0)</f>
        <v>-0.0859618339</v>
      </c>
      <c r="AG812" s="160">
        <f>IF($AC$677&gt;0,IPMT('Assumptions (Wind)'!$V$10,Model!AA1,'Assumptions (Wind)'!$V$13,'Assumptions (Wind)'!$V$8*Model!$AC$677*AVERAGE('Assumptions (Wind)'!$Z$2:$AA$2)/10^9),0)</f>
        <v>-0.07632788475</v>
      </c>
      <c r="AH812" s="160">
        <f>IF($AC$677&gt;0,IPMT('Assumptions (Wind)'!$V$10,Model!AB1,'Assumptions (Wind)'!$V$13,'Assumptions (Wind)'!$V$8*Model!$AC$677*AVERAGE('Assumptions (Wind)'!$Z$2:$AA$2)/10^9),0)</f>
        <v>-0.06592321966</v>
      </c>
      <c r="AI812" s="160">
        <f>IF($AC$677&gt;0,IPMT('Assumptions (Wind)'!$V$10,Model!AC1,'Assumptions (Wind)'!$V$13,'Assumptions (Wind)'!$V$8*Model!$AC$677*AVERAGE('Assumptions (Wind)'!$Z$2:$AA$2)/10^9),0)</f>
        <v>-0.05468618136</v>
      </c>
      <c r="AJ812" s="160">
        <f>IF($AC$677&gt;0,IPMT('Assumptions (Wind)'!$V$10,Model!AD1,'Assumptions (Wind)'!$V$13,'Assumptions (Wind)'!$V$8*Model!$AC$677*AVERAGE('Assumptions (Wind)'!$Z$2:$AA$2)/10^9),0)</f>
        <v>-0.04255018</v>
      </c>
      <c r="AK812" s="160">
        <f>IF($AC$677&gt;0,IPMT('Assumptions (Wind)'!$V$10,Model!AE1,'Assumptions (Wind)'!$V$13,'Assumptions (Wind)'!$V$8*Model!$AC$677*AVERAGE('Assumptions (Wind)'!$Z$2:$AA$2)/10^9),0)</f>
        <v>-0.02944329853</v>
      </c>
      <c r="AL812" s="160">
        <f>IF($AC$677&gt;0,IPMT('Assumptions (Wind)'!$V$10,Model!AF1,'Assumptions (Wind)'!$V$13,'Assumptions (Wind)'!$V$8*Model!$AC$677*AVERAGE('Assumptions (Wind)'!$Z$2:$AA$2)/10^9),0)</f>
        <v>-0.01528786655</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-0.1101099085</v>
      </c>
      <c r="AE813" s="160">
        <f>IF($AD$677&gt;0,IPMT('Assumptions (Wind)'!$V$10,Model!X1,'Assumptions (Wind)'!$V$13,'Assumptions (Wind)'!$V$8*Model!$AD$677*AVERAGE('Assumptions (Wind)'!$AA$2:$AB$2)/10^9),0)</f>
        <v>-0.1025090778</v>
      </c>
      <c r="AF813" s="160">
        <f>IF($AD$677&gt;0,IPMT('Assumptions (Wind)'!$V$10,Model!Y1,'Assumptions (Wind)'!$V$13,'Assumptions (Wind)'!$V$8*Model!$AD$677*AVERAGE('Assumptions (Wind)'!$AA$2:$AB$2)/10^9),0)</f>
        <v>-0.09430018064</v>
      </c>
      <c r="AG813" s="160">
        <f>IF($AD$677&gt;0,IPMT('Assumptions (Wind)'!$V$10,Model!Z1,'Assumptions (Wind)'!$V$13,'Assumptions (Wind)'!$V$8*Model!$AD$677*AVERAGE('Assumptions (Wind)'!$AA$2:$AB$2)/10^9),0)</f>
        <v>-0.08543457173</v>
      </c>
      <c r="AH813" s="160">
        <f>IF($AD$677&gt;0,IPMT('Assumptions (Wind)'!$V$10,Model!AA1,'Assumptions (Wind)'!$V$13,'Assumptions (Wind)'!$V$8*Model!$AD$677*AVERAGE('Assumptions (Wind)'!$AA$2:$AB$2)/10^9),0)</f>
        <v>-0.07585971411</v>
      </c>
      <c r="AI813" s="160">
        <f>IF($AD$677&gt;0,IPMT('Assumptions (Wind)'!$V$10,Model!AB1,'Assumptions (Wind)'!$V$13,'Assumptions (Wind)'!$V$8*Model!$AD$677*AVERAGE('Assumptions (Wind)'!$AA$2:$AB$2)/10^9),0)</f>
        <v>-0.06551886788</v>
      </c>
      <c r="AJ813" s="160">
        <f>IF($AD$677&gt;0,IPMT('Assumptions (Wind)'!$V$10,Model!AC1,'Assumptions (Wind)'!$V$13,'Assumptions (Wind)'!$V$8*Model!$AD$677*AVERAGE('Assumptions (Wind)'!$AA$2:$AB$2)/10^9),0)</f>
        <v>-0.05435075396</v>
      </c>
      <c r="AK813" s="160">
        <f>IF($AD$677&gt;0,IPMT('Assumptions (Wind)'!$V$10,Model!AD1,'Assumptions (Wind)'!$V$13,'Assumptions (Wind)'!$V$8*Model!$AD$677*AVERAGE('Assumptions (Wind)'!$AA$2:$AB$2)/10^9),0)</f>
        <v>-0.04228919092</v>
      </c>
      <c r="AL813" s="160">
        <f>IF($AD$677&gt;0,IPMT('Assumptions (Wind)'!$V$10,Model!AE1,'Assumptions (Wind)'!$V$13,'Assumptions (Wind)'!$V$8*Model!$AD$677*AVERAGE('Assumptions (Wind)'!$AA$2:$AB$2)/10^9),0)</f>
        <v>-0.02926270283</v>
      </c>
      <c r="AM813" s="160">
        <f>IF($AD$677&gt;0,IPMT('Assumptions (Wind)'!$V$10,Model!AF1,'Assumptions (Wind)'!$V$13,'Assumptions (Wind)'!$V$8*Model!$AD$677*AVERAGE('Assumptions (Wind)'!$AA$2:$AB$2)/10^9),0)</f>
        <v>-0.0151940957</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-0.1093129802</v>
      </c>
      <c r="AF814" s="160">
        <f>IF($AE$677&gt;0,IPMT('Assumptions (Wind)'!$V$10,Model!X1,'Assumptions (Wind)'!$V$13,'Assumptions (Wind)'!$V$8*Model!$AE$677*AVERAGE('Assumptions (Wind)'!$AB$2:$AC$2)/10^9),0)</f>
        <v>-0.1017671611</v>
      </c>
      <c r="AG814" s="160">
        <f>IF($AE$677&gt;0,IPMT('Assumptions (Wind)'!$V$10,Model!Y1,'Assumptions (Wind)'!$V$13,'Assumptions (Wind)'!$V$8*Model!$AE$677*AVERAGE('Assumptions (Wind)'!$AB$2:$AC$2)/10^9),0)</f>
        <v>-0.09361767641</v>
      </c>
      <c r="AH814" s="160">
        <f>IF($AE$677&gt;0,IPMT('Assumptions (Wind)'!$V$10,Model!Z1,'Assumptions (Wind)'!$V$13,'Assumptions (Wind)'!$V$8*Model!$AE$677*AVERAGE('Assumptions (Wind)'!$AB$2:$AC$2)/10^9),0)</f>
        <v>-0.08481623297</v>
      </c>
      <c r="AI814" s="160">
        <f>IF($AE$677&gt;0,IPMT('Assumptions (Wind)'!$V$10,Model!AA1,'Assumptions (Wind)'!$V$13,'Assumptions (Wind)'!$V$8*Model!$AE$677*AVERAGE('Assumptions (Wind)'!$AB$2:$AC$2)/10^9),0)</f>
        <v>-0.07531067406</v>
      </c>
      <c r="AJ814" s="160">
        <f>IF($AE$677&gt;0,IPMT('Assumptions (Wind)'!$V$10,Model!AB1,'Assumptions (Wind)'!$V$13,'Assumptions (Wind)'!$V$8*Model!$AE$677*AVERAGE('Assumptions (Wind)'!$AB$2:$AC$2)/10^9),0)</f>
        <v>-0.06504467044</v>
      </c>
      <c r="AK814" s="160">
        <f>IF($AE$677&gt;0,IPMT('Assumptions (Wind)'!$V$10,Model!AC1,'Assumptions (Wind)'!$V$13,'Assumptions (Wind)'!$V$8*Model!$AE$677*AVERAGE('Assumptions (Wind)'!$AB$2:$AC$2)/10^9),0)</f>
        <v>-0.05395738653</v>
      </c>
      <c r="AL814" s="160">
        <f>IF($AE$677&gt;0,IPMT('Assumptions (Wind)'!$V$10,Model!AD1,'Assumptions (Wind)'!$V$13,'Assumptions (Wind)'!$V$8*Model!$AE$677*AVERAGE('Assumptions (Wind)'!$AB$2:$AC$2)/10^9),0)</f>
        <v>-0.0419831199</v>
      </c>
      <c r="AM814" s="160">
        <f>IF($AE$677&gt;0,IPMT('Assumptions (Wind)'!$V$10,Model!AE1,'Assumptions (Wind)'!$V$13,'Assumptions (Wind)'!$V$8*Model!$AE$677*AVERAGE('Assumptions (Wind)'!$AB$2:$AC$2)/10^9),0)</f>
        <v>-0.02905091195</v>
      </c>
      <c r="AN814" s="160">
        <f>IF($AE$677&gt;0,IPMT('Assumptions (Wind)'!$V$10,Model!AF1,'Assumptions (Wind)'!$V$13,'Assumptions (Wind)'!$V$8*Model!$AE$677*AVERAGE('Assumptions (Wind)'!$AB$2:$AC$2)/10^9),0)</f>
        <v>-0.01508412736</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-0.1176835665</v>
      </c>
      <c r="AG815" s="160">
        <f>IF($AF$677&gt;0,IPMT('Assumptions (Wind)'!$V$10,Model!X1,'Assumptions (Wind)'!$V$13,'Assumptions (Wind)'!$V$8*Model!$AF$677*AVERAGE('Assumptions (Wind)'!$AC$2:$AD$2)/10^9),0)</f>
        <v>-0.1095599301</v>
      </c>
      <c r="AH815" s="160">
        <f>IF($AF$677&gt;0,IPMT('Assumptions (Wind)'!$V$10,Model!Y1,'Assumptions (Wind)'!$V$13,'Assumptions (Wind)'!$V$8*Model!$AF$677*AVERAGE('Assumptions (Wind)'!$AC$2:$AD$2)/10^9),0)</f>
        <v>-0.1007864027</v>
      </c>
      <c r="AI815" s="160">
        <f>IF($AF$677&gt;0,IPMT('Assumptions (Wind)'!$V$10,Model!Z1,'Assumptions (Wind)'!$V$13,'Assumptions (Wind)'!$V$8*Model!$AF$677*AVERAGE('Assumptions (Wind)'!$AC$2:$AD$2)/10^9),0)</f>
        <v>-0.0913109932</v>
      </c>
      <c r="AJ815" s="160">
        <f>IF($AF$677&gt;0,IPMT('Assumptions (Wind)'!$V$10,Model!AA1,'Assumptions (Wind)'!$V$13,'Assumptions (Wind)'!$V$8*Model!$AF$677*AVERAGE('Assumptions (Wind)'!$AC$2:$AD$2)/10^9),0)</f>
        <v>-0.08107755091</v>
      </c>
      <c r="AK815" s="160">
        <f>IF($AF$677&gt;0,IPMT('Assumptions (Wind)'!$V$10,Model!AB1,'Assumptions (Wind)'!$V$13,'Assumptions (Wind)'!$V$8*Model!$AF$677*AVERAGE('Assumptions (Wind)'!$AC$2:$AD$2)/10^9),0)</f>
        <v>-0.07002543325</v>
      </c>
      <c r="AL815" s="160">
        <f>IF($AF$677&gt;0,IPMT('Assumptions (Wind)'!$V$10,Model!AC1,'Assumptions (Wind)'!$V$13,'Assumptions (Wind)'!$V$8*Model!$AF$677*AVERAGE('Assumptions (Wind)'!$AC$2:$AD$2)/10^9),0)</f>
        <v>-0.05808914617</v>
      </c>
      <c r="AM815" s="160">
        <f>IF($AF$677&gt;0,IPMT('Assumptions (Wind)'!$V$10,Model!AD1,'Assumptions (Wind)'!$V$13,'Assumptions (Wind)'!$V$8*Model!$AF$677*AVERAGE('Assumptions (Wind)'!$AC$2:$AD$2)/10^9),0)</f>
        <v>-0.04519795612</v>
      </c>
      <c r="AN815" s="160">
        <f>IF($AF$677&gt;0,IPMT('Assumptions (Wind)'!$V$10,Model!AE1,'Assumptions (Wind)'!$V$13,'Assumptions (Wind)'!$V$8*Model!$AF$677*AVERAGE('Assumptions (Wind)'!$AC$2:$AD$2)/10^9),0)</f>
        <v>-0.03127547087</v>
      </c>
      <c r="AO815" s="160">
        <f>IF($AF$677&gt;0,IPMT('Assumptions (Wind)'!$V$10,Model!AF1,'Assumptions (Wind)'!$V$13,'Assumptions (Wind)'!$V$8*Model!$AF$677*AVERAGE('Assumptions (Wind)'!$AC$2:$AD$2)/10^9),0)</f>
        <v>-0.0162391868</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-0.1074823272</v>
      </c>
      <c r="AH816" s="160">
        <f>IF($AG$677&gt;0,IPMT('Assumptions (Wind)'!$V$10,Model!X1,'Assumptions (Wind)'!$V$13,'Assumptions (Wind)'!$V$8*Model!$AG$677*AVERAGE('Assumptions (Wind)'!$AD$2:$AE$2)/10^9),0)</f>
        <v>-0.1000628771</v>
      </c>
      <c r="AI816" s="160">
        <f>IF($AG$677&gt;0,IPMT('Assumptions (Wind)'!$V$10,Model!Y1,'Assumptions (Wind)'!$V$13,'Assumptions (Wind)'!$V$8*Model!$AG$677*AVERAGE('Assumptions (Wind)'!$AD$2:$AE$2)/10^9),0)</f>
        <v>-0.09204987099</v>
      </c>
      <c r="AJ816" s="160">
        <f>IF($AG$677&gt;0,IPMT('Assumptions (Wind)'!$V$10,Model!Z1,'Assumptions (Wind)'!$V$13,'Assumptions (Wind)'!$V$8*Model!$AG$677*AVERAGE('Assumptions (Wind)'!$AD$2:$AE$2)/10^9),0)</f>
        <v>-0.08339582441</v>
      </c>
      <c r="AK816" s="160">
        <f>IF($AG$677&gt;0,IPMT('Assumptions (Wind)'!$V$10,Model!AA1,'Assumptions (Wind)'!$V$13,'Assumptions (Wind)'!$V$8*Model!$AG$677*AVERAGE('Assumptions (Wind)'!$AD$2:$AE$2)/10^9),0)</f>
        <v>-0.0740494541</v>
      </c>
      <c r="AL816" s="160">
        <f>IF($AG$677&gt;0,IPMT('Assumptions (Wind)'!$V$10,Model!AB1,'Assumptions (Wind)'!$V$13,'Assumptions (Wind)'!$V$8*Model!$AG$677*AVERAGE('Assumptions (Wind)'!$AD$2:$AE$2)/10^9),0)</f>
        <v>-0.06395537416</v>
      </c>
      <c r="AM816" s="160">
        <f>IF($AG$677&gt;0,IPMT('Assumptions (Wind)'!$V$10,Model!AC1,'Assumptions (Wind)'!$V$13,'Assumptions (Wind)'!$V$8*Model!$AG$677*AVERAGE('Assumptions (Wind)'!$AD$2:$AE$2)/10^9),0)</f>
        <v>-0.05305376783</v>
      </c>
      <c r="AN816" s="160">
        <f>IF($AG$677&gt;0,IPMT('Assumptions (Wind)'!$V$10,Model!AD1,'Assumptions (Wind)'!$V$13,'Assumptions (Wind)'!$V$8*Model!$AG$677*AVERAGE('Assumptions (Wind)'!$AD$2:$AE$2)/10^9),0)</f>
        <v>-0.04128003299</v>
      </c>
      <c r="AO816" s="160">
        <f>IF($AG$677&gt;0,IPMT('Assumptions (Wind)'!$V$10,Model!AE1,'Assumptions (Wind)'!$V$13,'Assumptions (Wind)'!$V$8*Model!$AG$677*AVERAGE('Assumptions (Wind)'!$AD$2:$AE$2)/10^9),0)</f>
        <v>-0.02856439937</v>
      </c>
      <c r="AP816" s="160">
        <f>IF($AG$677&gt;0,IPMT('Assumptions (Wind)'!$V$10,Model!AF1,'Assumptions (Wind)'!$V$13,'Assumptions (Wind)'!$V$8*Model!$AG$677*AVERAGE('Assumptions (Wind)'!$AD$2:$AE$2)/10^9),0)</f>
        <v>-0.01483151506</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-0.1285801174</v>
      </c>
      <c r="AI817" s="160">
        <f>IF($AH$677&gt;0,IPMT('Assumptions (Wind)'!$V$10,Model!X1,'Assumptions (Wind)'!$V$13,'Assumptions (Wind)'!$V$8*Model!$AH$677*AVERAGE('Assumptions (Wind)'!$AE$2:$AF$2)/10^9),0)</f>
        <v>-0.1197042976</v>
      </c>
      <c r="AJ817" s="160">
        <f>IF($AH$677&gt;0,IPMT('Assumptions (Wind)'!$V$10,Model!Y1,'Assumptions (Wind)'!$V$13,'Assumptions (Wind)'!$V$8*Model!$AH$677*AVERAGE('Assumptions (Wind)'!$AE$2:$AF$2)/10^9),0)</f>
        <v>-0.1101184123</v>
      </c>
      <c r="AK817" s="160">
        <f>IF($AH$677&gt;0,IPMT('Assumptions (Wind)'!$V$10,Model!Z1,'Assumptions (Wind)'!$V$13,'Assumptions (Wind)'!$V$8*Model!$AH$677*AVERAGE('Assumptions (Wind)'!$AE$2:$AF$2)/10^9),0)</f>
        <v>-0.09976565611</v>
      </c>
      <c r="AL817" s="160">
        <f>IF($AH$677&gt;0,IPMT('Assumptions (Wind)'!$V$10,Model!AA1,'Assumptions (Wind)'!$V$13,'Assumptions (Wind)'!$V$8*Model!$AH$677*AVERAGE('Assumptions (Wind)'!$AE$2:$AF$2)/10^9),0)</f>
        <v>-0.08858467945</v>
      </c>
      <c r="AM817" s="160">
        <f>IF($AH$677&gt;0,IPMT('Assumptions (Wind)'!$V$10,Model!AB1,'Assumptions (Wind)'!$V$13,'Assumptions (Wind)'!$V$8*Model!$AH$677*AVERAGE('Assumptions (Wind)'!$AE$2:$AF$2)/10^9),0)</f>
        <v>-0.07650922466</v>
      </c>
      <c r="AN817" s="160">
        <f>IF($AH$677&gt;0,IPMT('Assumptions (Wind)'!$V$10,Model!AC1,'Assumptions (Wind)'!$V$13,'Assumptions (Wind)'!$V$8*Model!$AH$677*AVERAGE('Assumptions (Wind)'!$AE$2:$AF$2)/10^9),0)</f>
        <v>-0.06346773348</v>
      </c>
      <c r="AO817" s="160">
        <f>IF($AH$677&gt;0,IPMT('Assumptions (Wind)'!$V$10,Model!AD1,'Assumptions (Wind)'!$V$13,'Assumptions (Wind)'!$V$8*Model!$AH$677*AVERAGE('Assumptions (Wind)'!$AE$2:$AF$2)/10^9),0)</f>
        <v>-0.04938292301</v>
      </c>
      <c r="AP817" s="160">
        <f>IF($AH$677&gt;0,IPMT('Assumptions (Wind)'!$V$10,Model!AE1,'Assumptions (Wind)'!$V$13,'Assumptions (Wind)'!$V$8*Model!$AH$677*AVERAGE('Assumptions (Wind)'!$AE$2:$AF$2)/10^9),0)</f>
        <v>-0.0341713277</v>
      </c>
      <c r="AQ817" s="160">
        <f>IF($AH$677&gt;0,IPMT('Assumptions (Wind)'!$V$10,Model!AF1,'Assumptions (Wind)'!$V$13,'Assumptions (Wind)'!$V$8*Model!$AH$677*AVERAGE('Assumptions (Wind)'!$AE$2:$AF$2)/10^9),0)</f>
        <v>-0.01774280477</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-0.1062950141</v>
      </c>
      <c r="AJ818" s="160">
        <f>IF($AI$677&gt;0,IPMT('Assumptions (Wind)'!$V$10,Model!X1,'Assumptions (Wind)'!$V$13,'Assumptions (Wind)'!$V$8*Model!$AI$677*AVERAGE('Assumptions (Wind)'!$AF$2:$AG$2)/10^9),0)</f>
        <v>-0.0989575236</v>
      </c>
      <c r="AK818" s="160">
        <f>IF($AI$677&gt;0,IPMT('Assumptions (Wind)'!$V$10,Model!Y1,'Assumptions (Wind)'!$V$13,'Assumptions (Wind)'!$V$8*Model!$AI$677*AVERAGE('Assumptions (Wind)'!$AF$2:$AG$2)/10^9),0)</f>
        <v>-0.09103303389</v>
      </c>
      <c r="AL818" s="160">
        <f>IF($AI$677&gt;0,IPMT('Assumptions (Wind)'!$V$10,Model!Z1,'Assumptions (Wind)'!$V$13,'Assumptions (Wind)'!$V$8*Model!$AI$677*AVERAGE('Assumptions (Wind)'!$AF$2:$AG$2)/10^9),0)</f>
        <v>-0.082474585</v>
      </c>
      <c r="AM818" s="160">
        <f>IF($AI$677&gt;0,IPMT('Assumptions (Wind)'!$V$10,Model!AA1,'Assumptions (Wind)'!$V$13,'Assumptions (Wind)'!$V$8*Model!$AI$677*AVERAGE('Assumptions (Wind)'!$AF$2:$AG$2)/10^9),0)</f>
        <v>-0.0732314602</v>
      </c>
      <c r="AN818" s="160">
        <f>IF($AI$677&gt;0,IPMT('Assumptions (Wind)'!$V$10,Model!AB1,'Assumptions (Wind)'!$V$13,'Assumptions (Wind)'!$V$8*Model!$AI$677*AVERAGE('Assumptions (Wind)'!$AF$2:$AG$2)/10^9),0)</f>
        <v>-0.06324888542</v>
      </c>
      <c r="AO818" s="160">
        <f>IF($AI$677&gt;0,IPMT('Assumptions (Wind)'!$V$10,Model!AC1,'Assumptions (Wind)'!$V$13,'Assumptions (Wind)'!$V$8*Model!$AI$677*AVERAGE('Assumptions (Wind)'!$AF$2:$AG$2)/10^9),0)</f>
        <v>-0.05246770466</v>
      </c>
      <c r="AP818" s="160">
        <f>IF($AI$677&gt;0,IPMT('Assumptions (Wind)'!$V$10,Model!AD1,'Assumptions (Wind)'!$V$13,'Assumptions (Wind)'!$V$8*Model!$AI$677*AVERAGE('Assumptions (Wind)'!$AF$2:$AG$2)/10^9),0)</f>
        <v>-0.04082402943</v>
      </c>
      <c r="AQ818" s="160">
        <f>IF($AI$677&gt;0,IPMT('Assumptions (Wind)'!$V$10,Model!AE1,'Assumptions (Wind)'!$V$13,'Assumptions (Wind)'!$V$8*Model!$AI$677*AVERAGE('Assumptions (Wind)'!$AF$2:$AG$2)/10^9),0)</f>
        <v>-0.02824886019</v>
      </c>
      <c r="AR818" s="160">
        <f>IF($AI$677&gt;0,IPMT('Assumptions (Wind)'!$V$10,Model!AF1,'Assumptions (Wind)'!$V$13,'Assumptions (Wind)'!$V$8*Model!$AI$677*AVERAGE('Assumptions (Wind)'!$AF$2:$AG$2)/10^9),0)</f>
        <v>-0.01466767741</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-0.1510928505</v>
      </c>
      <c r="AK819" s="177">
        <f>IF($AJ$677&gt;0,IPMT('Assumptions (Wind)'!$V$10,Model!X1,'Assumptions (Wind)'!$V$13,'Assumptions (Wind)'!$V$8*Model!$AJ$677*AVERAGE('Assumptions (Wind)'!$AG$2:$AH$2)/10^9),0)</f>
        <v>-0.1406629882</v>
      </c>
      <c r="AL819" s="177">
        <f>IF($AJ$677&gt;0,IPMT('Assumptions (Wind)'!$V$10,Model!Y1,'Assumptions (Wind)'!$V$13,'Assumptions (Wind)'!$V$8*Model!$AJ$677*AVERAGE('Assumptions (Wind)'!$AG$2:$AH$2)/10^9),0)</f>
        <v>-0.129398737</v>
      </c>
      <c r="AM819" s="177">
        <f>IF($AJ$677&gt;0,IPMT('Assumptions (Wind)'!$V$10,Model!Z1,'Assumptions (Wind)'!$V$13,'Assumptions (Wind)'!$V$8*Model!$AJ$677*AVERAGE('Assumptions (Wind)'!$AG$2:$AH$2)/10^9),0)</f>
        <v>-0.1172333458</v>
      </c>
      <c r="AN819" s="177">
        <f>IF($AJ$677&gt;0,IPMT('Assumptions (Wind)'!$V$10,Model!AA1,'Assumptions (Wind)'!$V$13,'Assumptions (Wind)'!$V$8*Model!$AJ$677*AVERAGE('Assumptions (Wind)'!$AG$2:$AH$2)/10^9),0)</f>
        <v>-0.1040947232</v>
      </c>
      <c r="AO819" s="177">
        <f>IF($AJ$677&gt;0,IPMT('Assumptions (Wind)'!$V$10,Model!AB1,'Assumptions (Wind)'!$V$13,'Assumptions (Wind)'!$V$8*Model!$AJ$677*AVERAGE('Assumptions (Wind)'!$AG$2:$AH$2)/10^9),0)</f>
        <v>-0.08990501078</v>
      </c>
      <c r="AP819" s="177">
        <f>IF($AJ$677&gt;0,IPMT('Assumptions (Wind)'!$V$10,Model!AC1,'Assumptions (Wind)'!$V$13,'Assumptions (Wind)'!$V$8*Model!$AJ$677*AVERAGE('Assumptions (Wind)'!$AG$2:$AH$2)/10^9),0)</f>
        <v>-0.0745801214</v>
      </c>
      <c r="AQ819" s="177">
        <f>IF($AJ$677&gt;0,IPMT('Assumptions (Wind)'!$V$10,Model!AD1,'Assumptions (Wind)'!$V$13,'Assumptions (Wind)'!$V$8*Model!$AJ$677*AVERAGE('Assumptions (Wind)'!$AG$2:$AH$2)/10^9),0)</f>
        <v>-0.05802924086</v>
      </c>
      <c r="AR819" s="177">
        <f>IF($AJ$677&gt;0,IPMT('Assumptions (Wind)'!$V$10,Model!AE1,'Assumptions (Wind)'!$V$13,'Assumptions (Wind)'!$V$8*Model!$AJ$677*AVERAGE('Assumptions (Wind)'!$AG$2:$AH$2)/10^9),0)</f>
        <v>-0.04015428988</v>
      </c>
      <c r="AS819" s="177">
        <f>IF($AJ$677&gt;0,IPMT('Assumptions (Wind)'!$V$10,Model!AF1,'Assumptions (Wind)'!$V$13,'Assumptions (Wind)'!$V$8*Model!$AJ$677*AVERAGE('Assumptions (Wind)'!$AG$2:$AH$2)/10^9),0)</f>
        <v>-0.02084934282</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-0.1313938221</v>
      </c>
      <c r="AL820" s="160">
        <f>IF($AK$677&gt;0,IPMT('Assumptions (Wind)'!$V$10,Model!X1,'Assumptions (Wind)'!$V$13,'Assumptions (Wind)'!$V$8*Model!$AK$677*AVERAGE('Assumptions (Wind)'!$AH$2:$AI$2)/10^9),0)</f>
        <v>-0.1223237737</v>
      </c>
      <c r="AM820" s="160">
        <f>IF($AK$677&gt;0,IPMT('Assumptions (Wind)'!$V$10,Model!Y1,'Assumptions (Wind)'!$V$13,'Assumptions (Wind)'!$V$8*Model!$AK$677*AVERAGE('Assumptions (Wind)'!$AH$2:$AI$2)/10^9),0)</f>
        <v>-0.1125281215</v>
      </c>
      <c r="AN820" s="160">
        <f>IF($AK$677&gt;0,IPMT('Assumptions (Wind)'!$V$10,Model!Z1,'Assumptions (Wind)'!$V$13,'Assumptions (Wind)'!$V$8*Model!$AK$677*AVERAGE('Assumptions (Wind)'!$AH$2:$AI$2)/10^9),0)</f>
        <v>-0.1019488171</v>
      </c>
      <c r="AO820" s="160">
        <f>IF($AK$677&gt;0,IPMT('Assumptions (Wind)'!$V$10,Model!AA1,'Assumptions (Wind)'!$V$13,'Assumptions (Wind)'!$V$8*Model!$AK$677*AVERAGE('Assumptions (Wind)'!$AH$2:$AI$2)/10^9),0)</f>
        <v>-0.09052316833</v>
      </c>
      <c r="AP820" s="160">
        <f>IF($AK$677&gt;0,IPMT('Assumptions (Wind)'!$V$10,Model!AB1,'Assumptions (Wind)'!$V$13,'Assumptions (Wind)'!$V$8*Model!$AK$677*AVERAGE('Assumptions (Wind)'!$AH$2:$AI$2)/10^9),0)</f>
        <v>-0.07818346768</v>
      </c>
      <c r="AQ820" s="160">
        <f>IF($AK$677&gt;0,IPMT('Assumptions (Wind)'!$V$10,Model!AC1,'Assumptions (Wind)'!$V$13,'Assumptions (Wind)'!$V$8*Model!$AK$677*AVERAGE('Assumptions (Wind)'!$AH$2:$AI$2)/10^9),0)</f>
        <v>-0.06485659097</v>
      </c>
      <c r="AR820" s="160">
        <f>IF($AK$677&gt;0,IPMT('Assumptions (Wind)'!$V$10,Model!AD1,'Assumptions (Wind)'!$V$13,'Assumptions (Wind)'!$V$8*Model!$AK$677*AVERAGE('Assumptions (Wind)'!$AH$2:$AI$2)/10^9),0)</f>
        <v>-0.05046356413</v>
      </c>
      <c r="AS820" s="160">
        <f>IF($AK$677&gt;0,IPMT('Assumptions (Wind)'!$V$10,Model!AE1,'Assumptions (Wind)'!$V$13,'Assumptions (Wind)'!$V$8*Model!$AK$677*AVERAGE('Assumptions (Wind)'!$AH$2:$AI$2)/10^9),0)</f>
        <v>-0.03491909514</v>
      </c>
      <c r="AT820" s="160">
        <f>IF($AK$677&gt;0,IPMT('Assumptions (Wind)'!$V$10,Model!AF1,'Assumptions (Wind)'!$V$13,'Assumptions (Wind)'!$V$8*Model!$AK$677*AVERAGE('Assumptions (Wind)'!$AH$2:$AI$2)/10^9),0)</f>
        <v>-0.01813106863</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-0.1335310159</v>
      </c>
      <c r="AM821" s="177">
        <f>IF($AL$677&gt;0,IPMT('Assumptions (Wind)'!$V$10,Model!X1,'Assumptions (Wind)'!$V$13,'Assumptions (Wind)'!$V$8*Model!$AL$677*AVERAGE('Assumptions (Wind)'!$AI$2:$AJ$2)/10^9),0)</f>
        <v>-0.1243134382</v>
      </c>
      <c r="AN821" s="177">
        <f>IF($AL$677&gt;0,IPMT('Assumptions (Wind)'!$V$10,Model!Y1,'Assumptions (Wind)'!$V$13,'Assumptions (Wind)'!$V$8*Model!$AL$677*AVERAGE('Assumptions (Wind)'!$AI$2:$AJ$2)/10^9),0)</f>
        <v>-0.1143584542</v>
      </c>
      <c r="AO821" s="177">
        <f>IF($AL$677&gt;0,IPMT('Assumptions (Wind)'!$V$10,Model!Z1,'Assumptions (Wind)'!$V$13,'Assumptions (Wind)'!$V$8*Model!$AL$677*AVERAGE('Assumptions (Wind)'!$AI$2:$AJ$2)/10^9),0)</f>
        <v>-0.1036070715</v>
      </c>
      <c r="AP821" s="177">
        <f>IF($AL$677&gt;0,IPMT('Assumptions (Wind)'!$V$10,Model!AA1,'Assumptions (Wind)'!$V$13,'Assumptions (Wind)'!$V$8*Model!$AL$677*AVERAGE('Assumptions (Wind)'!$AI$2:$AJ$2)/10^9),0)</f>
        <v>-0.09199557821</v>
      </c>
      <c r="AQ821" s="177">
        <f>IF($AL$677&gt;0,IPMT('Assumptions (Wind)'!$V$10,Model!AB1,'Assumptions (Wind)'!$V$13,'Assumptions (Wind)'!$V$8*Model!$AL$677*AVERAGE('Assumptions (Wind)'!$AI$2:$AJ$2)/10^9),0)</f>
        <v>-0.07945516543</v>
      </c>
      <c r="AR821" s="177">
        <f>IF($AL$677&gt;0,IPMT('Assumptions (Wind)'!$V$10,Model!AC1,'Assumptions (Wind)'!$V$13,'Assumptions (Wind)'!$V$8*Model!$AL$677*AVERAGE('Assumptions (Wind)'!$AI$2:$AJ$2)/10^9),0)</f>
        <v>-0.06591151964</v>
      </c>
      <c r="AS821" s="177">
        <f>IF($AL$677&gt;0,IPMT('Assumptions (Wind)'!$V$10,Model!AD1,'Assumptions (Wind)'!$V$13,'Assumptions (Wind)'!$V$8*Model!$AL$677*AVERAGE('Assumptions (Wind)'!$AI$2:$AJ$2)/10^9),0)</f>
        <v>-0.05128438218</v>
      </c>
      <c r="AT821" s="177">
        <f>IF($AL$677&gt;0,IPMT('Assumptions (Wind)'!$V$10,Model!AE1,'Assumptions (Wind)'!$V$13,'Assumptions (Wind)'!$V$8*Model!$AL$677*AVERAGE('Assumptions (Wind)'!$AI$2:$AJ$2)/10^9),0)</f>
        <v>-0.03548707372</v>
      </c>
      <c r="AU821" s="177">
        <f>IF($AL$677&gt;0,IPMT('Assumptions (Wind)'!$V$10,Model!AF1,'Assumptions (Wind)'!$V$13,'Assumptions (Wind)'!$V$8*Model!$AL$677*AVERAGE('Assumptions (Wind)'!$AI$2:$AJ$2)/10^9),0)</f>
        <v>-0.01842598059</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-0.1924885075</v>
      </c>
      <c r="AN822" s="160">
        <f>IF($AM$677&gt;0,IPMT('Assumptions (Wind)'!$V$10,Model!X1,'Assumptions (Wind)'!$V$13,'Assumptions (Wind)'!$V$8*Model!$AM$677*AVERAGE('Assumptions (Wind)'!$AJ$2:$AK$2)/10^9),0)</f>
        <v>-0.1792011242</v>
      </c>
      <c r="AO822" s="160">
        <f>IF($AM$677&gt;0,IPMT('Assumptions (Wind)'!$V$10,Model!Y1,'Assumptions (Wind)'!$V$13,'Assumptions (Wind)'!$V$8*Model!$AM$677*AVERAGE('Assumptions (Wind)'!$AJ$2:$AK$2)/10^9),0)</f>
        <v>-0.1648507503</v>
      </c>
      <c r="AP822" s="160">
        <f>IF($AM$677&gt;0,IPMT('Assumptions (Wind)'!$V$10,Model!Z1,'Assumptions (Wind)'!$V$13,'Assumptions (Wind)'!$V$8*Model!$AM$677*AVERAGE('Assumptions (Wind)'!$AJ$2:$AK$2)/10^9),0)</f>
        <v>-0.1493523465</v>
      </c>
      <c r="AQ822" s="160">
        <f>IF($AM$677&gt;0,IPMT('Assumptions (Wind)'!$V$10,Model!AA1,'Assumptions (Wind)'!$V$13,'Assumptions (Wind)'!$V$8*Model!$AM$677*AVERAGE('Assumptions (Wind)'!$AJ$2:$AK$2)/10^9),0)</f>
        <v>-0.1326140704</v>
      </c>
      <c r="AR822" s="160">
        <f>IF($AM$677&gt;0,IPMT('Assumptions (Wind)'!$V$10,Model!AB1,'Assumptions (Wind)'!$V$13,'Assumptions (Wind)'!$V$8*Model!$AM$677*AVERAGE('Assumptions (Wind)'!$AJ$2:$AK$2)/10^9),0)</f>
        <v>-0.1145367321</v>
      </c>
      <c r="AS822" s="160">
        <f>IF($AM$677&gt;0,IPMT('Assumptions (Wind)'!$V$10,Model!AC1,'Assumptions (Wind)'!$V$13,'Assumptions (Wind)'!$V$8*Model!$AM$677*AVERAGE('Assumptions (Wind)'!$AJ$2:$AK$2)/10^9),0)</f>
        <v>-0.09501320686</v>
      </c>
      <c r="AT822" s="160">
        <f>IF($AM$677&gt;0,IPMT('Assumptions (Wind)'!$V$10,Model!AD1,'Assumptions (Wind)'!$V$13,'Assumptions (Wind)'!$V$8*Model!$AM$677*AVERAGE('Assumptions (Wind)'!$AJ$2:$AK$2)/10^9),0)</f>
        <v>-0.07392779956</v>
      </c>
      <c r="AU822" s="160">
        <f>IF($AM$677&gt;0,IPMT('Assumptions (Wind)'!$V$10,Model!AE1,'Assumptions (Wind)'!$V$13,'Assumptions (Wind)'!$V$8*Model!$AM$677*AVERAGE('Assumptions (Wind)'!$AJ$2:$AK$2)/10^9),0)</f>
        <v>-0.05115555968</v>
      </c>
      <c r="AV822" s="160">
        <f>IF($AM$677&gt;0,IPMT('Assumptions (Wind)'!$V$10,Model!AF1,'Assumptions (Wind)'!$V$13,'Assumptions (Wind)'!$V$8*Model!$AM$677*AVERAGE('Assumptions (Wind)'!$AJ$2:$AK$2)/10^9),0)</f>
        <v>-0.0265615406</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-0.2092613813</v>
      </c>
      <c r="AO823" s="160">
        <f>IF($AN$677&gt;0,IPMT('Assumptions (Wind)'!$V$10,Model!X1,'Assumptions (Wind)'!$V$13,'Assumptions (Wind)'!$V$8*Model!$AN$677*AVERAGE('Assumptions (Wind)'!$AK$2:$AL$2)/10^9),0)</f>
        <v>-0.1948161751</v>
      </c>
      <c r="AP823" s="160">
        <f>IF($AN$677&gt;0,IPMT('Assumptions (Wind)'!$V$10,Model!Y1,'Assumptions (Wind)'!$V$13,'Assumptions (Wind)'!$V$8*Model!$AN$677*AVERAGE('Assumptions (Wind)'!$AK$2:$AL$2)/10^9),0)</f>
        <v>-0.1792153525</v>
      </c>
      <c r="AQ823" s="160">
        <f>IF($AN$677&gt;0,IPMT('Assumptions (Wind)'!$V$10,Model!Z1,'Assumptions (Wind)'!$V$13,'Assumptions (Wind)'!$V$8*Model!$AN$677*AVERAGE('Assumptions (Wind)'!$AK$2:$AL$2)/10^9),0)</f>
        <v>-0.162366464</v>
      </c>
      <c r="AR823" s="160">
        <f>IF($AN$677&gt;0,IPMT('Assumptions (Wind)'!$V$10,Model!AA1,'Assumptions (Wind)'!$V$13,'Assumptions (Wind)'!$V$8*Model!$AN$677*AVERAGE('Assumptions (Wind)'!$AK$2:$AL$2)/10^9),0)</f>
        <v>-0.1441696645</v>
      </c>
      <c r="AS823" s="160">
        <f>IF($AN$677&gt;0,IPMT('Assumptions (Wind)'!$V$10,Model!AB1,'Assumptions (Wind)'!$V$13,'Assumptions (Wind)'!$V$8*Model!$AN$677*AVERAGE('Assumptions (Wind)'!$AK$2:$AL$2)/10^9),0)</f>
        <v>-0.124517121</v>
      </c>
      <c r="AT823" s="160">
        <f>IF($AN$677&gt;0,IPMT('Assumptions (Wind)'!$V$10,Model!AC1,'Assumptions (Wind)'!$V$13,'Assumptions (Wind)'!$V$8*Model!$AN$677*AVERAGE('Assumptions (Wind)'!$AK$2:$AL$2)/10^9),0)</f>
        <v>-0.103292374</v>
      </c>
      <c r="AU823" s="160">
        <f>IF($AN$677&gt;0,IPMT('Assumptions (Wind)'!$V$10,Model!AD1,'Assumptions (Wind)'!$V$13,'Assumptions (Wind)'!$V$8*Model!$AN$677*AVERAGE('Assumptions (Wind)'!$AK$2:$AL$2)/10^9),0)</f>
        <v>-0.08036964729</v>
      </c>
      <c r="AV823" s="160">
        <f>IF($AN$677&gt;0,IPMT('Assumptions (Wind)'!$V$10,Model!AE1,'Assumptions (Wind)'!$V$13,'Assumptions (Wind)'!$V$8*Model!$AN$677*AVERAGE('Assumptions (Wind)'!$AK$2:$AL$2)/10^9),0)</f>
        <v>-0.05561310241</v>
      </c>
      <c r="AW823" s="160">
        <f>IF($AN$677&gt;0,IPMT('Assumptions (Wind)'!$V$10,Model!AF1,'Assumptions (Wind)'!$V$13,'Assumptions (Wind)'!$V$8*Model!$AN$677*AVERAGE('Assumptions (Wind)'!$AK$2:$AL$2)/10^9),0)</f>
        <v>-0.02887603394</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-0.1950090623</v>
      </c>
      <c r="AP824" s="160">
        <f>IF($AO$677&gt;0,IPMT('Assumptions (Wind)'!$V$10,Model!X1,'Assumptions (Wind)'!$V$13,'Assumptions (Wind)'!$V$8*Model!$AO$677*AVERAGE('Assumptions (Wind)'!$AL$2:$AM$2)/10^9),0)</f>
        <v>-0.1815476864</v>
      </c>
      <c r="AQ824" s="160">
        <f>IF($AO$677&gt;0,IPMT('Assumptions (Wind)'!$V$10,Model!Y1,'Assumptions (Wind)'!$V$13,'Assumptions (Wind)'!$V$8*Model!$AO$677*AVERAGE('Assumptions (Wind)'!$AL$2:$AM$2)/10^9),0)</f>
        <v>-0.1670094005</v>
      </c>
      <c r="AR824" s="160">
        <f>IF($AO$677&gt;0,IPMT('Assumptions (Wind)'!$V$10,Model!Z1,'Assumptions (Wind)'!$V$13,'Assumptions (Wind)'!$V$8*Model!$AO$677*AVERAGE('Assumptions (Wind)'!$AL$2:$AM$2)/10^9),0)</f>
        <v>-0.1513080517</v>
      </c>
      <c r="AS824" s="160">
        <f>IF($AO$677&gt;0,IPMT('Assumptions (Wind)'!$V$10,Model!AA1,'Assumptions (Wind)'!$V$13,'Assumptions (Wind)'!$V$8*Model!$AO$677*AVERAGE('Assumptions (Wind)'!$AL$2:$AM$2)/10^9),0)</f>
        <v>-0.134350595</v>
      </c>
      <c r="AT824" s="160">
        <f>IF($AO$677&gt;0,IPMT('Assumptions (Wind)'!$V$10,Model!AB1,'Assumptions (Wind)'!$V$13,'Assumptions (Wind)'!$V$8*Model!$AO$677*AVERAGE('Assumptions (Wind)'!$AL$2:$AM$2)/10^9),0)</f>
        <v>-0.1160365417</v>
      </c>
      <c r="AU824" s="160">
        <f>IF($AO$677&gt;0,IPMT('Assumptions (Wind)'!$V$10,Model!AC1,'Assumptions (Wind)'!$V$13,'Assumptions (Wind)'!$V$8*Model!$AO$677*AVERAGE('Assumptions (Wind)'!$AL$2:$AM$2)/10^9),0)</f>
        <v>-0.09625736422</v>
      </c>
      <c r="AV824" s="160">
        <f>IF($AO$677&gt;0,IPMT('Assumptions (Wind)'!$V$10,Model!AD1,'Assumptions (Wind)'!$V$13,'Assumptions (Wind)'!$V$8*Model!$AO$677*AVERAGE('Assumptions (Wind)'!$AL$2:$AM$2)/10^9),0)</f>
        <v>-0.07489585252</v>
      </c>
      <c r="AW824" s="160">
        <f>IF($AO$677&gt;0,IPMT('Assumptions (Wind)'!$V$10,Model!AE1,'Assumptions (Wind)'!$V$13,'Assumptions (Wind)'!$V$8*Model!$AO$677*AVERAGE('Assumptions (Wind)'!$AL$2:$AM$2)/10^9),0)</f>
        <v>-0.05182541988</v>
      </c>
      <c r="AX824" s="160">
        <f>IF($AO$677&gt;0,IPMT('Assumptions (Wind)'!$V$10,Model!AF1,'Assumptions (Wind)'!$V$13,'Assumptions (Wind)'!$V$8*Model!$AO$677*AVERAGE('Assumptions (Wind)'!$AL$2:$AM$2)/10^9),0)</f>
        <v>-0.02690935263</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-0.1811360824</v>
      </c>
      <c r="AQ825" s="160">
        <f>IF($AP$677&gt;0,IPMT('Assumptions (Wind)'!$V$10,Model!X1,'Assumptions (Wind)'!$V$13,'Assumptions (Wind)'!$V$8*Model!$AP$677*AVERAGE('Assumptions (Wind)'!$AM$2:$AN$2)/10^9),0)</f>
        <v>-0.1686323512</v>
      </c>
      <c r="AR825" s="160">
        <f>IF($AP$677&gt;0,IPMT('Assumptions (Wind)'!$V$10,Model!Y1,'Assumptions (Wind)'!$V$13,'Assumptions (Wind)'!$V$8*Model!$AP$677*AVERAGE('Assumptions (Wind)'!$AM$2:$AN$2)/10^9),0)</f>
        <v>-0.1551283216</v>
      </c>
      <c r="AS825" s="160">
        <f>IF($AP$677&gt;0,IPMT('Assumptions (Wind)'!$V$10,Model!Z1,'Assumptions (Wind)'!$V$13,'Assumptions (Wind)'!$V$8*Model!$AP$677*AVERAGE('Assumptions (Wind)'!$AM$2:$AN$2)/10^9),0)</f>
        <v>-0.1405439696</v>
      </c>
      <c r="AT825" s="160">
        <f>IF($AP$677&gt;0,IPMT('Assumptions (Wind)'!$V$10,Model!AA1,'Assumptions (Wind)'!$V$13,'Assumptions (Wind)'!$V$8*Model!$AP$677*AVERAGE('Assumptions (Wind)'!$AM$2:$AN$2)/10^9),0)</f>
        <v>-0.1247928694</v>
      </c>
      <c r="AU825" s="160">
        <f>IF($AP$677&gt;0,IPMT('Assumptions (Wind)'!$V$10,Model!AB1,'Assumptions (Wind)'!$V$13,'Assumptions (Wind)'!$V$8*Model!$AP$677*AVERAGE('Assumptions (Wind)'!$AM$2:$AN$2)/10^9),0)</f>
        <v>-0.1077816812</v>
      </c>
      <c r="AV825" s="160">
        <f>IF($AP$677&gt;0,IPMT('Assumptions (Wind)'!$V$10,Model!AC1,'Assumptions (Wind)'!$V$13,'Assumptions (Wind)'!$V$8*Model!$AP$677*AVERAGE('Assumptions (Wind)'!$AM$2:$AN$2)/10^9),0)</f>
        <v>-0.08940959796</v>
      </c>
      <c r="AW825" s="160">
        <f>IF($AP$677&gt;0,IPMT('Assumptions (Wind)'!$V$10,Model!AD1,'Assumptions (Wind)'!$V$13,'Assumptions (Wind)'!$V$8*Model!$AP$677*AVERAGE('Assumptions (Wind)'!$AM$2:$AN$2)/10^9),0)</f>
        <v>-0.06956774805</v>
      </c>
      <c r="AX825" s="160">
        <f>IF($AP$677&gt;0,IPMT('Assumptions (Wind)'!$V$10,Model!AE1,'Assumptions (Wind)'!$V$13,'Assumptions (Wind)'!$V$8*Model!$AP$677*AVERAGE('Assumptions (Wind)'!$AM$2:$AN$2)/10^9),0)</f>
        <v>-0.04813855016</v>
      </c>
      <c r="AY825" s="160">
        <f>IF($AP$677&gt;0,IPMT('Assumptions (Wind)'!$V$10,Model!AF1,'Assumptions (Wind)'!$V$13,'Assumptions (Wind)'!$V$8*Model!$AP$677*AVERAGE('Assumptions (Wind)'!$AM$2:$AN$2)/10^9),0)</f>
        <v>-0.02499501643</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-0.3791581849</v>
      </c>
      <c r="AR826" s="160">
        <f>IF($AQ$677&gt;0,IPMT('Assumptions (Wind)'!$V$10,Model!X1,'Assumptions (Wind)'!$V$13,'Assumptions (Wind)'!$V$8*Model!$AQ$677*AVERAGE('Assumptions (Wind)'!$AN$2:$AO$2)/10^9),0)</f>
        <v>-0.3529850893</v>
      </c>
      <c r="AS826" s="160">
        <f>IF($AQ$677&gt;0,IPMT('Assumptions (Wind)'!$V$10,Model!Y1,'Assumptions (Wind)'!$V$13,'Assumptions (Wind)'!$V$8*Model!$AQ$677*AVERAGE('Assumptions (Wind)'!$AN$2:$AO$2)/10^9),0)</f>
        <v>-0.324718146</v>
      </c>
      <c r="AT826" s="160">
        <f>IF($AQ$677&gt;0,IPMT('Assumptions (Wind)'!$V$10,Model!Z1,'Assumptions (Wind)'!$V$13,'Assumptions (Wind)'!$V$8*Model!$AQ$677*AVERAGE('Assumptions (Wind)'!$AN$2:$AO$2)/10^9),0)</f>
        <v>-0.2941898472</v>
      </c>
      <c r="AU826" s="160">
        <f>IF($AQ$677&gt;0,IPMT('Assumptions (Wind)'!$V$10,Model!AA1,'Assumptions (Wind)'!$V$13,'Assumptions (Wind)'!$V$8*Model!$AQ$677*AVERAGE('Assumptions (Wind)'!$AN$2:$AO$2)/10^9),0)</f>
        <v>-0.2612192846</v>
      </c>
      <c r="AV826" s="160">
        <f>IF($AQ$677&gt;0,IPMT('Assumptions (Wind)'!$V$10,Model!AB1,'Assumptions (Wind)'!$V$13,'Assumptions (Wind)'!$V$8*Model!$AQ$677*AVERAGE('Assumptions (Wind)'!$AN$2:$AO$2)/10^9),0)</f>
        <v>-0.2256110769</v>
      </c>
      <c r="AW826" s="160">
        <f>IF($AQ$677&gt;0,IPMT('Assumptions (Wind)'!$V$10,Model!AC1,'Assumptions (Wind)'!$V$13,'Assumptions (Wind)'!$V$8*Model!$AQ$677*AVERAGE('Assumptions (Wind)'!$AN$2:$AO$2)/10^9),0)</f>
        <v>-0.1871542126</v>
      </c>
      <c r="AX826" s="160">
        <f>IF($AQ$677&gt;0,IPMT('Assumptions (Wind)'!$V$10,Model!AD1,'Assumptions (Wind)'!$V$13,'Assumptions (Wind)'!$V$8*Model!$AQ$677*AVERAGE('Assumptions (Wind)'!$AN$2:$AO$2)/10^9),0)</f>
        <v>-0.1456207992</v>
      </c>
      <c r="AY826" s="160">
        <f>IF($AQ$677&gt;0,IPMT('Assumptions (Wind)'!$V$10,Model!AE1,'Assumptions (Wind)'!$V$13,'Assumptions (Wind)'!$V$8*Model!$AQ$677*AVERAGE('Assumptions (Wind)'!$AN$2:$AO$2)/10^9),0)</f>
        <v>-0.1007647127</v>
      </c>
      <c r="AZ826" s="160">
        <f>IF($AQ$677&gt;0,IPMT('Assumptions (Wind)'!$V$10,Model!AF1,'Assumptions (Wind)'!$V$13,'Assumptions (Wind)'!$V$8*Model!$AQ$677*AVERAGE('Assumptions (Wind)'!$AN$2:$AO$2)/10^9),0)</f>
        <v>-0.05232013929</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-0.1425403517</v>
      </c>
      <c r="AS827" s="160">
        <f>IF($AR$677&gt;0,IPMT('Assumptions (Wind)'!$V$10,Model!X1,'Assumptions (Wind)'!$V$13,'Assumptions (Wind)'!$V$8*Model!$AR$677*AVERAGE('Assumptions (Wind)'!$AO$2:$AP$2)/10^9),0)</f>
        <v>-0.1327008641</v>
      </c>
      <c r="AT827" s="160">
        <f>IF($AR$677&gt;0,IPMT('Assumptions (Wind)'!$V$10,Model!Y1,'Assumptions (Wind)'!$V$13,'Assumptions (Wind)'!$V$8*Model!$AR$677*AVERAGE('Assumptions (Wind)'!$AO$2:$AP$2)/10^9),0)</f>
        <v>-0.1220742175</v>
      </c>
      <c r="AU827" s="160">
        <f>IF($AR$677&gt;0,IPMT('Assumptions (Wind)'!$V$10,Model!Z1,'Assumptions (Wind)'!$V$13,'Assumptions (Wind)'!$V$8*Model!$AR$677*AVERAGE('Assumptions (Wind)'!$AO$2:$AP$2)/10^9),0)</f>
        <v>-0.1105974392</v>
      </c>
      <c r="AV827" s="160">
        <f>IF($AR$677&gt;0,IPMT('Assumptions (Wind)'!$V$10,Model!AA1,'Assumptions (Wind)'!$V$13,'Assumptions (Wind)'!$V$8*Model!$AR$677*AVERAGE('Assumptions (Wind)'!$AO$2:$AP$2)/10^9),0)</f>
        <v>-0.09820251855</v>
      </c>
      <c r="AW827" s="160">
        <f>IF($AR$677&gt;0,IPMT('Assumptions (Wind)'!$V$10,Model!AB1,'Assumptions (Wind)'!$V$13,'Assumptions (Wind)'!$V$8*Model!$AR$677*AVERAGE('Assumptions (Wind)'!$AO$2:$AP$2)/10^9),0)</f>
        <v>-0.08481600431</v>
      </c>
      <c r="AX827" s="160">
        <f>IF($AR$677&gt;0,IPMT('Assumptions (Wind)'!$V$10,Model!AC1,'Assumptions (Wind)'!$V$13,'Assumptions (Wind)'!$V$8*Model!$AR$677*AVERAGE('Assumptions (Wind)'!$AO$2:$AP$2)/10^9),0)</f>
        <v>-0.07035856892</v>
      </c>
      <c r="AY827" s="160">
        <f>IF($AR$677&gt;0,IPMT('Assumptions (Wind)'!$V$10,Model!AD1,'Assumptions (Wind)'!$V$13,'Assumptions (Wind)'!$V$8*Model!$AR$677*AVERAGE('Assumptions (Wind)'!$AO$2:$AP$2)/10^9),0)</f>
        <v>-0.05474453871</v>
      </c>
      <c r="AZ827" s="160">
        <f>IF($AR$677&gt;0,IPMT('Assumptions (Wind)'!$V$10,Model!AE1,'Assumptions (Wind)'!$V$13,'Assumptions (Wind)'!$V$8*Model!$AR$677*AVERAGE('Assumptions (Wind)'!$AO$2:$AP$2)/10^9),0)</f>
        <v>-0.03788138607</v>
      </c>
      <c r="BA827" s="160">
        <f>IF($AR$677&gt;0,IPMT('Assumptions (Wind)'!$V$10,Model!AF1,'Assumptions (Wind)'!$V$13,'Assumptions (Wind)'!$V$8*Model!$AR$677*AVERAGE('Assumptions (Wind)'!$AO$2:$AP$2)/10^9),0)</f>
        <v>-0.01966918123</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-0.1967177988</v>
      </c>
      <c r="AT828" s="160">
        <f>IF($AS$677&gt;0,IPMT('Assumptions (Wind)'!$V$10,Model!X1,'Assumptions (Wind)'!$V$13,'Assumptions (Wind)'!$V$8*Model!$AS$677*AVERAGE('Assumptions (Wind)'!$AP$2:$AQ$2)/10^9),0)</f>
        <v>-0.1831384697</v>
      </c>
      <c r="AU828" s="160">
        <f>IF($AS$677&gt;0,IPMT('Assumptions (Wind)'!$V$10,Model!Y1,'Assumptions (Wind)'!$V$13,'Assumptions (Wind)'!$V$8*Model!$AS$677*AVERAGE('Assumptions (Wind)'!$AP$2:$AQ$2)/10^9),0)</f>
        <v>-0.1684727943</v>
      </c>
      <c r="AV828" s="160">
        <f>IF($AS$677&gt;0,IPMT('Assumptions (Wind)'!$V$10,Model!Z1,'Assumptions (Wind)'!$V$13,'Assumptions (Wind)'!$V$8*Model!$AS$677*AVERAGE('Assumptions (Wind)'!$AP$2:$AQ$2)/10^9),0)</f>
        <v>-0.1526338649</v>
      </c>
      <c r="AW828" s="160">
        <f>IF($AS$677&gt;0,IPMT('Assumptions (Wind)'!$V$10,Model!AA1,'Assumptions (Wind)'!$V$13,'Assumptions (Wind)'!$V$8*Model!$AS$677*AVERAGE('Assumptions (Wind)'!$AP$2:$AQ$2)/10^9),0)</f>
        <v>-0.1355278211</v>
      </c>
      <c r="AX828" s="160">
        <f>IF($AS$677&gt;0,IPMT('Assumptions (Wind)'!$V$10,Model!AB1,'Assumptions (Wind)'!$V$13,'Assumptions (Wind)'!$V$8*Model!$AS$677*AVERAGE('Assumptions (Wind)'!$AP$2:$AQ$2)/10^9),0)</f>
        <v>-0.1170532938</v>
      </c>
      <c r="AY828" s="160">
        <f>IF($AS$677&gt;0,IPMT('Assumptions (Wind)'!$V$10,Model!AC1,'Assumptions (Wind)'!$V$13,'Assumptions (Wind)'!$V$8*Model!$AS$677*AVERAGE('Assumptions (Wind)'!$AP$2:$AQ$2)/10^9),0)</f>
        <v>-0.09710080436</v>
      </c>
      <c r="AZ828" s="160">
        <f>IF($AS$677&gt;0,IPMT('Assumptions (Wind)'!$V$10,Model!AD1,'Assumptions (Wind)'!$V$13,'Assumptions (Wind)'!$V$8*Model!$AS$677*AVERAGE('Assumptions (Wind)'!$AP$2:$AQ$2)/10^9),0)</f>
        <v>-0.07555211574</v>
      </c>
      <c r="BA828" s="160">
        <f>IF($AS$677&gt;0,IPMT('Assumptions (Wind)'!$V$10,Model!AE1,'Assumptions (Wind)'!$V$13,'Assumptions (Wind)'!$V$8*Model!$AS$677*AVERAGE('Assumptions (Wind)'!$AP$2:$AQ$2)/10^9),0)</f>
        <v>-0.05227953204</v>
      </c>
      <c r="BB828" s="160">
        <f>IF($AS$677&gt;0,IPMT('Assumptions (Wind)'!$V$10,Model!AF1,'Assumptions (Wind)'!$V$13,'Assumptions (Wind)'!$V$8*Model!$AS$677*AVERAGE('Assumptions (Wind)'!$AP$2:$AQ$2)/10^9),0)</f>
        <v>-0.02714514163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-0.3364228493</v>
      </c>
      <c r="AU829" s="181">
        <f>IF($AT$677&gt;0,IPMT('Assumptions (Wind)'!$V$10,Model!X1,'Assumptions (Wind)'!$V$13,'Assumptions (Wind)'!$V$8*Model!$AT$677*AVERAGE('Assumptions (Wind)'!$AQ$2:$AR$2)/10^9),0)</f>
        <v>-0.313199752</v>
      </c>
      <c r="AV829" s="181">
        <f>IF($AT$677&gt;0,IPMT('Assumptions (Wind)'!$V$10,Model!Y1,'Assumptions (Wind)'!$V$13,'Assumptions (Wind)'!$V$8*Model!$AT$677*AVERAGE('Assumptions (Wind)'!$AQ$2:$AR$2)/10^9),0)</f>
        <v>-0.288118807</v>
      </c>
      <c r="AW829" s="181">
        <f>IF($AT$677&gt;0,IPMT('Assumptions (Wind)'!$V$10,Model!Z1,'Assumptions (Wind)'!$V$13,'Assumptions (Wind)'!$V$8*Model!$AT$677*AVERAGE('Assumptions (Wind)'!$AQ$2:$AR$2)/10^9),0)</f>
        <v>-0.2610313863</v>
      </c>
      <c r="AX829" s="181">
        <f>IF($AT$677&gt;0,IPMT('Assumptions (Wind)'!$V$10,Model!AA1,'Assumptions (Wind)'!$V$13,'Assumptions (Wind)'!$V$8*Model!$AT$677*AVERAGE('Assumptions (Wind)'!$AQ$2:$AR$2)/10^9),0)</f>
        <v>-0.231776972</v>
      </c>
      <c r="AY829" s="181">
        <f>IF($AT$677&gt;0,IPMT('Assumptions (Wind)'!$V$10,Model!AB1,'Assumptions (Wind)'!$V$13,'Assumptions (Wind)'!$V$8*Model!$AT$677*AVERAGE('Assumptions (Wind)'!$AQ$2:$AR$2)/10^9),0)</f>
        <v>-0.2001822045</v>
      </c>
      <c r="AZ829" s="181">
        <f>IF($AT$677&gt;0,IPMT('Assumptions (Wind)'!$V$10,Model!AC1,'Assumptions (Wind)'!$V$13,'Assumptions (Wind)'!$V$8*Model!$AT$677*AVERAGE('Assumptions (Wind)'!$AQ$2:$AR$2)/10^9),0)</f>
        <v>-0.1660598557</v>
      </c>
      <c r="BA829" s="181">
        <f>IF($AT$677&gt;0,IPMT('Assumptions (Wind)'!$V$10,Model!AD1,'Assumptions (Wind)'!$V$13,'Assumptions (Wind)'!$V$8*Model!$AT$677*AVERAGE('Assumptions (Wind)'!$AQ$2:$AR$2)/10^9),0)</f>
        <v>-0.1292077189</v>
      </c>
      <c r="BB829" s="181">
        <f>IF($AT$677&gt;0,IPMT('Assumptions (Wind)'!$V$10,Model!AE1,'Assumptions (Wind)'!$V$13,'Assumptions (Wind)'!$V$8*Model!$AT$677*AVERAGE('Assumptions (Wind)'!$AQ$2:$AR$2)/10^9),0)</f>
        <v>-0.08940741122</v>
      </c>
      <c r="BC829" s="181">
        <f>IF($AT$677&gt;0,IPMT('Assumptions (Wind)'!$V$10,Model!AF1,'Assumptions (Wind)'!$V$13,'Assumptions (Wind)'!$V$8*Model!$AT$677*AVERAGE('Assumptions (Wind)'!$AQ$2:$AR$2)/10^9),0)</f>
        <v>-0.0464230789</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-0.4286278454</v>
      </c>
      <c r="AV830" s="160">
        <f>IF($AU$677&gt;0,IPMT('Assumptions (Wind)'!$V$10,Model!X1,'Assumptions (Wind)'!$V$13,'Assumptions (Wind)'!$V$8*Model!$AU$677*AVERAGE('Assumptions (Wind)'!$AR$2:$AS$2)/10^9),0)</f>
        <v>-0.3990398844</v>
      </c>
      <c r="AW830" s="160">
        <f>IF($AU$677&gt;0,IPMT('Assumptions (Wind)'!$V$10,Model!Y1,'Assumptions (Wind)'!$V$13,'Assumptions (Wind)'!$V$8*Model!$AU$677*AVERAGE('Assumptions (Wind)'!$AR$2:$AS$2)/10^9),0)</f>
        <v>-0.3670848865</v>
      </c>
      <c r="AX830" s="160">
        <f>IF($AU$677&gt;0,IPMT('Assumptions (Wind)'!$V$10,Model!Z1,'Assumptions (Wind)'!$V$13,'Assumptions (Wind)'!$V$8*Model!$AU$677*AVERAGE('Assumptions (Wind)'!$AR$2:$AS$2)/10^9),0)</f>
        <v>-0.3325734888</v>
      </c>
      <c r="AY830" s="160">
        <f>IF($AU$677&gt;0,IPMT('Assumptions (Wind)'!$V$10,Model!AA1,'Assumptions (Wind)'!$V$13,'Assumptions (Wind)'!$V$8*Model!$AU$677*AVERAGE('Assumptions (Wind)'!$AR$2:$AS$2)/10^9),0)</f>
        <v>-0.2953011792</v>
      </c>
      <c r="AZ830" s="160">
        <f>IF($AU$677&gt;0,IPMT('Assumptions (Wind)'!$V$10,Model!AB1,'Assumptions (Wind)'!$V$13,'Assumptions (Wind)'!$V$8*Model!$AU$677*AVERAGE('Assumptions (Wind)'!$AR$2:$AS$2)/10^9),0)</f>
        <v>-0.2550470849</v>
      </c>
      <c r="BA830" s="160">
        <f>IF($AU$677&gt;0,IPMT('Assumptions (Wind)'!$V$10,Model!AC1,'Assumptions (Wind)'!$V$13,'Assumptions (Wind)'!$V$8*Model!$AU$677*AVERAGE('Assumptions (Wind)'!$AR$2:$AS$2)/10^9),0)</f>
        <v>-0.2115726631</v>
      </c>
      <c r="BB830" s="160">
        <f>IF($AU$677&gt;0,IPMT('Assumptions (Wind)'!$V$10,Model!AD1,'Assumptions (Wind)'!$V$13,'Assumptions (Wind)'!$V$8*Model!$AU$677*AVERAGE('Assumptions (Wind)'!$AR$2:$AS$2)/10^9),0)</f>
        <v>-0.1646202875</v>
      </c>
      <c r="BC830" s="160">
        <f>IF($AU$677&gt;0,IPMT('Assumptions (Wind)'!$V$10,Model!AE1,'Assumptions (Wind)'!$V$13,'Assumptions (Wind)'!$V$8*Model!$AU$677*AVERAGE('Assumptions (Wind)'!$AR$2:$AS$2)/10^9),0)</f>
        <v>-0.1139117219</v>
      </c>
      <c r="BD830" s="160">
        <f>IF($AU$677&gt;0,IPMT('Assumptions (Wind)'!$V$10,Model!AF1,'Assumptions (Wind)'!$V$13,'Assumptions (Wind)'!$V$8*Model!$AU$677*AVERAGE('Assumptions (Wind)'!$AR$2:$AS$2)/10^9),0)</f>
        <v>-0.05914647097</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-0.2320280873</v>
      </c>
      <c r="AW831" s="160">
        <f>IF($AV$677&gt;0,IPMT('Assumptions (Wind)'!$V$10,Model!X1,'Assumptions (Wind)'!$V$13,'Assumptions (Wind)'!$V$8*Model!$AV$677*AVERAGE('Assumptions (Wind)'!$AS$2:$AT$2)/10^9),0)</f>
        <v>-0.2160113071</v>
      </c>
      <c r="AX831" s="160">
        <f>IF($AV$677&gt;0,IPMT('Assumptions (Wind)'!$V$10,Model!Y1,'Assumptions (Wind)'!$V$13,'Assumptions (Wind)'!$V$8*Model!$AV$677*AVERAGE('Assumptions (Wind)'!$AS$2:$AT$2)/10^9),0)</f>
        <v>-0.1987131845</v>
      </c>
      <c r="AY831" s="160">
        <f>IF($AV$677&gt;0,IPMT('Assumptions (Wind)'!$V$10,Model!Z1,'Assumptions (Wind)'!$V$13,'Assumptions (Wind)'!$V$8*Model!$AV$677*AVERAGE('Assumptions (Wind)'!$AS$2:$AT$2)/10^9),0)</f>
        <v>-0.180031212</v>
      </c>
      <c r="AZ831" s="160">
        <f>IF($AV$677&gt;0,IPMT('Assumptions (Wind)'!$V$10,Model!AA1,'Assumptions (Wind)'!$V$13,'Assumptions (Wind)'!$V$8*Model!$AV$677*AVERAGE('Assumptions (Wind)'!$AS$2:$AT$2)/10^9),0)</f>
        <v>-0.1598546817</v>
      </c>
      <c r="BA831" s="160">
        <f>IF($AV$677&gt;0,IPMT('Assumptions (Wind)'!$V$10,Model!AB1,'Assumptions (Wind)'!$V$13,'Assumptions (Wind)'!$V$8*Model!$AV$677*AVERAGE('Assumptions (Wind)'!$AS$2:$AT$2)/10^9),0)</f>
        <v>-0.1380640291</v>
      </c>
      <c r="BB831" s="160">
        <f>IF($AV$677&gt;0,IPMT('Assumptions (Wind)'!$V$10,Model!AC1,'Assumptions (Wind)'!$V$13,'Assumptions (Wind)'!$V$8*Model!$AV$677*AVERAGE('Assumptions (Wind)'!$AS$2:$AT$2)/10^9),0)</f>
        <v>-0.1145301242</v>
      </c>
      <c r="BC831" s="160">
        <f>IF($AV$677&gt;0,IPMT('Assumptions (Wind)'!$V$10,Model!AD1,'Assumptions (Wind)'!$V$13,'Assumptions (Wind)'!$V$8*Model!$AV$677*AVERAGE('Assumptions (Wind)'!$AS$2:$AT$2)/10^9),0)</f>
        <v>-0.08911350687</v>
      </c>
      <c r="BD831" s="160">
        <f>IF($AV$677&gt;0,IPMT('Assumptions (Wind)'!$V$10,Model!AE1,'Assumptions (Wind)'!$V$13,'Assumptions (Wind)'!$V$8*Model!$AV$677*AVERAGE('Assumptions (Wind)'!$AS$2:$AT$2)/10^9),0)</f>
        <v>-0.0616635602</v>
      </c>
      <c r="BE831" s="160">
        <f>IF($AV$677&gt;0,IPMT('Assumptions (Wind)'!$V$10,Model!AF1,'Assumptions (Wind)'!$V$13,'Assumptions (Wind)'!$V$8*Model!$AV$677*AVERAGE('Assumptions (Wind)'!$AS$2:$AT$2)/10^9),0)</f>
        <v>-0.0320176178</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-0.2818382413</v>
      </c>
      <c r="AX832" s="160">
        <f>IF($AW$677&gt;0,IPMT('Assumptions (Wind)'!$V$10,Model!X1,'Assumptions (Wind)'!$V$13,'Assumptions (Wind)'!$V$8*Model!$AW$677*AVERAGE('Assumptions (Wind)'!$AT$2:$AU$2)/10^9),0)</f>
        <v>-0.2623830916</v>
      </c>
      <c r="AY832" s="160">
        <f>IF($AW$677&gt;0,IPMT('Assumptions (Wind)'!$V$10,Model!Y1,'Assumptions (Wind)'!$V$13,'Assumptions (Wind)'!$V$8*Model!$AW$677*AVERAGE('Assumptions (Wind)'!$AT$2:$AU$2)/10^9),0)</f>
        <v>-0.24137153</v>
      </c>
      <c r="AZ832" s="160">
        <f>IF($AW$677&gt;0,IPMT('Assumptions (Wind)'!$V$10,Model!Z1,'Assumptions (Wind)'!$V$13,'Assumptions (Wind)'!$V$8*Model!$AW$677*AVERAGE('Assumptions (Wind)'!$AT$2:$AU$2)/10^9),0)</f>
        <v>-0.2186790434</v>
      </c>
      <c r="BA832" s="160">
        <f>IF($AW$677&gt;0,IPMT('Assumptions (Wind)'!$V$10,Model!AA1,'Assumptions (Wind)'!$V$13,'Assumptions (Wind)'!$V$8*Model!$AW$677*AVERAGE('Assumptions (Wind)'!$AT$2:$AU$2)/10^9),0)</f>
        <v>-0.1941711578</v>
      </c>
      <c r="BB832" s="160">
        <f>IF($AW$677&gt;0,IPMT('Assumptions (Wind)'!$V$10,Model!AB1,'Assumptions (Wind)'!$V$13,'Assumptions (Wind)'!$V$8*Model!$AW$677*AVERAGE('Assumptions (Wind)'!$AT$2:$AU$2)/10^9),0)</f>
        <v>-0.1677026415</v>
      </c>
      <c r="BC832" s="160">
        <f>IF($AW$677&gt;0,IPMT('Assumptions (Wind)'!$V$10,Model!AC1,'Assumptions (Wind)'!$V$13,'Assumptions (Wind)'!$V$8*Model!$AW$677*AVERAGE('Assumptions (Wind)'!$AT$2:$AU$2)/10^9),0)</f>
        <v>-0.1391166438</v>
      </c>
      <c r="BD832" s="160">
        <f>IF($AW$677&gt;0,IPMT('Assumptions (Wind)'!$V$10,Model!AD1,'Assumptions (Wind)'!$V$13,'Assumptions (Wind)'!$V$8*Model!$AW$677*AVERAGE('Assumptions (Wind)'!$AT$2:$AU$2)/10^9),0)</f>
        <v>-0.1082437663</v>
      </c>
      <c r="BE832" s="160">
        <f>IF($AW$677&gt;0,IPMT('Assumptions (Wind)'!$V$10,Model!AE1,'Assumptions (Wind)'!$V$13,'Assumptions (Wind)'!$V$8*Model!$AW$677*AVERAGE('Assumptions (Wind)'!$AT$2:$AU$2)/10^9),0)</f>
        <v>-0.07490105858</v>
      </c>
      <c r="BF832" s="160">
        <f>IF($AW$677&gt;0,IPMT('Assumptions (Wind)'!$V$10,Model!AF1,'Assumptions (Wind)'!$V$13,'Assumptions (Wind)'!$V$8*Model!$AW$677*AVERAGE('Assumptions (Wind)'!$AT$2:$AU$2)/10^9),0)</f>
        <v>-0.03889093426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-0.1197040314</v>
      </c>
      <c r="AY833" s="160">
        <f>IF($AX$677&gt;0,IPMT('Assumptions (Wind)'!$V$10,Model!X1,'Assumptions (Wind)'!$V$13,'Assumptions (Wind)'!$V$8*Model!$AX$677*AVERAGE('Assumptions (Wind)'!$AU$2:$AV$2)/10^9),0)</f>
        <v>-0.1114409233</v>
      </c>
      <c r="AZ833" s="160">
        <f>IF($AX$677&gt;0,IPMT('Assumptions (Wind)'!$V$10,Model!Y1,'Assumptions (Wind)'!$V$13,'Assumptions (Wind)'!$V$8*Model!$AX$677*AVERAGE('Assumptions (Wind)'!$AU$2:$AV$2)/10^9),0)</f>
        <v>-0.1025167666</v>
      </c>
      <c r="BA833" s="160">
        <f>IF($AX$677&gt;0,IPMT('Assumptions (Wind)'!$V$10,Model!Z1,'Assumptions (Wind)'!$V$13,'Assumptions (Wind)'!$V$8*Model!$AX$677*AVERAGE('Assumptions (Wind)'!$AU$2:$AV$2)/10^9),0)</f>
        <v>-0.09287867733</v>
      </c>
      <c r="BB833" s="160">
        <f>IF($AX$677&gt;0,IPMT('Assumptions (Wind)'!$V$10,Model!AA1,'Assumptions (Wind)'!$V$13,'Assumptions (Wind)'!$V$8*Model!$AX$677*AVERAGE('Assumptions (Wind)'!$AU$2:$AV$2)/10^9),0)</f>
        <v>-0.08246954092</v>
      </c>
      <c r="BC833" s="160">
        <f>IF($AX$677&gt;0,IPMT('Assumptions (Wind)'!$V$10,Model!AB1,'Assumptions (Wind)'!$V$13,'Assumptions (Wind)'!$V$8*Model!$AX$677*AVERAGE('Assumptions (Wind)'!$AU$2:$AV$2)/10^9),0)</f>
        <v>-0.07122767359</v>
      </c>
      <c r="BD833" s="160">
        <f>IF($AX$677&gt;0,IPMT('Assumptions (Wind)'!$V$10,Model!AC1,'Assumptions (Wind)'!$V$13,'Assumptions (Wind)'!$V$8*Model!$AX$677*AVERAGE('Assumptions (Wind)'!$AU$2:$AV$2)/10^9),0)</f>
        <v>-0.05908645689</v>
      </c>
      <c r="BE833" s="160">
        <f>IF($AX$677&gt;0,IPMT('Assumptions (Wind)'!$V$10,Model!AD1,'Assumptions (Wind)'!$V$13,'Assumptions (Wind)'!$V$8*Model!$AX$677*AVERAGE('Assumptions (Wind)'!$AU$2:$AV$2)/10^9),0)</f>
        <v>-0.04597394284</v>
      </c>
      <c r="BF833" s="160">
        <f>IF($AX$677&gt;0,IPMT('Assumptions (Wind)'!$V$10,Model!AE1,'Assumptions (Wind)'!$V$13,'Assumptions (Wind)'!$V$8*Model!$AX$677*AVERAGE('Assumptions (Wind)'!$AU$2:$AV$2)/10^9),0)</f>
        <v>-0.03181242767</v>
      </c>
      <c r="BG833" s="160">
        <f>IF($AX$677&gt;0,IPMT('Assumptions (Wind)'!$V$10,Model!AF1,'Assumptions (Wind)'!$V$13,'Assumptions (Wind)'!$V$8*Model!$AX$677*AVERAGE('Assumptions (Wind)'!$AU$2:$AV$2)/10^9),0)</f>
        <v>-0.01651799129</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-0.1205251262</v>
      </c>
      <c r="AZ834" s="160">
        <f>IF($AY$677&gt;0,IPMT('Assumptions (Wind)'!$V$10,Model!X1,'Assumptions (Wind)'!$V$13,'Assumptions (Wind)'!$V$8*Model!$AY$677*AVERAGE('Assumptions (Wind)'!$AV$2:$AW$2)/10^9),0)</f>
        <v>-0.1122053384</v>
      </c>
      <c r="BA834" s="160">
        <f>IF($AY$677&gt;0,IPMT('Assumptions (Wind)'!$V$10,Model!Y1,'Assumptions (Wind)'!$V$13,'Assumptions (Wind)'!$V$8*Model!$AY$677*AVERAGE('Assumptions (Wind)'!$AV$2:$AW$2)/10^9),0)</f>
        <v>-0.1032199675</v>
      </c>
      <c r="BB834" s="160">
        <f>IF($AY$677&gt;0,IPMT('Assumptions (Wind)'!$V$10,Model!Z1,'Assumptions (Wind)'!$V$13,'Assumptions (Wind)'!$V$8*Model!$AY$677*AVERAGE('Assumptions (Wind)'!$AV$2:$AW$2)/10^9),0)</f>
        <v>-0.09351576696</v>
      </c>
      <c r="BC834" s="160">
        <f>IF($AY$677&gt;0,IPMT('Assumptions (Wind)'!$V$10,Model!AA1,'Assumptions (Wind)'!$V$13,'Assumptions (Wind)'!$V$8*Model!$AY$677*AVERAGE('Assumptions (Wind)'!$AV$2:$AW$2)/10^9),0)</f>
        <v>-0.08303523039</v>
      </c>
      <c r="BD834" s="160">
        <f>IF($AY$677&gt;0,IPMT('Assumptions (Wind)'!$V$10,Model!AB1,'Assumptions (Wind)'!$V$13,'Assumptions (Wind)'!$V$8*Model!$AY$677*AVERAGE('Assumptions (Wind)'!$AV$2:$AW$2)/10^9),0)</f>
        <v>-0.07171625089</v>
      </c>
      <c r="BE834" s="160">
        <f>IF($AY$677&gt;0,IPMT('Assumptions (Wind)'!$V$10,Model!AC1,'Assumptions (Wind)'!$V$13,'Assumptions (Wind)'!$V$8*Model!$AY$677*AVERAGE('Assumptions (Wind)'!$AV$2:$AW$2)/10^9),0)</f>
        <v>-0.05949175302</v>
      </c>
      <c r="BF834" s="160">
        <f>IF($AY$677&gt;0,IPMT('Assumptions (Wind)'!$V$10,Model!AD1,'Assumptions (Wind)'!$V$13,'Assumptions (Wind)'!$V$8*Model!$AY$677*AVERAGE('Assumptions (Wind)'!$AV$2:$AW$2)/10^9),0)</f>
        <v>-0.04628929533</v>
      </c>
      <c r="BG834" s="160">
        <f>IF($AY$677&gt;0,IPMT('Assumptions (Wind)'!$V$10,Model!AE1,'Assumptions (Wind)'!$V$13,'Assumptions (Wind)'!$V$8*Model!$AY$677*AVERAGE('Assumptions (Wind)'!$AV$2:$AW$2)/10^9),0)</f>
        <v>-0.03203064103</v>
      </c>
      <c r="BH834" s="160">
        <f>IF($AY$677&gt;0,IPMT('Assumptions (Wind)'!$V$10,Model!AF1,'Assumptions (Wind)'!$V$13,'Assumptions (Wind)'!$V$8*Model!$AY$677*AVERAGE('Assumptions (Wind)'!$AV$2:$AW$2)/10^9),0)</f>
        <v>-0.01663129438</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-0.2425521915</v>
      </c>
      <c r="BA835" s="160">
        <f>IF($AZ$677&gt;0,IPMT('Assumptions (Wind)'!$V$10,Model!X1,'Assumptions (Wind)'!$V$13,'Assumptions (Wind)'!$V$8*Model!$AZ$677*AVERAGE('Assumptions (Wind)'!$AW$2:$AX$2)/10^9),0)</f>
        <v>-0.2258089377</v>
      </c>
      <c r="BB835" s="160">
        <f>IF($AZ$677&gt;0,IPMT('Assumptions (Wind)'!$V$10,Model!Y1,'Assumptions (Wind)'!$V$13,'Assumptions (Wind)'!$V$8*Model!$AZ$677*AVERAGE('Assumptions (Wind)'!$AW$2:$AX$2)/10^9),0)</f>
        <v>-0.2077262237</v>
      </c>
      <c r="BC835" s="160">
        <f>IF($AZ$677&gt;0,IPMT('Assumptions (Wind)'!$V$10,Model!Z1,'Assumptions (Wind)'!$V$13,'Assumptions (Wind)'!$V$8*Model!$AZ$677*AVERAGE('Assumptions (Wind)'!$AW$2:$AX$2)/10^9),0)</f>
        <v>-0.1881968925</v>
      </c>
      <c r="BD835" s="160">
        <f>IF($AZ$677&gt;0,IPMT('Assumptions (Wind)'!$V$10,Model!AA1,'Assumptions (Wind)'!$V$13,'Assumptions (Wind)'!$V$8*Model!$AZ$677*AVERAGE('Assumptions (Wind)'!$AW$2:$AX$2)/10^9),0)</f>
        <v>-0.1671052148</v>
      </c>
      <c r="BE835" s="160">
        <f>IF($AZ$677&gt;0,IPMT('Assumptions (Wind)'!$V$10,Model!AB1,'Assumptions (Wind)'!$V$13,'Assumptions (Wind)'!$V$8*Model!$AZ$677*AVERAGE('Assumptions (Wind)'!$AW$2:$AX$2)/10^9),0)</f>
        <v>-0.1443262029</v>
      </c>
      <c r="BF835" s="160">
        <f>IF($AZ$677&gt;0,IPMT('Assumptions (Wind)'!$V$10,Model!AC1,'Assumptions (Wind)'!$V$13,'Assumptions (Wind)'!$V$8*Model!$AZ$677*AVERAGE('Assumptions (Wind)'!$AW$2:$AX$2)/10^9),0)</f>
        <v>-0.1197248701</v>
      </c>
      <c r="BG835" s="160">
        <f>IF($AZ$677&gt;0,IPMT('Assumptions (Wind)'!$V$10,Model!AD1,'Assumptions (Wind)'!$V$13,'Assumptions (Wind)'!$V$8*Model!$AZ$677*AVERAGE('Assumptions (Wind)'!$AW$2:$AX$2)/10^9),0)</f>
        <v>-0.09315543058</v>
      </c>
      <c r="BH835" s="160">
        <f>IF($AZ$677&gt;0,IPMT('Assumptions (Wind)'!$V$10,Model!AE1,'Assumptions (Wind)'!$V$13,'Assumptions (Wind)'!$V$8*Model!$AZ$677*AVERAGE('Assumptions (Wind)'!$AW$2:$AX$2)/10^9),0)</f>
        <v>-0.06446043595</v>
      </c>
      <c r="BI835" s="160">
        <f>IF($AZ$677&gt;0,IPMT('Assumptions (Wind)'!$V$10,Model!AF1,'Assumptions (Wind)'!$V$13,'Assumptions (Wind)'!$V$8*Model!$AZ$677*AVERAGE('Assumptions (Wind)'!$AW$2:$AX$2)/10^9),0)</f>
        <v>-0.03346984174</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-0.2440209895</v>
      </c>
      <c r="BB836" s="160">
        <f>IF($BA$677&gt;0,IPMT('Assumptions (Wind)'!$V$10,Model!X1,'Assumptions (Wind)'!$V$13,'Assumptions (Wind)'!$V$8*Model!$BA$677*AVERAGE('Assumptions (Wind)'!$AX$2:$AY$2)/10^9),0)</f>
        <v>-0.2271763453</v>
      </c>
      <c r="BC836" s="160">
        <f>IF($BA$677&gt;0,IPMT('Assumptions (Wind)'!$V$10,Model!Y1,'Assumptions (Wind)'!$V$13,'Assumptions (Wind)'!$V$8*Model!$BA$677*AVERAGE('Assumptions (Wind)'!$AX$2:$AY$2)/10^9),0)</f>
        <v>-0.2089841297</v>
      </c>
      <c r="BD836" s="160">
        <f>IF($BA$677&gt;0,IPMT('Assumptions (Wind)'!$V$10,Model!Z1,'Assumptions (Wind)'!$V$13,'Assumptions (Wind)'!$V$8*Model!$BA$677*AVERAGE('Assumptions (Wind)'!$AX$2:$AY$2)/10^9),0)</f>
        <v>-0.1893365367</v>
      </c>
      <c r="BE836" s="160">
        <f>IF($BA$677&gt;0,IPMT('Assumptions (Wind)'!$V$10,Model!AA1,'Assumptions (Wind)'!$V$13,'Assumptions (Wind)'!$V$8*Model!$BA$677*AVERAGE('Assumptions (Wind)'!$AX$2:$AY$2)/10^9),0)</f>
        <v>-0.1681171364</v>
      </c>
      <c r="BF836" s="160">
        <f>IF($BA$677&gt;0,IPMT('Assumptions (Wind)'!$V$10,Model!AB1,'Assumptions (Wind)'!$V$13,'Assumptions (Wind)'!$V$8*Model!$BA$677*AVERAGE('Assumptions (Wind)'!$AX$2:$AY$2)/10^9),0)</f>
        <v>-0.145200184</v>
      </c>
      <c r="BG836" s="160">
        <f>IF($BA$677&gt;0,IPMT('Assumptions (Wind)'!$V$10,Model!AC1,'Assumptions (Wind)'!$V$13,'Assumptions (Wind)'!$V$8*Model!$BA$677*AVERAGE('Assumptions (Wind)'!$AX$2:$AY$2)/10^9),0)</f>
        <v>-0.1204498754</v>
      </c>
      <c r="BH836" s="160">
        <f>IF($BA$677&gt;0,IPMT('Assumptions (Wind)'!$V$10,Model!AD1,'Assumptions (Wind)'!$V$13,'Assumptions (Wind)'!$V$8*Model!$BA$677*AVERAGE('Assumptions (Wind)'!$AX$2:$AY$2)/10^9),0)</f>
        <v>-0.09371954219</v>
      </c>
      <c r="BI836" s="160">
        <f>IF($BA$677&gt;0,IPMT('Assumptions (Wind)'!$V$10,Model!AE1,'Assumptions (Wind)'!$V$13,'Assumptions (Wind)'!$V$8*Model!$BA$677*AVERAGE('Assumptions (Wind)'!$AX$2:$AY$2)/10^9),0)</f>
        <v>-0.06485078227</v>
      </c>
      <c r="BJ836" s="160">
        <f>IF($BA$677&gt;0,IPMT('Assumptions (Wind)'!$V$10,Model!AF1,'Assumptions (Wind)'!$V$13,'Assumptions (Wind)'!$V$8*Model!$BA$677*AVERAGE('Assumptions (Wind)'!$AX$2:$AY$2)/10^9),0)</f>
        <v>-0.03367252156</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0.02943129931</v>
      </c>
      <c r="E837" s="176">
        <f t="shared" si="36"/>
        <v>0.0470900789</v>
      </c>
      <c r="F837" s="176">
        <f t="shared" si="36"/>
        <v>0.09159132765</v>
      </c>
      <c r="G837" s="176">
        <f t="shared" si="36"/>
        <v>0.1182920769</v>
      </c>
      <c r="H837" s="176">
        <f t="shared" si="36"/>
        <v>0.1992669753</v>
      </c>
      <c r="I837" s="176">
        <f t="shared" si="36"/>
        <v>0.3079448402</v>
      </c>
      <c r="J837" s="176">
        <f t="shared" si="36"/>
        <v>0.3470922291</v>
      </c>
      <c r="K837" s="176">
        <f t="shared" si="36"/>
        <v>0.6102392066</v>
      </c>
      <c r="L837" s="176">
        <f t="shared" si="36"/>
        <v>1.135907384</v>
      </c>
      <c r="M837" s="176">
        <f t="shared" si="36"/>
        <v>1.526630714</v>
      </c>
      <c r="N837" s="176">
        <f t="shared" si="36"/>
        <v>1.663482804</v>
      </c>
      <c r="O837" s="176">
        <f t="shared" si="36"/>
        <v>2.737195829</v>
      </c>
      <c r="P837" s="176">
        <f t="shared" si="36"/>
        <v>3.174631204</v>
      </c>
      <c r="Q837" s="176">
        <f t="shared" si="36"/>
        <v>2.407990803</v>
      </c>
      <c r="R837" s="176">
        <f t="shared" si="36"/>
        <v>2.697854194</v>
      </c>
      <c r="S837" s="176">
        <f t="shared" si="36"/>
        <v>3.941438701</v>
      </c>
      <c r="T837" s="176">
        <f t="shared" si="36"/>
        <v>3.873126844</v>
      </c>
      <c r="U837" s="176">
        <f t="shared" si="36"/>
        <v>3.191826188</v>
      </c>
      <c r="V837" s="176">
        <f t="shared" si="36"/>
        <v>2.683438295</v>
      </c>
      <c r="W837" s="176">
        <f t="shared" si="36"/>
        <v>1.770433635</v>
      </c>
      <c r="X837" s="176">
        <f t="shared" si="36"/>
        <v>1.403130151</v>
      </c>
      <c r="Y837" s="176">
        <f t="shared" si="36"/>
        <v>1.689483692</v>
      </c>
      <c r="Z837" s="176">
        <f t="shared" si="36"/>
        <v>1.843336988</v>
      </c>
      <c r="AA837" s="176">
        <f t="shared" si="36"/>
        <v>1.936028291</v>
      </c>
      <c r="AB837" s="176">
        <f t="shared" si="36"/>
        <v>2.200002624</v>
      </c>
      <c r="AC837" s="176">
        <f t="shared" si="36"/>
        <v>2.326661505</v>
      </c>
      <c r="AD837" s="176">
        <f t="shared" si="36"/>
        <v>2.315943588</v>
      </c>
      <c r="AE837" s="176">
        <f t="shared" si="36"/>
        <v>2.30316588</v>
      </c>
      <c r="AF837" s="176">
        <f t="shared" si="36"/>
        <v>2.326923583</v>
      </c>
      <c r="AG837" s="176">
        <f t="shared" si="36"/>
        <v>2.333434213</v>
      </c>
      <c r="AH837" s="176">
        <f t="shared" si="36"/>
        <v>2.382595882</v>
      </c>
      <c r="AI837" s="176">
        <f t="shared" si="36"/>
        <v>2.406949585</v>
      </c>
      <c r="AJ837" s="176">
        <f t="shared" si="36"/>
        <v>2.524081161</v>
      </c>
      <c r="AK837" s="176">
        <f t="shared" si="36"/>
        <v>2.687710131</v>
      </c>
      <c r="AL837" s="176">
        <f t="shared" si="36"/>
        <v>2.729388557</v>
      </c>
      <c r="AM837" s="176">
        <f t="shared" si="36"/>
        <v>2.989844525</v>
      </c>
      <c r="AN837" s="176">
        <f t="shared" si="36"/>
        <v>3.494825233</v>
      </c>
      <c r="AO837" s="176">
        <f t="shared" si="36"/>
        <v>3.794698696</v>
      </c>
      <c r="AP837" s="176">
        <f t="shared" si="36"/>
        <v>3.83195906</v>
      </c>
      <c r="AQ837" s="176">
        <f t="shared" si="36"/>
        <v>4.691872854</v>
      </c>
      <c r="AR837" s="176">
        <f t="shared" si="36"/>
        <v>5.047418968</v>
      </c>
      <c r="AS837" s="176">
        <f t="shared" si="36"/>
        <v>4.44042125</v>
      </c>
      <c r="AT837" s="176">
        <f t="shared" si="36"/>
        <v>4.862092387</v>
      </c>
      <c r="AU837" s="176">
        <f t="shared" si="36"/>
        <v>6.285079333</v>
      </c>
      <c r="AV837" s="176">
        <f t="shared" si="36"/>
        <v>6.439203447</v>
      </c>
      <c r="AW837" s="176">
        <f t="shared" si="36"/>
        <v>5.88627728</v>
      </c>
      <c r="AX837" s="176">
        <f t="shared" si="36"/>
        <v>5.377983782</v>
      </c>
      <c r="AY837" s="176">
        <f t="shared" si="36"/>
        <v>4.416849525</v>
      </c>
      <c r="AZ837" s="176">
        <f t="shared" si="36"/>
        <v>4.040583701</v>
      </c>
      <c r="BA837" s="176">
        <f t="shared" si="36"/>
        <v>4.358004397</v>
      </c>
      <c r="BB837" s="176">
        <f t="shared" si="36"/>
        <v>3.51177123</v>
      </c>
      <c r="BC837" s="176">
        <f t="shared" si="36"/>
        <v>1.991114358</v>
      </c>
      <c r="BD837" s="176">
        <f t="shared" si="36"/>
        <v>1.312405786</v>
      </c>
      <c r="BE837" s="176">
        <f t="shared" si="36"/>
        <v>0.8767130045</v>
      </c>
      <c r="BF837" s="176">
        <f t="shared" si="36"/>
        <v>0.2928251873</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0.02943129931</v>
      </c>
      <c r="E839" s="177">
        <f>IF($D$677&gt;0,'Assumptions (Wind)'!W$14*Model!$D$677*'Assumptions (Wind)'!$B$2/10^9,0)</f>
        <v>0.0470900789</v>
      </c>
      <c r="F839" s="177">
        <f>IF($D$677&gt;0,'Assumptions (Wind)'!X$14*Model!$D$677*'Assumptions (Wind)'!$B$2/10^9,0)</f>
        <v>0.02825404734</v>
      </c>
      <c r="G839" s="177">
        <f>IF($D$677&gt;0,'Assumptions (Wind)'!Y$14*Model!$D$677*'Assumptions (Wind)'!$B$2/10^9,0)</f>
        <v>0.01695242841</v>
      </c>
      <c r="H839" s="177">
        <f>IF($D$677&gt;0,'Assumptions (Wind)'!Z$14*Model!$D$677*'Assumptions (Wind)'!$B$2/10^9,0)</f>
        <v>0.01695242841</v>
      </c>
      <c r="I839" s="177">
        <f>IF($D$677&gt;0,'Assumptions (Wind)'!AA$14*Model!$D$677*'Assumptions (Wind)'!$B$2/10^9,0)</f>
        <v>0.008476214203</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0.0633372803</v>
      </c>
      <c r="G841" s="160">
        <f>IF($F$677&gt;0,'Assumptions (Wind)'!W$14*Model!$F$677*AVERAGE('Assumptions (Wind)'!$C$2:$D$2)/10^9,0)</f>
        <v>0.1013396485</v>
      </c>
      <c r="H841" s="160">
        <f>IF($F$677&gt;0,'Assumptions (Wind)'!X$14*Model!$F$677*AVERAGE('Assumptions (Wind)'!$C$2:$D$2)/10^9,0)</f>
        <v>0.06080378909</v>
      </c>
      <c r="I841" s="160">
        <f>IF($F$677&gt;0,'Assumptions (Wind)'!Y$14*Model!$F$677*AVERAGE('Assumptions (Wind)'!$C$2:$D$2)/10^9,0)</f>
        <v>0.03648227345</v>
      </c>
      <c r="J841" s="160">
        <f>IF($F$677&gt;0,'Assumptions (Wind)'!Z$14*Model!$F$677*AVERAGE('Assumptions (Wind)'!$C$2:$D$2)/10^9,0)</f>
        <v>0.03648227345</v>
      </c>
      <c r="K841" s="160">
        <f>IF($F$677&gt;0,'Assumptions (Wind)'!AA$14*Model!$F$677*AVERAGE('Assumptions (Wind)'!$C$2:$D$2)/10^9,0)</f>
        <v>0.01824113673</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0.1215107578</v>
      </c>
      <c r="I843" s="160">
        <f>IF($H$677&gt;0,'Assumptions (Wind)'!W$14*Model!$H$677*AVERAGE('Assumptions (Wind)'!$E$2:$F$2)/10^9,0)</f>
        <v>0.1944172125</v>
      </c>
      <c r="J843" s="160">
        <f>IF($H$677&gt;0,'Assumptions (Wind)'!X$14*Model!$H$677*AVERAGE('Assumptions (Wind)'!$E$2:$F$2)/10^9,0)</f>
        <v>0.1166503275</v>
      </c>
      <c r="K843" s="160">
        <f>IF($H$677&gt;0,'Assumptions (Wind)'!Y$14*Model!$H$677*AVERAGE('Assumptions (Wind)'!$E$2:$F$2)/10^9,0)</f>
        <v>0.06999019648</v>
      </c>
      <c r="L843" s="160">
        <f>IF($H$677&gt;0,'Assumptions (Wind)'!Z$14*Model!$H$677*AVERAGE('Assumptions (Wind)'!$E$2:$F$2)/10^9,0)</f>
        <v>0.06999019648</v>
      </c>
      <c r="M843" s="160">
        <f>IF($H$677&gt;0,'Assumptions (Wind)'!AA$14*Model!$H$677*AVERAGE('Assumptions (Wind)'!$E$2:$F$2)/10^9,0)</f>
        <v>0.03499509824</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0.06856914007</v>
      </c>
      <c r="J844" s="160">
        <f>IF($I$677&gt;0,'Assumptions (Wind)'!W$14*Model!$I$677*AVERAGE('Assumptions (Wind)'!$F$2:$G$2)/10^9,0)</f>
        <v>0.1097106241</v>
      </c>
      <c r="K844" s="160">
        <f>IF($I$677&gt;0,'Assumptions (Wind)'!X$14*Model!$I$677*AVERAGE('Assumptions (Wind)'!$F$2:$G$2)/10^9,0)</f>
        <v>0.06582637447</v>
      </c>
      <c r="L844" s="160">
        <f>IF($I$677&gt;0,'Assumptions (Wind)'!Y$14*Model!$I$677*AVERAGE('Assumptions (Wind)'!$F$2:$G$2)/10^9,0)</f>
        <v>0.03949582468</v>
      </c>
      <c r="M844" s="160">
        <f>IF($I$677&gt;0,'Assumptions (Wind)'!Z$14*Model!$I$677*AVERAGE('Assumptions (Wind)'!$F$2:$G$2)/10^9,0)</f>
        <v>0.03949582468</v>
      </c>
      <c r="N844" s="160">
        <f>IF($I$677&gt;0,'Assumptions (Wind)'!AA$14*Model!$I$677*AVERAGE('Assumptions (Wind)'!$F$2:$G$2)/10^9,0)</f>
        <v>0.01974791234</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0.08424900407</v>
      </c>
      <c r="K845" s="160">
        <f>IF($J$677&gt;0,'Assumptions (Wind)'!W$14*Model!$J$677*AVERAGE('Assumptions (Wind)'!$G$2:$H$2)/10^9,0)</f>
        <v>0.1347984065</v>
      </c>
      <c r="L845" s="160">
        <f>IF($J$677&gt;0,'Assumptions (Wind)'!X$14*Model!$J$677*AVERAGE('Assumptions (Wind)'!$G$2:$H$2)/10^9,0)</f>
        <v>0.08087904391</v>
      </c>
      <c r="M845" s="160">
        <f>IF($J$677&gt;0,'Assumptions (Wind)'!Y$14*Model!$J$677*AVERAGE('Assumptions (Wind)'!$G$2:$H$2)/10^9,0)</f>
        <v>0.04852742634</v>
      </c>
      <c r="N845" s="160">
        <f>IF($J$677&gt;0,'Assumptions (Wind)'!Z$14*Model!$J$677*AVERAGE('Assumptions (Wind)'!$G$2:$H$2)/10^9,0)</f>
        <v>0.04852742634</v>
      </c>
      <c r="O845" s="160">
        <f>IF($J$677&gt;0,'Assumptions (Wind)'!AA$14*Model!$J$677*AVERAGE('Assumptions (Wind)'!$G$2:$H$2)/10^9,0)</f>
        <v>0.02426371317</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0.3213830924</v>
      </c>
      <c r="L846" s="160">
        <f>IF($K$677&gt;0,'Assumptions (Wind)'!W$14*Model!$K$677*AVERAGE('Assumptions (Wind)'!$H$2:$I$2)/10^9,0)</f>
        <v>0.5142129479</v>
      </c>
      <c r="M846" s="160">
        <f>IF($K$677&gt;0,'Assumptions (Wind)'!X$14*Model!$K$677*AVERAGE('Assumptions (Wind)'!$H$2:$I$2)/10^9,0)</f>
        <v>0.3085277687</v>
      </c>
      <c r="N846" s="160">
        <f>IF($K$677&gt;0,'Assumptions (Wind)'!Y$14*Model!$K$677*AVERAGE('Assumptions (Wind)'!$H$2:$I$2)/10^9,0)</f>
        <v>0.1851166612</v>
      </c>
      <c r="O846" s="160">
        <f>IF($K$677&gt;0,'Assumptions (Wind)'!Z$14*Model!$K$677*AVERAGE('Assumptions (Wind)'!$H$2:$I$2)/10^9,0)</f>
        <v>0.1851166612</v>
      </c>
      <c r="P846" s="160">
        <f>IF($K$677&gt;0,'Assumptions (Wind)'!AA$14*Model!$K$677*AVERAGE('Assumptions (Wind)'!$H$2:$I$2)/10^9,0)</f>
        <v>0.09255833062</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0.4313293709</v>
      </c>
      <c r="M847" s="160">
        <f>IF($L$677&gt;0,'Assumptions (Wind)'!W$14*Model!$L$677*AVERAGE('Assumptions (Wind)'!$I$2:$J$2)/10^9,0)</f>
        <v>0.6901269935</v>
      </c>
      <c r="N847" s="160">
        <f>IF($L$677&gt;0,'Assumptions (Wind)'!X$14*Model!$L$677*AVERAGE('Assumptions (Wind)'!$I$2:$J$2)/10^9,0)</f>
        <v>0.4140761961</v>
      </c>
      <c r="O847" s="160">
        <f>IF($L$677&gt;0,'Assumptions (Wind)'!Y$14*Model!$L$677*AVERAGE('Assumptions (Wind)'!$I$2:$J$2)/10^9,0)</f>
        <v>0.2484457176</v>
      </c>
      <c r="P847" s="160">
        <f>IF($L$677&gt;0,'Assumptions (Wind)'!Z$14*Model!$L$677*AVERAGE('Assumptions (Wind)'!$I$2:$J$2)/10^9,0)</f>
        <v>0.2484457176</v>
      </c>
      <c r="Q847" s="160">
        <f>IF($L$677&gt;0,'Assumptions (Wind)'!AA$14*Model!$L$677*AVERAGE('Assumptions (Wind)'!$I$2:$J$2)/10^9,0)</f>
        <v>0.1242228588</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0.4049576024</v>
      </c>
      <c r="N848" s="160">
        <f>IF($M$677&gt;0,'Assumptions (Wind)'!W$14*Model!$M$677*AVERAGE('Assumptions (Wind)'!$J$2:$K$2)/10^9,0)</f>
        <v>0.6479321639</v>
      </c>
      <c r="O848" s="160">
        <f>IF($M$677&gt;0,'Assumptions (Wind)'!X$14*Model!$M$677*AVERAGE('Assumptions (Wind)'!$J$2:$K$2)/10^9,0)</f>
        <v>0.3887592983</v>
      </c>
      <c r="P848" s="160">
        <f>IF($M$677&gt;0,'Assumptions (Wind)'!Y$14*Model!$M$677*AVERAGE('Assumptions (Wind)'!$J$2:$K$2)/10^9,0)</f>
        <v>0.233255579</v>
      </c>
      <c r="Q848" s="160">
        <f>IF($M$677&gt;0,'Assumptions (Wind)'!Z$14*Model!$M$677*AVERAGE('Assumptions (Wind)'!$J$2:$K$2)/10^9,0)</f>
        <v>0.233255579</v>
      </c>
      <c r="R848" s="160">
        <f>IF($M$677&gt;0,'Assumptions (Wind)'!AA$14*Model!$M$677*AVERAGE('Assumptions (Wind)'!$J$2:$K$2)/10^9,0)</f>
        <v>0.1166277895</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0.3480824446</v>
      </c>
      <c r="O849" s="177">
        <f>IF($N$677&gt;0,'Assumptions (Wind)'!W$14*Model!$N$677*AVERAGE('Assumptions (Wind)'!$K$2:$L$2)/10^9,0)</f>
        <v>0.5569319113</v>
      </c>
      <c r="P849" s="177">
        <f>IF($N$677&gt;0,'Assumptions (Wind)'!X$14*Model!$N$677*AVERAGE('Assumptions (Wind)'!$K$2:$L$2)/10^9,0)</f>
        <v>0.3341591468</v>
      </c>
      <c r="Q849" s="177">
        <f>IF($N$677&gt;0,'Assumptions (Wind)'!Y$14*Model!$N$677*AVERAGE('Assumptions (Wind)'!$K$2:$L$2)/10^9,0)</f>
        <v>0.2004954881</v>
      </c>
      <c r="R849" s="177">
        <f>IF($N$677&gt;0,'Assumptions (Wind)'!Z$14*Model!$N$677*AVERAGE('Assumptions (Wind)'!$K$2:$L$2)/10^9,0)</f>
        <v>0.2004954881</v>
      </c>
      <c r="S849" s="177">
        <f>IF($N$677&gt;0,'Assumptions (Wind)'!AA$14*Model!$N$677*AVERAGE('Assumptions (Wind)'!$K$2:$L$2)/10^9,0)</f>
        <v>0.100247744</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1.333678528</v>
      </c>
      <c r="P850" s="160">
        <f>IF($O$677&gt;0,'Assumptions (Wind)'!W$14*Model!$O$677*AVERAGE('Assumptions (Wind)'!$L$2:$M$2)/10^9,0)</f>
        <v>2.133885644</v>
      </c>
      <c r="Q850" s="160">
        <f>IF($O$677&gt;0,'Assumptions (Wind)'!X$14*Model!$O$677*AVERAGE('Assumptions (Wind)'!$L$2:$M$2)/10^9,0)</f>
        <v>1.280331387</v>
      </c>
      <c r="R850" s="160">
        <f>IF($O$677&gt;0,'Assumptions (Wind)'!Y$14*Model!$O$677*AVERAGE('Assumptions (Wind)'!$L$2:$M$2)/10^9,0)</f>
        <v>0.768198832</v>
      </c>
      <c r="S850" s="160">
        <f>IF($O$677&gt;0,'Assumptions (Wind)'!Z$14*Model!$O$677*AVERAGE('Assumptions (Wind)'!$L$2:$M$2)/10^9,0)</f>
        <v>0.768198832</v>
      </c>
      <c r="T850" s="160">
        <f>IF($O$677&gt;0,'Assumptions (Wind)'!AA$14*Model!$O$677*AVERAGE('Assumptions (Wind)'!$L$2:$M$2)/10^9,0)</f>
        <v>0.384099416</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0.1323267854</v>
      </c>
      <c r="Q851" s="177">
        <f>IF($P$677&gt;0,'Assumptions (Wind)'!W$14*Model!$P$677*AVERAGE('Assumptions (Wind)'!$M$2:$N$2)/10^9,0)</f>
        <v>0.2117228567</v>
      </c>
      <c r="R851" s="177">
        <f>IF($P$677&gt;0,'Assumptions (Wind)'!X$14*Model!$P$677*AVERAGE('Assumptions (Wind)'!$M$2:$N$2)/10^9,0)</f>
        <v>0.127033714</v>
      </c>
      <c r="S851" s="177">
        <f>IF($P$677&gt;0,'Assumptions (Wind)'!Y$14*Model!$P$677*AVERAGE('Assumptions (Wind)'!$M$2:$N$2)/10^9,0)</f>
        <v>0.07622022842</v>
      </c>
      <c r="T851" s="177">
        <f>IF($P$677&gt;0,'Assumptions (Wind)'!Z$14*Model!$P$677*AVERAGE('Assumptions (Wind)'!$M$2:$N$2)/10^9,0)</f>
        <v>0.07622022842</v>
      </c>
      <c r="U851" s="177">
        <f>IF($P$677&gt;0,'Assumptions (Wind)'!AA$14*Model!$P$677*AVERAGE('Assumptions (Wind)'!$M$2:$N$2)/10^9,0)</f>
        <v>0.03811011421</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0.3579626336</v>
      </c>
      <c r="R852" s="160">
        <f>IF($Q$677&gt;0,'Assumptions (Wind)'!W$14*Model!$Q$677*AVERAGE('Assumptions (Wind)'!$N$2:$O$2)/10^9,0)</f>
        <v>0.5727402137</v>
      </c>
      <c r="S852" s="160">
        <f>IF($Q$677&gt;0,'Assumptions (Wind)'!X$14*Model!$Q$677*AVERAGE('Assumptions (Wind)'!$N$2:$O$2)/10^9,0)</f>
        <v>0.3436441282</v>
      </c>
      <c r="T852" s="160">
        <f>IF($Q$677&gt;0,'Assumptions (Wind)'!Y$14*Model!$Q$677*AVERAGE('Assumptions (Wind)'!$N$2:$O$2)/10^9,0)</f>
        <v>0.2061864769</v>
      </c>
      <c r="U852" s="160">
        <f>IF($Q$677&gt;0,'Assumptions (Wind)'!Z$14*Model!$Q$677*AVERAGE('Assumptions (Wind)'!$N$2:$O$2)/10^9,0)</f>
        <v>0.2061864769</v>
      </c>
      <c r="V852" s="160">
        <f>IF($Q$677&gt;0,'Assumptions (Wind)'!AA$14*Model!$Q$677*AVERAGE('Assumptions (Wind)'!$N$2:$O$2)/10^9,0)</f>
        <v>0.1030932385</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0.9127581565</v>
      </c>
      <c r="S853" s="177">
        <f>IF($R$677&gt;0,'Assumptions (Wind)'!W$14*Model!$R$677*AVERAGE('Assumptions (Wind)'!$O$2:$P$2)/10^9,0)</f>
        <v>1.46041305</v>
      </c>
      <c r="T853" s="177">
        <f>IF($R$677&gt;0,'Assumptions (Wind)'!X$14*Model!$R$677*AVERAGE('Assumptions (Wind)'!$O$2:$P$2)/10^9,0)</f>
        <v>0.8762478303</v>
      </c>
      <c r="U853" s="177">
        <f>IF($R$677&gt;0,'Assumptions (Wind)'!Y$14*Model!$R$677*AVERAGE('Assumptions (Wind)'!$O$2:$P$2)/10^9,0)</f>
        <v>0.5257486982</v>
      </c>
      <c r="V853" s="177">
        <f>IF($R$677&gt;0,'Assumptions (Wind)'!Z$14*Model!$R$677*AVERAGE('Assumptions (Wind)'!$O$2:$P$2)/10^9,0)</f>
        <v>0.5257486982</v>
      </c>
      <c r="W853" s="177">
        <f>IF($R$677&gt;0,'Assumptions (Wind)'!AA$14*Model!$R$677*AVERAGE('Assumptions (Wind)'!$O$2:$P$2)/10^9,0)</f>
        <v>0.2628743491</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1.192714718</v>
      </c>
      <c r="T854" s="160">
        <f>IF($S$677&gt;0,'Assumptions (Wind)'!W$14*Model!$S$677*AVERAGE('Assumptions (Wind)'!$P$2:$Q$2)/10^9,0)</f>
        <v>1.908343549</v>
      </c>
      <c r="U854" s="160">
        <f>IF($S$677&gt;0,'Assumptions (Wind)'!X$14*Model!$S$677*AVERAGE('Assumptions (Wind)'!$P$2:$Q$2)/10^9,0)</f>
        <v>1.145006129</v>
      </c>
      <c r="V854" s="160">
        <f>IF($S$677&gt;0,'Assumptions (Wind)'!Y$14*Model!$S$677*AVERAGE('Assumptions (Wind)'!$P$2:$Q$2)/10^9,0)</f>
        <v>0.6870036775</v>
      </c>
      <c r="W854" s="160">
        <f>IF($S$677&gt;0,'Assumptions (Wind)'!Z$14*Model!$S$677*AVERAGE('Assumptions (Wind)'!$P$2:$Q$2)/10^9,0)</f>
        <v>0.6870036775</v>
      </c>
      <c r="X854" s="160">
        <f>IF($S$677&gt;0,'Assumptions (Wind)'!AA$14*Model!$S$677*AVERAGE('Assumptions (Wind)'!$P$2:$Q$2)/10^9,0)</f>
        <v>0.3435018388</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0.4220293435</v>
      </c>
      <c r="U855" s="160">
        <f>IF($T$677&gt;0,'Assumptions (Wind)'!W$14*Model!$T$677*AVERAGE('Assumptions (Wind)'!$Q$2:$R$2)/10^9,0)</f>
        <v>0.6752469497</v>
      </c>
      <c r="V855" s="160">
        <f>IF($T$677&gt;0,'Assumptions (Wind)'!X$14*Model!$T$677*AVERAGE('Assumptions (Wind)'!$Q$2:$R$2)/10^9,0)</f>
        <v>0.4051481698</v>
      </c>
      <c r="W855" s="160">
        <f>IF($T$677&gt;0,'Assumptions (Wind)'!Y$14*Model!$T$677*AVERAGE('Assumptions (Wind)'!$Q$2:$R$2)/10^9,0)</f>
        <v>0.2430889019</v>
      </c>
      <c r="X855" s="160">
        <f>IF($T$677&gt;0,'Assumptions (Wind)'!Z$14*Model!$T$677*AVERAGE('Assumptions (Wind)'!$Q$2:$R$2)/10^9,0)</f>
        <v>0.2430889019</v>
      </c>
      <c r="Y855" s="160">
        <f>IF($T$677&gt;0,'Assumptions (Wind)'!AA$14*Model!$T$677*AVERAGE('Assumptions (Wind)'!$Q$2:$R$2)/10^9,0)</f>
        <v>0.1215444509</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0.6015278195</v>
      </c>
      <c r="V856" s="160">
        <f>IF($U$677&gt;0,'Assumptions (Wind)'!W$14*Model!$U$677*AVERAGE('Assumptions (Wind)'!$R$2:$S$2)/10^9,0)</f>
        <v>0.9624445112</v>
      </c>
      <c r="W856" s="160">
        <f>IF($U$677&gt;0,'Assumptions (Wind)'!X$14*Model!$U$677*AVERAGE('Assumptions (Wind)'!$R$2:$S$2)/10^9,0)</f>
        <v>0.5774667067</v>
      </c>
      <c r="X856" s="160">
        <f>IF($U$677&gt;0,'Assumptions (Wind)'!Y$14*Model!$U$677*AVERAGE('Assumptions (Wind)'!$R$2:$S$2)/10^9,0)</f>
        <v>0.346480024</v>
      </c>
      <c r="Y856" s="160">
        <f>IF($U$677&gt;0,'Assumptions (Wind)'!Z$14*Model!$U$677*AVERAGE('Assumptions (Wind)'!$R$2:$S$2)/10^9,0)</f>
        <v>0.346480024</v>
      </c>
      <c r="Z856" s="160">
        <f>IF($U$677&gt;0,'Assumptions (Wind)'!AA$14*Model!$U$677*AVERAGE('Assumptions (Wind)'!$R$2:$S$2)/10^9,0)</f>
        <v>0.173240012</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0.4700593862</v>
      </c>
      <c r="Y859" s="160">
        <f>IF($X$677&gt;0,'Assumptions (Wind)'!W14*Model!$X$677*'Assumptions (Wind)'!$V$2/10^9,0)</f>
        <v>0.7520950179</v>
      </c>
      <c r="Z859" s="160">
        <f>IF($X$677&gt;0,'Assumptions (Wind)'!X14*Model!$X$677*'Assumptions (Wind)'!$V$2/10^9,0)</f>
        <v>0.4512570108</v>
      </c>
      <c r="AA859" s="160">
        <f>IF($X$677&gt;0,'Assumptions (Wind)'!Y14*Model!$X$677*'Assumptions (Wind)'!$V$2/10^9,0)</f>
        <v>0.2707542065</v>
      </c>
      <c r="AB859" s="160">
        <f>IF($X$677&gt;0,'Assumptions (Wind)'!Z14*Model!$X$677*'Assumptions (Wind)'!$V$2/10^9,0)</f>
        <v>0.2707542065</v>
      </c>
      <c r="AC859" s="160">
        <f>IF($X$677&gt;0,'Assumptions (Wind)'!AA14*Model!$X$677*'Assumptions (Wind)'!$V$2/10^9,0)</f>
        <v>0.1353771032</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0.469364199</v>
      </c>
      <c r="Z860" s="160">
        <f>IF($Y$677&gt;0,'Assumptions (Wind)'!W14*Model!$Y$677*AVERAGE('Assumptions (Wind)'!$V$2:$W$2)/10^9,0)</f>
        <v>0.7509827183</v>
      </c>
      <c r="AA860" s="160">
        <f>IF($Y$677&gt;0,'Assumptions (Wind)'!X14*Model!$Y$677*AVERAGE('Assumptions (Wind)'!$V$2:$W$2)/10^9,0)</f>
        <v>0.450589631</v>
      </c>
      <c r="AB860" s="160">
        <f>IF($Y$677&gt;0,'Assumptions (Wind)'!Y14*Model!$Y$677*AVERAGE('Assumptions (Wind)'!$V$2:$W$2)/10^9,0)</f>
        <v>0.2703537786</v>
      </c>
      <c r="AC860" s="160">
        <f>IF($Y$677&gt;0,'Assumptions (Wind)'!Z14*Model!$Y$677*AVERAGE('Assumptions (Wind)'!$V$2:$W$2)/10^9,0)</f>
        <v>0.2703537786</v>
      </c>
      <c r="AD860" s="160">
        <f>IF($Y$677&gt;0,'Assumptions (Wind)'!AA14*Model!$Y$677*AVERAGE('Assumptions (Wind)'!$V$2:$W$2)/10^9,0)</f>
        <v>0.1351768893</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0.4678572474</v>
      </c>
      <c r="AA861" s="160">
        <f>IF($Z$677&gt;0,'Assumptions (Wind)'!W14*Model!$Z$677*AVERAGE('Assumptions (Wind)'!$W$2:$X$2)/10^9,0)</f>
        <v>0.7485715958</v>
      </c>
      <c r="AB861" s="160">
        <f>IF($Z$677&gt;0,'Assumptions (Wind)'!X14*Model!$Z$677*AVERAGE('Assumptions (Wind)'!$W$2:$X$2)/10^9,0)</f>
        <v>0.4491429575</v>
      </c>
      <c r="AC861" s="160">
        <f>IF($Z$677&gt;0,'Assumptions (Wind)'!Y14*Model!$Z$677*AVERAGE('Assumptions (Wind)'!$W$2:$X$2)/10^9,0)</f>
        <v>0.2694857745</v>
      </c>
      <c r="AD861" s="160">
        <f>IF($Z$677&gt;0,'Assumptions (Wind)'!Z14*Model!$Z$677*AVERAGE('Assumptions (Wind)'!$W$2:$X$2)/10^9,0)</f>
        <v>0.2694857745</v>
      </c>
      <c r="AE861" s="160">
        <f>IF($Z$677&gt;0,'Assumptions (Wind)'!AA14*Model!$Z$677*AVERAGE('Assumptions (Wind)'!$W$2:$X$2)/10^9,0)</f>
        <v>0.1347428872</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0.4661128576</v>
      </c>
      <c r="AB862" s="160">
        <f>IF($AA$677&gt;0,'Assumptions (Wind)'!W14*Model!$AA$677*AVERAGE('Assumptions (Wind)'!$X$2:$Y$2)/10^9,0)</f>
        <v>0.7457805721</v>
      </c>
      <c r="AC862" s="160">
        <f>IF($AA$677&gt;0,'Assumptions (Wind)'!X14*Model!$AA$677*AVERAGE('Assumptions (Wind)'!$X$2:$Y$2)/10^9,0)</f>
        <v>0.4474683433</v>
      </c>
      <c r="AD862" s="160">
        <f>IF($AA$677&gt;0,'Assumptions (Wind)'!Y14*Model!$AA$677*AVERAGE('Assumptions (Wind)'!$X$2:$Y$2)/10^9,0)</f>
        <v>0.268481006</v>
      </c>
      <c r="AE862" s="160">
        <f>IF($AA$677&gt;0,'Assumptions (Wind)'!Z14*Model!$AA$677*AVERAGE('Assumptions (Wind)'!$X$2:$Y$2)/10^9,0)</f>
        <v>0.268481006</v>
      </c>
      <c r="AF862" s="160">
        <f>IF($AA$677&gt;0,'Assumptions (Wind)'!AA14*Model!$AA$677*AVERAGE('Assumptions (Wind)'!$X$2:$Y$2)/10^9,0)</f>
        <v>0.134240503</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0.4639711093</v>
      </c>
      <c r="AC863" s="160">
        <f>IF($AB$677&gt;0,'Assumptions (Wind)'!W14*Model!$AB$677*AVERAGE('Assumptions (Wind)'!$Y$2:$Z$2)/10^9,0)</f>
        <v>0.7423537749</v>
      </c>
      <c r="AD863" s="160">
        <f>IF($AB$677&gt;0,'Assumptions (Wind)'!X14*Model!$AB$677*AVERAGE('Assumptions (Wind)'!$Y$2:$Z$2)/10^9,0)</f>
        <v>0.4454122649</v>
      </c>
      <c r="AE863" s="160">
        <f>IF($AB$677&gt;0,'Assumptions (Wind)'!Y14*Model!$AB$677*AVERAGE('Assumptions (Wind)'!$Y$2:$Z$2)/10^9,0)</f>
        <v>0.267247359</v>
      </c>
      <c r="AF863" s="160">
        <f>IF($AB$677&gt;0,'Assumptions (Wind)'!Z14*Model!$AB$677*AVERAGE('Assumptions (Wind)'!$Y$2:$Z$2)/10^9,0)</f>
        <v>0.267247359</v>
      </c>
      <c r="AG863" s="160">
        <f>IF($AB$677&gt;0,'Assumptions (Wind)'!AA14*Model!$AB$677*AVERAGE('Assumptions (Wind)'!$Y$2:$Z$2)/10^9,0)</f>
        <v>0.1336236795</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0.4616227302</v>
      </c>
      <c r="AD864" s="160">
        <f>IF($AC$677&gt;0,'Assumptions (Wind)'!W14*Model!$AC$677*AVERAGE('Assumptions (Wind)'!$Z$2:$AA$2)/10^9,0)</f>
        <v>0.7385963683</v>
      </c>
      <c r="AE864" s="160">
        <f>IF($AC$677&gt;0,'Assumptions (Wind)'!X14*Model!$AC$677*AVERAGE('Assumptions (Wind)'!$Z$2:$AA$2)/10^9,0)</f>
        <v>0.443157821</v>
      </c>
      <c r="AF864" s="160">
        <f>IF($AC$677&gt;0,'Assumptions (Wind)'!Y14*Model!$AC$677*AVERAGE('Assumptions (Wind)'!$Z$2:$AA$2)/10^9,0)</f>
        <v>0.2658946926</v>
      </c>
      <c r="AG864" s="160">
        <f>IF($AC$677&gt;0,'Assumptions (Wind)'!Z14*Model!$AC$677*AVERAGE('Assumptions (Wind)'!$Z$2:$AA$2)/10^9,0)</f>
        <v>0.2658946926</v>
      </c>
      <c r="AH864" s="160">
        <f>IF($AC$677&gt;0,'Assumptions (Wind)'!AA14*Model!$AC$677*AVERAGE('Assumptions (Wind)'!$Z$2:$AA$2)/10^9,0)</f>
        <v>0.1329473463</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0.4587912852</v>
      </c>
      <c r="AE865" s="160">
        <f>IF($AD$677&gt;0,'Assumptions (Wind)'!W14*Model!$AD$677*AVERAGE('Assumptions (Wind)'!$AA$2:$AB$2)/10^9,0)</f>
        <v>0.7340660564</v>
      </c>
      <c r="AF865" s="160">
        <f>IF($AD$677&gt;0,'Assumptions (Wind)'!X14*Model!$AD$677*AVERAGE('Assumptions (Wind)'!$AA$2:$AB$2)/10^9,0)</f>
        <v>0.4404396338</v>
      </c>
      <c r="AG865" s="160">
        <f>IF($AD$677&gt;0,'Assumptions (Wind)'!Y14*Model!$AD$677*AVERAGE('Assumptions (Wind)'!$AA$2:$AB$2)/10^9,0)</f>
        <v>0.2642637803</v>
      </c>
      <c r="AH865" s="160">
        <f>IF($AD$677&gt;0,'Assumptions (Wind)'!Z14*Model!$AD$677*AVERAGE('Assumptions (Wind)'!$AA$2:$AB$2)/10^9,0)</f>
        <v>0.2642637803</v>
      </c>
      <c r="AI865" s="160">
        <f>IF($AD$677&gt;0,'Assumptions (Wind)'!AA14*Model!$AD$677*AVERAGE('Assumptions (Wind)'!$AA$2:$AB$2)/10^9,0)</f>
        <v>0.1321318901</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0.4554707508</v>
      </c>
      <c r="AF866" s="160">
        <f>IF($AE$677&gt;0,'Assumptions (Wind)'!W14*Model!$AE$677*AVERAGE('Assumptions (Wind)'!$AB$2:$AC$2)/10^9,0)</f>
        <v>0.7287532013</v>
      </c>
      <c r="AG866" s="160">
        <f>IF($AE$677&gt;0,'Assumptions (Wind)'!X14*Model!$AE$677*AVERAGE('Assumptions (Wind)'!$AB$2:$AC$2)/10^9,0)</f>
        <v>0.4372519208</v>
      </c>
      <c r="AH866" s="160">
        <f>IF($AE$677&gt;0,'Assumptions (Wind)'!Y14*Model!$AE$677*AVERAGE('Assumptions (Wind)'!$AB$2:$AC$2)/10^9,0)</f>
        <v>0.2623511525</v>
      </c>
      <c r="AI866" s="160">
        <f>IF($AE$677&gt;0,'Assumptions (Wind)'!Z14*Model!$AE$677*AVERAGE('Assumptions (Wind)'!$AB$2:$AC$2)/10^9,0)</f>
        <v>0.2623511525</v>
      </c>
      <c r="AJ866" s="160">
        <f>IF($AE$677&gt;0,'Assumptions (Wind)'!AA14*Model!$AE$677*AVERAGE('Assumptions (Wind)'!$AB$2:$AC$2)/10^9,0)</f>
        <v>0.1311755762</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0.4903481937</v>
      </c>
      <c r="AG867" s="160">
        <f>IF($AF$677&gt;0,'Assumptions (Wind)'!W14*Model!$AF$677*AVERAGE('Assumptions (Wind)'!$AC$2:$AD$2)/10^9,0)</f>
        <v>0.7845571098</v>
      </c>
      <c r="AH867" s="160">
        <f>IF($AF$677&gt;0,'Assumptions (Wind)'!X14*Model!$AF$677*AVERAGE('Assumptions (Wind)'!$AC$2:$AD$2)/10^9,0)</f>
        <v>0.4707342659</v>
      </c>
      <c r="AI867" s="160">
        <f>IF($AF$677&gt;0,'Assumptions (Wind)'!Y14*Model!$AF$677*AVERAGE('Assumptions (Wind)'!$AC$2:$AD$2)/10^9,0)</f>
        <v>0.2824405595</v>
      </c>
      <c r="AJ867" s="160">
        <f>IF($AF$677&gt;0,'Assumptions (Wind)'!Z14*Model!$AF$677*AVERAGE('Assumptions (Wind)'!$AC$2:$AD$2)/10^9,0)</f>
        <v>0.2824405595</v>
      </c>
      <c r="AK867" s="160">
        <f>IF($AF$677&gt;0,'Assumptions (Wind)'!AA14*Model!$AF$677*AVERAGE('Assumptions (Wind)'!$AC$2:$AD$2)/10^9,0)</f>
        <v>0.1412202798</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0.4478430299</v>
      </c>
      <c r="AH868" s="160">
        <f>IF($AG$677&gt;0,'Assumptions (Wind)'!W14*Model!$AG$677*AVERAGE('Assumptions (Wind)'!$AD$2:$AE$2)/10^9,0)</f>
        <v>0.7165488478</v>
      </c>
      <c r="AI868" s="160">
        <f>IF($AG$677&gt;0,'Assumptions (Wind)'!X14*Model!$AG$677*AVERAGE('Assumptions (Wind)'!$AD$2:$AE$2)/10^9,0)</f>
        <v>0.4299293087</v>
      </c>
      <c r="AJ868" s="160">
        <f>IF($AG$677&gt;0,'Assumptions (Wind)'!Y14*Model!$AG$677*AVERAGE('Assumptions (Wind)'!$AD$2:$AE$2)/10^9,0)</f>
        <v>0.2579575852</v>
      </c>
      <c r="AK868" s="160">
        <f>IF($AG$677&gt;0,'Assumptions (Wind)'!Z14*Model!$AG$677*AVERAGE('Assumptions (Wind)'!$AD$2:$AE$2)/10^9,0)</f>
        <v>0.2579575852</v>
      </c>
      <c r="AL868" s="160">
        <f>IF($AG$677&gt;0,'Assumptions (Wind)'!AA14*Model!$AG$677*AVERAGE('Assumptions (Wind)'!$AD$2:$AE$2)/10^9,0)</f>
        <v>0.1289787926</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0.5357504891</v>
      </c>
      <c r="AI869" s="160">
        <f>IF($AH$677&gt;0,'Assumptions (Wind)'!W14*Model!$AH$677*AVERAGE('Assumptions (Wind)'!$AE$2:$AF$2)/10^9,0)</f>
        <v>0.8572007825</v>
      </c>
      <c r="AJ869" s="160">
        <f>IF($AH$677&gt;0,'Assumptions (Wind)'!X14*Model!$AH$677*AVERAGE('Assumptions (Wind)'!$AE$2:$AF$2)/10^9,0)</f>
        <v>0.5143204695</v>
      </c>
      <c r="AK869" s="160">
        <f>IF($AH$677&gt;0,'Assumptions (Wind)'!Y14*Model!$AH$677*AVERAGE('Assumptions (Wind)'!$AE$2:$AF$2)/10^9,0)</f>
        <v>0.3085922817</v>
      </c>
      <c r="AL869" s="160">
        <f>IF($AH$677&gt;0,'Assumptions (Wind)'!Z14*Model!$AH$677*AVERAGE('Assumptions (Wind)'!$AE$2:$AF$2)/10^9,0)</f>
        <v>0.3085922817</v>
      </c>
      <c r="AM869" s="160">
        <f>IF($AH$677&gt;0,'Assumptions (Wind)'!AA14*Model!$AH$677*AVERAGE('Assumptions (Wind)'!$AE$2:$AF$2)/10^9,0)</f>
        <v>0.1542961409</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0.442895892</v>
      </c>
      <c r="AJ870" s="177">
        <f>IF($AI$677&gt;0,'Assumptions (Wind)'!W14*Model!$AI$677*AVERAGE('Assumptions (Wind)'!$AF$2:$AG$2)/10^9,0)</f>
        <v>0.7086334271</v>
      </c>
      <c r="AK870" s="177">
        <f>IF($AI$677&gt;0,'Assumptions (Wind)'!X14*Model!$AI$677*AVERAGE('Assumptions (Wind)'!$AF$2:$AG$2)/10^9,0)</f>
        <v>0.4251800563</v>
      </c>
      <c r="AL870" s="177">
        <f>IF($AI$677&gt;0,'Assumptions (Wind)'!Y14*Model!$AI$677*AVERAGE('Assumptions (Wind)'!$AF$2:$AG$2)/10^9,0)</f>
        <v>0.2551080338</v>
      </c>
      <c r="AM870" s="177">
        <f>IF($AI$677&gt;0,'Assumptions (Wind)'!Z14*Model!$AI$677*AVERAGE('Assumptions (Wind)'!$AF$2:$AG$2)/10^9,0)</f>
        <v>0.2551080338</v>
      </c>
      <c r="AN870" s="177">
        <f>IF($AI$677&gt;0,'Assumptions (Wind)'!AA14*Model!$AI$677*AVERAGE('Assumptions (Wind)'!$AF$2:$AG$2)/10^9,0)</f>
        <v>0.1275540169</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0.6295535435</v>
      </c>
      <c r="AK871" s="177">
        <f>IF($AJ$677&gt;0,'Assumptions (Wind)'!W14*Model!$AJ$677*AVERAGE('Assumptions (Wind)'!$AG$2:$AH$2)/10^9,0)</f>
        <v>1.00728567</v>
      </c>
      <c r="AL871" s="177">
        <f>IF($AJ$677&gt;0,'Assumptions (Wind)'!X14*Model!$AJ$677*AVERAGE('Assumptions (Wind)'!$AG$2:$AH$2)/10^9,0)</f>
        <v>0.6043714018</v>
      </c>
      <c r="AM871" s="177">
        <f>IF($AJ$677&gt;0,'Assumptions (Wind)'!Y14*Model!$AJ$677*AVERAGE('Assumptions (Wind)'!$AG$2:$AH$2)/10^9,0)</f>
        <v>0.3626228411</v>
      </c>
      <c r="AN871" s="177">
        <f>IF($AJ$677&gt;0,'Assumptions (Wind)'!Z14*Model!$AJ$677*AVERAGE('Assumptions (Wind)'!$AG$2:$AH$2)/10^9,0)</f>
        <v>0.3626228411</v>
      </c>
      <c r="AO871" s="177">
        <f>IF($AJ$677&gt;0,'Assumptions (Wind)'!AA14*Model!$AJ$677*AVERAGE('Assumptions (Wind)'!$AG$2:$AH$2)/10^9,0)</f>
        <v>0.1813114205</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0.5474742586</v>
      </c>
      <c r="AL872" s="160">
        <f>IF($AK$677&gt;0,'Assumptions (Wind)'!W14*Model!$AK$677*AVERAGE('Assumptions (Wind)'!$AH$2:$AI$2)/10^9,0)</f>
        <v>0.8759588138</v>
      </c>
      <c r="AM872" s="160">
        <f>IF($AK$677&gt;0,'Assumptions (Wind)'!X14*Model!$AK$677*AVERAGE('Assumptions (Wind)'!$AH$2:$AI$2)/10^9,0)</f>
        <v>0.5255752883</v>
      </c>
      <c r="AN872" s="160">
        <f>IF($AK$677&gt;0,'Assumptions (Wind)'!Y14*Model!$AK$677*AVERAGE('Assumptions (Wind)'!$AH$2:$AI$2)/10^9,0)</f>
        <v>0.315345173</v>
      </c>
      <c r="AO872" s="160">
        <f>IF($AK$677&gt;0,'Assumptions (Wind)'!Z14*Model!$AK$677*AVERAGE('Assumptions (Wind)'!$AH$2:$AI$2)/10^9,0)</f>
        <v>0.315345173</v>
      </c>
      <c r="AP872" s="160">
        <f>IF($AK$677&gt;0,'Assumptions (Wind)'!AA14*Model!$AK$677*AVERAGE('Assumptions (Wind)'!$AH$2:$AI$2)/10^9,0)</f>
        <v>0.1576725865</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0.5563792331</v>
      </c>
      <c r="AM873" s="177">
        <f>IF($AL$677&gt;0,'Assumptions (Wind)'!W14*Model!$AL$677*AVERAGE('Assumptions (Wind)'!$AI$2:$AJ$2)/10^9,0)</f>
        <v>0.890206773</v>
      </c>
      <c r="AN873" s="177">
        <f>IF($AL$677&gt;0,'Assumptions (Wind)'!X14*Model!$AL$677*AVERAGE('Assumptions (Wind)'!$AI$2:$AJ$2)/10^9,0)</f>
        <v>0.5341240638</v>
      </c>
      <c r="AO873" s="177">
        <f>IF($AL$677&gt;0,'Assumptions (Wind)'!Y14*Model!$AL$677*AVERAGE('Assumptions (Wind)'!$AI$2:$AJ$2)/10^9,0)</f>
        <v>0.3204744383</v>
      </c>
      <c r="AP873" s="177">
        <f>IF($AL$677&gt;0,'Assumptions (Wind)'!Z14*Model!$AL$677*AVERAGE('Assumptions (Wind)'!$AI$2:$AJ$2)/10^9,0)</f>
        <v>0.3204744383</v>
      </c>
      <c r="AQ873" s="177">
        <f>IF($AL$677&gt;0,'Assumptions (Wind)'!AA14*Model!$AL$677*AVERAGE('Assumptions (Wind)'!$AI$2:$AJ$2)/10^9,0)</f>
        <v>0.1602372191</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0.8020354478</v>
      </c>
      <c r="AN874" s="160">
        <f>IF($AM$677&gt;0,'Assumptions (Wind)'!W14*Model!$AM$677*AVERAGE('Assumptions (Wind)'!$AJ$2:$AK$2)/10^9,0)</f>
        <v>1.283256717</v>
      </c>
      <c r="AO874" s="160">
        <f>IF($AM$677&gt;0,'Assumptions (Wind)'!X14*Model!$AM$677*AVERAGE('Assumptions (Wind)'!$AJ$2:$AK$2)/10^9,0)</f>
        <v>0.7699540299</v>
      </c>
      <c r="AP874" s="160">
        <f>IF($AM$677&gt;0,'Assumptions (Wind)'!Y14*Model!$AM$677*AVERAGE('Assumptions (Wind)'!$AJ$2:$AK$2)/10^9,0)</f>
        <v>0.4619724179</v>
      </c>
      <c r="AQ874" s="160">
        <f>IF($AM$677&gt;0,'Assumptions (Wind)'!Z14*Model!$AM$677*AVERAGE('Assumptions (Wind)'!$AJ$2:$AK$2)/10^9,0)</f>
        <v>0.4619724179</v>
      </c>
      <c r="AR874" s="160">
        <f>IF($AM$677&gt;0,'Assumptions (Wind)'!AA14*Model!$AM$677*AVERAGE('Assumptions (Wind)'!$AJ$2:$AK$2)/10^9,0)</f>
        <v>0.230986209</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0.8719224221</v>
      </c>
      <c r="AO875" s="160">
        <f>IF($AN$677&gt;0,'Assumptions (Wind)'!W14*Model!$AN$677*AVERAGE('Assumptions (Wind)'!$AK$2:$AL$2)/10^9,0)</f>
        <v>1.395075875</v>
      </c>
      <c r="AP875" s="160">
        <f>IF($AN$677&gt;0,'Assumptions (Wind)'!X14*Model!$AN$677*AVERAGE('Assumptions (Wind)'!$AK$2:$AL$2)/10^9,0)</f>
        <v>0.8370455252</v>
      </c>
      <c r="AQ875" s="160">
        <f>IF($AN$677&gt;0,'Assumptions (Wind)'!Y14*Model!$AN$677*AVERAGE('Assumptions (Wind)'!$AK$2:$AL$2)/10^9,0)</f>
        <v>0.5022273151</v>
      </c>
      <c r="AR875" s="160">
        <f>IF($AN$677&gt;0,'Assumptions (Wind)'!Z14*Model!$AN$677*AVERAGE('Assumptions (Wind)'!$AK$2:$AL$2)/10^9,0)</f>
        <v>0.5022273151</v>
      </c>
      <c r="AS875" s="160">
        <f>IF($AN$677&gt;0,'Assumptions (Wind)'!AA14*Model!$AN$677*AVERAGE('Assumptions (Wind)'!$AK$2:$AL$2)/10^9,0)</f>
        <v>0.2511136576</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0.8125377594</v>
      </c>
      <c r="AP876" s="160">
        <f>IF($AO$677&gt;0,'Assumptions (Wind)'!W14*Model!$AO$677*AVERAGE('Assumptions (Wind)'!$AL$2:$AM$2)/10^9,0)</f>
        <v>1.300060415</v>
      </c>
      <c r="AQ876" s="160">
        <f>IF($AO$677&gt;0,'Assumptions (Wind)'!X14*Model!$AO$677*AVERAGE('Assumptions (Wind)'!$AL$2:$AM$2)/10^9,0)</f>
        <v>0.780036249</v>
      </c>
      <c r="AR876" s="160">
        <f>IF($AO$677&gt;0,'Assumptions (Wind)'!Y14*Model!$AO$677*AVERAGE('Assumptions (Wind)'!$AL$2:$AM$2)/10^9,0)</f>
        <v>0.4680217494</v>
      </c>
      <c r="AS876" s="160">
        <f>IF($AO$677&gt;0,'Assumptions (Wind)'!Z14*Model!$AO$677*AVERAGE('Assumptions (Wind)'!$AL$2:$AM$2)/10^9,0)</f>
        <v>0.4680217494</v>
      </c>
      <c r="AT876" s="160">
        <f>IF($AO$677&gt;0,'Assumptions (Wind)'!AA14*Model!$AO$677*AVERAGE('Assumptions (Wind)'!$AL$2:$AM$2)/10^9,0)</f>
        <v>0.2340108747</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0.7547336766</v>
      </c>
      <c r="AQ877" s="160">
        <f>IF($AP$677&gt;0,'Assumptions (Wind)'!W14*Model!$AP$677*AVERAGE('Assumptions (Wind)'!$AM$2:$AN$2)/10^9,0)</f>
        <v>1.207573883</v>
      </c>
      <c r="AR877" s="160">
        <f>IF($AP$677&gt;0,'Assumptions (Wind)'!X14*Model!$AP$677*AVERAGE('Assumptions (Wind)'!$AM$2:$AN$2)/10^9,0)</f>
        <v>0.7245443295</v>
      </c>
      <c r="AS877" s="160">
        <f>IF($AP$677&gt;0,'Assumptions (Wind)'!Y14*Model!$AP$677*AVERAGE('Assumptions (Wind)'!$AM$2:$AN$2)/10^9,0)</f>
        <v>0.4347265977</v>
      </c>
      <c r="AT877" s="160">
        <f>IF($AP$677&gt;0,'Assumptions (Wind)'!Z14*Model!$AP$677*AVERAGE('Assumptions (Wind)'!$AM$2:$AN$2)/10^9,0)</f>
        <v>0.4347265977</v>
      </c>
      <c r="AU877" s="160">
        <f>IF($AP$677&gt;0,'Assumptions (Wind)'!AA14*Model!$AP$677*AVERAGE('Assumptions (Wind)'!$AM$2:$AN$2)/10^9,0)</f>
        <v>0.2173632989</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1.579825771</v>
      </c>
      <c r="AR878" s="160">
        <f>IF($AQ$677&gt;0,'Assumptions (Wind)'!W14*Model!$AQ$677*AVERAGE('Assumptions (Wind)'!$AN$2:$AO$2)/10^9,0)</f>
        <v>2.527721233</v>
      </c>
      <c r="AS878" s="160">
        <f>IF($AQ$677&gt;0,'Assumptions (Wind)'!X14*Model!$AQ$677*AVERAGE('Assumptions (Wind)'!$AN$2:$AO$2)/10^9,0)</f>
        <v>1.51663274</v>
      </c>
      <c r="AT878" s="160">
        <f>IF($AQ$677&gt;0,'Assumptions (Wind)'!Y14*Model!$AQ$677*AVERAGE('Assumptions (Wind)'!$AN$2:$AO$2)/10^9,0)</f>
        <v>0.9099796438</v>
      </c>
      <c r="AU878" s="160">
        <f>IF($AQ$677&gt;0,'Assumptions (Wind)'!Z14*Model!$AQ$677*AVERAGE('Assumptions (Wind)'!$AN$2:$AO$2)/10^9,0)</f>
        <v>0.9099796438</v>
      </c>
      <c r="AV878" s="160">
        <f>IF($AQ$677&gt;0,'Assumptions (Wind)'!AA14*Model!$AQ$677*AVERAGE('Assumptions (Wind)'!$AN$2:$AO$2)/10^9,0)</f>
        <v>0.4549898219</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0.593918132</v>
      </c>
      <c r="AS879" s="160">
        <f>IF($AR$677&gt;0,'Assumptions (Wind)'!W14*Model!$AR$677*AVERAGE('Assumptions (Wind)'!$AO$2:$AP$2)/10^9,0)</f>
        <v>0.9502690112</v>
      </c>
      <c r="AT879" s="160">
        <f>IF($AR$677&gt;0,'Assumptions (Wind)'!X14*Model!$AR$677*AVERAGE('Assumptions (Wind)'!$AO$2:$AP$2)/10^9,0)</f>
        <v>0.5701614067</v>
      </c>
      <c r="AU879" s="160">
        <f>IF($AR$677&gt;0,'Assumptions (Wind)'!Y14*Model!$AR$677*AVERAGE('Assumptions (Wind)'!$AO$2:$AP$2)/10^9,0)</f>
        <v>0.342096844</v>
      </c>
      <c r="AV879" s="160">
        <f>IF($AR$677&gt;0,'Assumptions (Wind)'!Z14*Model!$AR$677*AVERAGE('Assumptions (Wind)'!$AO$2:$AP$2)/10^9,0)</f>
        <v>0.342096844</v>
      </c>
      <c r="AW879" s="160">
        <f>IF($AR$677&gt;0,'Assumptions (Wind)'!AA14*Model!$AR$677*AVERAGE('Assumptions (Wind)'!$AO$2:$AP$2)/10^9,0)</f>
        <v>0.171048422</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0.8196574948</v>
      </c>
      <c r="AT880" s="160">
        <f>IF($AS$677&gt;0,'Assumptions (Wind)'!W14*Model!$AS$677*AVERAGE('Assumptions (Wind)'!$AP$2:$AQ$2)/10^9,0)</f>
        <v>1.311451992</v>
      </c>
      <c r="AU880" s="160">
        <f>IF($AS$677&gt;0,'Assumptions (Wind)'!X14*Model!$AS$677*AVERAGE('Assumptions (Wind)'!$AP$2:$AQ$2)/10^9,0)</f>
        <v>0.786871195</v>
      </c>
      <c r="AV880" s="160">
        <f>IF($AS$677&gt;0,'Assumptions (Wind)'!Y14*Model!$AS$677*AVERAGE('Assumptions (Wind)'!$AP$2:$AQ$2)/10^9,0)</f>
        <v>0.472122717</v>
      </c>
      <c r="AW880" s="160">
        <f>IF($AS$677&gt;0,'Assumptions (Wind)'!Z14*Model!$AS$677*AVERAGE('Assumptions (Wind)'!$AP$2:$AQ$2)/10^9,0)</f>
        <v>0.472122717</v>
      </c>
      <c r="AX880" s="160">
        <f>IF($AS$677&gt;0,'Assumptions (Wind)'!AA14*Model!$AS$677*AVERAGE('Assumptions (Wind)'!$AP$2:$AQ$2)/10^9,0)</f>
        <v>0.2360613585</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1.401761872</v>
      </c>
      <c r="AU881" s="181">
        <f>IF($AT$677&gt;0,'Assumptions (Wind)'!W14*Model!$AT$677*AVERAGE('Assumptions (Wind)'!$AQ$2:$AR$2)/10^9,0)</f>
        <v>2.242818995</v>
      </c>
      <c r="AV881" s="181">
        <f>IF($AT$677&gt;0,'Assumptions (Wind)'!X14*Model!$AT$677*AVERAGE('Assumptions (Wind)'!$AQ$2:$AR$2)/10^9,0)</f>
        <v>1.345691397</v>
      </c>
      <c r="AW881" s="181">
        <f>IF($AT$677&gt;0,'Assumptions (Wind)'!Y14*Model!$AT$677*AVERAGE('Assumptions (Wind)'!$AQ$2:$AR$2)/10^9,0)</f>
        <v>0.8074148383</v>
      </c>
      <c r="AX881" s="181">
        <f>IF($AT$677&gt;0,'Assumptions (Wind)'!Z14*Model!$AT$677*AVERAGE('Assumptions (Wind)'!$AQ$2:$AR$2)/10^9,0)</f>
        <v>0.8074148383</v>
      </c>
      <c r="AY881" s="181">
        <f>IF($AT$677&gt;0,'Assumptions (Wind)'!AA14*Model!$AT$677*AVERAGE('Assumptions (Wind)'!$AQ$2:$AR$2)/10^9,0)</f>
        <v>0.4037074191</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1.785949356</v>
      </c>
      <c r="AV882" s="160">
        <f>IF($AU$677&gt;0,'Assumptions (Wind)'!W14*Model!$AU$677*AVERAGE('Assumptions (Wind)'!$AR$2:$AS$2)/10^9,0)</f>
        <v>2.857518969</v>
      </c>
      <c r="AW882" s="160">
        <f>IF($AU$677&gt;0,'Assumptions (Wind)'!X14*Model!$AU$677*AVERAGE('Assumptions (Wind)'!$AR$2:$AS$2)/10^9,0)</f>
        <v>1.714511382</v>
      </c>
      <c r="AX882" s="160">
        <f>IF($AU$677&gt;0,'Assumptions (Wind)'!Y14*Model!$AU$677*AVERAGE('Assumptions (Wind)'!$AR$2:$AS$2)/10^9,0)</f>
        <v>1.028706829</v>
      </c>
      <c r="AY882" s="160">
        <f>IF($AU$677&gt;0,'Assumptions (Wind)'!Z14*Model!$AU$677*AVERAGE('Assumptions (Wind)'!$AR$2:$AS$2)/10^9,0)</f>
        <v>1.028706829</v>
      </c>
      <c r="AZ882" s="160">
        <f>IF($AU$677&gt;0,'Assumptions (Wind)'!AA14*Model!$AU$677*AVERAGE('Assumptions (Wind)'!$AR$2:$AS$2)/10^9,0)</f>
        <v>0.5143534145</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0.9667836972</v>
      </c>
      <c r="AW883" s="160">
        <f>IF($AV$677&gt;0,'Assumptions (Wind)'!W14*Model!$AV$677*AVERAGE('Assumptions (Wind)'!$AS$2:$AT$2)/10^9,0)</f>
        <v>1.546853916</v>
      </c>
      <c r="AX883" s="160">
        <f>IF($AV$677&gt;0,'Assumptions (Wind)'!X14*Model!$AV$677*AVERAGE('Assumptions (Wind)'!$AS$2:$AT$2)/10^9,0)</f>
        <v>0.9281123494</v>
      </c>
      <c r="AY883" s="160">
        <f>IF($AV$677&gt;0,'Assumptions (Wind)'!Y14*Model!$AV$677*AVERAGE('Assumptions (Wind)'!$AS$2:$AT$2)/10^9,0)</f>
        <v>0.5568674096</v>
      </c>
      <c r="AZ883" s="160">
        <f>IF($AV$677&gt;0,'Assumptions (Wind)'!Z14*Model!$AV$677*AVERAGE('Assumptions (Wind)'!$AS$2:$AT$2)/10^9,0)</f>
        <v>0.5568674096</v>
      </c>
      <c r="BA883" s="160">
        <f>IF($AV$677&gt;0,'Assumptions (Wind)'!AA14*Model!$AV$677*AVERAGE('Assumptions (Wind)'!$AS$2:$AT$2)/10^9,0)</f>
        <v>0.2784337048</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1.174326006</v>
      </c>
      <c r="AX884" s="160">
        <f>IF($AW$677&gt;0,'Assumptions (Wind)'!W14*Model!$AW$677*AVERAGE('Assumptions (Wind)'!$AT$2:$AU$2)/10^9,0)</f>
        <v>1.878921609</v>
      </c>
      <c r="AY884" s="160">
        <f>IF($AW$677&gt;0,'Assumptions (Wind)'!X14*Model!$AW$677*AVERAGE('Assumptions (Wind)'!$AT$2:$AU$2)/10^9,0)</f>
        <v>1.127352965</v>
      </c>
      <c r="AZ884" s="160">
        <f>IF($AW$677&gt;0,'Assumptions (Wind)'!Y14*Model!$AW$677*AVERAGE('Assumptions (Wind)'!$AT$2:$AU$2)/10^9,0)</f>
        <v>0.6764117792</v>
      </c>
      <c r="BA884" s="160">
        <f>IF($AW$677&gt;0,'Assumptions (Wind)'!Z14*Model!$AW$677*AVERAGE('Assumptions (Wind)'!$AT$2:$AU$2)/10^9,0)</f>
        <v>0.6764117792</v>
      </c>
      <c r="BB884" s="160">
        <f>IF($AW$677&gt;0,'Assumptions (Wind)'!AA14*Model!$AW$677*AVERAGE('Assumptions (Wind)'!$AT$2:$AU$2)/10^9,0)</f>
        <v>0.3382058896</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0.4987667975</v>
      </c>
      <c r="AY885" s="160">
        <f>IF($AX$677&gt;0,'Assumptions (Wind)'!W14*Model!$AX$677*AVERAGE('Assumptions (Wind)'!$AU$2:$AV$2)/10^9,0)</f>
        <v>0.798026876</v>
      </c>
      <c r="AZ885" s="160">
        <f>IF($AX$677&gt;0,'Assumptions (Wind)'!X14*Model!$AX$677*AVERAGE('Assumptions (Wind)'!$AU$2:$AV$2)/10^9,0)</f>
        <v>0.4788161256</v>
      </c>
      <c r="BA885" s="160">
        <f>IF($AX$677&gt;0,'Assumptions (Wind)'!Y14*Model!$AX$677*AVERAGE('Assumptions (Wind)'!$AU$2:$AV$2)/10^9,0)</f>
        <v>0.2872896754</v>
      </c>
      <c r="BB885" s="160">
        <f>IF($AX$677&gt;0,'Assumptions (Wind)'!Z14*Model!$AX$677*AVERAGE('Assumptions (Wind)'!$AU$2:$AV$2)/10^9,0)</f>
        <v>0.2872896754</v>
      </c>
      <c r="BC885" s="160">
        <f>IF($AX$677&gt;0,'Assumptions (Wind)'!AA14*Model!$AX$677*AVERAGE('Assumptions (Wind)'!$AU$2:$AV$2)/10^9,0)</f>
        <v>0.1436448377</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0.5021880258</v>
      </c>
      <c r="AZ886" s="160">
        <f>IF($AY$677&gt;0,'Assumptions (Wind)'!W14*Model!$AY$677*AVERAGE('Assumptions (Wind)'!$AV$2:$AW$2)/10^9,0)</f>
        <v>0.8035008413</v>
      </c>
      <c r="BA886" s="160">
        <f>IF($AY$677&gt;0,'Assumptions (Wind)'!X14*Model!$AY$677*AVERAGE('Assumptions (Wind)'!$AV$2:$AW$2)/10^9,0)</f>
        <v>0.4821005048</v>
      </c>
      <c r="BB886" s="160">
        <f>IF($AY$677&gt;0,'Assumptions (Wind)'!Y14*Model!$AY$677*AVERAGE('Assumptions (Wind)'!$AV$2:$AW$2)/10^9,0)</f>
        <v>0.2892603029</v>
      </c>
      <c r="BC886" s="160">
        <f>IF($AY$677&gt;0,'Assumptions (Wind)'!Z14*Model!$AY$677*AVERAGE('Assumptions (Wind)'!$AV$2:$AW$2)/10^9,0)</f>
        <v>0.2892603029</v>
      </c>
      <c r="BD886" s="160">
        <f>IF($AY$677&gt;0,'Assumptions (Wind)'!AA14*Model!$AY$677*AVERAGE('Assumptions (Wind)'!$AV$2:$AW$2)/10^9,0)</f>
        <v>0.1446301514</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1.010634131</v>
      </c>
      <c r="BA887" s="160">
        <f>IF($AZ$677&gt;0,'Assumptions (Wind)'!W14*Model!$AZ$677*AVERAGE('Assumptions (Wind)'!$AW$2:$AX$2)/10^9,0)</f>
        <v>1.61701461</v>
      </c>
      <c r="BB887" s="160">
        <f>IF($AZ$677&gt;0,'Assumptions (Wind)'!X14*Model!$AZ$677*AVERAGE('Assumptions (Wind)'!$AW$2:$AX$2)/10^9,0)</f>
        <v>0.970208766</v>
      </c>
      <c r="BC887" s="160">
        <f>IF($AZ$677&gt;0,'Assumptions (Wind)'!Y14*Model!$AZ$677*AVERAGE('Assumptions (Wind)'!$AW$2:$AX$2)/10^9,0)</f>
        <v>0.5821252596</v>
      </c>
      <c r="BD887" s="160">
        <f>IF($AZ$677&gt;0,'Assumptions (Wind)'!Z14*Model!$AZ$677*AVERAGE('Assumptions (Wind)'!$AW$2:$AX$2)/10^9,0)</f>
        <v>0.5821252596</v>
      </c>
      <c r="BE887" s="160">
        <f>IF($AZ$677&gt;0,'Assumptions (Wind)'!AA14*Model!$AZ$677*AVERAGE('Assumptions (Wind)'!$AW$2:$AX$2)/10^9,0)</f>
        <v>0.2910626298</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1.016754123</v>
      </c>
      <c r="BB888" s="160">
        <f>IF($BA$677&gt;0,'Assumptions (Wind)'!W14*Model!$BA$677*AVERAGE('Assumptions (Wind)'!$AX$2:$AY$2)/10^9,0)</f>
        <v>1.626806596</v>
      </c>
      <c r="BC888" s="160">
        <f>IF($BA$677&gt;0,'Assumptions (Wind)'!X14*Model!$BA$677*AVERAGE('Assumptions (Wind)'!$AX$2:$AY$2)/10^9,0)</f>
        <v>0.9760839578</v>
      </c>
      <c r="BD888" s="160">
        <f>IF($BA$677&gt;0,'Assumptions (Wind)'!Y14*Model!$BA$677*AVERAGE('Assumptions (Wind)'!$AX$2:$AY$2)/10^9,0)</f>
        <v>0.5856503747</v>
      </c>
      <c r="BE888" s="160">
        <f>IF($BA$677&gt;0,'Assumptions (Wind)'!Z14*Model!$BA$677*AVERAGE('Assumptions (Wind)'!$AX$2:$AY$2)/10^9,0)</f>
        <v>0.5856503747</v>
      </c>
      <c r="BF888" s="160">
        <f>IF($BA$677&gt;0,'Assumptions (Wind)'!AA14*Model!$BA$677*AVERAGE('Assumptions (Wind)'!$AX$2:$AY$2)/10^9,0)</f>
        <v>0.2928251873</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-0.05898421931</v>
      </c>
      <c r="D889" s="160">
        <f>IF(Model!D675+Model!D676-Model!D674-D837+D785&gt;0,(1-'Assumptions (Wind)'!C28)*(Model!D675+Model!D676-Model!D674-D837+D785)+D837-D732+D733,Model!D675+Model!D676-Model!D674+D785-D732+D733)</f>
        <v>-0.0718030592</v>
      </c>
      <c r="E889" s="160">
        <f>IF(Model!E675+Model!E676-Model!E674-E837+E785&gt;0,(1-'Assumptions (Wind)'!D28)*(Model!E675+Model!E676-Model!E674-E837+E785)+E837-E732+E733,Model!E675+Model!E676-Model!E674+E785-E732+E733)</f>
        <v>-0.05617362971</v>
      </c>
      <c r="F889" s="160">
        <f>IF(Model!F675+Model!F676-Model!F674-F837+F785&gt;0,(1-'Assumptions (Wind)'!E28)*(Model!F675+Model!F676-Model!F674-F837+F785)+F837-F732+F733,Model!F675+Model!F676-Model!F674+F785-F732+F733)</f>
        <v>-0.1371913451</v>
      </c>
      <c r="G889" s="160">
        <f>IF(Model!G675+Model!G676-Model!G674-G837+G785&gt;0,(1-'Assumptions (Wind)'!F28)*(Model!G675+Model!G676-Model!G674-G837+G785)+G837-G732+G733,Model!G675+Model!G676-Model!G674+G785-G732+G733)</f>
        <v>-0.1289457824</v>
      </c>
      <c r="H889" s="160">
        <f>IF(Model!H675+Model!H676-Model!H674-H837+H785&gt;0,(1-'Assumptions (Wind)'!G28)*(Model!H675+Model!H676-Model!H674-H837+H785)+H837-H732+H733,Model!H675+Model!H676-Model!H674+H785-H732+H733)</f>
        <v>-0.1143591887</v>
      </c>
      <c r="I889" s="160">
        <f>IF(Model!I675+Model!I676-Model!I674-I837+I785&gt;0,(1-'Assumptions (Wind)'!H28)*(Model!I675+Model!I676-Model!I674-I837+I785)+I837-I732+I733,Model!I675+Model!I676-Model!I674+I785-I732+I733)</f>
        <v>-0.2617752118</v>
      </c>
      <c r="J889" s="160">
        <f>IF(Model!J675+Model!J676-Model!J674-J837+J785&gt;0,(1-'Assumptions (Wind)'!I28)*(Model!J675+Model!J676-Model!J674-J837+J785)+J837-J732+J733,Model!J675+Model!J676-Model!J674+J785-J732+J733)</f>
        <v>-0.5688628549</v>
      </c>
      <c r="K889" s="160">
        <f>IF(Model!K675+Model!K676-Model!K674-K837+K785&gt;0,(1-'Assumptions (Wind)'!J28)*(Model!K675+Model!K676-Model!K674-K837+K785)+K837-K732+K733,Model!K675+Model!K676-Model!K674+K785-K732+K733)</f>
        <v>-0.5442914129</v>
      </c>
      <c r="L889" s="160">
        <f>IF(Model!L675+Model!L676-Model!L674-L837+L785&gt;0,(1-'Assumptions (Wind)'!K28)*(Model!L675+Model!L676-Model!L674-L837+L785)+L837-L732+L733,Model!L675+Model!L676-Model!L674+L785-L732+L733)</f>
        <v>-0.6173098497</v>
      </c>
      <c r="M889" s="160">
        <f>IF(Model!M675+Model!M676-Model!M674-M837+M785&gt;0,(1-'Assumptions (Wind)'!L28)*(Model!M675+Model!M676-Model!M674-M837+M785)+M837-M732+M733,Model!M675+Model!M676-Model!M674+M785-M732+M733)</f>
        <v>-1.483688433</v>
      </c>
      <c r="N889" s="160">
        <f>IF(Model!N675+Model!N676-Model!N674-N837+N785&gt;0,(1-'Assumptions (Wind)'!M28)*(Model!N675+Model!N676-Model!N674-N837+N785)+N837-N732+N733,Model!N675+Model!N676-Model!N674+N785-N732+N733)</f>
        <v>-1.065190404</v>
      </c>
      <c r="O889" s="160">
        <f>IF(Model!O675+Model!O676-Model!O674-O837+O785&gt;0,(1-'Assumptions (Wind)'!N28)*(Model!O675+Model!O676-Model!O674-O837+O785)+O837-O732+O733,Model!O675+Model!O676-Model!O674+O785-O732+O733)</f>
        <v>-0.6846695594</v>
      </c>
      <c r="P889" s="160">
        <f>IF(Model!P675+Model!P676-Model!P674-P837+P785&gt;0,(1-'Assumptions (Wind)'!O28)*(Model!P675+Model!P676-Model!P674-P837+P785)+P837-P732+P733,Model!P675+Model!P676-Model!P674+P785-P732+P733)</f>
        <v>-0.8407088258</v>
      </c>
      <c r="Q889" s="160">
        <f>IF(Model!Q675+Model!Q676-Model!Q674-Q837+Q785&gt;0,(1-'Assumptions (Wind)'!P28)*(Model!Q675+Model!Q676-Model!Q674-Q837+Q785)+Q837-Q732+Q733,Model!Q675+Model!Q676-Model!Q674+Q785-Q732+Q733)</f>
        <v>-1.435916023</v>
      </c>
      <c r="R889" s="160">
        <f>IF(Model!R675+Model!R676-Model!R674-R837+R785&gt;0,(1-'Assumptions (Wind)'!Q28)*(Model!R675+Model!R676-Model!R674-R837+R785)+R837-R732+R733,Model!R675+Model!R676-Model!R674+R785-R732+R733)</f>
        <v>-1.496004769</v>
      </c>
      <c r="S889" s="160">
        <f>IF(Model!S675+Model!S676-Model!S674-S837+S785&gt;0,(1-'Assumptions (Wind)'!R28)*(Model!S675+Model!S676-Model!S674-S837+S785)+S837-S732+S733,Model!S675+Model!S676-Model!S674+S785-S732+S733)</f>
        <v>-0.6453088645</v>
      </c>
      <c r="T889" s="160">
        <f>IF(Model!T675+Model!T676-Model!T674-T837+T785&gt;0,(1-'Assumptions (Wind)'!S28)*(Model!T675+Model!T676-Model!T674-T837+T785)+T837-T732+T733,Model!T675+Model!T676-Model!T674+T785-T732+T733)</f>
        <v>0.2887569444</v>
      </c>
      <c r="U889" s="160">
        <f>IF(Model!U675+Model!U676-Model!U674-U837+U785&gt;0,(1-'Assumptions (Wind)'!T28)*(Model!U675+Model!U676-Model!U674-U837+U785)+U837-U732+U733,Model!U675+Model!U676-Model!U674+U785-U732+U733)</f>
        <v>1.034980846</v>
      </c>
      <c r="V889" s="160">
        <f>IF(Model!V675+Model!V676-Model!V674-V837+V785&gt;0,(1-'Assumptions (Wind)'!U28)*(Model!V675+Model!V676-Model!V674-V837+V785)+V837-V732+V733,Model!V675+Model!V676-Model!V674+V785-V732+V733)</f>
        <v>0.9342831142</v>
      </c>
      <c r="W889" s="160">
        <f>IF(Model!W675+Model!W676-Model!W674-W837+W785&gt;0,(1-'Assumptions (Wind)'!V28)*(Model!W675+Model!W676-Model!W674-W837+W785)+W837-W732+W733,Model!W675+Model!W676-Model!W674+W785-W732+W733)</f>
        <v>0.5858490197</v>
      </c>
      <c r="X889" s="160">
        <f>IF(Model!X675+Model!X676-Model!X674-X837+X785&gt;0,(1-'Assumptions (Wind)'!W28)*(Model!X675+Model!X676-Model!X674-X837+X785)+X837-X732+X733,Model!X675+Model!X676-Model!X674+X785-X732+X733)</f>
        <v>0.6240260293</v>
      </c>
      <c r="Y889" s="160">
        <f>IF(Model!Y675+Model!Y676-Model!Y674-Y837+Y785&gt;0,(1-'Assumptions (Wind)'!X28)*(Model!Y675+Model!Y676-Model!Y674-Y837+Y785)+Y837-Y732+Y733,Model!Y675+Model!Y676-Model!Y674+Y785-Y732+Y733)</f>
        <v>1.248139817</v>
      </c>
      <c r="Z889" s="160">
        <f>IF(Model!Z675+Model!Z676-Model!Z674-Z837+Z785&gt;0,(1-'Assumptions (Wind)'!Y28)*(Model!Z675+Model!Z676-Model!Z674-Z837+Z785)+Z837-Z732+Z733,Model!Z675+Model!Z676-Model!Z674+Z785-Z732+Z733)</f>
        <v>1.370066835</v>
      </c>
      <c r="AA889" s="160">
        <f>IF(Model!AA675+Model!AA676-Model!AA674-AA837+AA785&gt;0,(1-'Assumptions (Wind)'!Z28)*(Model!AA675+Model!AA676-Model!AA674-AA837+AA785)+AA837-AA732+AA733,Model!AA675+Model!AA676-Model!AA674+AA785-AA732+AA733)</f>
        <v>1.579634224</v>
      </c>
      <c r="AB889" s="160">
        <f>IF(Model!AB675+Model!AB676-Model!AB674-AB837+AB785&gt;0,(1-'Assumptions (Wind)'!AA28)*(Model!AB675+Model!AB676-Model!AB674-AB837+AB785)+AB837-AB732+AB733,Model!AB675+Model!AB676-Model!AB674+AB785-AB732+AB733)</f>
        <v>2.129984939</v>
      </c>
      <c r="AC889" s="160">
        <f>IF(Model!AC675+Model!AC676-Model!AC674-AC837+AC785&gt;0,(1-'Assumptions (Wind)'!AB28)*(Model!AC675+Model!AC676-Model!AC674-AC837+AC785)+AC837-AC732+AC733,Model!AC675+Model!AC676-Model!AC674+AC785-AC732+AC733)</f>
        <v>2.752307935</v>
      </c>
      <c r="AD889" s="160">
        <f>IF(Model!AD675+Model!AD676-Model!AD674-AD837+AD785&gt;0,(1-'Assumptions (Wind)'!AC28)*(Model!AD675+Model!AD676-Model!AD674-AD837+AD785)+AD837-AD732+AD733,Model!AD675+Model!AD676-Model!AD674+AD785-AD732+AD733)</f>
        <v>2.973441429</v>
      </c>
      <c r="AE889" s="160">
        <f>IF(Model!AE675+Model!AE676-Model!AE674-AE837+AE785&gt;0,(1-'Assumptions (Wind)'!AD28)*(Model!AE675+Model!AE676-Model!AE674-AE837+AE785)+AE837-AE732+AE733,Model!AE675+Model!AE676-Model!AE674+AE785-AE732+AE733)</f>
        <v>3.311255075</v>
      </c>
      <c r="AF889" s="160">
        <f>IF(Model!AF675+Model!AF676-Model!AF674-AF837+AF785&gt;0,(1-'Assumptions (Wind)'!AE28)*(Model!AF675+Model!AF676-Model!AF674-AF837+AF785)+AF837-AF732+AF733,Model!AF675+Model!AF676-Model!AF674+AF785-AF732+AF733)</f>
        <v>3.364873455</v>
      </c>
      <c r="AG889" s="160">
        <f>IF(Model!AG675+Model!AG676-Model!AG674-AG837+AG785&gt;0,(1-'Assumptions (Wind)'!AF28)*(Model!AG675+Model!AG676-Model!AG674-AG837+AG785)+AG837-AG732+AG733,Model!AG675+Model!AG676-Model!AG674+AG785-AG732+AG733)</f>
        <v>3.465584802</v>
      </c>
      <c r="AH889" s="160">
        <f>IF(Model!AH675+Model!AH676-Model!AH674-AH837+AH785&gt;0,(1-'Assumptions (Wind)'!AG28)*(Model!AH675+Model!AH676-Model!AH674-AH837+AH785)+AH837-AH732+AH733,Model!AH675+Model!AH676-Model!AH674+AH785-AH732+AH733)</f>
        <v>3.657915132</v>
      </c>
      <c r="AI889" s="160">
        <f>IF(Model!AI675+Model!AI676-Model!AI674-AI837+AI785&gt;0,(1-'Assumptions (Wind)'!AH28)*(Model!AI675+Model!AI676-Model!AI674-AI837+AI785)+AI837-AI732+AI733,Model!AI675+Model!AI676-Model!AI674+AI785-AI732+AI733)</f>
        <v>3.88785317</v>
      </c>
      <c r="AJ889" s="160">
        <f>IF(Model!AJ675+Model!AJ676-Model!AJ674-AJ837+AJ785&gt;0,(1-'Assumptions (Wind)'!AI28)*(Model!AJ675+Model!AJ676-Model!AJ674-AJ837+AJ785)+AJ837-AJ732+AJ733,Model!AJ675+Model!AJ676-Model!AJ674+AJ785-AJ732+AJ733)</f>
        <v>4.209073341</v>
      </c>
      <c r="AK889" s="160">
        <f>IF(Model!AK675+Model!AK676-Model!AK674-AK837+AK785&gt;0,(1-'Assumptions (Wind)'!AJ28)*(Model!AK675+Model!AK676-Model!AK674-AK837+AK785)+AK837-AK732+AK733,Model!AK675+Model!AK676-Model!AK674+AK785-AK732+AK733)</f>
        <v>4.252539421</v>
      </c>
      <c r="AL889" s="160">
        <f>IF(Model!AL675+Model!AL676-Model!AL674-AL837+AL785&gt;0,(1-'Assumptions (Wind)'!AK28)*(Model!AL675+Model!AL676-Model!AL674-AL837+AL785)+AL837-AL732+AL733,Model!AL675+Model!AL676-Model!AL674+AL785-AL732+AL733)</f>
        <v>4.265419193</v>
      </c>
      <c r="AM889" s="160">
        <f>IF(Model!AM675+Model!AM676-Model!AM674-AM837+AM785&gt;0,(1-'Assumptions (Wind)'!AL28)*(Model!AM675+Model!AM676-Model!AM674-AM837+AM785)+AM837-AM732+AM733,Model!AM675+Model!AM676-Model!AM674+AM785-AM732+AM733)</f>
        <v>4.536028948</v>
      </c>
      <c r="AN889" s="160">
        <f>IF(Model!AN675+Model!AN676-Model!AN674-AN837+AN785&gt;0,(1-'Assumptions (Wind)'!AM28)*(Model!AN675+Model!AN676-Model!AN674-AN837+AN785)+AN837-AN732+AN733,Model!AN675+Model!AN676-Model!AN674+AN785-AN732+AN733)</f>
        <v>4.956349402</v>
      </c>
      <c r="AO889" s="160">
        <f>IF(Model!AO675+Model!AO676-Model!AO674-AO837+AO785&gt;0,(1-'Assumptions (Wind)'!AN28)*(Model!AO675+Model!AO676-Model!AO674-AO837+AO785)+AO837-AO732+AO733,Model!AO675+Model!AO676-Model!AO674+AO785-AO732+AO733)</f>
        <v>4.514166127</v>
      </c>
      <c r="AP889" s="160">
        <f>IF(Model!AP675+Model!AP676-Model!AP674-AP837+AP785&gt;0,(1-'Assumptions (Wind)'!AO28)*(Model!AP675+Model!AP676-Model!AP674-AP837+AP785)+AP837-AP732+AP733,Model!AP675+Model!AP676-Model!AP674+AP785-AP732+AP733)</f>
        <v>5.035751114</v>
      </c>
      <c r="AQ889" s="160">
        <f>IF(Model!AQ675+Model!AQ676-Model!AQ674-AQ837+AQ785&gt;0,(1-'Assumptions (Wind)'!AP28)*(Model!AQ675+Model!AQ676-Model!AQ674-AQ837+AQ785)+AQ837-AQ732+AQ733,Model!AQ675+Model!AQ676-Model!AQ674+AQ785-AQ732+AQ733)</f>
        <v>5.937856017</v>
      </c>
      <c r="AR889" s="160">
        <f>IF(Model!AR675+Model!AR676-Model!AR674-AR837+AR785&gt;0,(1-'Assumptions (Wind)'!AQ28)*(Model!AR675+Model!AR676-Model!AR674-AR837+AR785)+AR837-AR732+AR733,Model!AR675+Model!AR676-Model!AR674+AR785-AR732+AR733)</f>
        <v>5.590019609</v>
      </c>
      <c r="AS889" s="160">
        <f>IF(Model!AS675+Model!AS676-Model!AS674-AS837+AS785&gt;0,(1-'Assumptions (Wind)'!AR28)*(Model!AS675+Model!AS676-Model!AS674-AS837+AS785)+AS837-AS732+AS733,Model!AS675+Model!AS676-Model!AS674+AS785-AS732+AS733)</f>
        <v>4.81657904</v>
      </c>
      <c r="AT889" s="160">
        <f>IF(Model!AT675+Model!AT676-Model!AT674-AT837+AT785&gt;0,(1-'Assumptions (Wind)'!AS28)*(Model!AT675+Model!AT676-Model!AT674-AT837+AT785)+AT837-AT732+AT733,Model!AT675+Model!AT676-Model!AT674+AT785-AT732+AT733)</f>
        <v>5.47105679</v>
      </c>
      <c r="AU889" s="160">
        <f>IF(Model!AU675+Model!AU676-Model!AU674-AU837+AU785&gt;0,(1-'Assumptions (Wind)'!AT28)*(Model!AU675+Model!AU676-Model!AU674-AU837+AU785)+AU837-AU732+AU733,Model!AU675+Model!AU676-Model!AU674+AU785-AU732+AU733)</f>
        <v>6.352407109</v>
      </c>
      <c r="AV889" s="160">
        <f>IF(Model!AV675+Model!AV676-Model!AV674-AV837+AV785&gt;0,(1-'Assumptions (Wind)'!AU28)*(Model!AV675+Model!AV676-Model!AV674-AV837+AV785)+AV837-AV732+AV733,Model!AV675+Model!AV676-Model!AV674+AV785-AV732+AV733)</f>
        <v>7.158838002</v>
      </c>
      <c r="AW889" s="160">
        <f>IF(Model!AW675+Model!AW676-Model!AW674-AW837+AW785&gt;0,(1-'Assumptions (Wind)'!AV28)*(Model!AW675+Model!AW676-Model!AW674-AW837+AW785)+AW837-AW732+AW733,Model!AW675+Model!AW676-Model!AW674+AW785-AW732+AW733)</f>
        <v>8.107442112</v>
      </c>
      <c r="AX889" s="160">
        <f>IF(Model!AX675+Model!AX676-Model!AX674-AX837+AX785&gt;0,(1-'Assumptions (Wind)'!AW28)*(Model!AX675+Model!AX676-Model!AX674-AX837+AX785)+AX837-AX732+AX733,Model!AX675+Model!AX676-Model!AX674+AX785-AX732+AX733)</f>
        <v>8.171729195</v>
      </c>
      <c r="AY889" s="160">
        <f>IF(Model!AY675+Model!AY676-Model!AY674-AY837+AY785&gt;0,(1-'Assumptions (Wind)'!AX28)*(Model!AY675+Model!AY676-Model!AY674-AY837+AY785)+AY837-AY732+AY733,Model!AY675+Model!AY676-Model!AY674+AY785-AY732+AY733)</f>
        <v>8.348214559</v>
      </c>
      <c r="AZ889" s="160">
        <f>IF(Model!AZ675+Model!AZ676-Model!AZ674-AZ837+AZ785&gt;0,(1-'Assumptions (Wind)'!AY28)*(Model!AZ675+Model!AZ676-Model!AZ674-AZ837+AZ785)+AZ837-AZ732+AZ733,Model!AZ675+Model!AZ676-Model!AZ674+AZ785-AZ732+AZ733)</f>
        <v>9.911587129</v>
      </c>
      <c r="BA889" s="160">
        <f>IF(Model!BA675+Model!BA676-Model!BA674-BA837+BA785&gt;0,(1-'Assumptions (Wind)'!AZ28)*(Model!BA675+Model!BA676-Model!BA674-BA837+BA785)+BA837-BA732+BA733,Model!BA675+Model!BA676-Model!BA674+BA785-BA732+BA733)</f>
        <v>11.83425077</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-0.0004536928406</v>
      </c>
      <c r="E890" s="160">
        <f>IF(Model!E675+Model!E676-Model!E674-E837+E785&gt;0,'Assumptions (Wind)'!D28*(Model!E675+Model!E676-Model!E674-E837+E785)-'Assumptions (Wind)'!D29*Model!E673/10^3,-'Assumptions (Wind)'!D29*Model!E673/10^3)</f>
        <v>-0.005033935287</v>
      </c>
      <c r="F890" s="160">
        <f>IF(Model!F675+Model!F676-Model!F674-F837+F785&gt;0,'Assumptions (Wind)'!E28*(Model!F675+Model!F676-Model!F674-F837+F785)-'Assumptions (Wind)'!E29*Model!F673/10^3,-'Assumptions (Wind)'!E29*Model!F673/10^3)</f>
        <v>-0.005881548221</v>
      </c>
      <c r="G890" s="160">
        <f>IF(Model!G675+Model!G676-Model!G674-G837+G785&gt;0,'Assumptions (Wind)'!F28*(Model!G675+Model!G676-Model!G674-G837+G785)-'Assumptions (Wind)'!F29*Model!G673/10^3,-'Assumptions (Wind)'!F29*Model!G673/10^3)</f>
        <v>-0.01405071012</v>
      </c>
      <c r="H890" s="160">
        <f>IF(Model!H675+Model!H676-Model!H674-H837+H785&gt;0,'Assumptions (Wind)'!G28*(Model!H675+Model!H676-Model!H674-H837+H785)-'Assumptions (Wind)'!G29*Model!H673/10^3,-'Assumptions (Wind)'!G29*Model!H673/10^3)</f>
        <v>-0.01861932125</v>
      </c>
      <c r="I890" s="160">
        <f>IF(Model!I675+Model!I676-Model!I674-I837+I785&gt;0,'Assumptions (Wind)'!H28*(Model!I675+Model!I676-Model!I674-I837+I785)-'Assumptions (Wind)'!H29*Model!I673/10^3,-'Assumptions (Wind)'!H29*Model!I673/10^3)</f>
        <v>-0.03823348374</v>
      </c>
      <c r="J890" s="160">
        <f>IF(Model!J675+Model!J676-Model!J674-J837+J785&gt;0,'Assumptions (Wind)'!I28*(Model!J675+Model!J676-Model!J674-J837+J785)-'Assumptions (Wind)'!I29*Model!J673/10^3,-'Assumptions (Wind)'!I29*Model!J673/10^3)</f>
        <v>-0.04612895875</v>
      </c>
      <c r="K890" s="160">
        <f>IF(Model!K675+Model!K676-Model!K674-K837+K785&gt;0,'Assumptions (Wind)'!J28*(Model!K675+Model!K676-Model!K674-K837+K785)-'Assumptions (Wind)'!J29*Model!K673/10^3,-'Assumptions (Wind)'!J29*Model!K673/10^3)</f>
        <v>-0.07314749502</v>
      </c>
      <c r="L890" s="160">
        <f>IF(Model!L675+Model!L676-Model!L674-L837+L785&gt;0,'Assumptions (Wind)'!K28*(Model!L675+Model!L676-Model!L674-L837+L785)-'Assumptions (Wind)'!K29*Model!L673/10^3,-'Assumptions (Wind)'!K29*Model!L673/10^3)</f>
        <v>-0.115427619</v>
      </c>
      <c r="M890" s="160">
        <f>IF(Model!M675+Model!M676-Model!M674-M837+M785&gt;0,'Assumptions (Wind)'!L28*(Model!M675+Model!M676-Model!M674-M837+M785)-'Assumptions (Wind)'!L29*Model!M673/10^3,-'Assumptions (Wind)'!L29*Model!M673/10^3)</f>
        <v>-0.1646639715</v>
      </c>
      <c r="N890" s="160">
        <f>IF(Model!N675+Model!N676-Model!N674-N837+N785&gt;0,'Assumptions (Wind)'!M28*(Model!N675+Model!N676-Model!N674-N837+N785)-'Assumptions (Wind)'!M29*Model!N673/10^3,-'Assumptions (Wind)'!M29*Model!N673/10^3)</f>
        <v>-0.2341671892</v>
      </c>
      <c r="O890" s="160">
        <f>IF(Model!O675+Model!O676-Model!O674-O837+O785&gt;0,'Assumptions (Wind)'!N28*(Model!O675+Model!O676-Model!O674-O837+O785)-'Assumptions (Wind)'!N29*Model!O673/10^3,-'Assumptions (Wind)'!N29*Model!O673/10^3)</f>
        <v>-0.291605641</v>
      </c>
      <c r="P890" s="160">
        <f>IF(Model!P675+Model!P676-Model!P674-P837+P785&gt;0,'Assumptions (Wind)'!O28*(Model!P675+Model!P676-Model!P674-P837+P785)-'Assumptions (Wind)'!O29*Model!P673/10^3,-'Assumptions (Wind)'!O29*Model!P673/10^3)</f>
        <v>-0.4046113355</v>
      </c>
      <c r="Q890" s="160">
        <f>IF(Model!Q675+Model!Q676-Model!Q674-Q837+Q785&gt;0,'Assumptions (Wind)'!P28*(Model!Q675+Model!Q676-Model!Q674-Q837+Q785)-'Assumptions (Wind)'!P29*Model!Q673/10^3,-'Assumptions (Wind)'!P29*Model!Q673/10^3)</f>
        <v>-0.4559533528</v>
      </c>
      <c r="R890" s="160">
        <f>IF(Model!R675+Model!R676-Model!R674-R837+R785&gt;0,'Assumptions (Wind)'!Q28*(Model!R675+Model!R676-Model!R674-R837+R785)-'Assumptions (Wind)'!Q29*Model!R673/10^3,-'Assumptions (Wind)'!Q29*Model!R673/10^3)</f>
        <v>-0.5155492201</v>
      </c>
      <c r="S890" s="160">
        <f>IF(Model!S675+Model!S676-Model!S674-S837+S785&gt;0,'Assumptions (Wind)'!R28*(Model!S675+Model!S676-Model!S674-S837+S785)-'Assumptions (Wind)'!R29*Model!S673/10^3,-'Assumptions (Wind)'!R29*Model!S673/10^3)</f>
        <v>-0.7020193849</v>
      </c>
      <c r="T890" s="160">
        <f>IF(Model!T675+Model!T676-Model!T674-T837+T785&gt;0,'Assumptions (Wind)'!S28*(Model!T675+Model!T676-Model!T674-T837+T785)-'Assumptions (Wind)'!S29*Model!T673/10^3,-'Assumptions (Wind)'!S29*Model!T673/10^3)</f>
        <v>-0.858007601</v>
      </c>
      <c r="U890" s="160">
        <f>IF(Model!U675+Model!U676-Model!U674-U837+U785&gt;0,'Assumptions (Wind)'!T28*(Model!U675+Model!U676-Model!U674-U837+U785)-'Assumptions (Wind)'!T29*Model!U673/10^3,-'Assumptions (Wind)'!T29*Model!U673/10^3)</f>
        <v>-0.9461609317</v>
      </c>
      <c r="V890" s="160">
        <f>IF(Model!V675+Model!V676-Model!V674-V837+V785&gt;0,'Assumptions (Wind)'!U28*(Model!V675+Model!V676-Model!V674-V837+V785)-'Assumptions (Wind)'!U29*Model!V673/10^3,-'Assumptions (Wind)'!U29*Model!V673/10^3)</f>
        <v>-0.8927686868</v>
      </c>
      <c r="W890" s="160">
        <f>IF(Model!W675+Model!W676-Model!W674-W837+W785&gt;0,'Assumptions (Wind)'!V28*(Model!W675+Model!W676-Model!W674-W837+W785)-'Assumptions (Wind)'!V29*Model!W673/10^3,-'Assumptions (Wind)'!V29*Model!W673/10^3)</f>
        <v>-0.6494398946</v>
      </c>
      <c r="X890" s="160">
        <f>IF(Model!X675+Model!X676-Model!X674-X837+X785&gt;0,'Assumptions (Wind)'!W28*(Model!X675+Model!X676-Model!X674-X837+X785)-'Assumptions (Wind)'!W29*Model!X673/10^3,-'Assumptions (Wind)'!W29*Model!X673/10^3)</f>
        <v>-0.5926285709</v>
      </c>
      <c r="Y890" s="160">
        <f>IF(Model!Y675+Model!Y676-Model!Y674-Y837+Y785&gt;0,'Assumptions (Wind)'!X28*(Model!Y675+Model!Y676-Model!Y674-Y837+Y785)-'Assumptions (Wind)'!X29*Model!Y673/10^3,-'Assumptions (Wind)'!X29*Model!Y673/10^3)</f>
        <v>-0.6718838638</v>
      </c>
      <c r="Z890" s="160">
        <f>IF(Model!Z675+Model!Z676-Model!Z674-Z837+Z785&gt;0,'Assumptions (Wind)'!Y28*(Model!Z675+Model!Z676-Model!Z674-Z837+Z785)-'Assumptions (Wind)'!Y29*Model!Z673/10^3,-'Assumptions (Wind)'!Y29*Model!Z673/10^3)</f>
        <v>-0.7169245817</v>
      </c>
      <c r="AA890" s="160">
        <f>IF(Model!AA675+Model!AA676-Model!AA674-AA837+AA785&gt;0,'Assumptions (Wind)'!Z28*(Model!AA675+Model!AA676-Model!AA674-AA837+AA785)-'Assumptions (Wind)'!Z29*Model!AA673/10^3,-'Assumptions (Wind)'!Z29*Model!AA673/10^3)</f>
        <v>-0.7489031316</v>
      </c>
      <c r="AB890" s="160">
        <f>IF(Model!AB675+Model!AB676-Model!AB674-AB837+AB785&gt;0,'Assumptions (Wind)'!AA28*(Model!AB675+Model!AB676-Model!AB674-AB837+AB785)-'Assumptions (Wind)'!AA29*Model!AB673/10^3,-'Assumptions (Wind)'!AA29*Model!AB673/10^3)</f>
        <v>-0.8033328316</v>
      </c>
      <c r="AC890" s="160">
        <f>IF(Model!AC675+Model!AC676-Model!AC674-AC837+AC785&gt;0,'Assumptions (Wind)'!AB28*(Model!AC675+Model!AC676-Model!AC674-AC837+AC785)-'Assumptions (Wind)'!AB29*Model!AC673/10^3,-'Assumptions (Wind)'!AB29*Model!AC673/10^3)</f>
        <v>-0.842351743</v>
      </c>
      <c r="AD890" s="160">
        <f>IF(Model!AD675+Model!AD676-Model!AD674-AD837+AD785&gt;0,'Assumptions (Wind)'!AC28*(Model!AD675+Model!AD676-Model!AD674-AD837+AD785)-'Assumptions (Wind)'!AC29*Model!AD673/10^3,-'Assumptions (Wind)'!AC29*Model!AD673/10^3)</f>
        <v>-0.8595695719</v>
      </c>
      <c r="AE890" s="160">
        <f>IF(Model!AE675+Model!AE676-Model!AE674-AE837+AE785&gt;0,'Assumptions (Wind)'!AD28*(Model!AE675+Model!AE676-Model!AE674-AE837+AE785)-'Assumptions (Wind)'!AD29*Model!AE673/10^3,-'Assumptions (Wind)'!AD29*Model!AE673/10^3)</f>
        <v>-0.8803037615</v>
      </c>
      <c r="AF890" s="160">
        <f>IF(Model!AF675+Model!AF676-Model!AF674-AF837+AF785&gt;0,'Assumptions (Wind)'!AE28*(Model!AF675+Model!AF676-Model!AF674-AF837+AF785)-'Assumptions (Wind)'!AE29*Model!AF673/10^3,-'Assumptions (Wind)'!AE29*Model!AF673/10^3)</f>
        <v>-0.9031738879</v>
      </c>
      <c r="AG890" s="160">
        <f>IF(Model!AG675+Model!AG676-Model!AG674-AG837+AG785&gt;0,'Assumptions (Wind)'!AF28*(Model!AG675+Model!AG676-Model!AG674-AG837+AG785)-'Assumptions (Wind)'!AF29*Model!AG673/10^3,-'Assumptions (Wind)'!AF29*Model!AG673/10^3)</f>
        <v>-0.9255393478</v>
      </c>
      <c r="AH890" s="160">
        <f>IF(Model!AH675+Model!AH676-Model!AH674-AH837+AH785&gt;0,'Assumptions (Wind)'!AG28*(Model!AH675+Model!AH676-Model!AH674-AH837+AH785)-'Assumptions (Wind)'!AG29*Model!AH673/10^3,-'Assumptions (Wind)'!AG29*Model!AH673/10^3)</f>
        <v>-0.9559836464</v>
      </c>
      <c r="AI890" s="160">
        <f>IF(Model!AI675+Model!AI676-Model!AI674-AI837+AI785&gt;0,'Assumptions (Wind)'!AH28*(Model!AI675+Model!AI676-Model!AI674-AI837+AI785)-'Assumptions (Wind)'!AH29*Model!AI673/10^3,-'Assumptions (Wind)'!AH29*Model!AI673/10^3)</f>
        <v>-0.975873963</v>
      </c>
      <c r="AJ890" s="160">
        <f>IF(Model!AJ675+Model!AJ676-Model!AJ674-AJ837+AJ785&gt;0,'Assumptions (Wind)'!AI28*(Model!AJ675+Model!AJ676-Model!AJ674-AJ837+AJ785)-'Assumptions (Wind)'!AI29*Model!AJ673/10^3,-'Assumptions (Wind)'!AI29*Model!AJ673/10^3)</f>
        <v>-1.036504727</v>
      </c>
      <c r="AK890" s="160">
        <f>IF(Model!AK675+Model!AK676-Model!AK674-AK837+AK785&gt;0,'Assumptions (Wind)'!AJ28*(Model!AK675+Model!AK676-Model!AK674-AK837+AK785)-'Assumptions (Wind)'!AJ29*Model!AK673/10^3,-'Assumptions (Wind)'!AJ29*Model!AK673/10^3)</f>
        <v>-1.103555449</v>
      </c>
      <c r="AL890" s="160">
        <f>IF(Model!AL675+Model!AL676-Model!AL674-AL837+AL785&gt;0,'Assumptions (Wind)'!AK28*(Model!AL675+Model!AL676-Model!AL674-AL837+AL785)-'Assumptions (Wind)'!AK29*Model!AL673/10^3,-'Assumptions (Wind)'!AK29*Model!AL673/10^3)</f>
        <v>-1.131609161</v>
      </c>
      <c r="AM890" s="160">
        <f>IF(Model!AM675+Model!AM676-Model!AM674-AM837+AM785&gt;0,'Assumptions (Wind)'!AL28*(Model!AM675+Model!AM676-Model!AM674-AM837+AM785)-'Assumptions (Wind)'!AL29*Model!AM673/10^3,-'Assumptions (Wind)'!AL29*Model!AM673/10^3)</f>
        <v>-1.220002357</v>
      </c>
      <c r="AN890" s="160">
        <f>IF(Model!AN675+Model!AN676-Model!AN674-AN837+AN785&gt;0,'Assumptions (Wind)'!AM28*(Model!AN675+Model!AN676-Model!AN674-AN837+AN785)-'Assumptions (Wind)'!AM29*Model!AN673/10^3,-'Assumptions (Wind)'!AM29*Model!AN673/10^3)</f>
        <v>-1.365099829</v>
      </c>
      <c r="AO890" s="160">
        <f>IF(Model!AO675+Model!AO676-Model!AO674-AO837+AO785&gt;0,'Assumptions (Wind)'!AN28*(Model!AO675+Model!AO676-Model!AO674-AO837+AO785)-'Assumptions (Wind)'!AN29*Model!AO673/10^3,-'Assumptions (Wind)'!AN29*Model!AO673/10^3)</f>
        <v>-1.455617601</v>
      </c>
      <c r="AP890" s="160">
        <f>IF(Model!AP675+Model!AP676-Model!AP674-AP837+AP785&gt;0,'Assumptions (Wind)'!AO28*(Model!AP675+Model!AP676-Model!AP674-AP837+AP785)-'Assumptions (Wind)'!AO29*Model!AP673/10^3,-'Assumptions (Wind)'!AO29*Model!AP673/10^3)</f>
        <v>-1.472617359</v>
      </c>
      <c r="AQ890" s="160">
        <f>IF(Model!AQ675+Model!AQ676-Model!AQ674-AQ837+AQ785&gt;0,'Assumptions (Wind)'!AP28*(Model!AQ675+Model!AQ676-Model!AQ674-AQ837+AQ785)-'Assumptions (Wind)'!AP29*Model!AQ673/10^3,-'Assumptions (Wind)'!AP29*Model!AQ673/10^3)</f>
        <v>-1.721891912</v>
      </c>
      <c r="AR890" s="160">
        <f>IF(Model!AR675+Model!AR676-Model!AR674-AR837+AR785&gt;0,'Assumptions (Wind)'!AQ28*(Model!AR675+Model!AR676-Model!AR674-AR837+AR785)-'Assumptions (Wind)'!AQ29*Model!AR673/10^3,-'Assumptions (Wind)'!AQ29*Model!AR673/10^3)</f>
        <v>-1.814139592</v>
      </c>
      <c r="AS890" s="160">
        <f>IF(Model!AS675+Model!AS676-Model!AS674-AS837+AS785&gt;0,'Assumptions (Wind)'!AR28*(Model!AS675+Model!AS676-Model!AS674-AS837+AS785)-'Assumptions (Wind)'!AR29*Model!AS673/10^3,-'Assumptions (Wind)'!AR29*Model!AS673/10^3)</f>
        <v>-1.700853241</v>
      </c>
      <c r="AT890" s="160">
        <f>IF(Model!AT675+Model!AT676-Model!AT674-AT837+AT785&gt;0,'Assumptions (Wind)'!AS28*(Model!AT675+Model!AT676-Model!AT674-AT837+AT785)-'Assumptions (Wind)'!AS29*Model!AT673/10^3,-'Assumptions (Wind)'!AS29*Model!AT673/10^3)</f>
        <v>-1.844369803</v>
      </c>
      <c r="AU890" s="160">
        <f>IF(Model!AU675+Model!AU676-Model!AU674-AU837+AU785&gt;0,'Assumptions (Wind)'!AT28*(Model!AU675+Model!AU676-Model!AU674-AU837+AU785)-'Assumptions (Wind)'!AT29*Model!AU673/10^3,-'Assumptions (Wind)'!AT29*Model!AU673/10^3)</f>
        <v>-2.211744753</v>
      </c>
      <c r="AV890" s="160">
        <f>IF(Model!AV675+Model!AV676-Model!AV674-AV837+AV785&gt;0,'Assumptions (Wind)'!AU28*(Model!AV675+Model!AV676-Model!AV674-AV837+AV785)-'Assumptions (Wind)'!AU29*Model!AV673/10^3,-'Assumptions (Wind)'!AU29*Model!AV673/10^3)</f>
        <v>-2.265994196</v>
      </c>
      <c r="AW890" s="160">
        <f>IF(Model!AW675+Model!AW676-Model!AW674-AW837+AW785&gt;0,'Assumptions (Wind)'!AV28*(Model!AW675+Model!AW676-Model!AW674-AW837+AW785)-'Assumptions (Wind)'!AV29*Model!AW673/10^3,-'Assumptions (Wind)'!AV29*Model!AW673/10^3)</f>
        <v>-2.168426385</v>
      </c>
      <c r="AX890" s="160">
        <f>IF(Model!AX675+Model!AX676-Model!AX674-AX837+AX785&gt;0,'Assumptions (Wind)'!AW28*(Model!AX675+Model!AX676-Model!AX674-AX837+AX785)-'Assumptions (Wind)'!AW29*Model!AX673/10^3,-'Assumptions (Wind)'!AW29*Model!AX673/10^3)</f>
        <v>-2.050622121</v>
      </c>
      <c r="AY890" s="160">
        <f>IF(Model!AY675+Model!AY676-Model!AY674-AY837+AY785&gt;0,'Assumptions (Wind)'!AX28*(Model!AY675+Model!AY676-Model!AY674-AY837+AY785)-'Assumptions (Wind)'!AX29*Model!AY673/10^3,-'Assumptions (Wind)'!AX29*Model!AY673/10^3)</f>
        <v>-1.779387553</v>
      </c>
      <c r="AZ890" s="160">
        <f>IF(Model!AZ675+Model!AZ676-Model!AZ674-AZ837+AZ785&gt;0,'Assumptions (Wind)'!AY28*(Model!AZ675+Model!AZ676-Model!AZ674-AZ837+AZ785)-'Assumptions (Wind)'!AY29*Model!AZ673/10^3,-'Assumptions (Wind)'!AY29*Model!AZ673/10^3)</f>
        <v>-1.670405877</v>
      </c>
      <c r="BA890" s="160">
        <f>IF(Model!BA675+Model!BA676-Model!BA674-BA837+BA785&gt;0,'Assumptions (Wind)'!AZ28*(Model!BA675+Model!BA676-Model!BA674-BA837+BA785)-'Assumptions (Wind)'!AZ29*Model!BA673/10^3,-'Assumptions (Wind)'!AZ29*Model!BA673/10^3)</f>
        <v>-1.753854561</v>
      </c>
    </row>
    <row r="891" ht="15.75" customHeight="1">
      <c r="A891" s="245" t="s">
        <v>363</v>
      </c>
      <c r="B891" s="246" t="s">
        <v>364</v>
      </c>
      <c r="C891" s="247">
        <f>'Assumptions (Wind)'!$V$27*C677/10^9</f>
        <v>0</v>
      </c>
      <c r="D891" s="247">
        <f>'Assumptions (Wind)'!$V$27*D677/10^9</f>
        <v>0.0709374</v>
      </c>
      <c r="E891" s="247">
        <f>'Assumptions (Wind)'!$V$27*E677/10^9</f>
        <v>0</v>
      </c>
      <c r="F891" s="247">
        <f>'Assumptions (Wind)'!$V$27*F677/10^9</f>
        <v>0.1738771</v>
      </c>
      <c r="G891" s="247">
        <f>'Assumptions (Wind)'!$V$27*G677/10^9</f>
        <v>0</v>
      </c>
      <c r="H891" s="247">
        <f>'Assumptions (Wind)'!$V$27*H677/10^9</f>
        <v>0.3409452</v>
      </c>
      <c r="I891" s="247">
        <f>'Assumptions (Wind)'!$V$27*I677/10^9</f>
        <v>0.1789529</v>
      </c>
      <c r="J891" s="247">
        <f>'Assumptions (Wind)'!$V$27*J677/10^9</f>
        <v>0.1866285</v>
      </c>
      <c r="K891" s="247">
        <f>'Assumptions (Wind)'!$V$27*K677/1000000000</f>
        <v>0.6246948</v>
      </c>
      <c r="L891" s="247">
        <f>'Assumptions (Wind)'!$V$27*L677/1000000000</f>
        <v>0.7385908</v>
      </c>
      <c r="M891" s="247">
        <f>'Assumptions (Wind)'!$V$27*M677/1000000000</f>
        <v>0.6194952</v>
      </c>
      <c r="N891" s="247">
        <f>'Assumptions (Wind)'!$V$27*N677/1000000000</f>
        <v>0.5052278</v>
      </c>
      <c r="O891" s="247">
        <f>'Assumptions (Wind)'!$V$27*O677/1000000000</f>
        <v>1.9466312</v>
      </c>
      <c r="P891" s="247">
        <f>'Assumptions (Wind)'!$V$27*P677/1000000000</f>
        <v>0.2034034</v>
      </c>
      <c r="Q891" s="247">
        <f>'Assumptions (Wind)'!$V$27*Q677/1000000000</f>
        <v>0.5865644</v>
      </c>
      <c r="R891" s="247">
        <f>'Assumptions (Wind)'!$V$27*R677/1000000000</f>
        <v>1.5768406</v>
      </c>
      <c r="S891" s="247">
        <f>'Assumptions (Wind)'!$V$27*S677/1000000000</f>
        <v>2.2160819</v>
      </c>
      <c r="T891" s="247">
        <f>'Assumptions (Wind)'!$V$27*T677/1000000000</f>
        <v>0.8052571</v>
      </c>
      <c r="U891" s="247">
        <f>'Assumptions (Wind)'!$V$27*U677/1000000000</f>
        <v>1.1429216</v>
      </c>
      <c r="V891" s="247">
        <f>'Assumptions (Wind)'!$V$27*V677/1000000000</f>
        <v>0</v>
      </c>
      <c r="W891" s="247">
        <f>'Assumptions (Wind)'!$V$27*W677/1000000000</f>
        <v>0</v>
      </c>
      <c r="X891" s="247">
        <f>'Assumptions (Wind)'!$V$27*X677/1000000000</f>
        <v>0.8336439063</v>
      </c>
      <c r="Y891" s="247">
        <f>'Assumptions (Wind)'!$V$27*Y677/1000000000</f>
        <v>0.8336439063</v>
      </c>
      <c r="Z891" s="247">
        <f>'Assumptions (Wind)'!$V$27*Z677/1000000000</f>
        <v>0.8336439063</v>
      </c>
      <c r="AA891" s="247">
        <f>'Assumptions (Wind)'!$V$27*AA677/1000000000</f>
        <v>0.8336439063</v>
      </c>
      <c r="AB891" s="247">
        <f>'Assumptions (Wind)'!$V$27*AB677/1000000000</f>
        <v>0.8336439063</v>
      </c>
      <c r="AC891" s="247">
        <f>'Assumptions (Wind)'!$V$27*AC677/1000000000</f>
        <v>0.8340153063</v>
      </c>
      <c r="AD891" s="247">
        <f>'Assumptions (Wind)'!$V$27*AD677/1000000000</f>
        <v>0.8340153063</v>
      </c>
      <c r="AE891" s="247">
        <f>'Assumptions (Wind)'!$V$27*AE677/1000000000</f>
        <v>0.8336439063</v>
      </c>
      <c r="AF891" s="247">
        <f>'Assumptions (Wind)'!$V$27*AF677/1000000000</f>
        <v>0.9045813063</v>
      </c>
      <c r="AG891" s="247">
        <f>'Assumptions (Wind)'!$V$27*AG677/1000000000</f>
        <v>0.8336439063</v>
      </c>
      <c r="AH891" s="247">
        <f>'Assumptions (Wind)'!$V$27*AH677/1000000000</f>
        <v>1.007521006</v>
      </c>
      <c r="AI891" s="247">
        <f>'Assumptions (Wind)'!$V$27*AI677/1000000000</f>
        <v>0.8336439063</v>
      </c>
      <c r="AJ891" s="247">
        <f>'Assumptions (Wind)'!$V$27*AJ677/1000000000</f>
        <v>1.174589106</v>
      </c>
      <c r="AK891" s="247">
        <f>'Assumptions (Wind)'!$V$27*AK677/1000000000</f>
        <v>1.012596806</v>
      </c>
      <c r="AL891" s="247">
        <f>'Assumptions (Wind)'!$V$27*AL677/1000000000</f>
        <v>1.020272406</v>
      </c>
      <c r="AM891" s="247">
        <f>'Assumptions (Wind)'!$V$27*AM677/1000000000</f>
        <v>1.458338706</v>
      </c>
      <c r="AN891" s="247">
        <f>'Assumptions (Wind)'!$V$27*AN677/1000000000</f>
        <v>1.572234706</v>
      </c>
      <c r="AO891" s="247">
        <f>'Assumptions (Wind)'!$V$27*AO677/1000000000</f>
        <v>1.453139106</v>
      </c>
      <c r="AP891" s="247">
        <f>'Assumptions (Wind)'!$V$27*AP677/1000000000</f>
        <v>1.338871706</v>
      </c>
      <c r="AQ891" s="247">
        <f>'Assumptions (Wind)'!$V$27*AQ677/1000000000</f>
        <v>2.780275106</v>
      </c>
      <c r="AR891" s="247">
        <f>'Assumptions (Wind)'!$V$27*AR677/1000000000</f>
        <v>1.037047306</v>
      </c>
      <c r="AS891" s="247">
        <f>'Assumptions (Wind)'!$V$27*AS677/1000000000</f>
        <v>1.420208306</v>
      </c>
      <c r="AT891" s="247">
        <f>'Assumptions (Wind)'!$V$27*AT677/1000000000</f>
        <v>2.410484506</v>
      </c>
      <c r="AU891" s="247">
        <f>'Assumptions (Wind)'!$V$27*AU677/1000000000</f>
        <v>3.049725806</v>
      </c>
      <c r="AV891" s="247">
        <f>'Assumptions (Wind)'!$V$27*AV677/1000000000</f>
        <v>1.638901006</v>
      </c>
      <c r="AW891" s="247">
        <f>'Assumptions (Wind)'!$V$27*AW677/1000000000</f>
        <v>1.976565506</v>
      </c>
      <c r="AX891" s="247">
        <f>'Assumptions (Wind)'!$V$27*AX677/1000000000</f>
        <v>0.8336439063</v>
      </c>
      <c r="AY891" s="247">
        <f>'Assumptions (Wind)'!$V$27*AY677/1000000000</f>
        <v>0.8336439063</v>
      </c>
      <c r="AZ891" s="247">
        <f>'Assumptions (Wind)'!$V$27*AZ677/1000000000</f>
        <v>1.667287813</v>
      </c>
      <c r="BA891" s="247">
        <f>'Assumptions (Wind)'!$V$27*BA677/1000000000</f>
        <v>1.667287813</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0</v>
      </c>
      <c r="AM895" s="252">
        <f>'Assumptions (Solar)'!AL51</f>
        <v>0</v>
      </c>
      <c r="AN895" s="252">
        <f>'Assumptions (Solar)'!AM51</f>
        <v>0</v>
      </c>
      <c r="AO895" s="252">
        <f>'Assumptions (Solar)'!AN51</f>
        <v>0</v>
      </c>
      <c r="AP895" s="252">
        <f>'Assumptions (Solar)'!AO51</f>
        <v>0</v>
      </c>
      <c r="AQ895" s="252">
        <f>'Assumptions (Solar)'!AP51</f>
        <v>0</v>
      </c>
      <c r="AR895" s="252">
        <f>'Assumptions (Solar)'!AQ51</f>
        <v>3.5</v>
      </c>
      <c r="AS895" s="252">
        <f>'Assumptions (Solar)'!AR51</f>
        <v>7.3</v>
      </c>
      <c r="AT895" s="252">
        <f>'Assumptions (Solar)'!AS51</f>
        <v>30.3</v>
      </c>
      <c r="AU895" s="252">
        <f>'Assumptions (Solar)'!AT51</f>
        <v>12.3</v>
      </c>
      <c r="AV895" s="252">
        <f>'Assumptions (Solar)'!AU51</f>
        <v>0</v>
      </c>
      <c r="AW895" s="252">
        <f>'Assumptions (Solar)'!AV51</f>
        <v>0</v>
      </c>
      <c r="AX895" s="253">
        <f>'Assumptions (Solar)'!AW51</f>
        <v>925.6669838</v>
      </c>
      <c r="AY895" s="253">
        <f>'Assumptions (Solar)'!AX51</f>
        <v>925.6669838</v>
      </c>
      <c r="AZ895" s="253">
        <f>'Assumptions (Solar)'!AY51</f>
        <v>925.6669838</v>
      </c>
      <c r="BA895" s="253">
        <f>'Assumptions (Solar)'!AZ51</f>
        <v>925.6669838</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65.7</v>
      </c>
      <c r="Y896" s="167">
        <f>X896-'Assumptions (Solar)'!X51+X902</f>
        <v>991.3669838</v>
      </c>
      <c r="Z896" s="167">
        <f>Y896-'Assumptions (Solar)'!Y51+Y902</f>
        <v>1917.033968</v>
      </c>
      <c r="AA896" s="167">
        <f>Z896-'Assumptions (Solar)'!Z51+Z902</f>
        <v>2842.700952</v>
      </c>
      <c r="AB896" s="167">
        <f>AA896-'Assumptions (Solar)'!AA51+AA902</f>
        <v>3768.367935</v>
      </c>
      <c r="AC896" s="167">
        <f>AB896-'Assumptions (Solar)'!AB51+AB902</f>
        <v>4694.034919</v>
      </c>
      <c r="AD896" s="167">
        <f>AC896-'Assumptions (Solar)'!AC51+AC902</f>
        <v>5619.701903</v>
      </c>
      <c r="AE896" s="167">
        <f>AD896-'Assumptions (Solar)'!AD51+AD902</f>
        <v>6545.368887</v>
      </c>
      <c r="AF896" s="167">
        <f>AE896-'Assumptions (Solar)'!AE51+AE902</f>
        <v>7471.035871</v>
      </c>
      <c r="AG896" s="167">
        <f>AF896-'Assumptions (Solar)'!AF51+AF902</f>
        <v>8396.702855</v>
      </c>
      <c r="AH896" s="167">
        <f>AG896-'Assumptions (Solar)'!AG51+AG902</f>
        <v>9322.369838</v>
      </c>
      <c r="AI896" s="167">
        <f>AH896-'Assumptions (Solar)'!AH51+AH902</f>
        <v>10248.03682</v>
      </c>
      <c r="AJ896" s="167">
        <f>AI896-'Assumptions (Solar)'!AI51+AI902</f>
        <v>11173.70381</v>
      </c>
      <c r="AK896" s="167">
        <f>AJ896-'Assumptions (Solar)'!AJ51+AJ902</f>
        <v>12099.37079</v>
      </c>
      <c r="AL896" s="167">
        <f>AK896-'Assumptions (Solar)'!AK51+AK902</f>
        <v>13025.03777</v>
      </c>
      <c r="AM896" s="167">
        <f>AL896-'Assumptions (Solar)'!AL51+AL902</f>
        <v>13950.70476</v>
      </c>
      <c r="AN896" s="167">
        <f>AM896-'Assumptions (Solar)'!AM51+AM902</f>
        <v>14876.37174</v>
      </c>
      <c r="AO896" s="167">
        <f>AN896-'Assumptions (Solar)'!AN51+AN902</f>
        <v>15802.03873</v>
      </c>
      <c r="AP896" s="167">
        <f>AO896-'Assumptions (Solar)'!AO51+AO902</f>
        <v>16727.70571</v>
      </c>
      <c r="AQ896" s="167">
        <f>AP896-'Assumptions (Solar)'!AP51+AP902</f>
        <v>17653.37269</v>
      </c>
      <c r="AR896" s="167">
        <f>AQ896-'Assumptions (Solar)'!AQ51+AQ902</f>
        <v>18575.53968</v>
      </c>
      <c r="AS896" s="167">
        <f>AR896-'Assumptions (Solar)'!AR51+AR902</f>
        <v>19497.40666</v>
      </c>
      <c r="AT896" s="167">
        <f>AS896-'Assumptions (Solar)'!AS51+AS902</f>
        <v>20400.07364</v>
      </c>
      <c r="AU896" s="167">
        <f>AT896-'Assumptions (Solar)'!AT51+AT902</f>
        <v>21343.74063</v>
      </c>
      <c r="AV896" s="167">
        <f>AU896-'Assumptions (Solar)'!AU51+AU902</f>
        <v>22281.70761</v>
      </c>
      <c r="AW896" s="167">
        <f>AV896-'Assumptions (Solar)'!AV51+AV902</f>
        <v>23207.3746</v>
      </c>
      <c r="AX896" s="167">
        <f>AW896-'Assumptions (Solar)'!AW51+AW902</f>
        <v>23207.3746</v>
      </c>
      <c r="AY896" s="167">
        <f>AX896-'Assumptions (Solar)'!AX51+AX902</f>
        <v>24133.04158</v>
      </c>
      <c r="AZ896" s="167">
        <f>AY896-'Assumptions (Solar)'!AY51+AY902</f>
        <v>25058.70856</v>
      </c>
      <c r="BA896" s="167">
        <f>AZ896-'Assumptions (Solar)'!AZ51+AZ902</f>
        <v>25984.37555</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0.0</v>
      </c>
      <c r="M897" s="151">
        <v>0.0</v>
      </c>
      <c r="N897" s="151">
        <v>0.0</v>
      </c>
      <c r="O897" s="151">
        <v>0.0</v>
      </c>
      <c r="P897" s="151">
        <v>0.0</v>
      </c>
      <c r="Q897" s="151">
        <v>0.0</v>
      </c>
      <c r="R897" s="151">
        <v>3.5</v>
      </c>
      <c r="S897" s="151">
        <v>10.8</v>
      </c>
      <c r="T897" s="151">
        <v>41.1</v>
      </c>
      <c r="U897" s="151">
        <v>53.4</v>
      </c>
      <c r="V897" s="172">
        <f t="shared" ref="V897:W897" si="37">U897+U902</f>
        <v>65.7</v>
      </c>
      <c r="W897" s="172">
        <f t="shared" si="37"/>
        <v>65.7</v>
      </c>
      <c r="X897" s="154">
        <f t="shared" ref="X897:AZ897" si="38">W897+($BA$897-$W$897)/($BA$2-$W$2)</f>
        <v>991.3669838</v>
      </c>
      <c r="Y897" s="154">
        <f t="shared" si="38"/>
        <v>1917.033968</v>
      </c>
      <c r="Z897" s="154">
        <f t="shared" si="38"/>
        <v>2842.700952</v>
      </c>
      <c r="AA897" s="154">
        <f t="shared" si="38"/>
        <v>3768.367935</v>
      </c>
      <c r="AB897" s="154">
        <f t="shared" si="38"/>
        <v>4694.034919</v>
      </c>
      <c r="AC897" s="154">
        <f t="shared" si="38"/>
        <v>5619.701903</v>
      </c>
      <c r="AD897" s="154">
        <f t="shared" si="38"/>
        <v>6545.368887</v>
      </c>
      <c r="AE897" s="154">
        <f t="shared" si="38"/>
        <v>7471.035871</v>
      </c>
      <c r="AF897" s="154">
        <f t="shared" si="38"/>
        <v>8396.702855</v>
      </c>
      <c r="AG897" s="154">
        <f t="shared" si="38"/>
        <v>9322.369838</v>
      </c>
      <c r="AH897" s="154">
        <f t="shared" si="38"/>
        <v>10248.03682</v>
      </c>
      <c r="AI897" s="154">
        <f t="shared" si="38"/>
        <v>11173.70381</v>
      </c>
      <c r="AJ897" s="154">
        <f t="shared" si="38"/>
        <v>12099.37079</v>
      </c>
      <c r="AK897" s="154">
        <f t="shared" si="38"/>
        <v>13025.03777</v>
      </c>
      <c r="AL897" s="154">
        <f t="shared" si="38"/>
        <v>13950.70476</v>
      </c>
      <c r="AM897" s="154">
        <f t="shared" si="38"/>
        <v>14876.37174</v>
      </c>
      <c r="AN897" s="154">
        <f t="shared" si="38"/>
        <v>15802.03873</v>
      </c>
      <c r="AO897" s="154">
        <f t="shared" si="38"/>
        <v>16727.70571</v>
      </c>
      <c r="AP897" s="154">
        <f t="shared" si="38"/>
        <v>17653.37269</v>
      </c>
      <c r="AQ897" s="154">
        <f t="shared" si="38"/>
        <v>18579.03968</v>
      </c>
      <c r="AR897" s="154">
        <f t="shared" si="38"/>
        <v>19504.70666</v>
      </c>
      <c r="AS897" s="154">
        <f t="shared" si="38"/>
        <v>20430.37364</v>
      </c>
      <c r="AT897" s="154">
        <f t="shared" si="38"/>
        <v>21356.04063</v>
      </c>
      <c r="AU897" s="154">
        <f t="shared" si="38"/>
        <v>22281.70761</v>
      </c>
      <c r="AV897" s="154">
        <f t="shared" si="38"/>
        <v>23207.3746</v>
      </c>
      <c r="AW897" s="154">
        <f t="shared" si="38"/>
        <v>24133.04158</v>
      </c>
      <c r="AX897" s="154">
        <f t="shared" si="38"/>
        <v>25058.70856</v>
      </c>
      <c r="AY897" s="154">
        <f t="shared" si="38"/>
        <v>25984.37555</v>
      </c>
      <c r="AZ897" s="154">
        <f t="shared" si="38"/>
        <v>26910.04253</v>
      </c>
      <c r="BA897" s="155">
        <f>Inputs!$H$8</f>
        <v>27835.70952</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0.0</v>
      </c>
      <c r="O898" s="156">
        <v>0.0</v>
      </c>
      <c r="P898" s="156">
        <v>0.0</v>
      </c>
      <c r="Q898" s="156">
        <v>0.0</v>
      </c>
      <c r="R898" s="156">
        <v>0.003362</v>
      </c>
      <c r="S898" s="156">
        <v>0.011883</v>
      </c>
      <c r="T898" s="156">
        <v>0.055176</v>
      </c>
      <c r="U898" s="156">
        <v>0.098137</v>
      </c>
      <c r="V898" s="157">
        <f t="shared" ref="V898:W898" si="39">if($U$898&gt;0,(V897/$U$897)*$U$898,U$898)</f>
        <v>0.1207415899</v>
      </c>
      <c r="W898" s="157">
        <f t="shared" si="39"/>
        <v>0.1207415899</v>
      </c>
      <c r="X898" s="154">
        <f t="shared" ref="X898:AZ898" si="40">W898+($BA$898-$W$898)/($BA$2-$W$2)</f>
        <v>1.514276598</v>
      </c>
      <c r="Y898" s="154">
        <f t="shared" si="40"/>
        <v>2.907811607</v>
      </c>
      <c r="Z898" s="154">
        <f t="shared" si="40"/>
        <v>4.301346615</v>
      </c>
      <c r="AA898" s="154">
        <f t="shared" si="40"/>
        <v>5.694881623</v>
      </c>
      <c r="AB898" s="154">
        <f t="shared" si="40"/>
        <v>7.088416632</v>
      </c>
      <c r="AC898" s="154">
        <f t="shared" si="40"/>
        <v>8.48195164</v>
      </c>
      <c r="AD898" s="154">
        <f t="shared" si="40"/>
        <v>9.875486649</v>
      </c>
      <c r="AE898" s="154">
        <f t="shared" si="40"/>
        <v>11.26902166</v>
      </c>
      <c r="AF898" s="154">
        <f t="shared" si="40"/>
        <v>12.66255667</v>
      </c>
      <c r="AG898" s="154">
        <f t="shared" si="40"/>
        <v>14.05609167</v>
      </c>
      <c r="AH898" s="154">
        <f t="shared" si="40"/>
        <v>15.44962668</v>
      </c>
      <c r="AI898" s="154">
        <f t="shared" si="40"/>
        <v>16.84316169</v>
      </c>
      <c r="AJ898" s="154">
        <f t="shared" si="40"/>
        <v>18.2366967</v>
      </c>
      <c r="AK898" s="154">
        <f t="shared" si="40"/>
        <v>19.63023171</v>
      </c>
      <c r="AL898" s="154">
        <f t="shared" si="40"/>
        <v>21.02376672</v>
      </c>
      <c r="AM898" s="154">
        <f t="shared" si="40"/>
        <v>22.41730172</v>
      </c>
      <c r="AN898" s="154">
        <f t="shared" si="40"/>
        <v>23.81083673</v>
      </c>
      <c r="AO898" s="154">
        <f t="shared" si="40"/>
        <v>25.20437174</v>
      </c>
      <c r="AP898" s="154">
        <f t="shared" si="40"/>
        <v>26.59790675</v>
      </c>
      <c r="AQ898" s="154">
        <f t="shared" si="40"/>
        <v>27.99144176</v>
      </c>
      <c r="AR898" s="154">
        <f t="shared" si="40"/>
        <v>29.38497677</v>
      </c>
      <c r="AS898" s="154">
        <f t="shared" si="40"/>
        <v>30.77851177</v>
      </c>
      <c r="AT898" s="154">
        <f t="shared" si="40"/>
        <v>32.17204678</v>
      </c>
      <c r="AU898" s="154">
        <f t="shared" si="40"/>
        <v>33.56558179</v>
      </c>
      <c r="AV898" s="154">
        <f t="shared" si="40"/>
        <v>34.9591168</v>
      </c>
      <c r="AW898" s="154">
        <f t="shared" si="40"/>
        <v>36.35265181</v>
      </c>
      <c r="AX898" s="154">
        <f t="shared" si="40"/>
        <v>37.74618682</v>
      </c>
      <c r="AY898" s="154">
        <f t="shared" si="40"/>
        <v>39.13972182</v>
      </c>
      <c r="AZ898" s="154">
        <f t="shared" si="40"/>
        <v>40.53325683</v>
      </c>
      <c r="BA898" s="243">
        <f>Inputs!$I$8</f>
        <v>41.92679184</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v>
      </c>
      <c r="M899" s="212">
        <f>M897*('Assumptions (Solar)'!L20*'Assumptions (Solar)'!L27+'Assumptions (Solar)'!L21*'Assumptions (Solar)'!L28)/10^9</f>
        <v>0</v>
      </c>
      <c r="N899" s="212">
        <f>N897*('Assumptions (Solar)'!M20*'Assumptions (Solar)'!M27+'Assumptions (Solar)'!M21*'Assumptions (Solar)'!M28)/10^9</f>
        <v>0</v>
      </c>
      <c r="O899" s="212">
        <f>O897*('Assumptions (Solar)'!N20*'Assumptions (Solar)'!N27+'Assumptions (Solar)'!N21*'Assumptions (Solar)'!N28)/10^9</f>
        <v>0</v>
      </c>
      <c r="P899" s="212">
        <f>P897*('Assumptions (Solar)'!O20*'Assumptions (Solar)'!O27+'Assumptions (Solar)'!O21*'Assumptions (Solar)'!O28)/10^9</f>
        <v>0</v>
      </c>
      <c r="Q899" s="212">
        <f>Q897*('Assumptions (Solar)'!P20*'Assumptions (Solar)'!P27+'Assumptions (Solar)'!P21*'Assumptions (Solar)'!P28)/10^9</f>
        <v>0</v>
      </c>
      <c r="R899" s="212">
        <f>R897*('Assumptions (Solar)'!Q20*'Assumptions (Solar)'!Q27+'Assumptions (Solar)'!Q21*'Assumptions (Solar)'!Q28)/10^9</f>
        <v>0.00007368992592</v>
      </c>
      <c r="S899" s="212">
        <f>S897*('Assumptions (Solar)'!R20*'Assumptions (Solar)'!R27+'Assumptions (Solar)'!R21*'Assumptions (Solar)'!R28)/10^9</f>
        <v>0.0002223212271</v>
      </c>
      <c r="T899" s="212">
        <f>T897*('Assumptions (Solar)'!S20*'Assumptions (Solar)'!S27+'Assumptions (Solar)'!S21*'Assumptions (Solar)'!S28)/10^9</f>
        <v>0.0008354105816</v>
      </c>
      <c r="U899" s="212">
        <f>U897*('Assumptions (Solar)'!T20*'Assumptions (Solar)'!T27+'Assumptions (Solar)'!T21*'Assumptions (Solar)'!T28)/10^9</f>
        <v>0.001079384583</v>
      </c>
      <c r="V899" s="212">
        <f>V897*('Assumptions (Solar)'!U20*'Assumptions (Solar)'!U27+'Assumptions (Solar)'!U21*'Assumptions (Solar)'!U28)/10^9</f>
        <v>0.001213604492</v>
      </c>
      <c r="W899" s="212">
        <f>W897*('Assumptions (Solar)'!V20*'Assumptions (Solar)'!V27+'Assumptions (Solar)'!V21*'Assumptions (Solar)'!V28)/10^9</f>
        <v>0.001197565333</v>
      </c>
      <c r="X899" s="212">
        <f>X897*('Assumptions (Solar)'!W20*'Assumptions (Solar)'!W27+'Assumptions (Solar)'!W21*'Assumptions (Solar)'!W28)/10^9</f>
        <v>0.0160163491</v>
      </c>
      <c r="Y899" s="212">
        <f>Y897*('Assumptions (Solar)'!X20*'Assumptions (Solar)'!X27+'Assumptions (Solar)'!X21*'Assumptions (Solar)'!X28)/10^9</f>
        <v>0.03032248303</v>
      </c>
      <c r="Z899" s="212">
        <f>Z897*('Assumptions (Solar)'!Y20*'Assumptions (Solar)'!Y27+'Assumptions (Solar)'!Y21*'Assumptions (Solar)'!Y28)/10^9</f>
        <v>0.04394392633</v>
      </c>
      <c r="AA899" s="212">
        <f>AA897*('Assumptions (Solar)'!Z20*'Assumptions (Solar)'!Z27+'Assumptions (Solar)'!Z21*'Assumptions (Solar)'!Z28)/10^9</f>
        <v>0.05682550356</v>
      </c>
      <c r="AB899" s="212">
        <f>AB897*('Assumptions (Solar)'!AA20*'Assumptions (Solar)'!AA27+'Assumptions (Solar)'!AA21*'Assumptions (Solar)'!AA28)/10^9</f>
        <v>0.06891395864</v>
      </c>
      <c r="AC899" s="212">
        <f>AC897*('Assumptions (Solar)'!AB20*'Assumptions (Solar)'!AB27+'Assumptions (Solar)'!AB21*'Assumptions (Solar)'!AB28)/10^9</f>
        <v>0.08013861374</v>
      </c>
      <c r="AD899" s="212">
        <f>AD897*('Assumptions (Solar)'!AC20*'Assumptions (Solar)'!AC27+'Assumptions (Solar)'!AC21*'Assumptions (Solar)'!AC28)/10^9</f>
        <v>0.09044001671</v>
      </c>
      <c r="AE899" s="212">
        <f>AE897*('Assumptions (Solar)'!AD20*'Assumptions (Solar)'!AD27+'Assumptions (Solar)'!AD21*'Assumptions (Solar)'!AD28)/10^9</f>
        <v>0.09976089122</v>
      </c>
      <c r="AF899" s="212">
        <f>AF897*('Assumptions (Solar)'!AE20*'Assumptions (Solar)'!AE27+'Assumptions (Solar)'!AE21*'Assumptions (Solar)'!AE28)/10^9</f>
        <v>0.1080153473</v>
      </c>
      <c r="AG899" s="212">
        <f>AG897*('Assumptions (Solar)'!AF20*'Assumptions (Solar)'!AF27+'Assumptions (Solar)'!AF21*'Assumptions (Solar)'!AF28)/10^9</f>
        <v>0.1151392529</v>
      </c>
      <c r="AH899" s="212">
        <f>AH897*('Assumptions (Solar)'!AG20*'Assumptions (Solar)'!AG27+'Assumptions (Solar)'!AG21*'Assumptions (Solar)'!AG28)/10^9</f>
        <v>0.127895168</v>
      </c>
      <c r="AI899" s="212">
        <f>AI897*('Assumptions (Solar)'!AH20*'Assumptions (Solar)'!AH27+'Assumptions (Solar)'!AH21*'Assumptions (Solar)'!AH28)/10^9</f>
        <v>0.1408938753</v>
      </c>
      <c r="AJ899" s="212">
        <f>AJ897*('Assumptions (Solar)'!AI20*'Assumptions (Solar)'!AI27+'Assumptions (Solar)'!AI21*'Assumptions (Solar)'!AI28)/10^9</f>
        <v>0.1541358749</v>
      </c>
      <c r="AK899" s="212">
        <f>AK897*('Assumptions (Solar)'!AJ20*'Assumptions (Solar)'!AJ27+'Assumptions (Solar)'!AJ21*'Assumptions (Solar)'!AJ28)/10^9</f>
        <v>0.1676215138</v>
      </c>
      <c r="AL899" s="212">
        <f>AL897*('Assumptions (Solar)'!AK20*'Assumptions (Solar)'!AK27+'Assumptions (Solar)'!AK21*'Assumptions (Solar)'!AK28)/10^9</f>
        <v>0.1813509777</v>
      </c>
      <c r="AM899" s="212">
        <f>AM897*('Assumptions (Solar)'!AL20*'Assumptions (Solar)'!AL27+'Assumptions (Solar)'!AL21*'Assumptions (Solar)'!AL28)/10^9</f>
        <v>0.1953242836</v>
      </c>
      <c r="AN899" s="212">
        <f>AN897*('Assumptions (Solar)'!AM20*'Assumptions (Solar)'!AM27+'Assumptions (Solar)'!AM21*'Assumptions (Solar)'!AM28)/10^9</f>
        <v>0.2095412711</v>
      </c>
      <c r="AO899" s="212">
        <f>AO897*('Assumptions (Solar)'!AN20*'Assumptions (Solar)'!AN27+'Assumptions (Solar)'!AN21*'Assumptions (Solar)'!AN28)/10^9</f>
        <v>0.224001594</v>
      </c>
      <c r="AP899" s="212">
        <f>AP897*('Assumptions (Solar)'!AO20*'Assumptions (Solar)'!AO27+'Assumptions (Solar)'!AO21*'Assumptions (Solar)'!AO28)/10^9</f>
        <v>0.2387047113</v>
      </c>
      <c r="AQ899" s="212">
        <f>AQ897*('Assumptions (Solar)'!AP20*'Assumptions (Solar)'!AP27+'Assumptions (Solar)'!AP21*'Assumptions (Solar)'!AP28)/10^9</f>
        <v>0.253649878</v>
      </c>
      <c r="AR899" s="212">
        <f>AR897*('Assumptions (Solar)'!AQ20*'Assumptions (Solar)'!AQ27+'Assumptions (Solar)'!AQ21*'Assumptions (Solar)'!AQ28)/10^9</f>
        <v>0.2688361359</v>
      </c>
      <c r="AS899" s="212">
        <f>AS897*('Assumptions (Solar)'!AR20*'Assumptions (Solar)'!AR27+'Assumptions (Solar)'!AR21*'Assumptions (Solar)'!AR28)/10^9</f>
        <v>0.2842623032</v>
      </c>
      <c r="AT899" s="212">
        <f>AT897*('Assumptions (Solar)'!AS20*'Assumptions (Solar)'!AS27+'Assumptions (Solar)'!AS21*'Assumptions (Solar)'!AS28)/10^9</f>
        <v>0.2999269648</v>
      </c>
      <c r="AU899" s="212">
        <f>AU897*('Assumptions (Solar)'!AT20*'Assumptions (Solar)'!AT27+'Assumptions (Solar)'!AT21*'Assumptions (Solar)'!AT28)/10^9</f>
        <v>0.3158284616</v>
      </c>
      <c r="AV899" s="212">
        <f>AV897*('Assumptions (Solar)'!AU20*'Assumptions (Solar)'!AU27+'Assumptions (Solar)'!AU21*'Assumptions (Solar)'!AU28)/10^9</f>
        <v>0.3319648795</v>
      </c>
      <c r="AW899" s="212">
        <f>AW897*('Assumptions (Solar)'!AV20*'Assumptions (Solar)'!AV27+'Assumptions (Solar)'!AV21*'Assumptions (Solar)'!AV28)/10^9</f>
        <v>0.3483340385</v>
      </c>
      <c r="AX899" s="212">
        <f>AX897*('Assumptions (Solar)'!AW20*'Assumptions (Solar)'!AW27+'Assumptions (Solar)'!AW21*'Assumptions (Solar)'!AW28)/10^9</f>
        <v>0.3649334806</v>
      </c>
      <c r="AY899" s="212">
        <f>AY897*('Assumptions (Solar)'!AX20*'Assumptions (Solar)'!AX27+'Assumptions (Solar)'!AX21*'Assumptions (Solar)'!AX28)/10^9</f>
        <v>0.3817604583</v>
      </c>
      <c r="AZ899" s="212">
        <f>AZ897*('Assumptions (Solar)'!AY20*'Assumptions (Solar)'!AY27+'Assumptions (Solar)'!AY21*'Assumptions (Solar)'!AY28)/10^9</f>
        <v>0.3988119216</v>
      </c>
      <c r="BA899" s="212">
        <f>BA897*('Assumptions (Solar)'!AZ20*'Assumptions (Solar)'!AZ27+'Assumptions (Solar)'!AZ21*'Assumptions (Solar)'!AZ28)/10^9</f>
        <v>0.4160845055</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v>
      </c>
      <c r="O900" s="212">
        <f>O898*'Assumptions (Solar)'!N45/10^3</f>
        <v>0</v>
      </c>
      <c r="P900" s="212">
        <f>P898*'Assumptions (Solar)'!O45/10^3</f>
        <v>0</v>
      </c>
      <c r="Q900" s="212">
        <f>Q898*'Assumptions (Solar)'!P45/10^3</f>
        <v>0</v>
      </c>
      <c r="R900" s="212">
        <f>R898*'Assumptions (Solar)'!Q45/10^3</f>
        <v>0.0002012715092</v>
      </c>
      <c r="S900" s="212">
        <f>S898*'Assumptions (Solar)'!R45/10^3</f>
        <v>0.00076134381</v>
      </c>
      <c r="T900" s="212">
        <f>T898*'Assumptions (Solar)'!S45/10^3</f>
        <v>0.00345070704</v>
      </c>
      <c r="U900" s="212">
        <f>U898*'Assumptions (Solar)'!T45/10^3</f>
        <v>0.0063003954</v>
      </c>
      <c r="V900" s="212">
        <f>V898*'Assumptions (Solar)'!U45/10^3</f>
        <v>0.007859070086</v>
      </c>
      <c r="W900" s="212">
        <f>W898*'Assumptions (Solar)'!V45/10^3</f>
        <v>0.00819754257</v>
      </c>
      <c r="X900" s="212">
        <f>X898*'Assumptions (Solar)'!W45/10^3</f>
        <v>0.1035889818</v>
      </c>
      <c r="Y900" s="212">
        <f>Y898*'Assumptions (Solar)'!X45/10^3</f>
        <v>0.2007548481</v>
      </c>
      <c r="Z900" s="212">
        <f>Z898*'Assumptions (Solar)'!Y45/10^3</f>
        <v>0.3018079855</v>
      </c>
      <c r="AA900" s="212">
        <f>AA898*'Assumptions (Solar)'!Z45/10^3</f>
        <v>0.4071814164</v>
      </c>
      <c r="AB900" s="212">
        <f>AB898*'Assumptions (Solar)'!AA45/10^3</f>
        <v>0.5211162193</v>
      </c>
      <c r="AC900" s="212">
        <f>AC898*'Assumptions (Solar)'!AB45/10^3</f>
        <v>0.6336324922</v>
      </c>
      <c r="AD900" s="212">
        <f>AD898*'Assumptions (Solar)'!AC45/10^3</f>
        <v>0.7522317176</v>
      </c>
      <c r="AE900" s="212">
        <f>AE898*'Assumptions (Solar)'!AD45/10^3</f>
        <v>0.8734560087</v>
      </c>
      <c r="AF900" s="212">
        <f>AF898*'Assumptions (Solar)'!AE45/10^3</f>
        <v>0.9995446154</v>
      </c>
      <c r="AG900" s="212">
        <f>AG898*'Assumptions (Solar)'!AF45/10^3</f>
        <v>1.130036117</v>
      </c>
      <c r="AH900" s="212">
        <f>AH898*'Assumptions (Solar)'!AG45/10^3</f>
        <v>1.266857337</v>
      </c>
      <c r="AI900" s="212">
        <f>AI898*'Assumptions (Solar)'!AH45/10^3</f>
        <v>1.402835777</v>
      </c>
      <c r="AJ900" s="212">
        <f>AJ898*'Assumptions (Solar)'!AI45/10^3</f>
        <v>1.541952462</v>
      </c>
      <c r="AK900" s="212">
        <f>AK898*'Assumptions (Solar)'!AJ45/10^3</f>
        <v>1.685109343</v>
      </c>
      <c r="AL900" s="212">
        <f>AL898*'Assumptions (Solar)'!AK45/10^3</f>
        <v>1.835006918</v>
      </c>
      <c r="AM900" s="212">
        <f>AM898*'Assumptions (Solar)'!AL45/10^3</f>
        <v>1.997192382</v>
      </c>
      <c r="AN900" s="212">
        <f>AN898*'Assumptions (Solar)'!AM45/10^3</f>
        <v>2.163098082</v>
      </c>
      <c r="AO900" s="212">
        <f>AO898*'Assumptions (Solar)'!AN45/10^3</f>
        <v>2.341104793</v>
      </c>
      <c r="AP900" s="212">
        <f>AP898*'Assumptions (Solar)'!AO45/10^3</f>
        <v>2.525747332</v>
      </c>
      <c r="AQ900" s="212">
        <f>AQ898*'Assumptions (Solar)'!AP45/10^3</f>
        <v>2.712316123</v>
      </c>
      <c r="AR900" s="212">
        <f>AR898*'Assumptions (Solar)'!AQ45/10^3</f>
        <v>2.903027659</v>
      </c>
      <c r="AS900" s="212">
        <f>AS898*'Assumptions (Solar)'!AR45/10^3</f>
        <v>3.098624211</v>
      </c>
      <c r="AT900" s="212">
        <f>AT898*'Assumptions (Solar)'!AS45/10^3</f>
        <v>3.30309793</v>
      </c>
      <c r="AU900" s="212">
        <f>AU898*'Assumptions (Solar)'!AT45/10^3</f>
        <v>3.51761054</v>
      </c>
      <c r="AV900" s="212">
        <f>AV898*'Assumptions (Solar)'!AU45/10^3</f>
        <v>3.739965819</v>
      </c>
      <c r="AW900" s="212">
        <f>AW898*'Assumptions (Solar)'!AV45/10^3</f>
        <v>3.961689455</v>
      </c>
      <c r="AX900" s="212">
        <f>AX898*'Assumptions (Solar)'!AW45/10^3</f>
        <v>4.203967213</v>
      </c>
      <c r="AY900" s="212">
        <f>AY898*'Assumptions (Solar)'!AX45/10^3</f>
        <v>4.516305495</v>
      </c>
      <c r="AZ900" s="212">
        <f>AZ898*'Assumptions (Solar)'!AY45/10^3</f>
        <v>4.801691204</v>
      </c>
      <c r="BA900" s="212">
        <f>BA898*'Assumptions (Solar)'!AZ45/10^3</f>
        <v>5.068085861</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v>
      </c>
      <c r="M901" s="176">
        <f>M897*'Assumptions (Solar)'!L47*'Assumptions (Solar)'!L48*365/10^9</f>
        <v>0</v>
      </c>
      <c r="N901" s="176">
        <f>N897*'Assumptions (Solar)'!M47*'Assumptions (Solar)'!M48*365/10^9</f>
        <v>0</v>
      </c>
      <c r="O901" s="176">
        <f>O897*'Assumptions (Solar)'!N47*'Assumptions (Solar)'!N48*365/10^9</f>
        <v>0</v>
      </c>
      <c r="P901" s="176">
        <f>P897*'Assumptions (Solar)'!O47*'Assumptions (Solar)'!O48*365/10^9</f>
        <v>0</v>
      </c>
      <c r="Q901" s="176">
        <f>Q897*'Assumptions (Solar)'!P47*'Assumptions (Solar)'!P48*365/10^9</f>
        <v>0</v>
      </c>
      <c r="R901" s="176">
        <f>R897*'Assumptions (Solar)'!Q47*'Assumptions (Solar)'!Q48*365/10^9</f>
        <v>0.0001255002026</v>
      </c>
      <c r="S901" s="176">
        <f>S897*'Assumptions (Solar)'!R47*'Assumptions (Solar)'!R48*365/10^9</f>
        <v>0.0003190579824</v>
      </c>
      <c r="T901" s="176">
        <f>T897*'Assumptions (Solar)'!S47*'Assumptions (Solar)'!S48*365/10^9</f>
        <v>0.001299444726</v>
      </c>
      <c r="U901" s="176">
        <f>U897*'Assumptions (Solar)'!T47*'Assumptions (Solar)'!T48*365/10^9</f>
        <v>0.001648012111</v>
      </c>
      <c r="V901" s="176">
        <f>V897*'Assumptions (Solar)'!U47*'Assumptions (Solar)'!U48*365/10^9</f>
        <v>0.002081429295</v>
      </c>
      <c r="W901" s="176">
        <f>W897*'Assumptions (Solar)'!V47*'Assumptions (Solar)'!V48*365/10^9</f>
        <v>0.002110284</v>
      </c>
      <c r="X901" s="176">
        <f>X897*'Assumptions (Solar)'!W47*'Assumptions (Solar)'!W48*365/10^9</f>
        <v>0.03208422483</v>
      </c>
      <c r="Y901" s="176">
        <f>Y897*'Assumptions (Solar)'!X47*'Assumptions (Solar)'!X48*365/10^9</f>
        <v>0.06261499216</v>
      </c>
      <c r="Z901" s="176">
        <f>Z897*'Assumptions (Solar)'!Y47*'Assumptions (Solar)'!Y48*365/10^9</f>
        <v>0.09436397066</v>
      </c>
      <c r="AA901" s="176">
        <f>AA897*'Assumptions (Solar)'!Z47*'Assumptions (Solar)'!Z48*365/10^9</f>
        <v>0.1274692098</v>
      </c>
      <c r="AB901" s="176">
        <f>AB897*'Assumptions (Solar)'!AA47*'Assumptions (Solar)'!AA48*365/10^9</f>
        <v>0.1632602348</v>
      </c>
      <c r="AC901" s="176">
        <f>AC897*'Assumptions (Solar)'!AB47*'Assumptions (Solar)'!AB48*365/10^9</f>
        <v>0.1986111713</v>
      </c>
      <c r="AD901" s="176">
        <f>AD897*'Assumptions (Solar)'!AC47*'Assumptions (Solar)'!AC48*365/10^9</f>
        <v>0.2358717934</v>
      </c>
      <c r="AE901" s="176">
        <f>AE897*'Assumptions (Solar)'!AD47*'Assumptions (Solar)'!AD48*365/10^9</f>
        <v>0.2739582549</v>
      </c>
      <c r="AF901" s="176">
        <f>AF897*'Assumptions (Solar)'!AE47*'Assumptions (Solar)'!AE48*365/10^9</f>
        <v>0.3135727486</v>
      </c>
      <c r="AG901" s="176">
        <f>AG897*'Assumptions (Solar)'!AF47*'Assumptions (Solar)'!AF48*365/10^9</f>
        <v>0.3545706778</v>
      </c>
      <c r="AH901" s="176">
        <f>AH897*'Assumptions (Solar)'!AG47*'Assumptions (Solar)'!AG48*365/10^9</f>
        <v>0.3975567619</v>
      </c>
      <c r="AI901" s="176">
        <f>AI897*'Assumptions (Solar)'!AH47*'Assumptions (Solar)'!AH48*365/10^9</f>
        <v>0.440280161</v>
      </c>
      <c r="AJ901" s="176">
        <f>AJ897*'Assumptions (Solar)'!AI47*'Assumptions (Solar)'!AI48*365/10^9</f>
        <v>0.4839899478</v>
      </c>
      <c r="AK901" s="176">
        <f>AK897*'Assumptions (Solar)'!AJ47*'Assumptions (Solar)'!AJ48*365/10^9</f>
        <v>0.5289692158</v>
      </c>
      <c r="AL901" s="176">
        <f>AL897*'Assumptions (Solar)'!AK47*'Assumptions (Solar)'!AK48*365/10^9</f>
        <v>0.5760657712</v>
      </c>
      <c r="AM901" s="176">
        <f>AM897*'Assumptions (Solar)'!AL47*'Assumptions (Solar)'!AL48*365/10^9</f>
        <v>0.6270213547</v>
      </c>
      <c r="AN901" s="176">
        <f>AN897*'Assumptions (Solar)'!AM47*'Assumptions (Solar)'!AM48*365/10^9</f>
        <v>0.6791464315</v>
      </c>
      <c r="AO901" s="176">
        <f>AO897*'Assumptions (Solar)'!AN47*'Assumptions (Solar)'!AN48*365/10^9</f>
        <v>0.7350723774</v>
      </c>
      <c r="AP901" s="176">
        <f>AP897*'Assumptions (Solar)'!AO47*'Assumptions (Solar)'!AO48*365/10^9</f>
        <v>0.793083437</v>
      </c>
      <c r="AQ901" s="176">
        <f>AQ897*'Assumptions (Solar)'!AP47*'Assumptions (Solar)'!AP48*365/10^9</f>
        <v>0.8517007813</v>
      </c>
      <c r="AR901" s="176">
        <f>AR897*'Assumptions (Solar)'!AQ47*'Assumptions (Solar)'!AQ48*365/10^9</f>
        <v>0.911620308</v>
      </c>
      <c r="AS901" s="176">
        <f>AS897*'Assumptions (Solar)'!AR47*'Assumptions (Solar)'!AR48*365/10^9</f>
        <v>0.9730750758</v>
      </c>
      <c r="AT901" s="176">
        <f>AT897*'Assumptions (Solar)'!AS47*'Assumptions (Solar)'!AS48*365/10^9</f>
        <v>1.037318786</v>
      </c>
      <c r="AU901" s="176">
        <f>AU897*'Assumptions (Solar)'!AT47*'Assumptions (Solar)'!AT48*365/10^9</f>
        <v>1.104716376</v>
      </c>
      <c r="AV901" s="176">
        <f>AV897*'Assumptions (Solar)'!AU47*'Assumptions (Solar)'!AU48*365/10^9</f>
        <v>1.174578209</v>
      </c>
      <c r="AW901" s="176">
        <f>AW897*'Assumptions (Solar)'!AV47*'Assumptions (Solar)'!AV48*365/10^9</f>
        <v>1.244242811</v>
      </c>
      <c r="AX901" s="176">
        <f>AX897*'Assumptions (Solar)'!AW47*'Assumptions (Solar)'!AW48*365/10^9</f>
        <v>1.320363976</v>
      </c>
      <c r="AY901" s="176">
        <f>AY897*'Assumptions (Solar)'!AX47*'Assumptions (Solar)'!AX48*365/10^9</f>
        <v>1.418491073</v>
      </c>
      <c r="AZ901" s="176">
        <f>AZ897*'Assumptions (Solar)'!AY47*'Assumptions (Solar)'!AY48*365/10^9</f>
        <v>1.508154579</v>
      </c>
      <c r="BA901" s="176">
        <f>BA897*'Assumptions (Solar)'!AZ47*'Assumptions (Solar)'!AZ48*365/10^9</f>
        <v>1.591854515</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0.0</v>
      </c>
      <c r="M902" s="172">
        <v>0.0</v>
      </c>
      <c r="N902" s="172">
        <v>0.0</v>
      </c>
      <c r="O902" s="172">
        <v>0.0</v>
      </c>
      <c r="P902" s="172">
        <v>0.0</v>
      </c>
      <c r="Q902" s="172">
        <v>0.0</v>
      </c>
      <c r="R902" s="172">
        <v>3.5</v>
      </c>
      <c r="S902" s="172">
        <v>7.3</v>
      </c>
      <c r="T902" s="172">
        <v>30.3</v>
      </c>
      <c r="U902" s="172">
        <v>12.3</v>
      </c>
      <c r="V902" s="172">
        <v>0.0</v>
      </c>
      <c r="W902" s="152">
        <v>0.0</v>
      </c>
      <c r="X902" s="148">
        <f t="shared" ref="X902:BA902" si="41">if(X897&gt;X896,X897-X896,0)</f>
        <v>925.6669838</v>
      </c>
      <c r="Y902" s="148">
        <f t="shared" si="41"/>
        <v>925.6669838</v>
      </c>
      <c r="Z902" s="148">
        <f t="shared" si="41"/>
        <v>925.6669838</v>
      </c>
      <c r="AA902" s="148">
        <f t="shared" si="41"/>
        <v>925.6669838</v>
      </c>
      <c r="AB902" s="148">
        <f t="shared" si="41"/>
        <v>925.6669838</v>
      </c>
      <c r="AC902" s="148">
        <f t="shared" si="41"/>
        <v>925.6669838</v>
      </c>
      <c r="AD902" s="148">
        <f t="shared" si="41"/>
        <v>925.6669838</v>
      </c>
      <c r="AE902" s="148">
        <f t="shared" si="41"/>
        <v>925.6669838</v>
      </c>
      <c r="AF902" s="148">
        <f t="shared" si="41"/>
        <v>925.6669838</v>
      </c>
      <c r="AG902" s="148">
        <f t="shared" si="41"/>
        <v>925.6669838</v>
      </c>
      <c r="AH902" s="148">
        <f t="shared" si="41"/>
        <v>925.6669838</v>
      </c>
      <c r="AI902" s="148">
        <f t="shared" si="41"/>
        <v>925.6669838</v>
      </c>
      <c r="AJ902" s="148">
        <f t="shared" si="41"/>
        <v>925.6669838</v>
      </c>
      <c r="AK902" s="148">
        <f t="shared" si="41"/>
        <v>925.6669838</v>
      </c>
      <c r="AL902" s="148">
        <f t="shared" si="41"/>
        <v>925.6669838</v>
      </c>
      <c r="AM902" s="148">
        <f t="shared" si="41"/>
        <v>925.6669838</v>
      </c>
      <c r="AN902" s="148">
        <f t="shared" si="41"/>
        <v>925.6669838</v>
      </c>
      <c r="AO902" s="148">
        <f t="shared" si="41"/>
        <v>925.6669838</v>
      </c>
      <c r="AP902" s="148">
        <f t="shared" si="41"/>
        <v>925.6669838</v>
      </c>
      <c r="AQ902" s="148">
        <f t="shared" si="41"/>
        <v>925.6669838</v>
      </c>
      <c r="AR902" s="148">
        <f t="shared" si="41"/>
        <v>929.1669838</v>
      </c>
      <c r="AS902" s="148">
        <f t="shared" si="41"/>
        <v>932.9669838</v>
      </c>
      <c r="AT902" s="148">
        <f t="shared" si="41"/>
        <v>955.9669838</v>
      </c>
      <c r="AU902" s="148">
        <f t="shared" si="41"/>
        <v>937.9669838</v>
      </c>
      <c r="AV902" s="148">
        <f t="shared" si="41"/>
        <v>925.6669838</v>
      </c>
      <c r="AW902" s="148">
        <f t="shared" si="41"/>
        <v>925.6669838</v>
      </c>
      <c r="AX902" s="148">
        <f t="shared" si="41"/>
        <v>1851.333968</v>
      </c>
      <c r="AY902" s="148">
        <f t="shared" si="41"/>
        <v>1851.333968</v>
      </c>
      <c r="AZ902" s="148">
        <f t="shared" si="41"/>
        <v>1851.333968</v>
      </c>
      <c r="BA902" s="148">
        <f t="shared" si="41"/>
        <v>1851.333968</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v>
      </c>
      <c r="L904" s="176">
        <f t="shared" si="42"/>
        <v>0</v>
      </c>
      <c r="M904" s="176">
        <f t="shared" si="42"/>
        <v>0</v>
      </c>
      <c r="N904" s="176">
        <f t="shared" si="42"/>
        <v>0</v>
      </c>
      <c r="O904" s="176">
        <f t="shared" si="42"/>
        <v>0</v>
      </c>
      <c r="P904" s="176">
        <f t="shared" si="42"/>
        <v>0</v>
      </c>
      <c r="Q904" s="176">
        <f t="shared" si="42"/>
        <v>0.01404174513</v>
      </c>
      <c r="R904" s="176">
        <f t="shared" si="42"/>
        <v>0.02633722626</v>
      </c>
      <c r="S904" s="176">
        <f t="shared" si="42"/>
        <v>0.09491376461</v>
      </c>
      <c r="T904" s="176">
        <f t="shared" si="42"/>
        <v>0.03637488706</v>
      </c>
      <c r="U904" s="176">
        <f t="shared" si="42"/>
        <v>0</v>
      </c>
      <c r="V904" s="176">
        <f t="shared" si="42"/>
        <v>0</v>
      </c>
      <c r="W904" s="176">
        <f t="shared" si="42"/>
        <v>1.828153081</v>
      </c>
      <c r="X904" s="176">
        <f t="shared" si="42"/>
        <v>1.277141207</v>
      </c>
      <c r="Y904" s="176">
        <f t="shared" si="42"/>
        <v>1.250054649</v>
      </c>
      <c r="Z904" s="176">
        <f t="shared" si="42"/>
        <v>1.221425149</v>
      </c>
      <c r="AA904" s="176">
        <f t="shared" si="42"/>
        <v>1.192242258</v>
      </c>
      <c r="AB904" s="176">
        <f t="shared" si="42"/>
        <v>1.160396114</v>
      </c>
      <c r="AC904" s="176">
        <f t="shared" si="42"/>
        <v>1.12685363</v>
      </c>
      <c r="AD904" s="176">
        <f t="shared" si="42"/>
        <v>1.092662215</v>
      </c>
      <c r="AE904" s="176">
        <f t="shared" si="42"/>
        <v>1.055584877</v>
      </c>
      <c r="AF904" s="176">
        <f t="shared" si="42"/>
        <v>1.016644991</v>
      </c>
      <c r="AG904" s="176">
        <f t="shared" si="42"/>
        <v>0.9757839938</v>
      </c>
      <c r="AH904" s="176">
        <f t="shared" si="42"/>
        <v>0.9864907021</v>
      </c>
      <c r="AI904" s="176">
        <f t="shared" si="42"/>
        <v>0.9972437806</v>
      </c>
      <c r="AJ904" s="176">
        <f t="shared" si="42"/>
        <v>1.006804104</v>
      </c>
      <c r="AK904" s="176">
        <f t="shared" si="42"/>
        <v>1.01761889</v>
      </c>
      <c r="AL904" s="176">
        <f t="shared" si="42"/>
        <v>1.027186866</v>
      </c>
      <c r="AM904" s="176">
        <f t="shared" si="42"/>
        <v>1.038051531</v>
      </c>
      <c r="AN904" s="176">
        <f t="shared" si="42"/>
        <v>1.047612925</v>
      </c>
      <c r="AO904" s="176">
        <f t="shared" si="42"/>
        <v>1.058514611</v>
      </c>
      <c r="AP904" s="176">
        <f t="shared" si="42"/>
        <v>1.069442937</v>
      </c>
      <c r="AQ904" s="176">
        <f t="shared" si="42"/>
        <v>1.083058492</v>
      </c>
      <c r="AR904" s="176">
        <f t="shared" si="42"/>
        <v>1.098518691</v>
      </c>
      <c r="AS904" s="176">
        <f t="shared" si="42"/>
        <v>1.135399693</v>
      </c>
      <c r="AT904" s="176">
        <f t="shared" si="42"/>
        <v>1.125111599</v>
      </c>
      <c r="AU904" s="176">
        <f t="shared" si="42"/>
        <v>1.119781372</v>
      </c>
      <c r="AV904" s="176">
        <f t="shared" si="42"/>
        <v>1.130709959</v>
      </c>
      <c r="AW904" s="176">
        <f t="shared" si="42"/>
        <v>2.283277536</v>
      </c>
      <c r="AX904" s="176">
        <f t="shared" si="42"/>
        <v>2.301885205</v>
      </c>
      <c r="AY904" s="176">
        <f t="shared" si="42"/>
        <v>2.323655234</v>
      </c>
      <c r="AZ904" s="176">
        <f t="shared" si="42"/>
        <v>2.34202876</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0.01404174513</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0.02633722626</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0.09491376461</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0.03637488706</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1.828153081</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1.277141207</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1.250054649</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1.221425149</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1.192242258</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1.160396114</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1.12685363</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1.092662215</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1.055584877</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1.016644991</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0.9757839938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0.9864907021</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0.9972437806</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1.006804104</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1.01761889</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1.027186866</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1.038051531</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1.047612925</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1.058514611</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1.069442937</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1.083058492</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1.098518691</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1.135399693</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1.125111599</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1.119781372</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1.130709959</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2.283277536</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2.301885205</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2.323655234</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2.34202876</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v>
      </c>
      <c r="L956" s="244">
        <f>L904*'Assumptions (Solar)'!$V$8</f>
        <v>0</v>
      </c>
      <c r="M956" s="244">
        <f>M904*'Assumptions (Solar)'!$V$8</f>
        <v>0</v>
      </c>
      <c r="N956" s="244">
        <f>N904*'Assumptions (Solar)'!$V$8</f>
        <v>0</v>
      </c>
      <c r="O956" s="244">
        <f>O904*'Assumptions (Solar)'!$V$8</f>
        <v>0</v>
      </c>
      <c r="P956" s="244">
        <f>P904*'Assumptions (Solar)'!$V$8</f>
        <v>0</v>
      </c>
      <c r="Q956" s="244">
        <f>Q904*'Assumptions (Solar)'!$V$8</f>
        <v>0.008425047078</v>
      </c>
      <c r="R956" s="244">
        <f>R904*'Assumptions (Solar)'!$V$8</f>
        <v>0.01580233575</v>
      </c>
      <c r="S956" s="244">
        <f>S904*'Assumptions (Solar)'!$V$8</f>
        <v>0.05694825877</v>
      </c>
      <c r="T956" s="244">
        <f>T904*'Assumptions (Solar)'!$V$8</f>
        <v>0.02182493224</v>
      </c>
      <c r="U956" s="244">
        <f>U904*'Assumptions (Solar)'!$V$8</f>
        <v>0</v>
      </c>
      <c r="V956" s="244">
        <f>V904*'Assumptions (Solar)'!$V$8</f>
        <v>0</v>
      </c>
      <c r="W956" s="244">
        <f>W904*'Assumptions (Solar)'!$V$8</f>
        <v>1.096891849</v>
      </c>
      <c r="X956" s="244">
        <f>X904*'Assumptions (Solar)'!$V$8</f>
        <v>0.7662847244</v>
      </c>
      <c r="Y956" s="244">
        <f>Y904*'Assumptions (Solar)'!$V$8</f>
        <v>0.7500327896</v>
      </c>
      <c r="Z956" s="244">
        <f>Z904*'Assumptions (Solar)'!$V$8</f>
        <v>0.7328550897</v>
      </c>
      <c r="AA956" s="244">
        <f>AA904*'Assumptions (Solar)'!$V$8</f>
        <v>0.715345355</v>
      </c>
      <c r="AB956" s="244">
        <f>AB904*'Assumptions (Solar)'!$V$8</f>
        <v>0.6962376681</v>
      </c>
      <c r="AC956" s="244">
        <f>AC904*'Assumptions (Solar)'!$V$8</f>
        <v>0.676112178</v>
      </c>
      <c r="AD956" s="244">
        <f>AD904*'Assumptions (Solar)'!$V$8</f>
        <v>0.6555973288</v>
      </c>
      <c r="AE956" s="244">
        <f>AE904*'Assumptions (Solar)'!$V$8</f>
        <v>0.6333509263</v>
      </c>
      <c r="AF956" s="244">
        <f>AF904*'Assumptions (Solar)'!$V$8</f>
        <v>0.6099869944</v>
      </c>
      <c r="AG956" s="244">
        <f>AG904*'Assumptions (Solar)'!$V$8</f>
        <v>0.5854703963</v>
      </c>
      <c r="AH956" s="244">
        <f>AH904*'Assumptions (Solar)'!$V$8</f>
        <v>0.5918944212</v>
      </c>
      <c r="AI956" s="244">
        <f>AI904*'Assumptions (Solar)'!$V$8</f>
        <v>0.5983462684</v>
      </c>
      <c r="AJ956" s="244">
        <f>AJ904*'Assumptions (Solar)'!$V$8</f>
        <v>0.6040824622</v>
      </c>
      <c r="AK956" s="244">
        <f>AK904*'Assumptions (Solar)'!$V$8</f>
        <v>0.6105713339</v>
      </c>
      <c r="AL956" s="244">
        <f>AL904*'Assumptions (Solar)'!$V$8</f>
        <v>0.6163121199</v>
      </c>
      <c r="AM956" s="244">
        <f>AM904*'Assumptions (Solar)'!$V$8</f>
        <v>0.6228309187</v>
      </c>
      <c r="AN956" s="244">
        <f>AN904*'Assumptions (Solar)'!$V$8</f>
        <v>0.6285677547</v>
      </c>
      <c r="AO956" s="244">
        <f>AO904*'Assumptions (Solar)'!$V$8</f>
        <v>0.6351087665</v>
      </c>
      <c r="AP956" s="244">
        <f>AP904*'Assumptions (Solar)'!$V$8</f>
        <v>0.6416657623</v>
      </c>
      <c r="AQ956" s="244">
        <f>AQ904*'Assumptions (Solar)'!$V$8</f>
        <v>0.649835095</v>
      </c>
      <c r="AR956" s="244">
        <f>AR904*'Assumptions (Solar)'!$V$8</f>
        <v>0.6591112147</v>
      </c>
      <c r="AS956" s="244">
        <f>AS904*'Assumptions (Solar)'!$V$8</f>
        <v>0.6812398158</v>
      </c>
      <c r="AT956" s="244">
        <f>AT904*'Assumptions (Solar)'!$V$8</f>
        <v>0.6750669593</v>
      </c>
      <c r="AU956" s="244">
        <f>AU904*'Assumptions (Solar)'!$V$8</f>
        <v>0.6718688233</v>
      </c>
      <c r="AV956" s="244">
        <f>AV904*'Assumptions (Solar)'!$V$8</f>
        <v>0.6784259755</v>
      </c>
      <c r="AW956" s="244">
        <f>AW904*'Assumptions (Solar)'!$V$8</f>
        <v>1.369966522</v>
      </c>
      <c r="AX956" s="244">
        <f>AX904*'Assumptions (Solar)'!$V$8</f>
        <v>1.381131123</v>
      </c>
      <c r="AY956" s="244">
        <f>AY904*'Assumptions (Solar)'!$V$8</f>
        <v>1.39419314</v>
      </c>
      <c r="AZ956" s="244">
        <f>AZ904*'Assumptions (Solar)'!$V$8</f>
        <v>1.405217256</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v>
      </c>
      <c r="L957" s="244">
        <f>L904*'Assumptions (Solar)'!$V$9</f>
        <v>0</v>
      </c>
      <c r="M957" s="244">
        <f>M904*'Assumptions (Solar)'!$V$9</f>
        <v>0</v>
      </c>
      <c r="N957" s="244">
        <f>N904*'Assumptions (Solar)'!$V$9</f>
        <v>0</v>
      </c>
      <c r="O957" s="244">
        <f>O904*'Assumptions (Solar)'!$V$9</f>
        <v>0</v>
      </c>
      <c r="P957" s="244">
        <f>P904*'Assumptions (Solar)'!$V$9</f>
        <v>0</v>
      </c>
      <c r="Q957" s="244">
        <f>Q904*'Assumptions (Solar)'!$V$9</f>
        <v>0.005616698052</v>
      </c>
      <c r="R957" s="244">
        <f>R904*'Assumptions (Solar)'!$V$9</f>
        <v>0.0105348905</v>
      </c>
      <c r="S957" s="244">
        <f>S904*'Assumptions (Solar)'!$V$9</f>
        <v>0.03796550585</v>
      </c>
      <c r="T957" s="244">
        <f>T904*'Assumptions (Solar)'!$V$9</f>
        <v>0.01454995483</v>
      </c>
      <c r="U957" s="244">
        <f>U904*'Assumptions (Solar)'!$V$9</f>
        <v>0</v>
      </c>
      <c r="V957" s="244">
        <f>V904*'Assumptions (Solar)'!$V$9</f>
        <v>0</v>
      </c>
      <c r="W957" s="244">
        <f>W904*'Assumptions (Solar)'!$V$9</f>
        <v>0.7312612325</v>
      </c>
      <c r="X957" s="244">
        <f>X904*'Assumptions (Solar)'!$V$9</f>
        <v>0.5108564829</v>
      </c>
      <c r="Y957" s="244">
        <f>Y904*'Assumptions (Solar)'!$V$9</f>
        <v>0.5000218598</v>
      </c>
      <c r="Z957" s="244">
        <f>Z904*'Assumptions (Solar)'!$V$9</f>
        <v>0.4885700598</v>
      </c>
      <c r="AA957" s="244">
        <f>AA904*'Assumptions (Solar)'!$V$9</f>
        <v>0.4768969033</v>
      </c>
      <c r="AB957" s="244">
        <f>AB904*'Assumptions (Solar)'!$V$9</f>
        <v>0.4641584454</v>
      </c>
      <c r="AC957" s="244">
        <f>AC904*'Assumptions (Solar)'!$V$9</f>
        <v>0.450741452</v>
      </c>
      <c r="AD957" s="244">
        <f>AD904*'Assumptions (Solar)'!$V$9</f>
        <v>0.4370648858</v>
      </c>
      <c r="AE957" s="244">
        <f>AE904*'Assumptions (Solar)'!$V$9</f>
        <v>0.4222339508</v>
      </c>
      <c r="AF957" s="244">
        <f>AF904*'Assumptions (Solar)'!$V$9</f>
        <v>0.4066579962</v>
      </c>
      <c r="AG957" s="244">
        <f>AG904*'Assumptions (Solar)'!$V$9</f>
        <v>0.3903135975</v>
      </c>
      <c r="AH957" s="244">
        <f>AH904*'Assumptions (Solar)'!$V$9</f>
        <v>0.3945962808</v>
      </c>
      <c r="AI957" s="244">
        <f>AI904*'Assumptions (Solar)'!$V$9</f>
        <v>0.3988975122</v>
      </c>
      <c r="AJ957" s="244">
        <f>AJ904*'Assumptions (Solar)'!$V$9</f>
        <v>0.4027216415</v>
      </c>
      <c r="AK957" s="244">
        <f>AK904*'Assumptions (Solar)'!$V$9</f>
        <v>0.4070475559</v>
      </c>
      <c r="AL957" s="244">
        <f>AL904*'Assumptions (Solar)'!$V$9</f>
        <v>0.4108747466</v>
      </c>
      <c r="AM957" s="244">
        <f>AM904*'Assumptions (Solar)'!$V$9</f>
        <v>0.4152206125</v>
      </c>
      <c r="AN957" s="244">
        <f>AN904*'Assumptions (Solar)'!$V$9</f>
        <v>0.4190451698</v>
      </c>
      <c r="AO957" s="244">
        <f>AO904*'Assumptions (Solar)'!$V$9</f>
        <v>0.4234058444</v>
      </c>
      <c r="AP957" s="244">
        <f>AP904*'Assumptions (Solar)'!$V$9</f>
        <v>0.4277771749</v>
      </c>
      <c r="AQ957" s="244">
        <f>AQ904*'Assumptions (Solar)'!$V$9</f>
        <v>0.4332233967</v>
      </c>
      <c r="AR957" s="244">
        <f>AR904*'Assumptions (Solar)'!$V$9</f>
        <v>0.4394074764</v>
      </c>
      <c r="AS957" s="244">
        <f>AS904*'Assumptions (Solar)'!$V$9</f>
        <v>0.4541598772</v>
      </c>
      <c r="AT957" s="244">
        <f>AT904*'Assumptions (Solar)'!$V$9</f>
        <v>0.4500446395</v>
      </c>
      <c r="AU957" s="244">
        <f>AU904*'Assumptions (Solar)'!$V$9</f>
        <v>0.4479125489</v>
      </c>
      <c r="AV957" s="244">
        <f>AV904*'Assumptions (Solar)'!$V$9</f>
        <v>0.4522839836</v>
      </c>
      <c r="AW957" s="244">
        <f>AW904*'Assumptions (Solar)'!$V$9</f>
        <v>0.9133110145</v>
      </c>
      <c r="AX957" s="244">
        <f>AX904*'Assumptions (Solar)'!$V$9</f>
        <v>0.9207540821</v>
      </c>
      <c r="AY957" s="244">
        <f>AY904*'Assumptions (Solar)'!$V$9</f>
        <v>0.9294620934</v>
      </c>
      <c r="AZ957" s="244">
        <f>AZ904*'Assumptions (Solar)'!$V$9</f>
        <v>0.9368115041</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v>
      </c>
      <c r="M958" s="177">
        <f t="array" ref="M958">SUM(IF(ISERROR(M959:M1009),"",M959:M1009))</f>
        <v>0</v>
      </c>
      <c r="N958" s="177">
        <f t="array" ref="N958">SUM(IF(ISERROR(N959:N1009),"",N959:N1009))</f>
        <v>0</v>
      </c>
      <c r="O958" s="177">
        <f t="array" ref="O958">SUM(IF(ISERROR(O959:O1009),"",O959:O1009))</f>
        <v>0</v>
      </c>
      <c r="P958" s="177">
        <f t="array" ref="P958">SUM(IF(ISERROR(P959:P1009),"",P959:P1009))</f>
        <v>0</v>
      </c>
      <c r="Q958" s="177">
        <f t="array" ref="Q958">SUM(IF(ISERROR(Q959:Q1009),"",Q959:Q1009))</f>
        <v>0</v>
      </c>
      <c r="R958" s="177">
        <f t="array" ref="R958">SUM(IF(ISERROR(R959:R1009),"",R959:R1009))</f>
        <v>-0.0005815766921</v>
      </c>
      <c r="S958" s="177">
        <f t="array" ref="S958">SUM(IF(ISERROR(S959:S1009),"",S959:S1009))</f>
        <v>-0.001718929985</v>
      </c>
      <c r="T958" s="177">
        <f t="array" ref="T958">SUM(IF(ISERROR(T959:T1009),"",T959:T1009))</f>
        <v>-0.005787553569</v>
      </c>
      <c r="U958" s="177">
        <f t="array" ref="U958">SUM(IF(ISERROR(U959:U1009),"",U959:U1009))</f>
        <v>-0.007757121767</v>
      </c>
      <c r="V958" s="177">
        <f t="array" ref="V958">SUM(IF(ISERROR(V959:V1009),"",V959:V1009))</f>
        <v>-0.008377691509</v>
      </c>
      <c r="W958" s="177">
        <f t="array" ref="W958">SUM(IF(ISERROR(W959:W1009),"",W959:W1009))</f>
        <v>-0.009047906829</v>
      </c>
      <c r="X958" s="177">
        <f t="array" ref="X958">SUM(IF(ISERROR(X959:X1009),"",X959:X1009))</f>
        <v>-0.08548962285</v>
      </c>
      <c r="Y958" s="177">
        <f t="array" ref="Y958">SUM(IF(ISERROR(Y959:Y1009),"",Y959:Y1009))</f>
        <v>-0.1452250354</v>
      </c>
      <c r="Z958" s="177">
        <f t="array" ref="Z958">SUM(IF(ISERROR(Z959:Z1009),"",Z959:Z1009))</f>
        <v>-0.2086174182</v>
      </c>
      <c r="AA958" s="177">
        <f t="array" ref="AA958">SUM(IF(ISERROR(AA959:AA1009),"",AA959:AA1009))</f>
        <v>-0.2758954238</v>
      </c>
      <c r="AB958" s="177">
        <f t="array" ref="AB958">SUM(IF(ISERROR(AB959:AB1009),"",AB959:AB1009))</f>
        <v>-0.3460914013</v>
      </c>
      <c r="AC958" s="177">
        <f t="array" ref="AC958">SUM(IF(ISERROR(AC959:AC1009),"",AC959:AC1009))</f>
        <v>-0.4194846297</v>
      </c>
      <c r="AD958" s="177">
        <f t="array" ref="AD958">SUM(IF(ISERROR(AD959:AD1009),"",AD959:AD1009))</f>
        <v>-0.4912281081</v>
      </c>
      <c r="AE958" s="177">
        <f t="array" ref="AE958">SUM(IF(ISERROR(AE959:AE1009),"",AE959:AE1009))</f>
        <v>-0.5725293466</v>
      </c>
      <c r="AF958" s="177">
        <f t="array" ref="AF958">SUM(IF(ISERROR(AF959:AF1009),"",AF959:AF1009))</f>
        <v>-0.662051585</v>
      </c>
      <c r="AG958" s="177">
        <f t="array" ref="AG958">SUM(IF(ISERROR(AG959:AG1009),"",AG959:AG1009))</f>
        <v>-0.7571228021</v>
      </c>
      <c r="AH958" s="177">
        <f t="array" ref="AH958">SUM(IF(ISERROR(AH959:AH1009),"",AH959:AH1009))</f>
        <v>-0.694638117</v>
      </c>
      <c r="AI958" s="177">
        <f t="array" ref="AI958">SUM(IF(ISERROR(AI959:AI1009),"",AI959:AI1009))</f>
        <v>-0.676868315</v>
      </c>
      <c r="AJ958" s="177">
        <f t="array" ref="AJ958">SUM(IF(ISERROR(AJ959:AJ1009),"",AJ959:AJ1009))</f>
        <v>-0.660544314</v>
      </c>
      <c r="AK958" s="177">
        <f t="array" ref="AK958">SUM(IF(ISERROR(AK959:AK1009),"",AK959:AK1009))</f>
        <v>-0.6458703433</v>
      </c>
      <c r="AL958" s="177">
        <f t="array" ref="AL958">SUM(IF(ISERROR(AL959:AL1009),"",AL959:AL1009))</f>
        <v>-0.6330798453</v>
      </c>
      <c r="AM958" s="177">
        <f t="array" ref="AM958">SUM(IF(ISERROR(AM959:AM1009),"",AM959:AM1009))</f>
        <v>-0.6225099997</v>
      </c>
      <c r="AN958" s="177">
        <f t="array" ref="AN958">SUM(IF(ISERROR(AN959:AN1009),"",AN959:AN1009))</f>
        <v>-0.6145438474</v>
      </c>
      <c r="AO958" s="177">
        <f t="array" ref="AO958">SUM(IF(ISERROR(AO959:AO1009),"",AO959:AO1009))</f>
        <v>-0.6093937312</v>
      </c>
      <c r="AP958" s="177">
        <f t="array" ref="AP958">SUM(IF(ISERROR(AP959:AP1009),"",AP959:AP1009))</f>
        <v>-0.6075984984</v>
      </c>
      <c r="AQ958" s="177">
        <f t="array" ref="AQ958">SUM(IF(ISERROR(AQ959:AQ1009),"",AQ959:AQ1009))</f>
        <v>-0.6095941879</v>
      </c>
      <c r="AR958" s="177">
        <f t="array" ref="AR958">SUM(IF(ISERROR(AR959:AR1009),"",AR959:AR1009))</f>
        <v>-0.6159671534</v>
      </c>
      <c r="AS958" s="177">
        <f t="array" ref="AS958">SUM(IF(ISERROR(AS959:AS1009),"",AS959:AS1009))</f>
        <v>-0.6225329129</v>
      </c>
      <c r="AT958" s="177">
        <f t="array" ref="AT958">SUM(IF(ISERROR(AT959:AT1009),"",AT959:AT1009))</f>
        <v>-0.6301899436</v>
      </c>
      <c r="AU958" s="177">
        <f t="array" ref="AU958">SUM(IF(ISERROR(AU959:AU1009),"",AU959:AU1009))</f>
        <v>-0.6371785657</v>
      </c>
      <c r="AV958" s="177">
        <f t="array" ref="AV958">SUM(IF(ISERROR(AV959:AV1009),"",AV959:AV1009))</f>
        <v>-0.6435384786</v>
      </c>
      <c r="AW958" s="177">
        <f t="array" ref="AW958">SUM(IF(ISERROR(AW959:AW1009),"",AW959:AW1009))</f>
        <v>-0.650004275</v>
      </c>
      <c r="AX958" s="177">
        <f t="array" ref="AX958">SUM(IF(ISERROR(AX959:AX1009),"",AX959:AX1009))</f>
        <v>-0.7037525321</v>
      </c>
      <c r="AY958" s="177">
        <f t="array" ref="AY958">SUM(IF(ISERROR(AY959:AY1009),"",AY959:AY1009))</f>
        <v>-0.7617163789</v>
      </c>
      <c r="AZ958" s="177">
        <f t="array" ref="AZ958">SUM(IF(ISERROR(AZ959:AZ1009),"",AZ959:AZ1009))</f>
        <v>-0.824244194</v>
      </c>
      <c r="BA958" s="177">
        <f t="array" ref="BA958">SUM(IF(ISERROR(BA959:BA1009),"",BA959:BA1009))</f>
        <v>-0.8915580378</v>
      </c>
      <c r="BB958" s="177">
        <f t="array" ref="BB958">SUM(IF(ISERROR(BB959:BB1009),"",BB959:BB1009))</f>
        <v>-0.8660380889</v>
      </c>
      <c r="BC958" s="177">
        <f t="array" ref="BC958">SUM(IF(ISERROR(BC959:BC1009),"",BC959:BC1009))</f>
        <v>-0.8370941287</v>
      </c>
      <c r="BD958" s="177">
        <f t="array" ref="BD958">SUM(IF(ISERROR(BD959:BD1009),"",BD959:BD1009))</f>
        <v>-0.8025368375</v>
      </c>
      <c r="BE958" s="177">
        <f t="array" ref="BE958">SUM(IF(ISERROR(BE959:BE1009),"",BE959:BE1009))</f>
        <v>-0.7661349008</v>
      </c>
      <c r="BF958" s="177">
        <f t="array" ref="BF958">SUM(IF(ISERROR(BF959:BF1009),"",BF959:BF1009))</f>
        <v>-0.7272974256</v>
      </c>
      <c r="BG958" s="177">
        <f t="array" ref="BG958">SUM(IF(ISERROR(BG959:BG1009),"",BG959:BG1009))</f>
        <v>-0.6843757434</v>
      </c>
      <c r="BH958" s="177">
        <f t="array" ref="BH958">SUM(IF(ISERROR(BH959:BH1009),"",BH959:BH1009))</f>
        <v>-0.5349603926</v>
      </c>
      <c r="BI958" s="177">
        <f t="array" ref="BI958">SUM(IF(ISERROR(BI959:BI1009),"",BI959:BI1009))</f>
        <v>-0.3719279589</v>
      </c>
      <c r="BJ958" s="177">
        <f t="array" ref="BJ958">SUM(IF(ISERROR(BJ959:BJ1009),"",BJ959:BJ1009))</f>
        <v>-0.1939063048</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v>
      </c>
      <c r="O970" s="177">
        <f>IF(and($N$902&gt;0,Model!X$1&lt;='Assumptions (Solar)'!$V$13),PPMT('Assumptions (Solar)'!$V$10,Model!X$1,'Assumptions (Solar)'!$V$13,'Assumptions (Solar)'!$V$8*Model!$N$902*('Assumptions (Solar)'!$L$20*'Assumptions (Solar)'!$L$2+'Assumptions (Solar)'!$L$21*'Assumptions (Solar)'!$L$3)/10^9),0)</f>
        <v>0</v>
      </c>
      <c r="P970" s="177">
        <f>IF(and($N$902&gt;0,Model!Y$1&lt;='Assumptions (Solar)'!$V$13),PPMT('Assumptions (Solar)'!$V$10,Model!Y$1,'Assumptions (Solar)'!$V$13,'Assumptions (Solar)'!$V$8*Model!$N$902*('Assumptions (Solar)'!$L$20*'Assumptions (Solar)'!$L$2+'Assumptions (Solar)'!$L$21*'Assumptions (Solar)'!$L$3)/10^9),0)</f>
        <v>0</v>
      </c>
      <c r="Q970" s="177">
        <f>IF(and($N$902&gt;0,Model!Z$1&lt;='Assumptions (Solar)'!$V$13),PPMT('Assumptions (Solar)'!$V$10,Model!Z$1,'Assumptions (Solar)'!$V$13,'Assumptions (Solar)'!$V$8*Model!$N$902*('Assumptions (Solar)'!$L$20*'Assumptions (Solar)'!$L$2+'Assumptions (Solar)'!$L$21*'Assumptions (Solar)'!$L$3)/10^9),0)</f>
        <v>0</v>
      </c>
      <c r="R970" s="177">
        <f>IF(and($N$902&gt;0,Model!AA$1&lt;='Assumptions (Solar)'!$V$13),PPMT('Assumptions (Solar)'!$V$10,Model!AA$1,'Assumptions (Solar)'!$V$13,'Assumptions (Solar)'!$V$8*Model!$N$902*('Assumptions (Solar)'!$L$20*'Assumptions (Solar)'!$L$2+'Assumptions (Solar)'!$L$21*'Assumptions (Solar)'!$L$3)/10^9),0)</f>
        <v>0</v>
      </c>
      <c r="S970" s="177">
        <f>IF(and($N$902&gt;0,Model!AB$1&lt;='Assumptions (Solar)'!$V$13),PPMT('Assumptions (Solar)'!$V$10,Model!AB$1,'Assumptions (Solar)'!$V$13,'Assumptions (Solar)'!$V$8*Model!$N$902*('Assumptions (Solar)'!$L$20*'Assumptions (Solar)'!$L$2+'Assumptions (Solar)'!$L$21*'Assumptions (Solar)'!$L$3)/10^9),0)</f>
        <v>0</v>
      </c>
      <c r="T970" s="177">
        <f>IF(and($N$902&gt;0,Model!AC$1&lt;='Assumptions (Solar)'!$V$13),PPMT('Assumptions (Solar)'!$V$10,Model!AC$1,'Assumptions (Solar)'!$V$13,'Assumptions (Solar)'!$V$8*Model!$N$902*('Assumptions (Solar)'!$L$20*'Assumptions (Solar)'!$L$2+'Assumptions (Solar)'!$L$21*'Assumptions (Solar)'!$L$3)/10^9),0)</f>
        <v>0</v>
      </c>
      <c r="U970" s="177">
        <f>IF(and($N$902&gt;0,Model!AD$1&lt;='Assumptions (Solar)'!$V$13),PPMT('Assumptions (Solar)'!$V$10,Model!AD$1,'Assumptions (Solar)'!$V$13,'Assumptions (Solar)'!$V$8*Model!$N$902*('Assumptions (Solar)'!$L$20*'Assumptions (Solar)'!$L$2+'Assumptions (Solar)'!$L$21*'Assumptions (Solar)'!$L$3)/10^9),0)</f>
        <v>0</v>
      </c>
      <c r="V970" s="177">
        <f>IF(and($N$902&gt;0,Model!AE$1&lt;='Assumptions (Solar)'!$V$13),PPMT('Assumptions (Solar)'!$V$10,Model!AE$1,'Assumptions (Solar)'!$V$13,'Assumptions (Solar)'!$V$8*Model!$N$902*('Assumptions (Solar)'!$L$20*'Assumptions (Solar)'!$L$2+'Assumptions (Solar)'!$L$21*'Assumptions (Solar)'!$L$3)/10^9),0)</f>
        <v>0</v>
      </c>
      <c r="W970" s="177">
        <f>IF(and($N$902&gt;0,Model!AF$1&lt;='Assumptions (Solar)'!$V$13),PPMT('Assumptions (Solar)'!$V$10,Model!AF$1,'Assumptions (Solar)'!$V$13,'Assumptions (Solar)'!$V$8*Model!$N$902*('Assumptions (Solar)'!$L$20*'Assumptions (Solar)'!$L$2+'Assumptions (Solar)'!$L$21*'Assumptions (Solar)'!$L$3)/10^9),0)</f>
        <v>0</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v>
      </c>
      <c r="P971" s="160">
        <f>IF(and($O$902&gt;0,Model!X$1&lt;='Assumptions (Solar)'!$V$13),PPMT('Assumptions (Solar)'!$V$10,Model!X$1,'Assumptions (Solar)'!$V$13,'Assumptions (Solar)'!$V$8*Model!$O$902*('Assumptions (Solar)'!$M$20*'Assumptions (Solar)'!$M$2+'Assumptions (Solar)'!$M$21*'Assumptions (Solar)'!$M$3)/10^9),0)</f>
        <v>0</v>
      </c>
      <c r="Q971" s="160">
        <f>IF(and($O$902&gt;0,Model!Y$1&lt;='Assumptions (Solar)'!$V$13),PPMT('Assumptions (Solar)'!$V$10,Model!Y$1,'Assumptions (Solar)'!$V$13,'Assumptions (Solar)'!$V$8*Model!$O$902*('Assumptions (Solar)'!$M$20*'Assumptions (Solar)'!$M$2+'Assumptions (Solar)'!$M$21*'Assumptions (Solar)'!$M$3)/10^9),0)</f>
        <v>0</v>
      </c>
      <c r="R971" s="160">
        <f>IF(and($O$902&gt;0,Model!Z$1&lt;='Assumptions (Solar)'!$V$13),PPMT('Assumptions (Solar)'!$V$10,Model!Z$1,'Assumptions (Solar)'!$V$13,'Assumptions (Solar)'!$V$8*Model!$O$902*('Assumptions (Solar)'!$M$20*'Assumptions (Solar)'!$M$2+'Assumptions (Solar)'!$M$21*'Assumptions (Solar)'!$M$3)/10^9),0)</f>
        <v>0</v>
      </c>
      <c r="S971" s="160">
        <f>IF(and($O$902&gt;0,Model!AA$1&lt;='Assumptions (Solar)'!$V$13),PPMT('Assumptions (Solar)'!$V$10,Model!AA$1,'Assumptions (Solar)'!$V$13,'Assumptions (Solar)'!$V$8*Model!$O$902*('Assumptions (Solar)'!$M$20*'Assumptions (Solar)'!$M$2+'Assumptions (Solar)'!$M$21*'Assumptions (Solar)'!$M$3)/10^9),0)</f>
        <v>0</v>
      </c>
      <c r="T971" s="160">
        <f>IF(and($O$902&gt;0,Model!AB$1&lt;='Assumptions (Solar)'!$V$13),PPMT('Assumptions (Solar)'!$V$10,Model!AB$1,'Assumptions (Solar)'!$V$13,'Assumptions (Solar)'!$V$8*Model!$O$902*('Assumptions (Solar)'!$M$20*'Assumptions (Solar)'!$M$2+'Assumptions (Solar)'!$M$21*'Assumptions (Solar)'!$M$3)/10^9),0)</f>
        <v>0</v>
      </c>
      <c r="U971" s="160">
        <f>IF(and($O$902&gt;0,Model!AC$1&lt;='Assumptions (Solar)'!$V$13),PPMT('Assumptions (Solar)'!$V$10,Model!AC$1,'Assumptions (Solar)'!$V$13,'Assumptions (Solar)'!$V$8*Model!$O$902*('Assumptions (Solar)'!$M$20*'Assumptions (Solar)'!$M$2+'Assumptions (Solar)'!$M$21*'Assumptions (Solar)'!$M$3)/10^9),0)</f>
        <v>0</v>
      </c>
      <c r="V971" s="160">
        <f>IF(and($O$902&gt;0,Model!AD$1&lt;='Assumptions (Solar)'!$V$13),PPMT('Assumptions (Solar)'!$V$10,Model!AD$1,'Assumptions (Solar)'!$V$13,'Assumptions (Solar)'!$V$8*Model!$O$902*('Assumptions (Solar)'!$M$20*'Assumptions (Solar)'!$M$2+'Assumptions (Solar)'!$M$21*'Assumptions (Solar)'!$M$3)/10^9),0)</f>
        <v>0</v>
      </c>
      <c r="W971" s="160">
        <f>IF(and($O$902&gt;0,Model!AE$1&lt;='Assumptions (Solar)'!$V$13),PPMT('Assumptions (Solar)'!$V$10,Model!AE$1,'Assumptions (Solar)'!$V$13,'Assumptions (Solar)'!$V$8*Model!$O$902*('Assumptions (Solar)'!$M$20*'Assumptions (Solar)'!$M$2+'Assumptions (Solar)'!$M$21*'Assumptions (Solar)'!$M$3)/10^9),0)</f>
        <v>0</v>
      </c>
      <c r="X971" s="160">
        <f>IF(and($O$902&gt;0,Model!AF$1&lt;='Assumptions (Solar)'!$V$13),PPMT('Assumptions (Solar)'!$V$10,Model!AF$1,'Assumptions (Solar)'!$V$13,'Assumptions (Solar)'!$V$8*Model!$O$902*('Assumptions (Solar)'!$M$20*'Assumptions (Solar)'!$M$2+'Assumptions (Solar)'!$M$21*'Assumptions (Solar)'!$M$3)/10^9),0)</f>
        <v>0</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v>
      </c>
      <c r="R973" s="160">
        <f>IF(and($Q$902&gt;0,Model!X$1&lt;='Assumptions (Solar)'!$V$13),PPMT('Assumptions (Solar)'!$V$10,Model!X$1,'Assumptions (Solar)'!$V$13,'Assumptions (Solar)'!$V$8*Model!$Q$902*('Assumptions (Solar)'!$O$20*'Assumptions (Solar)'!$O$2+'Assumptions (Solar)'!$O$21*'Assumptions (Solar)'!$O$3)/10^9),0)</f>
        <v>0</v>
      </c>
      <c r="S973" s="160">
        <f>IF(and($Q$902&gt;0,Model!Y$1&lt;='Assumptions (Solar)'!$V$13),PPMT('Assumptions (Solar)'!$V$10,Model!Y$1,'Assumptions (Solar)'!$V$13,'Assumptions (Solar)'!$V$8*Model!$Q$902*('Assumptions (Solar)'!$O$20*'Assumptions (Solar)'!$O$2+'Assumptions (Solar)'!$O$21*'Assumptions (Solar)'!$O$3)/10^9),0)</f>
        <v>0</v>
      </c>
      <c r="T973" s="160">
        <f>IF(and($Q$902&gt;0,Model!Z$1&lt;='Assumptions (Solar)'!$V$13),PPMT('Assumptions (Solar)'!$V$10,Model!Z$1,'Assumptions (Solar)'!$V$13,'Assumptions (Solar)'!$V$8*Model!$Q$902*('Assumptions (Solar)'!$O$20*'Assumptions (Solar)'!$O$2+'Assumptions (Solar)'!$O$21*'Assumptions (Solar)'!$O$3)/10^9),0)</f>
        <v>0</v>
      </c>
      <c r="U973" s="160">
        <f>IF(and($Q$902&gt;0,Model!AA$1&lt;='Assumptions (Solar)'!$V$13),PPMT('Assumptions (Solar)'!$V$10,Model!AA$1,'Assumptions (Solar)'!$V$13,'Assumptions (Solar)'!$V$8*Model!$Q$902*('Assumptions (Solar)'!$O$20*'Assumptions (Solar)'!$O$2+'Assumptions (Solar)'!$O$21*'Assumptions (Solar)'!$O$3)/10^9),0)</f>
        <v>0</v>
      </c>
      <c r="V973" s="160">
        <f>IF(and($Q$902&gt;0,Model!AB$1&lt;='Assumptions (Solar)'!$V$13),PPMT('Assumptions (Solar)'!$V$10,Model!AB$1,'Assumptions (Solar)'!$V$13,'Assumptions (Solar)'!$V$8*Model!$Q$902*('Assumptions (Solar)'!$O$20*'Assumptions (Solar)'!$O$2+'Assumptions (Solar)'!$O$21*'Assumptions (Solar)'!$O$3)/10^9),0)</f>
        <v>0</v>
      </c>
      <c r="W973" s="160">
        <f>IF(and($Q$902&gt;0,Model!AC$1&lt;='Assumptions (Solar)'!$V$13),PPMT('Assumptions (Solar)'!$V$10,Model!AC$1,'Assumptions (Solar)'!$V$13,'Assumptions (Solar)'!$V$8*Model!$Q$902*('Assumptions (Solar)'!$O$20*'Assumptions (Solar)'!$O$2+'Assumptions (Solar)'!$O$21*'Assumptions (Solar)'!$O$3)/10^9),0)</f>
        <v>0</v>
      </c>
      <c r="X973" s="160">
        <f>IF(and($Q$902&gt;0,Model!AD$1&lt;='Assumptions (Solar)'!$V$13),PPMT('Assumptions (Solar)'!$V$10,Model!AD$1,'Assumptions (Solar)'!$V$13,'Assumptions (Solar)'!$V$8*Model!$Q$902*('Assumptions (Solar)'!$O$20*'Assumptions (Solar)'!$O$2+'Assumptions (Solar)'!$O$21*'Assumptions (Solar)'!$O$3)/10^9),0)</f>
        <v>0</v>
      </c>
      <c r="Y973" s="160">
        <f>IF(and($Q$902&gt;0,Model!AE$1&lt;='Assumptions (Solar)'!$V$13),PPMT('Assumptions (Solar)'!$V$10,Model!AE$1,'Assumptions (Solar)'!$V$13,'Assumptions (Solar)'!$V$8*Model!$Q$902*('Assumptions (Solar)'!$O$20*'Assumptions (Solar)'!$O$2+'Assumptions (Solar)'!$O$21*'Assumptions (Solar)'!$O$3)/10^9),0)</f>
        <v>0</v>
      </c>
      <c r="Z973" s="160">
        <f>IF(and($Q$902&gt;0,Model!AF$1&lt;='Assumptions (Solar)'!$V$13),PPMT('Assumptions (Solar)'!$V$10,Model!AF$1,'Assumptions (Solar)'!$V$13,'Assumptions (Solar)'!$V$8*Model!$Q$902*('Assumptions (Solar)'!$O$20*'Assumptions (Solar)'!$O$2+'Assumptions (Solar)'!$O$21*'Assumptions (Solar)'!$O$3)/10^9),0)</f>
        <v>0</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-0.0005815766921</v>
      </c>
      <c r="S974" s="177">
        <f>IF(and($R$902&gt;0,Model!X$1&lt;='Assumptions (Solar)'!$V$13),PPMT('Assumptions (Solar)'!$V$10,Model!X$1,'Assumptions (Solar)'!$V$13,'Assumptions (Solar)'!$V$8*Model!$R$902*('Assumptions (Solar)'!$P$20*'Assumptions (Solar)'!$P$2+'Assumptions (Solar)'!$P$21*'Assumptions (Solar)'!$P$3)/10^9),0)</f>
        <v>-0.0006281028274</v>
      </c>
      <c r="T974" s="177">
        <f>IF(and($R$902&gt;0,Model!Y$1&lt;='Assumptions (Solar)'!$V$13),PPMT('Assumptions (Solar)'!$V$10,Model!Y$1,'Assumptions (Solar)'!$V$13,'Assumptions (Solar)'!$V$8*Model!$R$902*('Assumptions (Solar)'!$P$20*'Assumptions (Solar)'!$P$2+'Assumptions (Solar)'!$P$21*'Assumptions (Solar)'!$P$3)/10^9),0)</f>
        <v>-0.0006783510536</v>
      </c>
      <c r="U974" s="177">
        <f>IF(and($R$902&gt;0,Model!Z$1&lt;='Assumptions (Solar)'!$V$13),PPMT('Assumptions (Solar)'!$V$10,Model!Z$1,'Assumptions (Solar)'!$V$13,'Assumptions (Solar)'!$V$8*Model!$R$902*('Assumptions (Solar)'!$P$20*'Assumptions (Solar)'!$P$2+'Assumptions (Solar)'!$P$21*'Assumptions (Solar)'!$P$3)/10^9),0)</f>
        <v>-0.0007326191379</v>
      </c>
      <c r="V974" s="177">
        <f>IF(and($R$902&gt;0,Model!AA$1&lt;='Assumptions (Solar)'!$V$13),PPMT('Assumptions (Solar)'!$V$10,Model!AA$1,'Assumptions (Solar)'!$V$13,'Assumptions (Solar)'!$V$8*Model!$R$902*('Assumptions (Solar)'!$P$20*'Assumptions (Solar)'!$P$2+'Assumptions (Solar)'!$P$21*'Assumptions (Solar)'!$P$3)/10^9),0)</f>
        <v>-0.0007912286689</v>
      </c>
      <c r="W974" s="177">
        <f>IF(and($R$902&gt;0,Model!AB$1&lt;='Assumptions (Solar)'!$V$13),PPMT('Assumptions (Solar)'!$V$10,Model!AB$1,'Assumptions (Solar)'!$V$13,'Assumptions (Solar)'!$V$8*Model!$R$902*('Assumptions (Solar)'!$P$20*'Assumptions (Solar)'!$P$2+'Assumptions (Solar)'!$P$21*'Assumptions (Solar)'!$P$3)/10^9),0)</f>
        <v>-0.0008545269624</v>
      </c>
      <c r="X974" s="177">
        <f>IF(and($R$902&gt;0,Model!AC$1&lt;='Assumptions (Solar)'!$V$13),PPMT('Assumptions (Solar)'!$V$10,Model!AC$1,'Assumptions (Solar)'!$V$13,'Assumptions (Solar)'!$V$8*Model!$R$902*('Assumptions (Solar)'!$P$20*'Assumptions (Solar)'!$P$2+'Assumptions (Solar)'!$P$21*'Assumptions (Solar)'!$P$3)/10^9),0)</f>
        <v>-0.0009228891194</v>
      </c>
      <c r="Y974" s="177">
        <f>IF(and($R$902&gt;0,Model!AD$1&lt;='Assumptions (Solar)'!$V$13),PPMT('Assumptions (Solar)'!$V$10,Model!AD$1,'Assumptions (Solar)'!$V$13,'Assumptions (Solar)'!$V$8*Model!$R$902*('Assumptions (Solar)'!$P$20*'Assumptions (Solar)'!$P$2+'Assumptions (Solar)'!$P$21*'Assumptions (Solar)'!$P$3)/10^9),0)</f>
        <v>-0.000996720249</v>
      </c>
      <c r="Z974" s="177">
        <f>IF(and($R$902&gt;0,Model!AE$1&lt;='Assumptions (Solar)'!$V$13),PPMT('Assumptions (Solar)'!$V$10,Model!AE$1,'Assumptions (Solar)'!$V$13,'Assumptions (Solar)'!$V$8*Model!$R$902*('Assumptions (Solar)'!$P$20*'Assumptions (Solar)'!$P$2+'Assumptions (Solar)'!$P$21*'Assumptions (Solar)'!$P$3)/10^9),0)</f>
        <v>-0.001076457869</v>
      </c>
      <c r="AA974" s="177">
        <f>IF(and($R$902&gt;0,Model!AF$1&lt;='Assumptions (Solar)'!$V$13),PPMT('Assumptions (Solar)'!$V$10,Model!AF$1,'Assumptions (Solar)'!$V$13,'Assumptions (Solar)'!$V$8*Model!$R$902*('Assumptions (Solar)'!$P$20*'Assumptions (Solar)'!$P$2+'Assumptions (Solar)'!$P$21*'Assumptions (Solar)'!$P$3)/10^9),0)</f>
        <v>-0.001162574498</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-0.001090827157</v>
      </c>
      <c r="T975" s="160">
        <f>IF(and($S$902&gt;0,Model!X$1&lt;='Assumptions (Solar)'!$V$13),PPMT('Assumptions (Solar)'!$V$10,Model!X$1,'Assumptions (Solar)'!$V$13,'Assumptions (Solar)'!$V$8*Model!$S$902*('Assumptions (Solar)'!$Q$20*'Assumptions (Solar)'!$Q$2+'Assumptions (Solar)'!$Q$21*'Assumptions (Solar)'!$Q$3)/10^9),0)</f>
        <v>-0.00117809333</v>
      </c>
      <c r="U975" s="160">
        <f>IF(and($S$902&gt;0,Model!Y$1&lt;='Assumptions (Solar)'!$V$13),PPMT('Assumptions (Solar)'!$V$10,Model!Y$1,'Assumptions (Solar)'!$V$13,'Assumptions (Solar)'!$V$8*Model!$S$902*('Assumptions (Solar)'!$Q$20*'Assumptions (Solar)'!$Q$2+'Assumptions (Solar)'!$Q$21*'Assumptions (Solar)'!$Q$3)/10^9),0)</f>
        <v>-0.001272340796</v>
      </c>
      <c r="V975" s="160">
        <f>IF(and($S$902&gt;0,Model!Z$1&lt;='Assumptions (Solar)'!$V$13),PPMT('Assumptions (Solar)'!$V$10,Model!Z$1,'Assumptions (Solar)'!$V$13,'Assumptions (Solar)'!$V$8*Model!$S$902*('Assumptions (Solar)'!$Q$20*'Assumptions (Solar)'!$Q$2+'Assumptions (Solar)'!$Q$21*'Assumptions (Solar)'!$Q$3)/10^9),0)</f>
        <v>-0.00137412806</v>
      </c>
      <c r="W975" s="160">
        <f>IF(and($S$902&gt;0,Model!AA$1&lt;='Assumptions (Solar)'!$V$13),PPMT('Assumptions (Solar)'!$V$10,Model!AA$1,'Assumptions (Solar)'!$V$13,'Assumptions (Solar)'!$V$8*Model!$S$902*('Assumptions (Solar)'!$Q$20*'Assumptions (Solar)'!$Q$2+'Assumptions (Solar)'!$Q$21*'Assumptions (Solar)'!$Q$3)/10^9),0)</f>
        <v>-0.001484058305</v>
      </c>
      <c r="X975" s="160">
        <f>IF(and($S$902&gt;0,Model!AB$1&lt;='Assumptions (Solar)'!$V$13),PPMT('Assumptions (Solar)'!$V$10,Model!AB$1,'Assumptions (Solar)'!$V$13,'Assumptions (Solar)'!$V$8*Model!$S$902*('Assumptions (Solar)'!$Q$20*'Assumptions (Solar)'!$Q$2+'Assumptions (Solar)'!$Q$21*'Assumptions (Solar)'!$Q$3)/10^9),0)</f>
        <v>-0.001602782969</v>
      </c>
      <c r="Y975" s="160">
        <f>IF(and($S$902&gt;0,Model!AC$1&lt;='Assumptions (Solar)'!$V$13),PPMT('Assumptions (Solar)'!$V$10,Model!AC$1,'Assumptions (Solar)'!$V$13,'Assumptions (Solar)'!$V$8*Model!$S$902*('Assumptions (Solar)'!$Q$20*'Assumptions (Solar)'!$Q$2+'Assumptions (Solar)'!$Q$21*'Assumptions (Solar)'!$Q$3)/10^9),0)</f>
        <v>-0.001731005607</v>
      </c>
      <c r="Z975" s="160">
        <f>IF(and($S$902&gt;0,Model!AD$1&lt;='Assumptions (Solar)'!$V$13),PPMT('Assumptions (Solar)'!$V$10,Model!AD$1,'Assumptions (Solar)'!$V$13,'Assumptions (Solar)'!$V$8*Model!$S$902*('Assumptions (Solar)'!$Q$20*'Assumptions (Solar)'!$Q$2+'Assumptions (Solar)'!$Q$21*'Assumptions (Solar)'!$Q$3)/10^9),0)</f>
        <v>-0.001869486055</v>
      </c>
      <c r="AA975" s="160">
        <f>IF(and($S$902&gt;0,Model!AE$1&lt;='Assumptions (Solar)'!$V$13),PPMT('Assumptions (Solar)'!$V$10,Model!AE$1,'Assumptions (Solar)'!$V$13,'Assumptions (Solar)'!$V$8*Model!$S$902*('Assumptions (Solar)'!$Q$20*'Assumptions (Solar)'!$Q$2+'Assumptions (Solar)'!$Q$21*'Assumptions (Solar)'!$Q$3)/10^9),0)</f>
        <v>-0.00201904494</v>
      </c>
      <c r="AB975" s="160">
        <f>IF(and($S$902&gt;0,Model!AF$1&lt;='Assumptions (Solar)'!$V$13),PPMT('Assumptions (Solar)'!$V$10,Model!AF$1,'Assumptions (Solar)'!$V$13,'Assumptions (Solar)'!$V$8*Model!$S$902*('Assumptions (Solar)'!$Q$20*'Assumptions (Solar)'!$Q$2+'Assumptions (Solar)'!$Q$21*'Assumptions (Solar)'!$Q$3)/10^9),0)</f>
        <v>-0.002180568535</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-0.003931109185</v>
      </c>
      <c r="U976" s="160">
        <f>IF(and($T$902&gt;0,Model!X$1&lt;='Assumptions (Solar)'!$V$13),PPMT('Assumptions (Solar)'!$V$10,Model!X$1,'Assumptions (Solar)'!$V$13,'Assumptions (Solar)'!$V$8*Model!$T$902*('Assumptions (Solar)'!$R$20*'Assumptions (Solar)'!$R$2+'Assumptions (Solar)'!$R$21*'Assumptions (Solar)'!$R$3)/10^9),0)</f>
        <v>-0.00424559792</v>
      </c>
      <c r="V976" s="160">
        <f>IF(and($T$902&gt;0,Model!Y$1&lt;='Assumptions (Solar)'!$V$13),PPMT('Assumptions (Solar)'!$V$10,Model!Y$1,'Assumptions (Solar)'!$V$13,'Assumptions (Solar)'!$V$8*Model!$T$902*('Assumptions (Solar)'!$R$20*'Assumptions (Solar)'!$R$2+'Assumptions (Solar)'!$R$21*'Assumptions (Solar)'!$R$3)/10^9),0)</f>
        <v>-0.004585245753</v>
      </c>
      <c r="W976" s="160">
        <f>IF(and($T$902&gt;0,Model!Z$1&lt;='Assumptions (Solar)'!$V$13),PPMT('Assumptions (Solar)'!$V$10,Model!Z$1,'Assumptions (Solar)'!$V$13,'Assumptions (Solar)'!$V$8*Model!$T$902*('Assumptions (Solar)'!$R$20*'Assumptions (Solar)'!$R$2+'Assumptions (Solar)'!$R$21*'Assumptions (Solar)'!$R$3)/10^9),0)</f>
        <v>-0.004952065414</v>
      </c>
      <c r="X976" s="160">
        <f>IF(and($T$902&gt;0,Model!AA$1&lt;='Assumptions (Solar)'!$V$13),PPMT('Assumptions (Solar)'!$V$10,Model!AA$1,'Assumptions (Solar)'!$V$13,'Assumptions (Solar)'!$V$8*Model!$T$902*('Assumptions (Solar)'!$R$20*'Assumptions (Solar)'!$R$2+'Assumptions (Solar)'!$R$21*'Assumptions (Solar)'!$R$3)/10^9),0)</f>
        <v>-0.005348230647</v>
      </c>
      <c r="Y976" s="160">
        <f>IF(and($T$902&gt;0,Model!AB$1&lt;='Assumptions (Solar)'!$V$13),PPMT('Assumptions (Solar)'!$V$10,Model!AB$1,'Assumptions (Solar)'!$V$13,'Assumptions (Solar)'!$V$8*Model!$T$902*('Assumptions (Solar)'!$R$20*'Assumptions (Solar)'!$R$2+'Assumptions (Solar)'!$R$21*'Assumptions (Solar)'!$R$3)/10^9),0)</f>
        <v>-0.005776089098</v>
      </c>
      <c r="Z976" s="160">
        <f>IF(and($T$902&gt;0,Model!AC$1&lt;='Assumptions (Solar)'!$V$13),PPMT('Assumptions (Solar)'!$V$10,Model!AC$1,'Assumptions (Solar)'!$V$13,'Assumptions (Solar)'!$V$8*Model!$T$902*('Assumptions (Solar)'!$R$20*'Assumptions (Solar)'!$R$2+'Assumptions (Solar)'!$R$21*'Assumptions (Solar)'!$R$3)/10^9),0)</f>
        <v>-0.006238176226</v>
      </c>
      <c r="AA976" s="160">
        <f>IF(and($T$902&gt;0,Model!AD$1&lt;='Assumptions (Solar)'!$V$13),PPMT('Assumptions (Solar)'!$V$10,Model!AD$1,'Assumptions (Solar)'!$V$13,'Assumptions (Solar)'!$V$8*Model!$T$902*('Assumptions (Solar)'!$R$20*'Assumptions (Solar)'!$R$2+'Assumptions (Solar)'!$R$21*'Assumptions (Solar)'!$R$3)/10^9),0)</f>
        <v>-0.006737230324</v>
      </c>
      <c r="AB976" s="160">
        <f>IF(and($T$902&gt;0,Model!AE$1&lt;='Assumptions (Solar)'!$V$13),PPMT('Assumptions (Solar)'!$V$10,Model!AE$1,'Assumptions (Solar)'!$V$13,'Assumptions (Solar)'!$V$8*Model!$T$902*('Assumptions (Solar)'!$R$20*'Assumptions (Solar)'!$R$2+'Assumptions (Solar)'!$R$21*'Assumptions (Solar)'!$R$3)/10^9),0)</f>
        <v>-0.00727620875</v>
      </c>
      <c r="AC976" s="160">
        <f>IF(and($T$902&gt;0,Model!AF$1&lt;='Assumptions (Solar)'!$V$13),PPMT('Assumptions (Solar)'!$V$10,Model!AF$1,'Assumptions (Solar)'!$V$13,'Assumptions (Solar)'!$V$8*Model!$T$902*('Assumptions (Solar)'!$R$20*'Assumptions (Solar)'!$R$2+'Assumptions (Solar)'!$R$21*'Assumptions (Solar)'!$R$3)/10^9),0)</f>
        <v>-0.00785830545</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-0.001506563913</v>
      </c>
      <c r="V977" s="160">
        <f>IF(and($U$902&gt;0,Model!X$1&lt;='Assumptions (Solar)'!$V$13),PPMT('Assumptions (Solar)'!$V$10,Model!X$1,'Assumptions (Solar)'!$V$13,'Assumptions (Solar)'!$V$8*Model!$U$902*('Assumptions (Solar)'!$S$20*'Assumptions (Solar)'!$S$2+'Assumptions (Solar)'!$S$21*'Assumptions (Solar)'!$S$3)/10^9),0)</f>
        <v>-0.001627089026</v>
      </c>
      <c r="W977" s="160">
        <f>IF(and($U$902&gt;0,Model!Y$1&lt;='Assumptions (Solar)'!$V$13),PPMT('Assumptions (Solar)'!$V$10,Model!Y$1,'Assumptions (Solar)'!$V$13,'Assumptions (Solar)'!$V$8*Model!$U$902*('Assumptions (Solar)'!$S$20*'Assumptions (Solar)'!$S$2+'Assumptions (Solar)'!$S$21*'Assumptions (Solar)'!$S$3)/10^9),0)</f>
        <v>-0.001757256148</v>
      </c>
      <c r="X977" s="160">
        <f>IF(and($U$902&gt;0,Model!Z$1&lt;='Assumptions (Solar)'!$V$13),PPMT('Assumptions (Solar)'!$V$10,Model!Z$1,'Assumptions (Solar)'!$V$13,'Assumptions (Solar)'!$V$8*Model!$U$902*('Assumptions (Solar)'!$S$20*'Assumptions (Solar)'!$S$2+'Assumptions (Solar)'!$S$21*'Assumptions (Solar)'!$S$3)/10^9),0)</f>
        <v>-0.00189783664</v>
      </c>
      <c r="Y977" s="160">
        <f>IF(and($U$902&gt;0,Model!AA$1&lt;='Assumptions (Solar)'!$V$13),PPMT('Assumptions (Solar)'!$V$10,Model!AA$1,'Assumptions (Solar)'!$V$13,'Assumptions (Solar)'!$V$8*Model!$U$902*('Assumptions (Solar)'!$S$20*'Assumptions (Solar)'!$S$2+'Assumptions (Solar)'!$S$21*'Assumptions (Solar)'!$S$3)/10^9),0)</f>
        <v>-0.002049663572</v>
      </c>
      <c r="Z977" s="160">
        <f>IF(and($U$902&gt;0,Model!AB$1&lt;='Assumptions (Solar)'!$V$13),PPMT('Assumptions (Solar)'!$V$10,Model!AB$1,'Assumptions (Solar)'!$V$13,'Assumptions (Solar)'!$V$8*Model!$U$902*('Assumptions (Solar)'!$S$20*'Assumptions (Solar)'!$S$2+'Assumptions (Solar)'!$S$21*'Assumptions (Solar)'!$S$3)/10^9),0)</f>
        <v>-0.002213636657</v>
      </c>
      <c r="AA977" s="160">
        <f>IF(and($U$902&gt;0,Model!AC$1&lt;='Assumptions (Solar)'!$V$13),PPMT('Assumptions (Solar)'!$V$10,Model!AC$1,'Assumptions (Solar)'!$V$13,'Assumptions (Solar)'!$V$8*Model!$U$902*('Assumptions (Solar)'!$S$20*'Assumptions (Solar)'!$S$2+'Assumptions (Solar)'!$S$21*'Assumptions (Solar)'!$S$3)/10^9),0)</f>
        <v>-0.00239072759</v>
      </c>
      <c r="AB977" s="160">
        <f>IF(and($U$902&gt;0,Model!AD$1&lt;='Assumptions (Solar)'!$V$13),PPMT('Assumptions (Solar)'!$V$10,Model!AD$1,'Assumptions (Solar)'!$V$13,'Assumptions (Solar)'!$V$8*Model!$U$902*('Assumptions (Solar)'!$S$20*'Assumptions (Solar)'!$S$2+'Assumptions (Solar)'!$S$21*'Assumptions (Solar)'!$S$3)/10^9),0)</f>
        <v>-0.002581985797</v>
      </c>
      <c r="AC977" s="160">
        <f>IF(and($U$902&gt;0,Model!AE$1&lt;='Assumptions (Solar)'!$V$13),PPMT('Assumptions (Solar)'!$V$10,Model!AE$1,'Assumptions (Solar)'!$V$13,'Assumptions (Solar)'!$V$8*Model!$U$902*('Assumptions (Solar)'!$S$20*'Assumptions (Solar)'!$S$2+'Assumptions (Solar)'!$S$21*'Assumptions (Solar)'!$S$3)/10^9),0)</f>
        <v>-0.002788544661</v>
      </c>
      <c r="AD977" s="160">
        <f>IF(and($U$902&gt;0,Model!AF$1&lt;='Assumptions (Solar)'!$V$13),PPMT('Assumptions (Solar)'!$V$10,Model!AF$1,'Assumptions (Solar)'!$V$13,'Assumptions (Solar)'!$V$8*Model!$U$902*('Assumptions (Solar)'!$S$20*'Assumptions (Solar)'!$S$2+'Assumptions (Solar)'!$S$21*'Assumptions (Solar)'!$S$3)/10^9),0)</f>
        <v>-0.003011628234</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-0.07571788347</v>
      </c>
      <c r="Y980" s="160">
        <f>IF(and($X$902&gt;0,Model!X$1&lt;='Assumptions (Solar)'!$V$13),PPMT('Assumptions (Solar)'!$V$10,Model!X$1,'Assumptions (Solar)'!$V$13,'Assumptions (Solar)'!$V$8*Model!$X$902*('Assumptions (Solar)'!$V$20*'Assumptions (Solar)'!$V$2+'Assumptions (Solar)'!$V$21*'Assumptions (Solar)'!$V$3)/10^9),0)</f>
        <v>-0.08177531415</v>
      </c>
      <c r="Z980" s="160">
        <f>IF(and($X$902&gt;0,Model!Y$1&lt;='Assumptions (Solar)'!$V$13),PPMT('Assumptions (Solar)'!$V$10,Model!Y$1,'Assumptions (Solar)'!$V$13,'Assumptions (Solar)'!$V$8*Model!$X$902*('Assumptions (Solar)'!$V$20*'Assumptions (Solar)'!$V$2+'Assumptions (Solar)'!$V$21*'Assumptions (Solar)'!$V$3)/10^9),0)</f>
        <v>-0.08831733928</v>
      </c>
      <c r="AA980" s="160">
        <f>IF(and($X$902&gt;0,Model!Z$1&lt;='Assumptions (Solar)'!$V$13),PPMT('Assumptions (Solar)'!$V$10,Model!Z$1,'Assumptions (Solar)'!$V$13,'Assumptions (Solar)'!$V$8*Model!$X$902*('Assumptions (Solar)'!$V$20*'Assumptions (Solar)'!$V$2+'Assumptions (Solar)'!$V$21*'Assumptions (Solar)'!$V$3)/10^9),0)</f>
        <v>-0.09538272643</v>
      </c>
      <c r="AB980" s="160">
        <f>IF(and($X$902&gt;0,Model!AA$1&lt;='Assumptions (Solar)'!$V$13),PPMT('Assumptions (Solar)'!$V$10,Model!AA$1,'Assumptions (Solar)'!$V$13,'Assumptions (Solar)'!$V$8*Model!$X$902*('Assumptions (Solar)'!$V$20*'Assumptions (Solar)'!$V$2+'Assumptions (Solar)'!$V$21*'Assumptions (Solar)'!$V$3)/10^9),0)</f>
        <v>-0.1030133445</v>
      </c>
      <c r="AC980" s="160">
        <f>IF(and($X$902&gt;0,Model!AB$1&lt;='Assumptions (Solar)'!$V$13),PPMT('Assumptions (Solar)'!$V$10,Model!AB$1,'Assumptions (Solar)'!$V$13,'Assumptions (Solar)'!$V$8*Model!$X$902*('Assumptions (Solar)'!$V$20*'Assumptions (Solar)'!$V$2+'Assumptions (Solar)'!$V$21*'Assumptions (Solar)'!$V$3)/10^9),0)</f>
        <v>-0.1112544121</v>
      </c>
      <c r="AD980" s="160">
        <f>IF(and($X$902&gt;0,Model!AC$1&lt;='Assumptions (Solar)'!$V$13),PPMT('Assumptions (Solar)'!$V$10,Model!AC$1,'Assumptions (Solar)'!$V$13,'Assumptions (Solar)'!$V$8*Model!$X$902*('Assumptions (Solar)'!$V$20*'Assumptions (Solar)'!$V$2+'Assumptions (Solar)'!$V$21*'Assumptions (Solar)'!$V$3)/10^9),0)</f>
        <v>-0.1201547651</v>
      </c>
      <c r="AE980" s="160">
        <f>IF(and($X$902&gt;0,Model!AD$1&lt;='Assumptions (Solar)'!$V$13),PPMT('Assumptions (Solar)'!$V$10,Model!AD$1,'Assumptions (Solar)'!$V$13,'Assumptions (Solar)'!$V$8*Model!$X$902*('Assumptions (Solar)'!$V$20*'Assumptions (Solar)'!$V$2+'Assumptions (Solar)'!$V$21*'Assumptions (Solar)'!$V$3)/10^9),0)</f>
        <v>-0.1297671463</v>
      </c>
      <c r="AF980" s="160">
        <f>IF(and($X$902&gt;0,Model!AE$1&lt;='Assumptions (Solar)'!$V$13),PPMT('Assumptions (Solar)'!$V$10,Model!AE$1,'Assumptions (Solar)'!$V$13,'Assumptions (Solar)'!$V$8*Model!$X$902*('Assumptions (Solar)'!$V$20*'Assumptions (Solar)'!$V$2+'Assumptions (Solar)'!$V$21*'Assumptions (Solar)'!$V$3)/10^9),0)</f>
        <v>-0.140148518</v>
      </c>
      <c r="AG980" s="160">
        <f>IF(and($X$902&gt;0,Model!AF$1&lt;='Assumptions (Solar)'!$V$13),PPMT('Assumptions (Solar)'!$V$10,Model!AF$1,'Assumptions (Solar)'!$V$13,'Assumptions (Solar)'!$V$8*Model!$X$902*('Assumptions (Solar)'!$V$20*'Assumptions (Solar)'!$V$2+'Assumptions (Solar)'!$V$21*'Assumptions (Solar)'!$V$3)/10^9),0)</f>
        <v>-0.1513603994</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-0.05289624272</v>
      </c>
      <c r="Z981" s="160">
        <f>IF(and($Y$902&gt;0,Model!X$1&lt;='Assumptions (Solar)'!$V$13),PPMT('Assumptions (Solar)'!$V$10,Model!X$1,'Assumptions (Solar)'!$V$13,'Assumptions (Solar)'!$V$8*Model!$Y$902*('Assumptions (Solar)'!$W$20*'Assumptions (Solar)'!$W$2+'Assumptions (Solar)'!$W$21*'Assumptions (Solar)'!$W$3)/10^9),0)</f>
        <v>-0.05712794214</v>
      </c>
      <c r="AA981" s="160">
        <f>IF(and($Y$902&gt;0,Model!Y$1&lt;='Assumptions (Solar)'!$V$13),PPMT('Assumptions (Solar)'!$V$10,Model!Y$1,'Assumptions (Solar)'!$V$13,'Assumptions (Solar)'!$V$8*Model!$Y$902*('Assumptions (Solar)'!$W$20*'Assumptions (Solar)'!$W$2+'Assumptions (Solar)'!$W$21*'Assumptions (Solar)'!$W$3)/10^9),0)</f>
        <v>-0.06169817751</v>
      </c>
      <c r="AB981" s="160">
        <f>IF(and($Y$902&gt;0,Model!Z$1&lt;='Assumptions (Solar)'!$V$13),PPMT('Assumptions (Solar)'!$V$10,Model!Z$1,'Assumptions (Solar)'!$V$13,'Assumptions (Solar)'!$V$8*Model!$Y$902*('Assumptions (Solar)'!$W$20*'Assumptions (Solar)'!$W$2+'Assumptions (Solar)'!$W$21*'Assumptions (Solar)'!$W$3)/10^9),0)</f>
        <v>-0.06663403171</v>
      </c>
      <c r="AC981" s="160">
        <f>IF(and($Y$902&gt;0,Model!AA$1&lt;='Assumptions (Solar)'!$V$13),PPMT('Assumptions (Solar)'!$V$10,Model!AA$1,'Assumptions (Solar)'!$V$13,'Assumptions (Solar)'!$V$8*Model!$Y$902*('Assumptions (Solar)'!$W$20*'Assumptions (Solar)'!$W$2+'Assumptions (Solar)'!$W$21*'Assumptions (Solar)'!$W$3)/10^9),0)</f>
        <v>-0.07196475424</v>
      </c>
      <c r="AD981" s="160">
        <f>IF(and($Y$902&gt;0,Model!AB$1&lt;='Assumptions (Solar)'!$V$13),PPMT('Assumptions (Solar)'!$V$10,Model!AB$1,'Assumptions (Solar)'!$V$13,'Assumptions (Solar)'!$V$8*Model!$Y$902*('Assumptions (Solar)'!$W$20*'Assumptions (Solar)'!$W$2+'Assumptions (Solar)'!$W$21*'Assumptions (Solar)'!$W$3)/10^9),0)</f>
        <v>-0.07772193458</v>
      </c>
      <c r="AE981" s="160">
        <f>IF(and($Y$902&gt;0,Model!AC$1&lt;='Assumptions (Solar)'!$V$13),PPMT('Assumptions (Solar)'!$V$10,Model!AC$1,'Assumptions (Solar)'!$V$13,'Assumptions (Solar)'!$V$8*Model!$Y$902*('Assumptions (Solar)'!$W$20*'Assumptions (Solar)'!$W$2+'Assumptions (Solar)'!$W$21*'Assumptions (Solar)'!$W$3)/10^9),0)</f>
        <v>-0.08393968935</v>
      </c>
      <c r="AF981" s="160">
        <f>IF(and($Y$902&gt;0,Model!AD$1&lt;='Assumptions (Solar)'!$V$13),PPMT('Assumptions (Solar)'!$V$10,Model!AD$1,'Assumptions (Solar)'!$V$13,'Assumptions (Solar)'!$V$8*Model!$Y$902*('Assumptions (Solar)'!$W$20*'Assumptions (Solar)'!$W$2+'Assumptions (Solar)'!$W$21*'Assumptions (Solar)'!$W$3)/10^9),0)</f>
        <v>-0.0906548645</v>
      </c>
      <c r="AG981" s="160">
        <f>IF(and($Y$902&gt;0,Model!AE$1&lt;='Assumptions (Solar)'!$V$13),PPMT('Assumptions (Solar)'!$V$10,Model!AE$1,'Assumptions (Solar)'!$V$13,'Assumptions (Solar)'!$V$8*Model!$Y$902*('Assumptions (Solar)'!$W$20*'Assumptions (Solar)'!$W$2+'Assumptions (Solar)'!$W$21*'Assumptions (Solar)'!$W$3)/10^9),0)</f>
        <v>-0.09790725366</v>
      </c>
      <c r="AH981" s="160">
        <f>IF(and($Y$902&gt;0,Model!AF$1&lt;='Assumptions (Solar)'!$V$13),PPMT('Assumptions (Solar)'!$V$10,Model!AF$1,'Assumptions (Solar)'!$V$13,'Assumptions (Solar)'!$V$8*Model!$Y$902*('Assumptions (Solar)'!$W$20*'Assumptions (Solar)'!$W$2+'Assumptions (Solar)'!$W$21*'Assumptions (Solar)'!$W$3)/10^9),0)</f>
        <v>-0.105739834</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-0.05177437997</v>
      </c>
      <c r="AA982" s="160">
        <f>IF(and($Z$902&gt;0,Model!X$1&lt;='Assumptions (Solar)'!$V$13),PPMT('Assumptions (Solar)'!$V$10,Model!X$1,'Assumptions (Solar)'!$V$13,'Assumptions (Solar)'!$V$8*Model!$Z$902*('Assumptions (Solar)'!$X$20*'Assumptions (Solar)'!$X$2+'Assumptions (Solar)'!$X$21*'Assumptions (Solar)'!$X$3)/10^9),0)</f>
        <v>-0.05591633037</v>
      </c>
      <c r="AB982" s="160">
        <f>IF(and($Z$902&gt;0,Model!Y$1&lt;='Assumptions (Solar)'!$V$13),PPMT('Assumptions (Solar)'!$V$10,Model!Y$1,'Assumptions (Solar)'!$V$13,'Assumptions (Solar)'!$V$8*Model!$Z$902*('Assumptions (Solar)'!$X$20*'Assumptions (Solar)'!$X$2+'Assumptions (Solar)'!$X$21*'Assumptions (Solar)'!$X$3)/10^9),0)</f>
        <v>-0.0603896368</v>
      </c>
      <c r="AC982" s="160">
        <f>IF(and($Z$902&gt;0,Model!Z$1&lt;='Assumptions (Solar)'!$V$13),PPMT('Assumptions (Solar)'!$V$10,Model!Z$1,'Assumptions (Solar)'!$V$13,'Assumptions (Solar)'!$V$8*Model!$Z$902*('Assumptions (Solar)'!$X$20*'Assumptions (Solar)'!$X$2+'Assumptions (Solar)'!$X$21*'Assumptions (Solar)'!$X$3)/10^9),0)</f>
        <v>-0.06522080775</v>
      </c>
      <c r="AD982" s="160">
        <f>IF(and($Z$902&gt;0,Model!AA$1&lt;='Assumptions (Solar)'!$V$13),PPMT('Assumptions (Solar)'!$V$10,Model!AA$1,'Assumptions (Solar)'!$V$13,'Assumptions (Solar)'!$V$8*Model!$Z$902*('Assumptions (Solar)'!$X$20*'Assumptions (Solar)'!$X$2+'Assumptions (Solar)'!$X$21*'Assumptions (Solar)'!$X$3)/10^9),0)</f>
        <v>-0.07043847237</v>
      </c>
      <c r="AE982" s="160">
        <f>IF(and($Z$902&gt;0,Model!AB$1&lt;='Assumptions (Solar)'!$V$13),PPMT('Assumptions (Solar)'!$V$10,Model!AB$1,'Assumptions (Solar)'!$V$13,'Assumptions (Solar)'!$V$8*Model!$Z$902*('Assumptions (Solar)'!$X$20*'Assumptions (Solar)'!$X$2+'Assumptions (Solar)'!$X$21*'Assumptions (Solar)'!$X$3)/10^9),0)</f>
        <v>-0.07607355015</v>
      </c>
      <c r="AF982" s="160">
        <f>IF(and($Z$902&gt;0,Model!AC$1&lt;='Assumptions (Solar)'!$V$13),PPMT('Assumptions (Solar)'!$V$10,Model!AC$1,'Assumptions (Solar)'!$V$13,'Assumptions (Solar)'!$V$8*Model!$Z$902*('Assumptions (Solar)'!$X$20*'Assumptions (Solar)'!$X$2+'Assumptions (Solar)'!$X$21*'Assumptions (Solar)'!$X$3)/10^9),0)</f>
        <v>-0.08215943417</v>
      </c>
      <c r="AG982" s="160">
        <f>IF(and($Z$902&gt;0,Model!AD$1&lt;='Assumptions (Solar)'!$V$13),PPMT('Assumptions (Solar)'!$V$10,Model!AD$1,'Assumptions (Solar)'!$V$13,'Assumptions (Solar)'!$V$8*Model!$Z$902*('Assumptions (Solar)'!$X$20*'Assumptions (Solar)'!$X$2+'Assumptions (Solar)'!$X$21*'Assumptions (Solar)'!$X$3)/10^9),0)</f>
        <v>-0.0887321889</v>
      </c>
      <c r="AH982" s="160">
        <f>IF(and($Z$902&gt;0,Model!AE$1&lt;='Assumptions (Solar)'!$V$13),PPMT('Assumptions (Solar)'!$V$10,Model!AE$1,'Assumptions (Solar)'!$V$13,'Assumptions (Solar)'!$V$8*Model!$Z$902*('Assumptions (Solar)'!$X$20*'Assumptions (Solar)'!$X$2+'Assumptions (Solar)'!$X$21*'Assumptions (Solar)'!$X$3)/10^9),0)</f>
        <v>-0.09583076401</v>
      </c>
      <c r="AI982" s="160">
        <f>IF(and($Z$902&gt;0,Model!AF$1&lt;='Assumptions (Solar)'!$V$13),PPMT('Assumptions (Solar)'!$V$10,Model!AF$1,'Assumptions (Solar)'!$V$13,'Assumptions (Solar)'!$V$8*Model!$Z$902*('Assumptions (Solar)'!$X$20*'Assumptions (Solar)'!$X$2+'Assumptions (Solar)'!$X$21*'Assumptions (Solar)'!$X$3)/10^9),0)</f>
        <v>-0.1034972251</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-0.05058861213</v>
      </c>
      <c r="AB983" s="160">
        <f>IF(and($AA$902&gt;0,Model!X$1&lt;='Assumptions (Solar)'!$V$13),PPMT('Assumptions (Solar)'!$V$10,Model!X$1,'Assumptions (Solar)'!$V$13,'Assumptions (Solar)'!$V$8*Model!$AA$902*('Assumptions (Solar)'!$Y$20*'Assumptions (Solar)'!$Y$2+'Assumptions (Solar)'!$Y$21*'Assumptions (Solar)'!$Y$3)/10^9),0)</f>
        <v>-0.0546357011</v>
      </c>
      <c r="AC983" s="160">
        <f>IF(and($AA$902&gt;0,Model!Y$1&lt;='Assumptions (Solar)'!$V$13),PPMT('Assumptions (Solar)'!$V$10,Model!Y$1,'Assumptions (Solar)'!$V$13,'Assumptions (Solar)'!$V$8*Model!$AA$902*('Assumptions (Solar)'!$Y$20*'Assumptions (Solar)'!$Y$2+'Assumptions (Solar)'!$Y$21*'Assumptions (Solar)'!$Y$3)/10^9),0)</f>
        <v>-0.05900655719</v>
      </c>
      <c r="AD983" s="160">
        <f>IF(and($AA$902&gt;0,Model!Z$1&lt;='Assumptions (Solar)'!$V$13),PPMT('Assumptions (Solar)'!$V$10,Model!Z$1,'Assumptions (Solar)'!$V$13,'Assumptions (Solar)'!$V$8*Model!$AA$902*('Assumptions (Solar)'!$Y$20*'Assumptions (Solar)'!$Y$2+'Assumptions (Solar)'!$Y$21*'Assumptions (Solar)'!$Y$3)/10^9),0)</f>
        <v>-0.06372708176</v>
      </c>
      <c r="AE983" s="160">
        <f>IF(and($AA$902&gt;0,Model!AA$1&lt;='Assumptions (Solar)'!$V$13),PPMT('Assumptions (Solar)'!$V$10,Model!AA$1,'Assumptions (Solar)'!$V$13,'Assumptions (Solar)'!$V$8*Model!$AA$902*('Assumptions (Solar)'!$Y$20*'Assumptions (Solar)'!$Y$2+'Assumptions (Solar)'!$Y$21*'Assumptions (Solar)'!$Y$3)/10^9),0)</f>
        <v>-0.06882524831</v>
      </c>
      <c r="AF983" s="160">
        <f>IF(and($AA$902&gt;0,Model!AB$1&lt;='Assumptions (Solar)'!$V$13),PPMT('Assumptions (Solar)'!$V$10,Model!AB$1,'Assumptions (Solar)'!$V$13,'Assumptions (Solar)'!$V$8*Model!$AA$902*('Assumptions (Solar)'!$Y$20*'Assumptions (Solar)'!$Y$2+'Assumptions (Solar)'!$Y$21*'Assumptions (Solar)'!$Y$3)/10^9),0)</f>
        <v>-0.07433126817</v>
      </c>
      <c r="AG983" s="160">
        <f>IF(and($AA$902&gt;0,Model!AC$1&lt;='Assumptions (Solar)'!$V$13),PPMT('Assumptions (Solar)'!$V$10,Model!AC$1,'Assumptions (Solar)'!$V$13,'Assumptions (Solar)'!$V$8*Model!$AA$902*('Assumptions (Solar)'!$Y$20*'Assumptions (Solar)'!$Y$2+'Assumptions (Solar)'!$Y$21*'Assumptions (Solar)'!$Y$3)/10^9),0)</f>
        <v>-0.08027776962</v>
      </c>
      <c r="AH983" s="160">
        <f>IF(and($AA$902&gt;0,Model!AD$1&lt;='Assumptions (Solar)'!$V$13),PPMT('Assumptions (Solar)'!$V$10,Model!AD$1,'Assumptions (Solar)'!$V$13,'Assumptions (Solar)'!$V$8*Model!$AA$902*('Assumptions (Solar)'!$Y$20*'Assumptions (Solar)'!$Y$2+'Assumptions (Solar)'!$Y$21*'Assumptions (Solar)'!$Y$3)/10^9),0)</f>
        <v>-0.08669999119</v>
      </c>
      <c r="AI983" s="160">
        <f>IF(and($AA$902&gt;0,Model!AE$1&lt;='Assumptions (Solar)'!$V$13),PPMT('Assumptions (Solar)'!$V$10,Model!AE$1,'Assumptions (Solar)'!$V$13,'Assumptions (Solar)'!$V$8*Model!$AA$902*('Assumptions (Solar)'!$Y$20*'Assumptions (Solar)'!$Y$2+'Assumptions (Solar)'!$Y$21*'Assumptions (Solar)'!$Y$3)/10^9),0)</f>
        <v>-0.09363599049</v>
      </c>
      <c r="AJ983" s="160">
        <f>IF(and($AA$902&gt;0,Model!AF$1&lt;='Assumptions (Solar)'!$V$13),PPMT('Assumptions (Solar)'!$V$10,Model!AF$1,'Assumptions (Solar)'!$V$13,'Assumptions (Solar)'!$V$8*Model!$AA$902*('Assumptions (Solar)'!$Y$20*'Assumptions (Solar)'!$Y$2+'Assumptions (Solar)'!$Y$21*'Assumptions (Solar)'!$Y$3)/10^9),0)</f>
        <v>-0.1011268697</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-0.0493799241</v>
      </c>
      <c r="AC984" s="160">
        <f>IF(and($AB$902&gt;0,Model!X$1&lt;='Assumptions (Solar)'!$V$13),PPMT('Assumptions (Solar)'!$V$10,Model!X$1,'Assumptions (Solar)'!$V$13,'Assumptions (Solar)'!$V$8*Model!$AB$902*('Assumptions (Solar)'!$Z$20*'Assumptions (Solar)'!$Z$2+'Assumptions (Solar)'!$Z$21*'Assumptions (Solar)'!$Z$3)/10^9),0)</f>
        <v>-0.05333031802</v>
      </c>
      <c r="AD984" s="160">
        <f>IF(and($AB$902&gt;0,Model!Y$1&lt;='Assumptions (Solar)'!$V$13),PPMT('Assumptions (Solar)'!$V$10,Model!Y$1,'Assumptions (Solar)'!$V$13,'Assumptions (Solar)'!$V$8*Model!$AB$902*('Assumptions (Solar)'!$Z$20*'Assumptions (Solar)'!$Z$2+'Assumptions (Solar)'!$Z$21*'Assumptions (Solar)'!$Z$3)/10^9),0)</f>
        <v>-0.05759674347</v>
      </c>
      <c r="AE984" s="160">
        <f>IF(and($AB$902&gt;0,Model!Z$1&lt;='Assumptions (Solar)'!$V$13),PPMT('Assumptions (Solar)'!$V$10,Model!Z$1,'Assumptions (Solar)'!$V$13,'Assumptions (Solar)'!$V$8*Model!$AB$902*('Assumptions (Solar)'!$Z$20*'Assumptions (Solar)'!$Z$2+'Assumptions (Solar)'!$Z$21*'Assumptions (Solar)'!$Z$3)/10^9),0)</f>
        <v>-0.06220448294</v>
      </c>
      <c r="AF984" s="160">
        <f>IF(and($AB$902&gt;0,Model!AA$1&lt;='Assumptions (Solar)'!$V$13),PPMT('Assumptions (Solar)'!$V$10,Model!AA$1,'Assumptions (Solar)'!$V$13,'Assumptions (Solar)'!$V$8*Model!$AB$902*('Assumptions (Solar)'!$Z$20*'Assumptions (Solar)'!$Z$2+'Assumptions (Solar)'!$Z$21*'Assumptions (Solar)'!$Z$3)/10^9),0)</f>
        <v>-0.06718084158</v>
      </c>
      <c r="AG984" s="160">
        <f>IF(and($AB$902&gt;0,Model!AB$1&lt;='Assumptions (Solar)'!$V$13),PPMT('Assumptions (Solar)'!$V$10,Model!AB$1,'Assumptions (Solar)'!$V$13,'Assumptions (Solar)'!$V$8*Model!$AB$902*('Assumptions (Solar)'!$Z$20*'Assumptions (Solar)'!$Z$2+'Assumptions (Solar)'!$Z$21*'Assumptions (Solar)'!$Z$3)/10^9),0)</f>
        <v>-0.0725553089</v>
      </c>
      <c r="AH984" s="160">
        <f>IF(and($AB$902&gt;0,Model!AC$1&lt;='Assumptions (Solar)'!$V$13),PPMT('Assumptions (Solar)'!$V$10,Model!AC$1,'Assumptions (Solar)'!$V$13,'Assumptions (Solar)'!$V$8*Model!$AB$902*('Assumptions (Solar)'!$Z$20*'Assumptions (Solar)'!$Z$2+'Assumptions (Solar)'!$Z$21*'Assumptions (Solar)'!$Z$3)/10^9),0)</f>
        <v>-0.07835973362</v>
      </c>
      <c r="AI984" s="160">
        <f>IF(and($AB$902&gt;0,Model!AD$1&lt;='Assumptions (Solar)'!$V$13),PPMT('Assumptions (Solar)'!$V$10,Model!AD$1,'Assumptions (Solar)'!$V$13,'Assumptions (Solar)'!$V$8*Model!$AB$902*('Assumptions (Solar)'!$Z$20*'Assumptions (Solar)'!$Z$2+'Assumptions (Solar)'!$Z$21*'Assumptions (Solar)'!$Z$3)/10^9),0)</f>
        <v>-0.08462851231</v>
      </c>
      <c r="AJ984" s="160">
        <f>IF(and($AB$902&gt;0,Model!AE$1&lt;='Assumptions (Solar)'!$V$13),PPMT('Assumptions (Solar)'!$V$10,Model!AE$1,'Assumptions (Solar)'!$V$13,'Assumptions (Solar)'!$V$8*Model!$AB$902*('Assumptions (Solar)'!$Z$20*'Assumptions (Solar)'!$Z$2+'Assumptions (Solar)'!$Z$21*'Assumptions (Solar)'!$Z$3)/10^9),0)</f>
        <v>-0.09139879329</v>
      </c>
      <c r="AK984" s="160">
        <f>IF(and($AB$902&gt;0,Model!AF$1&lt;='Assumptions (Solar)'!$V$13),PPMT('Assumptions (Solar)'!$V$10,Model!AF$1,'Assumptions (Solar)'!$V$13,'Assumptions (Solar)'!$V$8*Model!$AB$902*('Assumptions (Solar)'!$Z$20*'Assumptions (Solar)'!$Z$2+'Assumptions (Solar)'!$Z$21*'Assumptions (Solar)'!$Z$3)/10^9),0)</f>
        <v>-0.09871069675</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-0.04806093024</v>
      </c>
      <c r="AD985" s="160">
        <f>IF(and($AC$902&gt;0,Model!X$1&lt;='Assumptions (Solar)'!$V$13),PPMT('Assumptions (Solar)'!$V$10,Model!X$1,'Assumptions (Solar)'!$V$13,'Assumptions (Solar)'!$V$8*Model!$AC$902*('Assumptions (Solar)'!$AA$20*'Assumptions (Solar)'!$AA$2+'Assumptions (Solar)'!$AA$21*'Assumptions (Solar)'!$AA$3)/10^9),0)</f>
        <v>-0.05190580466</v>
      </c>
      <c r="AE985" s="160">
        <f>IF(and($AC$902&gt;0,Model!Y$1&lt;='Assumptions (Solar)'!$V$13),PPMT('Assumptions (Solar)'!$V$10,Model!Y$1,'Assumptions (Solar)'!$V$13,'Assumptions (Solar)'!$V$8*Model!$AC$902*('Assumptions (Solar)'!$AA$20*'Assumptions (Solar)'!$AA$2+'Assumptions (Solar)'!$AA$21*'Assumptions (Solar)'!$AA$3)/10^9),0)</f>
        <v>-0.05605826903</v>
      </c>
      <c r="AF985" s="160">
        <f>IF(and($AC$902&gt;0,Model!Z$1&lt;='Assumptions (Solar)'!$V$13),PPMT('Assumptions (Solar)'!$V$10,Model!Z$1,'Assumptions (Solar)'!$V$13,'Assumptions (Solar)'!$V$8*Model!$AC$902*('Assumptions (Solar)'!$AA$20*'Assumptions (Solar)'!$AA$2+'Assumptions (Solar)'!$AA$21*'Assumptions (Solar)'!$AA$3)/10^9),0)</f>
        <v>-0.06054293056</v>
      </c>
      <c r="AG985" s="160">
        <f>IF(and($AC$902&gt;0,Model!AA$1&lt;='Assumptions (Solar)'!$V$13),PPMT('Assumptions (Solar)'!$V$10,Model!AA$1,'Assumptions (Solar)'!$V$13,'Assumptions (Solar)'!$V$8*Model!$AC$902*('Assumptions (Solar)'!$AA$20*'Assumptions (Solar)'!$AA$2+'Assumptions (Solar)'!$AA$21*'Assumptions (Solar)'!$AA$3)/10^9),0)</f>
        <v>-0.065386365</v>
      </c>
      <c r="AH985" s="160">
        <f>IF(and($AC$902&gt;0,Model!AB$1&lt;='Assumptions (Solar)'!$V$13),PPMT('Assumptions (Solar)'!$V$10,Model!AB$1,'Assumptions (Solar)'!$V$13,'Assumptions (Solar)'!$V$8*Model!$AC$902*('Assumptions (Solar)'!$AA$20*'Assumptions (Solar)'!$AA$2+'Assumptions (Solar)'!$AA$21*'Assumptions (Solar)'!$AA$3)/10^9),0)</f>
        <v>-0.0706172742</v>
      </c>
      <c r="AI985" s="160">
        <f>IF(and($AC$902&gt;0,Model!AC$1&lt;='Assumptions (Solar)'!$V$13),PPMT('Assumptions (Solar)'!$V$10,Model!AC$1,'Assumptions (Solar)'!$V$13,'Assumptions (Solar)'!$V$8*Model!$AC$902*('Assumptions (Solar)'!$AA$20*'Assumptions (Solar)'!$AA$2+'Assumptions (Solar)'!$AA$21*'Assumptions (Solar)'!$AA$3)/10^9),0)</f>
        <v>-0.07626665614</v>
      </c>
      <c r="AJ985" s="160">
        <f>IF(and($AC$902&gt;0,Model!AD$1&lt;='Assumptions (Solar)'!$V$13),PPMT('Assumptions (Solar)'!$V$10,Model!AD$1,'Assumptions (Solar)'!$V$13,'Assumptions (Solar)'!$V$8*Model!$AC$902*('Assumptions (Solar)'!$AA$20*'Assumptions (Solar)'!$AA$2+'Assumptions (Solar)'!$AA$21*'Assumptions (Solar)'!$AA$3)/10^9),0)</f>
        <v>-0.08236798863</v>
      </c>
      <c r="AK985" s="160">
        <f>IF(and($AC$902&gt;0,Model!AE$1&lt;='Assumptions (Solar)'!$V$13),PPMT('Assumptions (Solar)'!$V$10,Model!AE$1,'Assumptions (Solar)'!$V$13,'Assumptions (Solar)'!$V$8*Model!$AC$902*('Assumptions (Solar)'!$AA$20*'Assumptions (Solar)'!$AA$2+'Assumptions (Solar)'!$AA$21*'Assumptions (Solar)'!$AA$3)/10^9),0)</f>
        <v>-0.08895742772</v>
      </c>
      <c r="AL985" s="160">
        <f>IF(and($AC$902&gt;0,Model!AF$1&lt;='Assumptions (Solar)'!$V$13),PPMT('Assumptions (Solar)'!$V$10,Model!AF$1,'Assumptions (Solar)'!$V$13,'Assumptions (Solar)'!$V$8*Model!$AC$902*('Assumptions (Solar)'!$AA$20*'Assumptions (Solar)'!$AA$2+'Assumptions (Solar)'!$AA$21*'Assumptions (Solar)'!$AA$3)/10^9),0)</f>
        <v>-0.09607402194</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-0.04667167795</v>
      </c>
      <c r="AE986" s="160">
        <f>IF(and($AD$902&gt;0,Model!X$1&lt;='Assumptions (Solar)'!$V$13),PPMT('Assumptions (Solar)'!$V$10,Model!X$1,'Assumptions (Solar)'!$V$13,'Assumptions (Solar)'!$V$8*Model!$AD$902*('Assumptions (Solar)'!$AB$20*'Assumptions (Solar)'!$AB$2+'Assumptions (Solar)'!$AB$21*'Assumptions (Solar)'!$AB$3)/10^9),0)</f>
        <v>-0.05040541218</v>
      </c>
      <c r="AF986" s="160">
        <f>IF(and($AD$902&gt;0,Model!Y$1&lt;='Assumptions (Solar)'!$V$13),PPMT('Assumptions (Solar)'!$V$10,Model!Y$1,'Assumptions (Solar)'!$V$13,'Assumptions (Solar)'!$V$8*Model!$AD$902*('Assumptions (Solar)'!$AB$20*'Assumptions (Solar)'!$AB$2+'Assumptions (Solar)'!$AB$21*'Assumptions (Solar)'!$AB$3)/10^9),0)</f>
        <v>-0.05443784516</v>
      </c>
      <c r="AG986" s="160">
        <f>IF(and($AD$902&gt;0,Model!Z$1&lt;='Assumptions (Solar)'!$V$13),PPMT('Assumptions (Solar)'!$V$10,Model!Z$1,'Assumptions (Solar)'!$V$13,'Assumptions (Solar)'!$V$8*Model!$AD$902*('Assumptions (Solar)'!$AB$20*'Assumptions (Solar)'!$AB$2+'Assumptions (Solar)'!$AB$21*'Assumptions (Solar)'!$AB$3)/10^9),0)</f>
        <v>-0.05879287277</v>
      </c>
      <c r="AH986" s="160">
        <f>IF(and($AD$902&gt;0,Model!AA$1&lt;='Assumptions (Solar)'!$V$13),PPMT('Assumptions (Solar)'!$V$10,Model!AA$1,'Assumptions (Solar)'!$V$13,'Assumptions (Solar)'!$V$8*Model!$AD$902*('Assumptions (Solar)'!$AB$20*'Assumptions (Solar)'!$AB$2+'Assumptions (Solar)'!$AB$21*'Assumptions (Solar)'!$AB$3)/10^9),0)</f>
        <v>-0.06349630259</v>
      </c>
      <c r="AI986" s="160">
        <f>IF(and($AD$902&gt;0,Model!AB$1&lt;='Assumptions (Solar)'!$V$13),PPMT('Assumptions (Solar)'!$V$10,Model!AB$1,'Assumptions (Solar)'!$V$13,'Assumptions (Solar)'!$V$8*Model!$AD$902*('Assumptions (Solar)'!$AB$20*'Assumptions (Solar)'!$AB$2+'Assumptions (Solar)'!$AB$21*'Assumptions (Solar)'!$AB$3)/10^9),0)</f>
        <v>-0.0685760068</v>
      </c>
      <c r="AJ986" s="160">
        <f>IF(and($AD$902&gt;0,Model!AC$1&lt;='Assumptions (Solar)'!$V$13),PPMT('Assumptions (Solar)'!$V$10,Model!AC$1,'Assumptions (Solar)'!$V$13,'Assumptions (Solar)'!$V$8*Model!$AD$902*('Assumptions (Solar)'!$AB$20*'Assumptions (Solar)'!$AB$2+'Assumptions (Solar)'!$AB$21*'Assumptions (Solar)'!$AB$3)/10^9),0)</f>
        <v>-0.07406208734</v>
      </c>
      <c r="AK986" s="160">
        <f>IF(and($AD$902&gt;0,Model!AD$1&lt;='Assumptions (Solar)'!$V$13),PPMT('Assumptions (Solar)'!$V$10,Model!AD$1,'Assumptions (Solar)'!$V$13,'Assumptions (Solar)'!$V$8*Model!$AD$902*('Assumptions (Solar)'!$AB$20*'Assumptions (Solar)'!$AB$2+'Assumptions (Solar)'!$AB$21*'Assumptions (Solar)'!$AB$3)/10^9),0)</f>
        <v>-0.07998705433</v>
      </c>
      <c r="AL986" s="160">
        <f>IF(and($AD$902&gt;0,Model!AE$1&lt;='Assumptions (Solar)'!$V$13),PPMT('Assumptions (Solar)'!$V$10,Model!AE$1,'Assumptions (Solar)'!$V$13,'Assumptions (Solar)'!$V$8*Model!$AD$902*('Assumptions (Solar)'!$AB$20*'Assumptions (Solar)'!$AB$2+'Assumptions (Solar)'!$AB$21*'Assumptions (Solar)'!$AB$3)/10^9),0)</f>
        <v>-0.08638601868</v>
      </c>
      <c r="AM986" s="160">
        <f>IF(and($AD$902&gt;0,Model!AF$1&lt;='Assumptions (Solar)'!$V$13),PPMT('Assumptions (Solar)'!$V$10,Model!AF$1,'Assumptions (Solar)'!$V$13,'Assumptions (Solar)'!$V$8*Model!$AD$902*('Assumptions (Solar)'!$AB$20*'Assumptions (Solar)'!$AB$2+'Assumptions (Solar)'!$AB$21*'Assumptions (Solar)'!$AB$3)/10^9),0)</f>
        <v>-0.09329690017</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-0.0452555484</v>
      </c>
      <c r="AF987" s="160">
        <f>IF(and($AE$902&gt;0,Model!X$1&lt;='Assumptions (Solar)'!$V$13),PPMT('Assumptions (Solar)'!$V$10,Model!X$1,'Assumptions (Solar)'!$V$13,'Assumptions (Solar)'!$V$8*Model!$AE$902*('Assumptions (Solar)'!$AC$20*'Assumptions (Solar)'!$AC$2+'Assumptions (Solar)'!$AC$21*'Assumptions (Solar)'!$AC$3)/10^9),0)</f>
        <v>-0.04887599227</v>
      </c>
      <c r="AG987" s="160">
        <f>IF(and($AE$902&gt;0,Model!Y$1&lt;='Assumptions (Solar)'!$V$13),PPMT('Assumptions (Solar)'!$V$10,Model!Y$1,'Assumptions (Solar)'!$V$13,'Assumptions (Solar)'!$V$8*Model!$AE$902*('Assumptions (Solar)'!$AC$20*'Assumptions (Solar)'!$AC$2+'Assumptions (Solar)'!$AC$21*'Assumptions (Solar)'!$AC$3)/10^9),0)</f>
        <v>-0.05278607165</v>
      </c>
      <c r="AH987" s="160">
        <f>IF(and($AE$902&gt;0,Model!Z$1&lt;='Assumptions (Solar)'!$V$13),PPMT('Assumptions (Solar)'!$V$10,Model!Z$1,'Assumptions (Solar)'!$V$13,'Assumptions (Solar)'!$V$8*Model!$AE$902*('Assumptions (Solar)'!$AC$20*'Assumptions (Solar)'!$AC$2+'Assumptions (Solar)'!$AC$21*'Assumptions (Solar)'!$AC$3)/10^9),0)</f>
        <v>-0.05700895738</v>
      </c>
      <c r="AI987" s="160">
        <f>IF(and($AE$902&gt;0,Model!AA$1&lt;='Assumptions (Solar)'!$V$13),PPMT('Assumptions (Solar)'!$V$10,Model!AA$1,'Assumptions (Solar)'!$V$13,'Assumptions (Solar)'!$V$8*Model!$AE$902*('Assumptions (Solar)'!$AC$20*'Assumptions (Solar)'!$AC$2+'Assumptions (Solar)'!$AC$21*'Assumptions (Solar)'!$AC$3)/10^9),0)</f>
        <v>-0.06156967397</v>
      </c>
      <c r="AJ987" s="160">
        <f>IF(and($AE$902&gt;0,Model!AB$1&lt;='Assumptions (Solar)'!$V$13),PPMT('Assumptions (Solar)'!$V$10,Model!AB$1,'Assumptions (Solar)'!$V$13,'Assumptions (Solar)'!$V$8*Model!$AE$902*('Assumptions (Solar)'!$AC$20*'Assumptions (Solar)'!$AC$2+'Assumptions (Solar)'!$AC$21*'Assumptions (Solar)'!$AC$3)/10^9),0)</f>
        <v>-0.06649524789</v>
      </c>
      <c r="AK987" s="160">
        <f>IF(and($AE$902&gt;0,Model!AC$1&lt;='Assumptions (Solar)'!$V$13),PPMT('Assumptions (Solar)'!$V$10,Model!AC$1,'Assumptions (Solar)'!$V$13,'Assumptions (Solar)'!$V$8*Model!$AE$902*('Assumptions (Solar)'!$AC$20*'Assumptions (Solar)'!$AC$2+'Assumptions (Solar)'!$AC$21*'Assumptions (Solar)'!$AC$3)/10^9),0)</f>
        <v>-0.07181486772</v>
      </c>
      <c r="AL987" s="160">
        <f>IF(and($AE$902&gt;0,Model!AD$1&lt;='Assumptions (Solar)'!$V$13),PPMT('Assumptions (Solar)'!$V$10,Model!AD$1,'Assumptions (Solar)'!$V$13,'Assumptions (Solar)'!$V$8*Model!$AE$902*('Assumptions (Solar)'!$AC$20*'Assumptions (Solar)'!$AC$2+'Assumptions (Solar)'!$AC$21*'Assumptions (Solar)'!$AC$3)/10^9),0)</f>
        <v>-0.07756005714</v>
      </c>
      <c r="AM987" s="160">
        <f>IF(and($AE$902&gt;0,Model!AE$1&lt;='Assumptions (Solar)'!$V$13),PPMT('Assumptions (Solar)'!$V$10,Model!AE$1,'Assumptions (Solar)'!$V$13,'Assumptions (Solar)'!$V$8*Model!$AE$902*('Assumptions (Solar)'!$AC$20*'Assumptions (Solar)'!$AC$2+'Assumptions (Solar)'!$AC$21*'Assumptions (Solar)'!$AC$3)/10^9),0)</f>
        <v>-0.08376486171</v>
      </c>
      <c r="AN987" s="160">
        <f>IF(and($AE$902&gt;0,Model!AF$1&lt;='Assumptions (Solar)'!$V$13),PPMT('Assumptions (Solar)'!$V$10,Model!AF$1,'Assumptions (Solar)'!$V$13,'Assumptions (Solar)'!$V$8*Model!$AE$902*('Assumptions (Solar)'!$AC$20*'Assumptions (Solar)'!$AC$2+'Assumptions (Solar)'!$AC$21*'Assumptions (Solar)'!$AC$3)/10^9),0)</f>
        <v>-0.09046605065</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-0.04371989061</v>
      </c>
      <c r="AG988" s="160">
        <f>IF(and($AF$902&gt;0,Model!X$1&lt;='Assumptions (Solar)'!$V$13),PPMT('Assumptions (Solar)'!$V$10,Model!X$1,'Assumptions (Solar)'!$V$13,'Assumptions (Solar)'!$V$8*Model!$AF$902*('Assumptions (Solar)'!$AD$20*'Assumptions (Solar)'!$AD$2+'Assumptions (Solar)'!$AD$21*'Assumptions (Solar)'!$AD$3)/10^9),0)</f>
        <v>-0.04721748185</v>
      </c>
      <c r="AH988" s="160">
        <f>IF(and($AF$902&gt;0,Model!Y$1&lt;='Assumptions (Solar)'!$V$13),PPMT('Assumptions (Solar)'!$V$10,Model!Y$1,'Assumptions (Solar)'!$V$13,'Assumptions (Solar)'!$V$8*Model!$AF$902*('Assumptions (Solar)'!$AD$20*'Assumptions (Solar)'!$AD$2+'Assumptions (Solar)'!$AD$21*'Assumptions (Solar)'!$AD$3)/10^9),0)</f>
        <v>-0.0509948804</v>
      </c>
      <c r="AI988" s="160">
        <f>IF(and($AF$902&gt;0,Model!Z$1&lt;='Assumptions (Solar)'!$V$13),PPMT('Assumptions (Solar)'!$V$10,Model!Z$1,'Assumptions (Solar)'!$V$13,'Assumptions (Solar)'!$V$8*Model!$AF$902*('Assumptions (Solar)'!$AD$20*'Assumptions (Solar)'!$AD$2+'Assumptions (Solar)'!$AD$21*'Assumptions (Solar)'!$AD$3)/10^9),0)</f>
        <v>-0.05507447083</v>
      </c>
      <c r="AJ988" s="160">
        <f>IF(and($AF$902&gt;0,Model!AA$1&lt;='Assumptions (Solar)'!$V$13),PPMT('Assumptions (Solar)'!$V$10,Model!AA$1,'Assumptions (Solar)'!$V$13,'Assumptions (Solar)'!$V$8*Model!$AF$902*('Assumptions (Solar)'!$AD$20*'Assumptions (Solar)'!$AD$2+'Assumptions (Solar)'!$AD$21*'Assumptions (Solar)'!$AD$3)/10^9),0)</f>
        <v>-0.0594804285</v>
      </c>
      <c r="AK988" s="160">
        <f>IF(and($AF$902&gt;0,Model!AB$1&lt;='Assumptions (Solar)'!$V$13),PPMT('Assumptions (Solar)'!$V$10,Model!AB$1,'Assumptions (Solar)'!$V$13,'Assumptions (Solar)'!$V$8*Model!$AF$902*('Assumptions (Solar)'!$AD$20*'Assumptions (Solar)'!$AD$2+'Assumptions (Solar)'!$AD$21*'Assumptions (Solar)'!$AD$3)/10^9),0)</f>
        <v>-0.06423886278</v>
      </c>
      <c r="AL988" s="160">
        <f>IF(and($AF$902&gt;0,Model!AC$1&lt;='Assumptions (Solar)'!$V$13),PPMT('Assumptions (Solar)'!$V$10,Model!AC$1,'Assumptions (Solar)'!$V$13,'Assumptions (Solar)'!$V$8*Model!$AF$902*('Assumptions (Solar)'!$AD$20*'Assumptions (Solar)'!$AD$2+'Assumptions (Solar)'!$AD$21*'Assumptions (Solar)'!$AD$3)/10^9),0)</f>
        <v>-0.0693779718</v>
      </c>
      <c r="AM988" s="160">
        <f>IF(and($AF$902&gt;0,Model!AD$1&lt;='Assumptions (Solar)'!$V$13),PPMT('Assumptions (Solar)'!$V$10,Model!AD$1,'Assumptions (Solar)'!$V$13,'Assumptions (Solar)'!$V$8*Model!$AF$902*('Assumptions (Solar)'!$AD$20*'Assumptions (Solar)'!$AD$2+'Assumptions (Solar)'!$AD$21*'Assumptions (Solar)'!$AD$3)/10^9),0)</f>
        <v>-0.07492820955</v>
      </c>
      <c r="AN988" s="160">
        <f>IF(and($AF$902&gt;0,Model!AE$1&lt;='Assumptions (Solar)'!$V$13),PPMT('Assumptions (Solar)'!$V$10,Model!AE$1,'Assumptions (Solar)'!$V$13,'Assumptions (Solar)'!$V$8*Model!$AF$902*('Assumptions (Solar)'!$AD$20*'Assumptions (Solar)'!$AD$2+'Assumptions (Solar)'!$AD$21*'Assumptions (Solar)'!$AD$3)/10^9),0)</f>
        <v>-0.08092246631</v>
      </c>
      <c r="AO988" s="160">
        <f>IF(and($AF$902&gt;0,Model!AF$1&lt;='Assumptions (Solar)'!$V$13),PPMT('Assumptions (Solar)'!$V$10,Model!AF$1,'Assumptions (Solar)'!$V$13,'Assumptions (Solar)'!$V$8*Model!$AF$902*('Assumptions (Solar)'!$AD$20*'Assumptions (Solar)'!$AD$2+'Assumptions (Solar)'!$AD$21*'Assumptions (Solar)'!$AD$3)/10^9),0)</f>
        <v>-0.08739626362</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-0.04210709033</v>
      </c>
      <c r="AH989" s="160">
        <f>IF(and($AG$902&gt;0,Model!X$1&lt;='Assumptions (Solar)'!$V$13),PPMT('Assumptions (Solar)'!$V$10,Model!X$1,'Assumptions (Solar)'!$V$13,'Assumptions (Solar)'!$V$8*Model!$AG$902*('Assumptions (Solar)'!$AE$20*'Assumptions (Solar)'!$AE$2+'Assumptions (Solar)'!$AE$21*'Assumptions (Solar)'!$AE$3)/10^9),0)</f>
        <v>-0.04547565756</v>
      </c>
      <c r="AI989" s="160">
        <f>IF(and($AG$902&gt;0,Model!Y$1&lt;='Assumptions (Solar)'!$V$13),PPMT('Assumptions (Solar)'!$V$10,Model!Y$1,'Assumptions (Solar)'!$V$13,'Assumptions (Solar)'!$V$8*Model!$AG$902*('Assumptions (Solar)'!$AE$20*'Assumptions (Solar)'!$AE$2+'Assumptions (Solar)'!$AE$21*'Assumptions (Solar)'!$AE$3)/10^9),0)</f>
        <v>-0.04911371016</v>
      </c>
      <c r="AJ989" s="160">
        <f>IF(and($AG$902&gt;0,Model!Z$1&lt;='Assumptions (Solar)'!$V$13),PPMT('Assumptions (Solar)'!$V$10,Model!Z$1,'Assumptions (Solar)'!$V$13,'Assumptions (Solar)'!$V$8*Model!$AG$902*('Assumptions (Solar)'!$AE$20*'Assumptions (Solar)'!$AE$2+'Assumptions (Solar)'!$AE$21*'Assumptions (Solar)'!$AE$3)/10^9),0)</f>
        <v>-0.05304280698</v>
      </c>
      <c r="AK989" s="160">
        <f>IF(and($AG$902&gt;0,Model!AA$1&lt;='Assumptions (Solar)'!$V$13),PPMT('Assumptions (Solar)'!$V$10,Model!AA$1,'Assumptions (Solar)'!$V$13,'Assumptions (Solar)'!$V$8*Model!$AG$902*('Assumptions (Solar)'!$AE$20*'Assumptions (Solar)'!$AE$2+'Assumptions (Solar)'!$AE$21*'Assumptions (Solar)'!$AE$3)/10^9),0)</f>
        <v>-0.05728623153</v>
      </c>
      <c r="AL989" s="160">
        <f>IF(and($AG$902&gt;0,Model!AB$1&lt;='Assumptions (Solar)'!$V$13),PPMT('Assumptions (Solar)'!$V$10,Model!AB$1,'Assumptions (Solar)'!$V$13,'Assumptions (Solar)'!$V$8*Model!$AG$902*('Assumptions (Solar)'!$AE$20*'Assumptions (Solar)'!$AE$2+'Assumptions (Solar)'!$AE$21*'Assumptions (Solar)'!$AE$3)/10^9),0)</f>
        <v>-0.06186913006</v>
      </c>
      <c r="AM989" s="160">
        <f>IF(and($AG$902&gt;0,Model!AC$1&lt;='Assumptions (Solar)'!$V$13),PPMT('Assumptions (Solar)'!$V$10,Model!AC$1,'Assumptions (Solar)'!$V$13,'Assumptions (Solar)'!$V$8*Model!$AG$902*('Assumptions (Solar)'!$AE$20*'Assumptions (Solar)'!$AE$2+'Assumptions (Solar)'!$AE$21*'Assumptions (Solar)'!$AE$3)/10^9),0)</f>
        <v>-0.06681866046</v>
      </c>
      <c r="AN989" s="160">
        <f>IF(and($AG$902&gt;0,Model!AD$1&lt;='Assumptions (Solar)'!$V$13),PPMT('Assumptions (Solar)'!$V$10,Model!AD$1,'Assumptions (Solar)'!$V$13,'Assumptions (Solar)'!$V$8*Model!$AG$902*('Assumptions (Solar)'!$AE$20*'Assumptions (Solar)'!$AE$2+'Assumptions (Solar)'!$AE$21*'Assumptions (Solar)'!$AE$3)/10^9),0)</f>
        <v>-0.0721641533</v>
      </c>
      <c r="AO989" s="160">
        <f>IF(and($AG$902&gt;0,Model!AE$1&lt;='Assumptions (Solar)'!$V$13),PPMT('Assumptions (Solar)'!$V$10,Model!AE$1,'Assumptions (Solar)'!$V$13,'Assumptions (Solar)'!$V$8*Model!$AG$902*('Assumptions (Solar)'!$AE$20*'Assumptions (Solar)'!$AE$2+'Assumptions (Solar)'!$AE$21*'Assumptions (Solar)'!$AE$3)/10^9),0)</f>
        <v>-0.07793728556</v>
      </c>
      <c r="AP989" s="160">
        <f>IF(and($AG$902&gt;0,Model!AF$1&lt;='Assumptions (Solar)'!$V$13),PPMT('Assumptions (Solar)'!$V$10,Model!AF$1,'Assumptions (Solar)'!$V$13,'Assumptions (Solar)'!$V$8*Model!$AG$902*('Assumptions (Solar)'!$AE$20*'Assumptions (Solar)'!$AE$2+'Assumptions (Solar)'!$AE$21*'Assumptions (Solar)'!$AE$3)/10^9),0)</f>
        <v>-0.08417226841</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-0.0404147221</v>
      </c>
      <c r="AI990" s="160">
        <f>IF(and($AH$902&gt;0,Model!X$1&lt;='Assumptions (Solar)'!$V$13),PPMT('Assumptions (Solar)'!$V$10,Model!X$1,'Assumptions (Solar)'!$V$13,'Assumptions (Solar)'!$V$8*Model!$AH$902*('Assumptions (Solar)'!$AF$20*'Assumptions (Solar)'!$AF$2+'Assumptions (Solar)'!$AF$21*'Assumptions (Solar)'!$AF$3)/10^9),0)</f>
        <v>-0.04364789987</v>
      </c>
      <c r="AJ990" s="160">
        <f>IF(and($AH$902&gt;0,Model!Y$1&lt;='Assumptions (Solar)'!$V$13),PPMT('Assumptions (Solar)'!$V$10,Model!Y$1,'Assumptions (Solar)'!$V$13,'Assumptions (Solar)'!$V$8*Model!$AH$902*('Assumptions (Solar)'!$AF$20*'Assumptions (Solar)'!$AF$2+'Assumptions (Solar)'!$AF$21*'Assumptions (Solar)'!$AF$3)/10^9),0)</f>
        <v>-0.04713973186</v>
      </c>
      <c r="AK990" s="160">
        <f>IF(and($AH$902&gt;0,Model!Z$1&lt;='Assumptions (Solar)'!$V$13),PPMT('Assumptions (Solar)'!$V$10,Model!Z$1,'Assumptions (Solar)'!$V$13,'Assumptions (Solar)'!$V$8*Model!$AH$902*('Assumptions (Solar)'!$AF$20*'Assumptions (Solar)'!$AF$2+'Assumptions (Solar)'!$AF$21*'Assumptions (Solar)'!$AF$3)/10^9),0)</f>
        <v>-0.05091091041</v>
      </c>
      <c r="AL990" s="160">
        <f>IF(and($AH$902&gt;0,Model!AA$1&lt;='Assumptions (Solar)'!$V$13),PPMT('Assumptions (Solar)'!$V$10,Model!AA$1,'Assumptions (Solar)'!$V$13,'Assumptions (Solar)'!$V$8*Model!$AH$902*('Assumptions (Solar)'!$AF$20*'Assumptions (Solar)'!$AF$2+'Assumptions (Solar)'!$AF$21*'Assumptions (Solar)'!$AF$3)/10^9),0)</f>
        <v>-0.05498378324</v>
      </c>
      <c r="AM990" s="160">
        <f>IF(and($AH$902&gt;0,Model!AB$1&lt;='Assumptions (Solar)'!$V$13),PPMT('Assumptions (Solar)'!$V$10,Model!AB$1,'Assumptions (Solar)'!$V$13,'Assumptions (Solar)'!$V$8*Model!$AH$902*('Assumptions (Solar)'!$AF$20*'Assumptions (Solar)'!$AF$2+'Assumptions (Solar)'!$AF$21*'Assumptions (Solar)'!$AF$3)/10^9),0)</f>
        <v>-0.0593824859</v>
      </c>
      <c r="AN990" s="160">
        <f>IF(and($AH$902&gt;0,Model!AC$1&lt;='Assumptions (Solar)'!$V$13),PPMT('Assumptions (Solar)'!$V$10,Model!AC$1,'Assumptions (Solar)'!$V$13,'Assumptions (Solar)'!$V$8*Model!$AH$902*('Assumptions (Solar)'!$AF$20*'Assumptions (Solar)'!$AF$2+'Assumptions (Solar)'!$AF$21*'Assumptions (Solar)'!$AF$3)/10^9),0)</f>
        <v>-0.06413308478</v>
      </c>
      <c r="AO990" s="160">
        <f>IF(and($AH$902&gt;0,Model!AD$1&lt;='Assumptions (Solar)'!$V$13),PPMT('Assumptions (Solar)'!$V$10,Model!AD$1,'Assumptions (Solar)'!$V$13,'Assumptions (Solar)'!$V$8*Model!$AH$902*('Assumptions (Solar)'!$AF$20*'Assumptions (Solar)'!$AF$2+'Assumptions (Solar)'!$AF$21*'Assumptions (Solar)'!$AF$3)/10^9),0)</f>
        <v>-0.06926373156</v>
      </c>
      <c r="AP990" s="160">
        <f>IF(and($AH$902&gt;0,Model!AE$1&lt;='Assumptions (Solar)'!$V$13),PPMT('Assumptions (Solar)'!$V$10,Model!AE$1,'Assumptions (Solar)'!$V$13,'Assumptions (Solar)'!$V$8*Model!$AH$902*('Assumptions (Solar)'!$AF$20*'Assumptions (Solar)'!$AF$2+'Assumptions (Solar)'!$AF$21*'Assumptions (Solar)'!$AF$3)/10^9),0)</f>
        <v>-0.07480483008</v>
      </c>
      <c r="AQ990" s="160">
        <f>IF(and($AH$902&gt;0,Model!AF$1&lt;='Assumptions (Solar)'!$V$13),PPMT('Assumptions (Solar)'!$V$10,Model!AF$1,'Assumptions (Solar)'!$V$13,'Assumptions (Solar)'!$V$8*Model!$AH$902*('Assumptions (Solar)'!$AF$20*'Assumptions (Solar)'!$AF$2+'Assumptions (Solar)'!$AF$21*'Assumptions (Solar)'!$AF$3)/10^9),0)</f>
        <v>-0.08078921649</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-0.04085816926</v>
      </c>
      <c r="AJ991" s="160">
        <f>IF(and($AI$902&gt;0,Model!X$1&lt;='Assumptions (Solar)'!$V$13),PPMT('Assumptions (Solar)'!$V$10,Model!X$1,'Assumptions (Solar)'!$V$13,'Assumptions (Solar)'!$V$8*Model!$AI$902*('Assumptions (Solar)'!$AG$20*'Assumptions (Solar)'!$AG$2+'Assumptions (Solar)'!$AG$21*'Assumptions (Solar)'!$AG$3)/10^9),0)</f>
        <v>-0.0441268228</v>
      </c>
      <c r="AK991" s="160">
        <f>IF(and($AI$902&gt;0,Model!Y$1&lt;='Assumptions (Solar)'!$V$13),PPMT('Assumptions (Solar)'!$V$10,Model!Y$1,'Assumptions (Solar)'!$V$13,'Assumptions (Solar)'!$V$8*Model!$AI$902*('Assumptions (Solar)'!$AG$20*'Assumptions (Solar)'!$AG$2+'Assumptions (Solar)'!$AG$21*'Assumptions (Solar)'!$AG$3)/10^9),0)</f>
        <v>-0.04765696863</v>
      </c>
      <c r="AL991" s="160">
        <f>IF(and($AI$902&gt;0,Model!Z$1&lt;='Assumptions (Solar)'!$V$13),PPMT('Assumptions (Solar)'!$V$10,Model!Z$1,'Assumptions (Solar)'!$V$13,'Assumptions (Solar)'!$V$8*Model!$AI$902*('Assumptions (Solar)'!$AG$20*'Assumptions (Solar)'!$AG$2+'Assumptions (Solar)'!$AG$21*'Assumptions (Solar)'!$AG$3)/10^9),0)</f>
        <v>-0.05146952612</v>
      </c>
      <c r="AM991" s="160">
        <f>IF(and($AI$902&gt;0,Model!AA$1&lt;='Assumptions (Solar)'!$V$13),PPMT('Assumptions (Solar)'!$V$10,Model!AA$1,'Assumptions (Solar)'!$V$13,'Assumptions (Solar)'!$V$8*Model!$AI$902*('Assumptions (Solar)'!$AG$20*'Assumptions (Solar)'!$AG$2+'Assumptions (Solar)'!$AG$21*'Assumptions (Solar)'!$AG$3)/10^9),0)</f>
        <v>-0.0555870882</v>
      </c>
      <c r="AN991" s="160">
        <f>IF(and($AI$902&gt;0,Model!AB$1&lt;='Assumptions (Solar)'!$V$13),PPMT('Assumptions (Solar)'!$V$10,Model!AB$1,'Assumptions (Solar)'!$V$13,'Assumptions (Solar)'!$V$8*Model!$AI$902*('Assumptions (Solar)'!$AG$20*'Assumptions (Solar)'!$AG$2+'Assumptions (Solar)'!$AG$21*'Assumptions (Solar)'!$AG$3)/10^9),0)</f>
        <v>-0.06003405526</v>
      </c>
      <c r="AO991" s="160">
        <f>IF(and($AI$902&gt;0,Model!AC$1&lt;='Assumptions (Solar)'!$V$13),PPMT('Assumptions (Solar)'!$V$10,Model!AC$1,'Assumptions (Solar)'!$V$13,'Assumptions (Solar)'!$V$8*Model!$AI$902*('Assumptions (Solar)'!$AG$20*'Assumptions (Solar)'!$AG$2+'Assumptions (Solar)'!$AG$21*'Assumptions (Solar)'!$AG$3)/10^9),0)</f>
        <v>-0.06483677968</v>
      </c>
      <c r="AP991" s="160">
        <f>IF(and($AI$902&gt;0,Model!AD$1&lt;='Assumptions (Solar)'!$V$13),PPMT('Assumptions (Solar)'!$V$10,Model!AD$1,'Assumptions (Solar)'!$V$13,'Assumptions (Solar)'!$V$8*Model!$AI$902*('Assumptions (Solar)'!$AG$20*'Assumptions (Solar)'!$AG$2+'Assumptions (Solar)'!$AG$21*'Assumptions (Solar)'!$AG$3)/10^9),0)</f>
        <v>-0.07002372206</v>
      </c>
      <c r="AQ991" s="160">
        <f>IF(and($AI$902&gt;0,Model!AE$1&lt;='Assumptions (Solar)'!$V$13),PPMT('Assumptions (Solar)'!$V$10,Model!AE$1,'Assumptions (Solar)'!$V$13,'Assumptions (Solar)'!$V$8*Model!$AI$902*('Assumptions (Solar)'!$AG$20*'Assumptions (Solar)'!$AG$2+'Assumptions (Solar)'!$AG$21*'Assumptions (Solar)'!$AG$3)/10^9),0)</f>
        <v>-0.07562561982</v>
      </c>
      <c r="AR991" s="160">
        <f>IF(and($AI$902&gt;0,Model!AF$1&lt;='Assumptions (Solar)'!$V$13),PPMT('Assumptions (Solar)'!$V$10,Model!AF$1,'Assumptions (Solar)'!$V$13,'Assumptions (Solar)'!$V$8*Model!$AI$902*('Assumptions (Solar)'!$AG$20*'Assumptions (Solar)'!$AG$2+'Assumptions (Solar)'!$AG$21*'Assumptions (Solar)'!$AG$3)/10^9),0)</f>
        <v>-0.08167566941</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-0.04130353697</v>
      </c>
      <c r="AK992" s="177">
        <f>IF(and($AJ$902&gt;0,Model!X$1&lt;='Assumptions (Solar)'!$V$13),PPMT('Assumptions (Solar)'!$V$10,Model!X$1,'Assumptions (Solar)'!$V$13,'Assumptions (Solar)'!$V$8*Model!$AJ$902*('Assumptions (Solar)'!$AH$20*'Assumptions (Solar)'!$AH$2+'Assumptions (Solar)'!$AH$21*'Assumptions (Solar)'!$AH$3)/10^9),0)</f>
        <v>-0.04460781993</v>
      </c>
      <c r="AL992" s="177">
        <f>IF(and($AJ$902&gt;0,Model!Y$1&lt;='Assumptions (Solar)'!$V$13),PPMT('Assumptions (Solar)'!$V$10,Model!Y$1,'Assumptions (Solar)'!$V$13,'Assumptions (Solar)'!$V$8*Model!$AJ$902*('Assumptions (Solar)'!$AH$20*'Assumptions (Solar)'!$AH$2+'Assumptions (Solar)'!$AH$21*'Assumptions (Solar)'!$AH$3)/10^9),0)</f>
        <v>-0.04817644552</v>
      </c>
      <c r="AM992" s="177">
        <f>IF(and($AJ$902&gt;0,Model!Z$1&lt;='Assumptions (Solar)'!$V$13),PPMT('Assumptions (Solar)'!$V$10,Model!Z$1,'Assumptions (Solar)'!$V$13,'Assumptions (Solar)'!$V$8*Model!$AJ$902*('Assumptions (Solar)'!$AH$20*'Assumptions (Solar)'!$AH$2+'Assumptions (Solar)'!$AH$21*'Assumptions (Solar)'!$AH$3)/10^9),0)</f>
        <v>-0.05203056116</v>
      </c>
      <c r="AN992" s="177">
        <f>IF(and($AJ$902&gt;0,Model!AA$1&lt;='Assumptions (Solar)'!$V$13),PPMT('Assumptions (Solar)'!$V$10,Model!AA$1,'Assumptions (Solar)'!$V$13,'Assumptions (Solar)'!$V$8*Model!$AJ$902*('Assumptions (Solar)'!$AH$20*'Assumptions (Solar)'!$AH$2+'Assumptions (Solar)'!$AH$21*'Assumptions (Solar)'!$AH$3)/10^9),0)</f>
        <v>-0.05619300605</v>
      </c>
      <c r="AO992" s="177">
        <f>IF(and($AJ$902&gt;0,Model!AB$1&lt;='Assumptions (Solar)'!$V$13),PPMT('Assumptions (Solar)'!$V$10,Model!AB$1,'Assumptions (Solar)'!$V$13,'Assumptions (Solar)'!$V$8*Model!$AJ$902*('Assumptions (Solar)'!$AH$20*'Assumptions (Solar)'!$AH$2+'Assumptions (Solar)'!$AH$21*'Assumptions (Solar)'!$AH$3)/10^9),0)</f>
        <v>-0.06068844654</v>
      </c>
      <c r="AP992" s="177">
        <f>IF(and($AJ$902&gt;0,Model!AC$1&lt;='Assumptions (Solar)'!$V$13),PPMT('Assumptions (Solar)'!$V$10,Model!AC$1,'Assumptions (Solar)'!$V$13,'Assumptions (Solar)'!$V$8*Model!$AJ$902*('Assumptions (Solar)'!$AH$20*'Assumptions (Solar)'!$AH$2+'Assumptions (Solar)'!$AH$21*'Assumptions (Solar)'!$AH$3)/10^9),0)</f>
        <v>-0.06554352226</v>
      </c>
      <c r="AQ992" s="177">
        <f>IF(and($AJ$902&gt;0,Model!AD$1&lt;='Assumptions (Solar)'!$V$13),PPMT('Assumptions (Solar)'!$V$10,Model!AD$1,'Assumptions (Solar)'!$V$13,'Assumptions (Solar)'!$V$8*Model!$AJ$902*('Assumptions (Solar)'!$AH$20*'Assumptions (Solar)'!$AH$2+'Assumptions (Solar)'!$AH$21*'Assumptions (Solar)'!$AH$3)/10^9),0)</f>
        <v>-0.07078700404</v>
      </c>
      <c r="AR992" s="177">
        <f>IF(and($AJ$902&gt;0,Model!AE$1&lt;='Assumptions (Solar)'!$V$13),PPMT('Assumptions (Solar)'!$V$10,Model!AE$1,'Assumptions (Solar)'!$V$13,'Assumptions (Solar)'!$V$8*Model!$AJ$902*('Assumptions (Solar)'!$AH$20*'Assumptions (Solar)'!$AH$2+'Assumptions (Solar)'!$AH$21*'Assumptions (Solar)'!$AH$3)/10^9),0)</f>
        <v>-0.07644996437</v>
      </c>
      <c r="AS992" s="177">
        <f>IF(and($AJ$902&gt;0,Model!AF$1&lt;='Assumptions (Solar)'!$V$13),PPMT('Assumptions (Solar)'!$V$10,Model!AF$1,'Assumptions (Solar)'!$V$13,'Assumptions (Solar)'!$V$8*Model!$AJ$902*('Assumptions (Solar)'!$AH$20*'Assumptions (Solar)'!$AH$2+'Assumptions (Solar)'!$AH$21*'Assumptions (Solar)'!$AH$3)/10^9),0)</f>
        <v>-0.08256596152</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-0.0416995035</v>
      </c>
      <c r="AL993" s="160">
        <f>IF(and($AK$902&gt;0,Model!X$1&lt;='Assumptions (Solar)'!$V$13),PPMT('Assumptions (Solar)'!$V$10,Model!X$1,'Assumptions (Solar)'!$V$13,'Assumptions (Solar)'!$V$8*Model!$AK$902*('Assumptions (Solar)'!$AI$20*'Assumptions (Solar)'!$AI$2+'Assumptions (Solar)'!$AI$21*'Assumptions (Solar)'!$AI$3)/10^9),0)</f>
        <v>-0.04503546378</v>
      </c>
      <c r="AM993" s="160">
        <f>IF(and($AK$902&gt;0,Model!Y$1&lt;='Assumptions (Solar)'!$V$13),PPMT('Assumptions (Solar)'!$V$10,Model!Y$1,'Assumptions (Solar)'!$V$13,'Assumptions (Solar)'!$V$8*Model!$AK$902*('Assumptions (Solar)'!$AI$20*'Assumptions (Solar)'!$AI$2+'Assumptions (Solar)'!$AI$21*'Assumptions (Solar)'!$AI$3)/10^9),0)</f>
        <v>-0.04863830088</v>
      </c>
      <c r="AN993" s="160">
        <f>IF(and($AK$902&gt;0,Model!Z$1&lt;='Assumptions (Solar)'!$V$13),PPMT('Assumptions (Solar)'!$V$10,Model!Z$1,'Assumptions (Solar)'!$V$13,'Assumptions (Solar)'!$V$8*Model!$AK$902*('Assumptions (Solar)'!$AI$20*'Assumptions (Solar)'!$AI$2+'Assumptions (Solar)'!$AI$21*'Assumptions (Solar)'!$AI$3)/10^9),0)</f>
        <v>-0.05252936495</v>
      </c>
      <c r="AO993" s="160">
        <f>IF(and($AK$902&gt;0,Model!AA$1&lt;='Assumptions (Solar)'!$V$13),PPMT('Assumptions (Solar)'!$V$10,Model!AA$1,'Assumptions (Solar)'!$V$13,'Assumptions (Solar)'!$V$8*Model!$AK$902*('Assumptions (Solar)'!$AI$20*'Assumptions (Solar)'!$AI$2+'Assumptions (Solar)'!$AI$21*'Assumptions (Solar)'!$AI$3)/10^9),0)</f>
        <v>-0.05673171415</v>
      </c>
      <c r="AP993" s="160">
        <f>IF(and($AK$902&gt;0,Model!AB$1&lt;='Assumptions (Solar)'!$V$13),PPMT('Assumptions (Solar)'!$V$10,Model!AB$1,'Assumptions (Solar)'!$V$13,'Assumptions (Solar)'!$V$8*Model!$AK$902*('Assumptions (Solar)'!$AI$20*'Assumptions (Solar)'!$AI$2+'Assumptions (Solar)'!$AI$21*'Assumptions (Solar)'!$AI$3)/10^9),0)</f>
        <v>-0.06127025128</v>
      </c>
      <c r="AQ993" s="160">
        <f>IF(and($AK$902&gt;0,Model!AC$1&lt;='Assumptions (Solar)'!$V$13),PPMT('Assumptions (Solar)'!$V$10,Model!AC$1,'Assumptions (Solar)'!$V$13,'Assumptions (Solar)'!$V$8*Model!$AK$902*('Assumptions (Solar)'!$AI$20*'Assumptions (Solar)'!$AI$2+'Assumptions (Solar)'!$AI$21*'Assumptions (Solar)'!$AI$3)/10^9),0)</f>
        <v>-0.06617187138</v>
      </c>
      <c r="AR993" s="160">
        <f>IF(and($AK$902&gt;0,Model!AD$1&lt;='Assumptions (Solar)'!$V$13),PPMT('Assumptions (Solar)'!$V$10,Model!AD$1,'Assumptions (Solar)'!$V$13,'Assumptions (Solar)'!$V$8*Model!$AK$902*('Assumptions (Solar)'!$AI$20*'Assumptions (Solar)'!$AI$2+'Assumptions (Solar)'!$AI$21*'Assumptions (Solar)'!$AI$3)/10^9),0)</f>
        <v>-0.07146562109</v>
      </c>
      <c r="AS993" s="160">
        <f>IF(and($AK$902&gt;0,Model!AE$1&lt;='Assumptions (Solar)'!$V$13),PPMT('Assumptions (Solar)'!$V$10,Model!AE$1,'Assumptions (Solar)'!$V$13,'Assumptions (Solar)'!$V$8*Model!$AK$902*('Assumptions (Solar)'!$AI$20*'Assumptions (Solar)'!$AI$2+'Assumptions (Solar)'!$AI$21*'Assumptions (Solar)'!$AI$3)/10^9),0)</f>
        <v>-0.07718287078</v>
      </c>
      <c r="AT993" s="160">
        <f>IF(and($AK$902&gt;0,Model!AF$1&lt;='Assumptions (Solar)'!$V$13),PPMT('Assumptions (Solar)'!$V$10,Model!AF$1,'Assumptions (Solar)'!$V$13,'Assumptions (Solar)'!$V$8*Model!$AK$902*('Assumptions (Solar)'!$AI$20*'Assumptions (Solar)'!$AI$2+'Assumptions (Solar)'!$AI$21*'Assumptions (Solar)'!$AI$3)/10^9),0)</f>
        <v>-0.08335750044</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-0.04214742699</v>
      </c>
      <c r="AM994" s="177">
        <f>IF(and($AL$902&gt;0,Model!X$1&lt;='Assumptions (Solar)'!$V$13),PPMT('Assumptions (Solar)'!$V$10,Model!X$1,'Assumptions (Solar)'!$V$13,'Assumptions (Solar)'!$V$8*Model!$AL$902*('Assumptions (Solar)'!$AJ$20*'Assumptions (Solar)'!$AJ$2+'Assumptions (Solar)'!$AJ$21*'Assumptions (Solar)'!$AJ$3)/10^9),0)</f>
        <v>-0.04551922115</v>
      </c>
      <c r="AN994" s="177">
        <f>IF(and($AL$902&gt;0,Model!Y$1&lt;='Assumptions (Solar)'!$V$13),PPMT('Assumptions (Solar)'!$V$10,Model!Y$1,'Assumptions (Solar)'!$V$13,'Assumptions (Solar)'!$V$8*Model!$AL$902*('Assumptions (Solar)'!$AJ$20*'Assumptions (Solar)'!$AJ$2+'Assumptions (Solar)'!$AJ$21*'Assumptions (Solar)'!$AJ$3)/10^9),0)</f>
        <v>-0.04916075884</v>
      </c>
      <c r="AO994" s="177">
        <f>IF(and($AL$902&gt;0,Model!Z$1&lt;='Assumptions (Solar)'!$V$13),PPMT('Assumptions (Solar)'!$V$10,Model!Z$1,'Assumptions (Solar)'!$V$13,'Assumptions (Solar)'!$V$8*Model!$AL$902*('Assumptions (Solar)'!$AJ$20*'Assumptions (Solar)'!$AJ$2+'Assumptions (Solar)'!$AJ$21*'Assumptions (Solar)'!$AJ$3)/10^9),0)</f>
        <v>-0.05309361955</v>
      </c>
      <c r="AP994" s="177">
        <f>IF(and($AL$902&gt;0,Model!AA$1&lt;='Assumptions (Solar)'!$V$13),PPMT('Assumptions (Solar)'!$V$10,Model!AA$1,'Assumptions (Solar)'!$V$13,'Assumptions (Solar)'!$V$8*Model!$AL$902*('Assumptions (Solar)'!$AJ$20*'Assumptions (Solar)'!$AJ$2+'Assumptions (Solar)'!$AJ$21*'Assumptions (Solar)'!$AJ$3)/10^9),0)</f>
        <v>-0.05734110912</v>
      </c>
      <c r="AQ994" s="177">
        <f>IF(and($AL$902&gt;0,Model!AB$1&lt;='Assumptions (Solar)'!$V$13),PPMT('Assumptions (Solar)'!$V$10,Model!AB$1,'Assumptions (Solar)'!$V$13,'Assumptions (Solar)'!$V$8*Model!$AL$902*('Assumptions (Solar)'!$AJ$20*'Assumptions (Solar)'!$AJ$2+'Assumptions (Solar)'!$AJ$21*'Assumptions (Solar)'!$AJ$3)/10^9),0)</f>
        <v>-0.06192839785</v>
      </c>
      <c r="AR994" s="177">
        <f>IF(and($AL$902&gt;0,Model!AC$1&lt;='Assumptions (Solar)'!$V$13),PPMT('Assumptions (Solar)'!$V$10,Model!AC$1,'Assumptions (Solar)'!$V$13,'Assumptions (Solar)'!$V$8*Model!$AL$902*('Assumptions (Solar)'!$AJ$20*'Assumptions (Solar)'!$AJ$2+'Assumptions (Solar)'!$AJ$21*'Assumptions (Solar)'!$AJ$3)/10^9),0)</f>
        <v>-0.06688266967</v>
      </c>
      <c r="AS994" s="177">
        <f>IF(and($AL$902&gt;0,Model!AD$1&lt;='Assumptions (Solar)'!$V$13),PPMT('Assumptions (Solar)'!$V$10,Model!AD$1,'Assumptions (Solar)'!$V$13,'Assumptions (Solar)'!$V$8*Model!$AL$902*('Assumptions (Solar)'!$AJ$20*'Assumptions (Solar)'!$AJ$2+'Assumptions (Solar)'!$AJ$21*'Assumptions (Solar)'!$AJ$3)/10^9),0)</f>
        <v>-0.07223328325</v>
      </c>
      <c r="AT994" s="177">
        <f>IF(and($AL$902&gt;0,Model!AE$1&lt;='Assumptions (Solar)'!$V$13),PPMT('Assumptions (Solar)'!$V$10,Model!AE$1,'Assumptions (Solar)'!$V$13,'Assumptions (Solar)'!$V$8*Model!$AL$902*('Assumptions (Solar)'!$AJ$20*'Assumptions (Solar)'!$AJ$2+'Assumptions (Solar)'!$AJ$21*'Assumptions (Solar)'!$AJ$3)/10^9),0)</f>
        <v>-0.07801194591</v>
      </c>
      <c r="AU994" s="177">
        <f>IF(and($AL$902&gt;0,Model!AF$1&lt;='Assumptions (Solar)'!$V$13),PPMT('Assumptions (Solar)'!$V$10,Model!AF$1,'Assumptions (Solar)'!$V$13,'Assumptions (Solar)'!$V$8*Model!$AL$902*('Assumptions (Solar)'!$AJ$20*'Assumptions (Solar)'!$AJ$2+'Assumptions (Solar)'!$AJ$21*'Assumptions (Solar)'!$AJ$3)/10^9),0)</f>
        <v>-0.08425290158</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-0.04254371051</v>
      </c>
      <c r="AN995" s="160">
        <f>IF(and($AM$902&gt;0,Model!X$1&lt;='Assumptions (Solar)'!$V$13),PPMT('Assumptions (Solar)'!$V$10,Model!X$1,'Assumptions (Solar)'!$V$13,'Assumptions (Solar)'!$V$8*Model!$AM$902*('Assumptions (Solar)'!$AK$20*'Assumptions (Solar)'!$AK$2+'Assumptions (Solar)'!$AK$21*'Assumptions (Solar)'!$AK$3)/10^9),0)</f>
        <v>-0.04594720735</v>
      </c>
      <c r="AO995" s="160">
        <f>IF(and($AM$902&gt;0,Model!Y$1&lt;='Assumptions (Solar)'!$V$13),PPMT('Assumptions (Solar)'!$V$10,Model!Y$1,'Assumptions (Solar)'!$V$13,'Assumptions (Solar)'!$V$8*Model!$AM$902*('Assumptions (Solar)'!$AK$20*'Assumptions (Solar)'!$AK$2+'Assumptions (Solar)'!$AK$21*'Assumptions (Solar)'!$AK$3)/10^9),0)</f>
        <v>-0.04962298394</v>
      </c>
      <c r="AP995" s="160">
        <f>IF(and($AM$902&gt;0,Model!Z$1&lt;='Assumptions (Solar)'!$V$13),PPMT('Assumptions (Solar)'!$V$10,Model!Z$1,'Assumptions (Solar)'!$V$13,'Assumptions (Solar)'!$V$8*Model!$AM$902*('Assumptions (Solar)'!$AK$20*'Assumptions (Solar)'!$AK$2+'Assumptions (Solar)'!$AK$21*'Assumptions (Solar)'!$AK$3)/10^9),0)</f>
        <v>-0.05359282266</v>
      </c>
      <c r="AQ995" s="160">
        <f>IF(and($AM$902&gt;0,Model!AA$1&lt;='Assumptions (Solar)'!$V$13),PPMT('Assumptions (Solar)'!$V$10,Model!AA$1,'Assumptions (Solar)'!$V$13,'Assumptions (Solar)'!$V$8*Model!$AM$902*('Assumptions (Solar)'!$AK$20*'Assumptions (Solar)'!$AK$2+'Assumptions (Solar)'!$AK$21*'Assumptions (Solar)'!$AK$3)/10^9),0)</f>
        <v>-0.05788024847</v>
      </c>
      <c r="AR995" s="160">
        <f>IF(and($AM$902&gt;0,Model!AB$1&lt;='Assumptions (Solar)'!$V$13),PPMT('Assumptions (Solar)'!$V$10,Model!AB$1,'Assumptions (Solar)'!$V$13,'Assumptions (Solar)'!$V$8*Model!$AM$902*('Assumptions (Solar)'!$AK$20*'Assumptions (Solar)'!$AK$2+'Assumptions (Solar)'!$AK$21*'Assumptions (Solar)'!$AK$3)/10^9),0)</f>
        <v>-0.06251066835</v>
      </c>
      <c r="AS995" s="160">
        <f>IF(and($AM$902&gt;0,Model!AC$1&lt;='Assumptions (Solar)'!$V$13),PPMT('Assumptions (Solar)'!$V$10,Model!AC$1,'Assumptions (Solar)'!$V$13,'Assumptions (Solar)'!$V$8*Model!$AM$902*('Assumptions (Solar)'!$AK$20*'Assumptions (Solar)'!$AK$2+'Assumptions (Solar)'!$AK$21*'Assumptions (Solar)'!$AK$3)/10^9),0)</f>
        <v>-0.06751152182</v>
      </c>
      <c r="AT995" s="160">
        <f>IF(and($AM$902&gt;0,Model!AD$1&lt;='Assumptions (Solar)'!$V$13),PPMT('Assumptions (Solar)'!$V$10,Model!AD$1,'Assumptions (Solar)'!$V$13,'Assumptions (Solar)'!$V$8*Model!$AM$902*('Assumptions (Solar)'!$AK$20*'Assumptions (Solar)'!$AK$2+'Assumptions (Solar)'!$AK$21*'Assumptions (Solar)'!$AK$3)/10^9),0)</f>
        <v>-0.07291244356</v>
      </c>
      <c r="AU995" s="160">
        <f>IF(and($AM$902&gt;0,Model!AE$1&lt;='Assumptions (Solar)'!$V$13),PPMT('Assumptions (Solar)'!$V$10,Model!AE$1,'Assumptions (Solar)'!$V$13,'Assumptions (Solar)'!$V$8*Model!$AM$902*('Assumptions (Solar)'!$AK$20*'Assumptions (Solar)'!$AK$2+'Assumptions (Solar)'!$AK$21*'Assumptions (Solar)'!$AK$3)/10^9),0)</f>
        <v>-0.07874543905</v>
      </c>
      <c r="AV995" s="160">
        <f>IF(and($AM$902&gt;0,Model!AF$1&lt;='Assumptions (Solar)'!$V$13),PPMT('Assumptions (Solar)'!$V$10,Model!AF$1,'Assumptions (Solar)'!$V$13,'Assumptions (Solar)'!$V$8*Model!$AM$902*('Assumptions (Solar)'!$AK$20*'Assumptions (Solar)'!$AK$2+'Assumptions (Solar)'!$AK$21*'Assumptions (Solar)'!$AK$3)/10^9),0)</f>
        <v>-0.08504507417</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-0.04299369987</v>
      </c>
      <c r="AO996" s="160">
        <f>IF(and($AN$902&gt;0,Model!X$1&lt;='Assumptions (Solar)'!$V$13),PPMT('Assumptions (Solar)'!$V$10,Model!X$1,'Assumptions (Solar)'!$V$13,'Assumptions (Solar)'!$V$8*Model!$AN$902*('Assumptions (Solar)'!$AL$20*'Assumptions (Solar)'!$AL$2+'Assumptions (Solar)'!$AL$21*'Assumptions (Solar)'!$AL$3)/10^9),0)</f>
        <v>-0.04643319585</v>
      </c>
      <c r="AP996" s="160">
        <f>IF(and($AN$902&gt;0,Model!Y$1&lt;='Assumptions (Solar)'!$V$13),PPMT('Assumptions (Solar)'!$V$10,Model!Y$1,'Assumptions (Solar)'!$V$13,'Assumptions (Solar)'!$V$8*Model!$AN$902*('Assumptions (Solar)'!$AL$20*'Assumptions (Solar)'!$AL$2+'Assumptions (Solar)'!$AL$21*'Assumptions (Solar)'!$AL$3)/10^9),0)</f>
        <v>-0.05014785152</v>
      </c>
      <c r="AQ996" s="160">
        <f>IF(and($AN$902&gt;0,Model!Z$1&lt;='Assumptions (Solar)'!$V$13),PPMT('Assumptions (Solar)'!$V$10,Model!Z$1,'Assumptions (Solar)'!$V$13,'Assumptions (Solar)'!$V$8*Model!$AN$902*('Assumptions (Solar)'!$AL$20*'Assumptions (Solar)'!$AL$2+'Assumptions (Solar)'!$AL$21*'Assumptions (Solar)'!$AL$3)/10^9),0)</f>
        <v>-0.05415967964</v>
      </c>
      <c r="AR996" s="160">
        <f>IF(and($AN$902&gt;0,Model!AA$1&lt;='Assumptions (Solar)'!$V$13),PPMT('Assumptions (Solar)'!$V$10,Model!AA$1,'Assumptions (Solar)'!$V$13,'Assumptions (Solar)'!$V$8*Model!$AN$902*('Assumptions (Solar)'!$AL$20*'Assumptions (Solar)'!$AL$2+'Assumptions (Solar)'!$AL$21*'Assumptions (Solar)'!$AL$3)/10^9),0)</f>
        <v>-0.05849245402</v>
      </c>
      <c r="AS996" s="160">
        <f>IF(and($AN$902&gt;0,Model!AB$1&lt;='Assumptions (Solar)'!$V$13),PPMT('Assumptions (Solar)'!$V$10,Model!AB$1,'Assumptions (Solar)'!$V$13,'Assumptions (Solar)'!$V$8*Model!$AN$902*('Assumptions (Solar)'!$AL$20*'Assumptions (Solar)'!$AL$2+'Assumptions (Solar)'!$AL$21*'Assumptions (Solar)'!$AL$3)/10^9),0)</f>
        <v>-0.06317185034</v>
      </c>
      <c r="AT996" s="160">
        <f>IF(and($AN$902&gt;0,Model!AC$1&lt;='Assumptions (Solar)'!$V$13),PPMT('Assumptions (Solar)'!$V$10,Model!AC$1,'Assumptions (Solar)'!$V$13,'Assumptions (Solar)'!$V$8*Model!$AN$902*('Assumptions (Solar)'!$AL$20*'Assumptions (Solar)'!$AL$2+'Assumptions (Solar)'!$AL$21*'Assumptions (Solar)'!$AL$3)/10^9),0)</f>
        <v>-0.06822559836</v>
      </c>
      <c r="AU996" s="160">
        <f>IF(and($AN$902&gt;0,Model!AD$1&lt;='Assumptions (Solar)'!$V$13),PPMT('Assumptions (Solar)'!$V$10,Model!AD$1,'Assumptions (Solar)'!$V$13,'Assumptions (Solar)'!$V$8*Model!$AN$902*('Assumptions (Solar)'!$AL$20*'Assumptions (Solar)'!$AL$2+'Assumptions (Solar)'!$AL$21*'Assumptions (Solar)'!$AL$3)/10^9),0)</f>
        <v>-0.07368364623</v>
      </c>
      <c r="AV996" s="160">
        <f>IF(and($AN$902&gt;0,Model!AE$1&lt;='Assumptions (Solar)'!$V$13),PPMT('Assumptions (Solar)'!$V$10,Model!AE$1,'Assumptions (Solar)'!$V$13,'Assumptions (Solar)'!$V$8*Model!$AN$902*('Assumptions (Solar)'!$AL$20*'Assumptions (Solar)'!$AL$2+'Assumptions (Solar)'!$AL$21*'Assumptions (Solar)'!$AL$3)/10^9),0)</f>
        <v>-0.07957833793</v>
      </c>
      <c r="AW996" s="160">
        <f>IF(and($AN$902&gt;0,Model!AF$1&lt;='Assumptions (Solar)'!$V$13),PPMT('Assumptions (Solar)'!$V$10,Model!AF$1,'Assumptions (Solar)'!$V$13,'Assumptions (Solar)'!$V$8*Model!$AN$902*('Assumptions (Solar)'!$AL$20*'Assumptions (Solar)'!$AL$2+'Assumptions (Solar)'!$AL$21*'Assumptions (Solar)'!$AL$3)/10^9),0)</f>
        <v>-0.08594460497</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-0.04338971072</v>
      </c>
      <c r="AP997" s="160">
        <f>IF(and($AO$902&gt;0,Model!X$1&lt;='Assumptions (Solar)'!$V$13),PPMT('Assumptions (Solar)'!$V$10,Model!X$1,'Assumptions (Solar)'!$V$13,'Assumptions (Solar)'!$V$8*Model!$AO$902*('Assumptions (Solar)'!$AM$20*'Assumptions (Solar)'!$AM$2+'Assumptions (Solar)'!$AM$21*'Assumptions (Solar)'!$AM$3)/10^9),0)</f>
        <v>-0.04686088758</v>
      </c>
      <c r="AQ997" s="160">
        <f>IF(and($AO$902&gt;0,Model!Y$1&lt;='Assumptions (Solar)'!$V$13),PPMT('Assumptions (Solar)'!$V$10,Model!Y$1,'Assumptions (Solar)'!$V$13,'Assumptions (Solar)'!$V$8*Model!$AO$902*('Assumptions (Solar)'!$AM$20*'Assumptions (Solar)'!$AM$2+'Assumptions (Solar)'!$AM$21*'Assumptions (Solar)'!$AM$3)/10^9),0)</f>
        <v>-0.05060975858</v>
      </c>
      <c r="AR997" s="160">
        <f>IF(and($AO$902&gt;0,Model!Z$1&lt;='Assumptions (Solar)'!$V$13),PPMT('Assumptions (Solar)'!$V$10,Model!Z$1,'Assumptions (Solar)'!$V$13,'Assumptions (Solar)'!$V$8*Model!$AO$902*('Assumptions (Solar)'!$AM$20*'Assumptions (Solar)'!$AM$2+'Assumptions (Solar)'!$AM$21*'Assumptions (Solar)'!$AM$3)/10^9),0)</f>
        <v>-0.05465853927</v>
      </c>
      <c r="AS997" s="160">
        <f>IF(and($AO$902&gt;0,Model!AA$1&lt;='Assumptions (Solar)'!$V$13),PPMT('Assumptions (Solar)'!$V$10,Model!AA$1,'Assumptions (Solar)'!$V$13,'Assumptions (Solar)'!$V$8*Model!$AO$902*('Assumptions (Solar)'!$AM$20*'Assumptions (Solar)'!$AM$2+'Assumptions (Solar)'!$AM$21*'Assumptions (Solar)'!$AM$3)/10^9),0)</f>
        <v>-0.05903122241</v>
      </c>
      <c r="AT997" s="160">
        <f>IF(and($AO$902&gt;0,Model!AB$1&lt;='Assumptions (Solar)'!$V$13),PPMT('Assumptions (Solar)'!$V$10,Model!AB$1,'Assumptions (Solar)'!$V$13,'Assumptions (Solar)'!$V$8*Model!$AO$902*('Assumptions (Solar)'!$AM$20*'Assumptions (Solar)'!$AM$2+'Assumptions (Solar)'!$AM$21*'Assumptions (Solar)'!$AM$3)/10^9),0)</f>
        <v>-0.0637537202</v>
      </c>
      <c r="AU997" s="160">
        <f>IF(and($AO$902&gt;0,Model!AC$1&lt;='Assumptions (Solar)'!$V$13),PPMT('Assumptions (Solar)'!$V$10,Model!AC$1,'Assumptions (Solar)'!$V$13,'Assumptions (Solar)'!$V$8*Model!$AO$902*('Assumptions (Solar)'!$AM$20*'Assumptions (Solar)'!$AM$2+'Assumptions (Solar)'!$AM$21*'Assumptions (Solar)'!$AM$3)/10^9),0)</f>
        <v>-0.06885401782</v>
      </c>
      <c r="AV997" s="160">
        <f>IF(and($AO$902&gt;0,Model!AD$1&lt;='Assumptions (Solar)'!$V$13),PPMT('Assumptions (Solar)'!$V$10,Model!AD$1,'Assumptions (Solar)'!$V$13,'Assumptions (Solar)'!$V$8*Model!$AO$902*('Assumptions (Solar)'!$AM$20*'Assumptions (Solar)'!$AM$2+'Assumptions (Solar)'!$AM$21*'Assumptions (Solar)'!$AM$3)/10^9),0)</f>
        <v>-0.07436233925</v>
      </c>
      <c r="AW997" s="160">
        <f>IF(and($AO$902&gt;0,Model!AE$1&lt;='Assumptions (Solar)'!$V$13),PPMT('Assumptions (Solar)'!$V$10,Model!AE$1,'Assumptions (Solar)'!$V$13,'Assumptions (Solar)'!$V$8*Model!$AO$902*('Assumptions (Solar)'!$AM$20*'Assumptions (Solar)'!$AM$2+'Assumptions (Solar)'!$AM$21*'Assumptions (Solar)'!$AM$3)/10^9),0)</f>
        <v>-0.08031132639</v>
      </c>
      <c r="AX997" s="160">
        <f>IF(and($AO$902&gt;0,Model!AF$1&lt;='Assumptions (Solar)'!$V$13),PPMT('Assumptions (Solar)'!$V$10,Model!AF$1,'Assumptions (Solar)'!$V$13,'Assumptions (Solar)'!$V$8*Model!$AO$902*('Assumptions (Solar)'!$AM$20*'Assumptions (Solar)'!$AM$2+'Assumptions (Solar)'!$AM$21*'Assumptions (Solar)'!$AM$3)/10^9),0)</f>
        <v>-0.0867362325</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-0.04384123342</v>
      </c>
      <c r="AQ998" s="160">
        <f>IF(and($AP$902&gt;0,Model!X$1&lt;='Assumptions (Solar)'!$V$13),PPMT('Assumptions (Solar)'!$V$10,Model!X$1,'Assumptions (Solar)'!$V$13,'Assumptions (Solar)'!$V$8*Model!$AP$902*('Assumptions (Solar)'!$AN$20*'Assumptions (Solar)'!$AN$2+'Assumptions (Solar)'!$AN$21*'Assumptions (Solar)'!$AN$3)/10^9),0)</f>
        <v>-0.0473485321</v>
      </c>
      <c r="AR998" s="160">
        <f>IF(and($AP$902&gt;0,Model!Y$1&lt;='Assumptions (Solar)'!$V$13),PPMT('Assumptions (Solar)'!$V$10,Model!Y$1,'Assumptions (Solar)'!$V$13,'Assumptions (Solar)'!$V$8*Model!$AP$902*('Assumptions (Solar)'!$AN$20*'Assumptions (Solar)'!$AN$2+'Assumptions (Solar)'!$AN$21*'Assumptions (Solar)'!$AN$3)/10^9),0)</f>
        <v>-0.05113641466</v>
      </c>
      <c r="AS998" s="160">
        <f>IF(and($AP$902&gt;0,Model!Z$1&lt;='Assumptions (Solar)'!$V$13),PPMT('Assumptions (Solar)'!$V$10,Model!Z$1,'Assumptions (Solar)'!$V$13,'Assumptions (Solar)'!$V$8*Model!$AP$902*('Assumptions (Solar)'!$AN$20*'Assumptions (Solar)'!$AN$2+'Assumptions (Solar)'!$AN$21*'Assumptions (Solar)'!$AN$3)/10^9),0)</f>
        <v>-0.05522732784</v>
      </c>
      <c r="AT998" s="160">
        <f>IF(and($AP$902&gt;0,Model!AA$1&lt;='Assumptions (Solar)'!$V$13),PPMT('Assumptions (Solar)'!$V$10,Model!AA$1,'Assumptions (Solar)'!$V$13,'Assumptions (Solar)'!$V$8*Model!$AP$902*('Assumptions (Solar)'!$AN$20*'Assumptions (Solar)'!$AN$2+'Assumptions (Solar)'!$AN$21*'Assumptions (Solar)'!$AN$3)/10^9),0)</f>
        <v>-0.05964551406</v>
      </c>
      <c r="AU998" s="160">
        <f>IF(and($AP$902&gt;0,Model!AB$1&lt;='Assumptions (Solar)'!$V$13),PPMT('Assumptions (Solar)'!$V$10,Model!AB$1,'Assumptions (Solar)'!$V$13,'Assumptions (Solar)'!$V$8*Model!$AP$902*('Assumptions (Solar)'!$AN$20*'Assumptions (Solar)'!$AN$2+'Assumptions (Solar)'!$AN$21*'Assumptions (Solar)'!$AN$3)/10^9),0)</f>
        <v>-0.06441715519</v>
      </c>
      <c r="AV998" s="160">
        <f>IF(and($AP$902&gt;0,Model!AC$1&lt;='Assumptions (Solar)'!$V$13),PPMT('Assumptions (Solar)'!$V$10,Model!AC$1,'Assumptions (Solar)'!$V$13,'Assumptions (Solar)'!$V$8*Model!$AP$902*('Assumptions (Solar)'!$AN$20*'Assumptions (Solar)'!$AN$2+'Assumptions (Solar)'!$AN$21*'Assumptions (Solar)'!$AN$3)/10^9),0)</f>
        <v>-0.0695705276</v>
      </c>
      <c r="AW998" s="160">
        <f>IF(and($AP$902&gt;0,Model!AD$1&lt;='Assumptions (Solar)'!$V$13),PPMT('Assumptions (Solar)'!$V$10,Model!AD$1,'Assumptions (Solar)'!$V$13,'Assumptions (Solar)'!$V$8*Model!$AP$902*('Assumptions (Solar)'!$AN$20*'Assumptions (Solar)'!$AN$2+'Assumptions (Solar)'!$AN$21*'Assumptions (Solar)'!$AN$3)/10^9),0)</f>
        <v>-0.07513616981</v>
      </c>
      <c r="AX998" s="160">
        <f>IF(and($AP$902&gt;0,Model!AE$1&lt;='Assumptions (Solar)'!$V$13),PPMT('Assumptions (Solar)'!$V$10,Model!AE$1,'Assumptions (Solar)'!$V$13,'Assumptions (Solar)'!$V$8*Model!$AP$902*('Assumptions (Solar)'!$AN$20*'Assumptions (Solar)'!$AN$2+'Assumptions (Solar)'!$AN$21*'Assumptions (Solar)'!$AN$3)/10^9),0)</f>
        <v>-0.0811470634</v>
      </c>
      <c r="AY998" s="160">
        <f>IF(and($AP$902&gt;0,Model!AF$1&lt;='Assumptions (Solar)'!$V$13),PPMT('Assumptions (Solar)'!$V$10,Model!AF$1,'Assumptions (Solar)'!$V$13,'Assumptions (Solar)'!$V$8*Model!$AP$902*('Assumptions (Solar)'!$AN$20*'Assumptions (Solar)'!$AN$2+'Assumptions (Solar)'!$AN$21*'Assumptions (Solar)'!$AN$3)/10^9),0)</f>
        <v>-0.08763882847</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-0.04429385949</v>
      </c>
      <c r="AR999" s="160">
        <f>IF(and($AQ$902&gt;0,Model!X$1&lt;='Assumptions (Solar)'!$V$13),PPMT('Assumptions (Solar)'!$V$10,Model!X$1,'Assumptions (Solar)'!$V$13,'Assumptions (Solar)'!$V$8*Model!$AQ$902*('Assumptions (Solar)'!$AO$20*'Assumptions (Solar)'!$AO$2+'Assumptions (Solar)'!$AO$21*'Assumptions (Solar)'!$AO$3)/10^9),0)</f>
        <v>-0.04783736825</v>
      </c>
      <c r="AS999" s="160">
        <f>IF(and($AQ$902&gt;0,Model!Y$1&lt;='Assumptions (Solar)'!$V$13),PPMT('Assumptions (Solar)'!$V$10,Model!Y$1,'Assumptions (Solar)'!$V$13,'Assumptions (Solar)'!$V$8*Model!$AQ$902*('Assumptions (Solar)'!$AO$20*'Assumptions (Solar)'!$AO$2+'Assumptions (Solar)'!$AO$21*'Assumptions (Solar)'!$AO$3)/10^9),0)</f>
        <v>-0.05166435771</v>
      </c>
      <c r="AT999" s="160">
        <f>IF(and($AQ$902&gt;0,Model!Z$1&lt;='Assumptions (Solar)'!$V$13),PPMT('Assumptions (Solar)'!$V$10,Model!Z$1,'Assumptions (Solar)'!$V$13,'Assumptions (Solar)'!$V$8*Model!$AQ$902*('Assumptions (Solar)'!$AO$20*'Assumptions (Solar)'!$AO$2+'Assumptions (Solar)'!$AO$21*'Assumptions (Solar)'!$AO$3)/10^9),0)</f>
        <v>-0.05579750632</v>
      </c>
      <c r="AU999" s="160">
        <f>IF(and($AQ$902&gt;0,Model!AA$1&lt;='Assumptions (Solar)'!$V$13),PPMT('Assumptions (Solar)'!$V$10,Model!AA$1,'Assumptions (Solar)'!$V$13,'Assumptions (Solar)'!$V$8*Model!$AQ$902*('Assumptions (Solar)'!$AO$20*'Assumptions (Solar)'!$AO$2+'Assumptions (Solar)'!$AO$21*'Assumptions (Solar)'!$AO$3)/10^9),0)</f>
        <v>-0.06026130683</v>
      </c>
      <c r="AV999" s="160">
        <f>IF(and($AQ$902&gt;0,Model!AB$1&lt;='Assumptions (Solar)'!$V$13),PPMT('Assumptions (Solar)'!$V$10,Model!AB$1,'Assumptions (Solar)'!$V$13,'Assumptions (Solar)'!$V$8*Model!$AQ$902*('Assumptions (Solar)'!$AO$20*'Assumptions (Solar)'!$AO$2+'Assumptions (Solar)'!$AO$21*'Assumptions (Solar)'!$AO$3)/10^9),0)</f>
        <v>-0.06508221137</v>
      </c>
      <c r="AW999" s="160">
        <f>IF(and($AQ$902&gt;0,Model!AC$1&lt;='Assumptions (Solar)'!$V$13),PPMT('Assumptions (Solar)'!$V$10,Model!AC$1,'Assumptions (Solar)'!$V$13,'Assumptions (Solar)'!$V$8*Model!$AQ$902*('Assumptions (Solar)'!$AO$20*'Assumptions (Solar)'!$AO$2+'Assumptions (Solar)'!$AO$21*'Assumptions (Solar)'!$AO$3)/10^9),0)</f>
        <v>-0.07028878828</v>
      </c>
      <c r="AX999" s="160">
        <f>IF(and($AQ$902&gt;0,Model!AD$1&lt;='Assumptions (Solar)'!$V$13),PPMT('Assumptions (Solar)'!$V$10,Model!AD$1,'Assumptions (Solar)'!$V$13,'Assumptions (Solar)'!$V$8*Model!$AQ$902*('Assumptions (Solar)'!$AO$20*'Assumptions (Solar)'!$AO$2+'Assumptions (Solar)'!$AO$21*'Assumptions (Solar)'!$AO$3)/10^9),0)</f>
        <v>-0.07591189135</v>
      </c>
      <c r="AY999" s="160">
        <f>IF(and($AQ$902&gt;0,Model!AE$1&lt;='Assumptions (Solar)'!$V$13),PPMT('Assumptions (Solar)'!$V$10,Model!AE$1,'Assumptions (Solar)'!$V$13,'Assumptions (Solar)'!$V$8*Model!$AQ$902*('Assumptions (Solar)'!$AO$20*'Assumptions (Solar)'!$AO$2+'Assumptions (Solar)'!$AO$21*'Assumptions (Solar)'!$AO$3)/10^9),0)</f>
        <v>-0.08198484265</v>
      </c>
      <c r="AZ999" s="160">
        <f>IF(and($AQ$902&gt;0,Model!AF$1&lt;='Assumptions (Solar)'!$V$13),PPMT('Assumptions (Solar)'!$V$10,Model!AF$1,'Assumptions (Solar)'!$V$13,'Assumptions (Solar)'!$V$8*Model!$AQ$902*('Assumptions (Solar)'!$AO$20*'Assumptions (Solar)'!$AO$2+'Assumptions (Solar)'!$AO$21*'Assumptions (Solar)'!$AO$3)/10^9),0)</f>
        <v>-0.08854363007</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-0.04485778435</v>
      </c>
      <c r="AS1000" s="160">
        <f>IF(and($AR$902&gt;0,Model!X$1&lt;='Assumptions (Solar)'!$V$13),PPMT('Assumptions (Solar)'!$V$10,Model!X$1,'Assumptions (Solar)'!$V$13,'Assumptions (Solar)'!$V$8*Model!$AR$902*('Assumptions (Solar)'!$AP$20*'Assumptions (Solar)'!$AP$2+'Assumptions (Solar)'!$AP$21*'Assumptions (Solar)'!$AP$3)/10^9),0)</f>
        <v>-0.04844640709</v>
      </c>
      <c r="AT1000" s="160">
        <f>IF(and($AR$902&gt;0,Model!Y$1&lt;='Assumptions (Solar)'!$V$13),PPMT('Assumptions (Solar)'!$V$10,Model!Y$1,'Assumptions (Solar)'!$V$13,'Assumptions (Solar)'!$V$8*Model!$AR$902*('Assumptions (Solar)'!$AP$20*'Assumptions (Solar)'!$AP$2+'Assumptions (Solar)'!$AP$21*'Assumptions (Solar)'!$AP$3)/10^9),0)</f>
        <v>-0.05232211966</v>
      </c>
      <c r="AU1000" s="160">
        <f>IF(and($AR$902&gt;0,Model!Z$1&lt;='Assumptions (Solar)'!$V$13),PPMT('Assumptions (Solar)'!$V$10,Model!Z$1,'Assumptions (Solar)'!$V$13,'Assumptions (Solar)'!$V$8*Model!$AR$902*('Assumptions (Solar)'!$AP$20*'Assumptions (Solar)'!$AP$2+'Assumptions (Solar)'!$AP$21*'Assumptions (Solar)'!$AP$3)/10^9),0)</f>
        <v>-0.05650788924</v>
      </c>
      <c r="AV1000" s="160">
        <f>IF(and($AR$902&gt;0,Model!AA$1&lt;='Assumptions (Solar)'!$V$13),PPMT('Assumptions (Solar)'!$V$10,Model!AA$1,'Assumptions (Solar)'!$V$13,'Assumptions (Solar)'!$V$8*Model!$AR$902*('Assumptions (Solar)'!$AP$20*'Assumptions (Solar)'!$AP$2+'Assumptions (Solar)'!$AP$21*'Assumptions (Solar)'!$AP$3)/10^9),0)</f>
        <v>-0.06102852037</v>
      </c>
      <c r="AW1000" s="160">
        <f>IF(and($AR$902&gt;0,Model!AB$1&lt;='Assumptions (Solar)'!$V$13),PPMT('Assumptions (Solar)'!$V$10,Model!AB$1,'Assumptions (Solar)'!$V$13,'Assumptions (Solar)'!$V$8*Model!$AR$902*('Assumptions (Solar)'!$AP$20*'Assumptions (Solar)'!$AP$2+'Assumptions (Solar)'!$AP$21*'Assumptions (Solar)'!$AP$3)/10^9),0)</f>
        <v>-0.065910802</v>
      </c>
      <c r="AX1000" s="160">
        <f>IF(and($AR$902&gt;0,Model!AC$1&lt;='Assumptions (Solar)'!$V$13),PPMT('Assumptions (Solar)'!$V$10,Model!AC$1,'Assumptions (Solar)'!$V$13,'Assumptions (Solar)'!$V$8*Model!$AR$902*('Assumptions (Solar)'!$AP$20*'Assumptions (Solar)'!$AP$2+'Assumptions (Solar)'!$AP$21*'Assumptions (Solar)'!$AP$3)/10^9),0)</f>
        <v>-0.07118366616</v>
      </c>
      <c r="AY1000" s="160">
        <f>IF(and($AR$902&gt;0,Model!AD$1&lt;='Assumptions (Solar)'!$V$13),PPMT('Assumptions (Solar)'!$V$10,Model!AD$1,'Assumptions (Solar)'!$V$13,'Assumptions (Solar)'!$V$8*Model!$AR$902*('Assumptions (Solar)'!$AP$20*'Assumptions (Solar)'!$AP$2+'Assumptions (Solar)'!$AP$21*'Assumptions (Solar)'!$AP$3)/10^9),0)</f>
        <v>-0.07687835946</v>
      </c>
      <c r="AZ1000" s="160">
        <f>IF(and($AR$902&gt;0,Model!AE$1&lt;='Assumptions (Solar)'!$V$13),PPMT('Assumptions (Solar)'!$V$10,Model!AE$1,'Assumptions (Solar)'!$V$13,'Assumptions (Solar)'!$V$8*Model!$AR$902*('Assumptions (Solar)'!$AP$20*'Assumptions (Solar)'!$AP$2+'Assumptions (Solar)'!$AP$21*'Assumptions (Solar)'!$AP$3)/10^9),0)</f>
        <v>-0.08302862821</v>
      </c>
      <c r="BA1000" s="160">
        <f>IF(and($AR$902&gt;0,Model!AF$1&lt;='Assumptions (Solar)'!$V$13),PPMT('Assumptions (Solar)'!$V$10,Model!AF$1,'Assumptions (Solar)'!$V$13,'Assumptions (Solar)'!$V$8*Model!$AR$902*('Assumptions (Solar)'!$AP$20*'Assumptions (Solar)'!$AP$2+'Assumptions (Solar)'!$AP$21*'Assumptions (Solar)'!$AP$3)/10^9),0)</f>
        <v>-0.08967091847</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-0.04549811014</v>
      </c>
      <c r="AT1001" s="160">
        <f>IF(and($AS$902&gt;0,Model!X$1&lt;='Assumptions (Solar)'!$V$13),PPMT('Assumptions (Solar)'!$V$10,Model!X$1,'Assumptions (Solar)'!$V$13,'Assumptions (Solar)'!$V$8*Model!$AS$902*('Assumptions (Solar)'!$AQ$20*'Assumptions (Solar)'!$AQ$2+'Assumptions (Solar)'!$AQ$21*'Assumptions (Solar)'!$AQ$3)/10^9),0)</f>
        <v>-0.04913795895</v>
      </c>
      <c r="AU1001" s="160">
        <f>IF(and($AS$902&gt;0,Model!Y$1&lt;='Assumptions (Solar)'!$V$13),PPMT('Assumptions (Solar)'!$V$10,Model!Y$1,'Assumptions (Solar)'!$V$13,'Assumptions (Solar)'!$V$8*Model!$AS$902*('Assumptions (Solar)'!$AQ$20*'Assumptions (Solar)'!$AQ$2+'Assumptions (Solar)'!$AQ$21*'Assumptions (Solar)'!$AQ$3)/10^9),0)</f>
        <v>-0.05306899567</v>
      </c>
      <c r="AV1001" s="160">
        <f>IF(and($AS$902&gt;0,Model!Z$1&lt;='Assumptions (Solar)'!$V$13),PPMT('Assumptions (Solar)'!$V$10,Model!Z$1,'Assumptions (Solar)'!$V$13,'Assumptions (Solar)'!$V$8*Model!$AS$902*('Assumptions (Solar)'!$AQ$20*'Assumptions (Solar)'!$AQ$2+'Assumptions (Solar)'!$AQ$21*'Assumptions (Solar)'!$AQ$3)/10^9),0)</f>
        <v>-0.05731451532</v>
      </c>
      <c r="AW1001" s="160">
        <f>IF(and($AS$902&gt;0,Model!AA$1&lt;='Assumptions (Solar)'!$V$13),PPMT('Assumptions (Solar)'!$V$10,Model!AA$1,'Assumptions (Solar)'!$V$13,'Assumptions (Solar)'!$V$8*Model!$AS$902*('Assumptions (Solar)'!$AQ$20*'Assumptions (Solar)'!$AQ$2+'Assumptions (Solar)'!$AQ$21*'Assumptions (Solar)'!$AQ$3)/10^9),0)</f>
        <v>-0.06189967655</v>
      </c>
      <c r="AX1001" s="160">
        <f>IF(and($AS$902&gt;0,Model!AB$1&lt;='Assumptions (Solar)'!$V$13),PPMT('Assumptions (Solar)'!$V$10,Model!AB$1,'Assumptions (Solar)'!$V$13,'Assumptions (Solar)'!$V$8*Model!$AS$902*('Assumptions (Solar)'!$AQ$20*'Assumptions (Solar)'!$AQ$2+'Assumptions (Solar)'!$AQ$21*'Assumptions (Solar)'!$AQ$3)/10^9),0)</f>
        <v>-0.06685165067</v>
      </c>
      <c r="AY1001" s="160">
        <f>IF(and($AS$902&gt;0,Model!AC$1&lt;='Assumptions (Solar)'!$V$13),PPMT('Assumptions (Solar)'!$V$10,Model!AC$1,'Assumptions (Solar)'!$V$13,'Assumptions (Solar)'!$V$8*Model!$AS$902*('Assumptions (Solar)'!$AQ$20*'Assumptions (Solar)'!$AQ$2+'Assumptions (Solar)'!$AQ$21*'Assumptions (Solar)'!$AQ$3)/10^9),0)</f>
        <v>-0.07219978273</v>
      </c>
      <c r="AZ1001" s="160">
        <f>IF(and($AS$902&gt;0,Model!AD$1&lt;='Assumptions (Solar)'!$V$13),PPMT('Assumptions (Solar)'!$V$10,Model!AD$1,'Assumptions (Solar)'!$V$13,'Assumptions (Solar)'!$V$8*Model!$AS$902*('Assumptions (Solar)'!$AQ$20*'Assumptions (Solar)'!$AQ$2+'Assumptions (Solar)'!$AQ$21*'Assumptions (Solar)'!$AQ$3)/10^9),0)</f>
        <v>-0.07797576535</v>
      </c>
      <c r="BA1001" s="160">
        <f>IF(and($AS$902&gt;0,Model!AE$1&lt;='Assumptions (Solar)'!$V$13),PPMT('Assumptions (Solar)'!$V$10,Model!AE$1,'Assumptions (Solar)'!$V$13,'Assumptions (Solar)'!$V$8*Model!$AS$902*('Assumptions (Solar)'!$AQ$20*'Assumptions (Solar)'!$AQ$2+'Assumptions (Solar)'!$AQ$21*'Assumptions (Solar)'!$AQ$3)/10^9),0)</f>
        <v>-0.08421382657</v>
      </c>
      <c r="BB1001" s="160">
        <f>IF(and($AS$902&gt;0,Model!AF$1&lt;='Assumptions (Solar)'!$V$13),PPMT('Assumptions (Solar)'!$V$10,Model!AF$1,'Assumptions (Solar)'!$V$13,'Assumptions (Solar)'!$V$8*Model!$AS$902*('Assumptions (Solar)'!$AQ$20*'Assumptions (Solar)'!$AQ$2+'Assumptions (Solar)'!$AQ$21*'Assumptions (Solar)'!$AQ$3)/10^9),0)</f>
        <v>-0.0909509327</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-0.04702563616</v>
      </c>
      <c r="AU1002" s="160">
        <f>IF(and($AT$902&gt;0,Model!X$1&lt;='Assumptions (Solar)'!$V$13),PPMT('Assumptions (Solar)'!$V$10,Model!X$1,'Assumptions (Solar)'!$V$13,'Assumptions (Solar)'!$V$8*Model!$AT$902*('Assumptions (Solar)'!$AR$20*'Assumptions (Solar)'!$AR$2+'Assumptions (Solar)'!$AR$21*'Assumptions (Solar)'!$AR$3)/10^9),0)</f>
        <v>-0.05078768706</v>
      </c>
      <c r="AV1002" s="160">
        <f>IF(and($AT$902&gt;0,Model!Y$1&lt;='Assumptions (Solar)'!$V$13),PPMT('Assumptions (Solar)'!$V$10,Model!Y$1,'Assumptions (Solar)'!$V$13,'Assumptions (Solar)'!$V$8*Model!$AT$902*('Assumptions (Solar)'!$AR$20*'Assumptions (Solar)'!$AR$2+'Assumptions (Solar)'!$AR$21*'Assumptions (Solar)'!$AR$3)/10^9),0)</f>
        <v>-0.05485070202</v>
      </c>
      <c r="AW1002" s="160">
        <f>IF(and($AT$902&gt;0,Model!Z$1&lt;='Assumptions (Solar)'!$V$13),PPMT('Assumptions (Solar)'!$V$10,Model!Z$1,'Assumptions (Solar)'!$V$13,'Assumptions (Solar)'!$V$8*Model!$AT$902*('Assumptions (Solar)'!$AR$20*'Assumptions (Solar)'!$AR$2+'Assumptions (Solar)'!$AR$21*'Assumptions (Solar)'!$AR$3)/10^9),0)</f>
        <v>-0.05923875818</v>
      </c>
      <c r="AX1002" s="160">
        <f>IF(and($AT$902&gt;0,Model!AA$1&lt;='Assumptions (Solar)'!$V$13),PPMT('Assumptions (Solar)'!$V$10,Model!AA$1,'Assumptions (Solar)'!$V$13,'Assumptions (Solar)'!$V$8*Model!$AT$902*('Assumptions (Solar)'!$AR$20*'Assumptions (Solar)'!$AR$2+'Assumptions (Solar)'!$AR$21*'Assumptions (Solar)'!$AR$3)/10^9),0)</f>
        <v>-0.06397785884</v>
      </c>
      <c r="AY1002" s="160">
        <f>IF(and($AT$902&gt;0,Model!AB$1&lt;='Assumptions (Solar)'!$V$13),PPMT('Assumptions (Solar)'!$V$10,Model!AB$1,'Assumptions (Solar)'!$V$13,'Assumptions (Solar)'!$V$8*Model!$AT$902*('Assumptions (Solar)'!$AR$20*'Assumptions (Solar)'!$AR$2+'Assumptions (Solar)'!$AR$21*'Assumptions (Solar)'!$AR$3)/10^9),0)</f>
        <v>-0.06909608755</v>
      </c>
      <c r="AZ1002" s="160">
        <f>IF(and($AT$902&gt;0,Model!AC$1&lt;='Assumptions (Solar)'!$V$13),PPMT('Assumptions (Solar)'!$V$10,Model!AC$1,'Assumptions (Solar)'!$V$13,'Assumptions (Solar)'!$V$8*Model!$AT$902*('Assumptions (Solar)'!$AR$20*'Assumptions (Solar)'!$AR$2+'Assumptions (Solar)'!$AR$21*'Assumptions (Solar)'!$AR$3)/10^9),0)</f>
        <v>-0.07462377455</v>
      </c>
      <c r="BA1002" s="160">
        <f>IF(and($AT$902&gt;0,Model!AD$1&lt;='Assumptions (Solar)'!$V$13),PPMT('Assumptions (Solar)'!$V$10,Model!AD$1,'Assumptions (Solar)'!$V$13,'Assumptions (Solar)'!$V$8*Model!$AT$902*('Assumptions (Solar)'!$AR$20*'Assumptions (Solar)'!$AR$2+'Assumptions (Solar)'!$AR$21*'Assumptions (Solar)'!$AR$3)/10^9),0)</f>
        <v>-0.08059367651</v>
      </c>
      <c r="BB1002" s="160">
        <f>IF(and($AT$902&gt;0,Model!AE$1&lt;='Assumptions (Solar)'!$V$13),PPMT('Assumptions (Solar)'!$V$10,Model!AE$1,'Assumptions (Solar)'!$V$13,'Assumptions (Solar)'!$V$8*Model!$AT$902*('Assumptions (Solar)'!$AR$20*'Assumptions (Solar)'!$AR$2+'Assumptions (Solar)'!$AR$21*'Assumptions (Solar)'!$AR$3)/10^9),0)</f>
        <v>-0.08704117063</v>
      </c>
      <c r="BC1002" s="160">
        <f>IF(and($AT$902&gt;0,Model!AF$1&lt;='Assumptions (Solar)'!$V$13),PPMT('Assumptions (Solar)'!$V$10,Model!AF$1,'Assumptions (Solar)'!$V$13,'Assumptions (Solar)'!$V$8*Model!$AT$902*('Assumptions (Solar)'!$AR$20*'Assumptions (Solar)'!$AR$2+'Assumptions (Solar)'!$AR$21*'Assumptions (Solar)'!$AR$3)/10^9),0)</f>
        <v>-0.09400446429</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-0.04659952704</v>
      </c>
      <c r="AV1003" s="160">
        <f>IF(and($AU$902&gt;0,Model!X$1&lt;='Assumptions (Solar)'!$V$13),PPMT('Assumptions (Solar)'!$V$10,Model!X$1,'Assumptions (Solar)'!$V$13,'Assumptions (Solar)'!$V$8*Model!$AU$902*('Assumptions (Solar)'!$AS$20*'Assumptions (Solar)'!$AS$2+'Assumptions (Solar)'!$AS$21*'Assumptions (Solar)'!$AS$3)/10^9),0)</f>
        <v>-0.0503274892</v>
      </c>
      <c r="AW1003" s="160">
        <f>IF(and($AU$902&gt;0,Model!Y$1&lt;='Assumptions (Solar)'!$V$13),PPMT('Assumptions (Solar)'!$V$10,Model!Y$1,'Assumptions (Solar)'!$V$13,'Assumptions (Solar)'!$V$8*Model!$AU$902*('Assumptions (Solar)'!$AS$20*'Assumptions (Solar)'!$AS$2+'Assumptions (Solar)'!$AS$21*'Assumptions (Solar)'!$AS$3)/10^9),0)</f>
        <v>-0.05435368834</v>
      </c>
      <c r="AX1003" s="160">
        <f>IF(and($AU$902&gt;0,Model!Z$1&lt;='Assumptions (Solar)'!$V$13),PPMT('Assumptions (Solar)'!$V$10,Model!Z$1,'Assumptions (Solar)'!$V$13,'Assumptions (Solar)'!$V$8*Model!$AU$902*('Assumptions (Solar)'!$AS$20*'Assumptions (Solar)'!$AS$2+'Assumptions (Solar)'!$AS$21*'Assumptions (Solar)'!$AS$3)/10^9),0)</f>
        <v>-0.0587019834</v>
      </c>
      <c r="AY1003" s="160">
        <f>IF(and($AU$902&gt;0,Model!AA$1&lt;='Assumptions (Solar)'!$V$13),PPMT('Assumptions (Solar)'!$V$10,Model!AA$1,'Assumptions (Solar)'!$V$13,'Assumptions (Solar)'!$V$8*Model!$AU$902*('Assumptions (Solar)'!$AS$20*'Assumptions (Solar)'!$AS$2+'Assumptions (Solar)'!$AS$21*'Assumptions (Solar)'!$AS$3)/10^9),0)</f>
        <v>-0.06339814207</v>
      </c>
      <c r="AZ1003" s="160">
        <f>IF(and($AU$902&gt;0,Model!AB$1&lt;='Assumptions (Solar)'!$V$13),PPMT('Assumptions (Solar)'!$V$10,Model!AB$1,'Assumptions (Solar)'!$V$13,'Assumptions (Solar)'!$V$8*Model!$AU$902*('Assumptions (Solar)'!$AS$20*'Assumptions (Solar)'!$AS$2+'Assumptions (Solar)'!$AS$21*'Assumptions (Solar)'!$AS$3)/10^9),0)</f>
        <v>-0.06846999344</v>
      </c>
      <c r="BA1003" s="160">
        <f>IF(and($AU$902&gt;0,Model!AC$1&lt;='Assumptions (Solar)'!$V$13),PPMT('Assumptions (Solar)'!$V$10,Model!AC$1,'Assumptions (Solar)'!$V$13,'Assumptions (Solar)'!$V$8*Model!$AU$902*('Assumptions (Solar)'!$AS$20*'Assumptions (Solar)'!$AS$2+'Assumptions (Solar)'!$AS$21*'Assumptions (Solar)'!$AS$3)/10^9),0)</f>
        <v>-0.07394759292</v>
      </c>
      <c r="BB1003" s="160">
        <f>IF(and($AU$902&gt;0,Model!AD$1&lt;='Assumptions (Solar)'!$V$13),PPMT('Assumptions (Solar)'!$V$10,Model!AD$1,'Assumptions (Solar)'!$V$13,'Assumptions (Solar)'!$V$8*Model!$AU$902*('Assumptions (Solar)'!$AS$20*'Assumptions (Solar)'!$AS$2+'Assumptions (Solar)'!$AS$21*'Assumptions (Solar)'!$AS$3)/10^9),0)</f>
        <v>-0.07986340035</v>
      </c>
      <c r="BC1003" s="160">
        <f>IF(and($AU$902&gt;0,Model!AE$1&lt;='Assumptions (Solar)'!$V$13),PPMT('Assumptions (Solar)'!$V$10,Model!AE$1,'Assumptions (Solar)'!$V$13,'Assumptions (Solar)'!$V$8*Model!$AU$902*('Assumptions (Solar)'!$AS$20*'Assumptions (Solar)'!$AS$2+'Assumptions (Solar)'!$AS$21*'Assumptions (Solar)'!$AS$3)/10^9),0)</f>
        <v>-0.08625247238</v>
      </c>
      <c r="BD1003" s="160">
        <f>IF(and($AU$902&gt;0,Model!AF$1&lt;='Assumptions (Solar)'!$V$13),PPMT('Assumptions (Solar)'!$V$10,Model!AF$1,'Assumptions (Solar)'!$V$13,'Assumptions (Solar)'!$V$8*Model!$AU$902*('Assumptions (Solar)'!$AS$20*'Assumptions (Solar)'!$AS$2+'Assumptions (Solar)'!$AS$21*'Assumptions (Solar)'!$AS$3)/10^9),0)</f>
        <v>-0.09315267017</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-0.04637876135</v>
      </c>
      <c r="AW1004" s="160">
        <f>IF(and($AV$902&gt;0,Model!X$1&lt;='Assumptions (Solar)'!$V$13),PPMT('Assumptions (Solar)'!$V$10,Model!X$1,'Assumptions (Solar)'!$V$13,'Assumptions (Solar)'!$V$8*Model!$AV$902*('Assumptions (Solar)'!$AT$20*'Assumptions (Solar)'!$AT$2+'Assumptions (Solar)'!$AT$21*'Assumptions (Solar)'!$AT$3)/10^9),0)</f>
        <v>-0.05008906225</v>
      </c>
      <c r="AX1004" s="160">
        <f>IF(and($AV$902&gt;0,Model!Y$1&lt;='Assumptions (Solar)'!$V$13),PPMT('Assumptions (Solar)'!$V$10,Model!Y$1,'Assumptions (Solar)'!$V$13,'Assumptions (Solar)'!$V$8*Model!$AV$902*('Assumptions (Solar)'!$AT$20*'Assumptions (Solar)'!$AT$2+'Assumptions (Solar)'!$AT$21*'Assumptions (Solar)'!$AT$3)/10^9),0)</f>
        <v>-0.05409618723</v>
      </c>
      <c r="AY1004" s="160">
        <f>IF(and($AV$902&gt;0,Model!Z$1&lt;='Assumptions (Solar)'!$V$13),PPMT('Assumptions (Solar)'!$V$10,Model!Z$1,'Assumptions (Solar)'!$V$13,'Assumptions (Solar)'!$V$8*Model!$AV$902*('Assumptions (Solar)'!$AT$20*'Assumptions (Solar)'!$AT$2+'Assumptions (Solar)'!$AT$21*'Assumptions (Solar)'!$AT$3)/10^9),0)</f>
        <v>-0.05842388221</v>
      </c>
      <c r="AZ1004" s="160">
        <f>IF(and($AV$902&gt;0,Model!AA$1&lt;='Assumptions (Solar)'!$V$13),PPMT('Assumptions (Solar)'!$V$10,Model!AA$1,'Assumptions (Solar)'!$V$13,'Assumptions (Solar)'!$V$8*Model!$AV$902*('Assumptions (Solar)'!$AT$20*'Assumptions (Solar)'!$AT$2+'Assumptions (Solar)'!$AT$21*'Assumptions (Solar)'!$AT$3)/10^9),0)</f>
        <v>-0.06309779279</v>
      </c>
      <c r="BA1004" s="160">
        <f>IF(and($AV$902&gt;0,Model!AB$1&lt;='Assumptions (Solar)'!$V$13),PPMT('Assumptions (Solar)'!$V$10,Model!AB$1,'Assumptions (Solar)'!$V$13,'Assumptions (Solar)'!$V$8*Model!$AV$902*('Assumptions (Solar)'!$AT$20*'Assumptions (Solar)'!$AT$2+'Assumptions (Solar)'!$AT$21*'Assumptions (Solar)'!$AT$3)/10^9),0)</f>
        <v>-0.06814561621</v>
      </c>
      <c r="BB1004" s="160">
        <f>IF(and($AV$902&gt;0,Model!AC$1&lt;='Assumptions (Solar)'!$V$13),PPMT('Assumptions (Solar)'!$V$10,Model!AC$1,'Assumptions (Solar)'!$V$13,'Assumptions (Solar)'!$V$8*Model!$AV$902*('Assumptions (Solar)'!$AT$20*'Assumptions (Solar)'!$AT$2+'Assumptions (Solar)'!$AT$21*'Assumptions (Solar)'!$AT$3)/10^9),0)</f>
        <v>-0.07359726551</v>
      </c>
      <c r="BC1004" s="160">
        <f>IF(and($AV$902&gt;0,Model!AD$1&lt;='Assumptions (Solar)'!$V$13),PPMT('Assumptions (Solar)'!$V$10,Model!AD$1,'Assumptions (Solar)'!$V$13,'Assumptions (Solar)'!$V$8*Model!$AV$902*('Assumptions (Solar)'!$AT$20*'Assumptions (Solar)'!$AT$2+'Assumptions (Solar)'!$AT$21*'Assumptions (Solar)'!$AT$3)/10^9),0)</f>
        <v>-0.07948504675</v>
      </c>
      <c r="BD1004" s="160">
        <f>IF(and($AV$902&gt;0,Model!AE$1&lt;='Assumptions (Solar)'!$V$13),PPMT('Assumptions (Solar)'!$V$10,Model!AE$1,'Assumptions (Solar)'!$V$13,'Assumptions (Solar)'!$V$8*Model!$AV$902*('Assumptions (Solar)'!$AT$20*'Assumptions (Solar)'!$AT$2+'Assumptions (Solar)'!$AT$21*'Assumptions (Solar)'!$AT$3)/10^9),0)</f>
        <v>-0.08584385049</v>
      </c>
      <c r="BE1004" s="160">
        <f>IF(and($AV$902&gt;0,Model!AF$1&lt;='Assumptions (Solar)'!$V$13),PPMT('Assumptions (Solar)'!$V$10,Model!AF$1,'Assumptions (Solar)'!$V$13,'Assumptions (Solar)'!$V$8*Model!$AV$902*('Assumptions (Solar)'!$AT$20*'Assumptions (Solar)'!$AT$2+'Assumptions (Solar)'!$AT$21*'Assumptions (Solar)'!$AT$3)/10^9),0)</f>
        <v>-0.09271135853</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-0.0468313982</v>
      </c>
      <c r="AX1005" s="160">
        <f>IF(and($AW$902&gt;0,Model!X$1&lt;='Assumptions (Solar)'!$V$13),PPMT('Assumptions (Solar)'!$V$10,Model!X$1,'Assumptions (Solar)'!$V$13,'Assumptions (Solar)'!$V$8*Model!$AW$902*('Assumptions (Solar)'!$AU$20*'Assumptions (Solar)'!$AU$2+'Assumptions (Solar)'!$AU$21*'Assumptions (Solar)'!$AU$3)/10^9),0)</f>
        <v>-0.05057791006</v>
      </c>
      <c r="AY1005" s="160">
        <f>IF(and($AW$902&gt;0,Model!Y$1&lt;='Assumptions (Solar)'!$V$13),PPMT('Assumptions (Solar)'!$V$10,Model!Y$1,'Assumptions (Solar)'!$V$13,'Assumptions (Solar)'!$V$8*Model!$AW$902*('Assumptions (Solar)'!$AU$20*'Assumptions (Solar)'!$AU$2+'Assumptions (Solar)'!$AU$21*'Assumptions (Solar)'!$AU$3)/10^9),0)</f>
        <v>-0.05462414287</v>
      </c>
      <c r="AZ1005" s="160">
        <f>IF(and($AW$902&gt;0,Model!Z$1&lt;='Assumptions (Solar)'!$V$13),PPMT('Assumptions (Solar)'!$V$10,Model!Z$1,'Assumptions (Solar)'!$V$13,'Assumptions (Solar)'!$V$8*Model!$AW$902*('Assumptions (Solar)'!$AU$20*'Assumptions (Solar)'!$AU$2+'Assumptions (Solar)'!$AU$21*'Assumptions (Solar)'!$AU$3)/10^9),0)</f>
        <v>-0.0589940743</v>
      </c>
      <c r="BA1005" s="160">
        <f>IF(and($AW$902&gt;0,Model!AA$1&lt;='Assumptions (Solar)'!$V$13),PPMT('Assumptions (Solar)'!$V$10,Model!AA$1,'Assumptions (Solar)'!$V$13,'Assumptions (Solar)'!$V$8*Model!$AW$902*('Assumptions (Solar)'!$AU$20*'Assumptions (Solar)'!$AU$2+'Assumptions (Solar)'!$AU$21*'Assumptions (Solar)'!$AU$3)/10^9),0)</f>
        <v>-0.06371360024</v>
      </c>
      <c r="BB1005" s="160">
        <f>IF(and($AW$902&gt;0,Model!AB$1&lt;='Assumptions (Solar)'!$V$13),PPMT('Assumptions (Solar)'!$V$10,Model!AB$1,'Assumptions (Solar)'!$V$13,'Assumptions (Solar)'!$V$8*Model!$AW$902*('Assumptions (Solar)'!$AU$20*'Assumptions (Solar)'!$AU$2+'Assumptions (Solar)'!$AU$21*'Assumptions (Solar)'!$AU$3)/10^9),0)</f>
        <v>-0.06881068826</v>
      </c>
      <c r="BC1005" s="160">
        <f>IF(and($AW$902&gt;0,Model!AC$1&lt;='Assumptions (Solar)'!$V$13),PPMT('Assumptions (Solar)'!$V$10,Model!AC$1,'Assumptions (Solar)'!$V$13,'Assumptions (Solar)'!$V$8*Model!$AW$902*('Assumptions (Solar)'!$AU$20*'Assumptions (Solar)'!$AU$2+'Assumptions (Solar)'!$AU$21*'Assumptions (Solar)'!$AU$3)/10^9),0)</f>
        <v>-0.07431554332</v>
      </c>
      <c r="BD1005" s="160">
        <f>IF(and($AW$902&gt;0,Model!AD$1&lt;='Assumptions (Solar)'!$V$13),PPMT('Assumptions (Solar)'!$V$10,Model!AD$1,'Assumptions (Solar)'!$V$13,'Assumptions (Solar)'!$V$8*Model!$AW$902*('Assumptions (Solar)'!$AU$20*'Assumptions (Solar)'!$AU$2+'Assumptions (Solar)'!$AU$21*'Assumptions (Solar)'!$AU$3)/10^9),0)</f>
        <v>-0.08026078678</v>
      </c>
      <c r="BE1005" s="160">
        <f>IF(and($AW$902&gt;0,Model!AE$1&lt;='Assumptions (Solar)'!$V$13),PPMT('Assumptions (Solar)'!$V$10,Model!AE$1,'Assumptions (Solar)'!$V$13,'Assumptions (Solar)'!$V$8*Model!$AW$902*('Assumptions (Solar)'!$AU$20*'Assumptions (Solar)'!$AU$2+'Assumptions (Solar)'!$AU$21*'Assumptions (Solar)'!$AU$3)/10^9),0)</f>
        <v>-0.08668164973</v>
      </c>
      <c r="BF1005" s="160">
        <f>IF(and($AW$902&gt;0,Model!AF$1&lt;='Assumptions (Solar)'!$V$13),PPMT('Assumptions (Solar)'!$V$10,Model!AF$1,'Assumptions (Solar)'!$V$13,'Assumptions (Solar)'!$V$8*Model!$AW$902*('Assumptions (Solar)'!$AU$20*'Assumptions (Solar)'!$AU$2+'Assumptions (Solar)'!$AU$21*'Assumptions (Solar)'!$AU$3)/10^9),0)</f>
        <v>-0.09361618171</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-0.09456808853</v>
      </c>
      <c r="AY1006" s="160">
        <f>IF(and($AX$902&gt;0,Model!X$1&lt;='Assumptions (Solar)'!$V$13),PPMT('Assumptions (Solar)'!$V$10,Model!X$1,'Assumptions (Solar)'!$V$13,'Assumptions (Solar)'!$V$8*Model!$AX$902*('Assumptions (Solar)'!$AV$20*'Assumptions (Solar)'!$AV$2+'Assumptions (Solar)'!$AV$21*'Assumptions (Solar)'!$AV$3)/10^9),0)</f>
        <v>-0.1021335356</v>
      </c>
      <c r="AZ1006" s="160">
        <f>IF(and($AX$902&gt;0,Model!Y$1&lt;='Assumptions (Solar)'!$V$13),PPMT('Assumptions (Solar)'!$V$10,Model!Y$1,'Assumptions (Solar)'!$V$13,'Assumptions (Solar)'!$V$8*Model!$AX$902*('Assumptions (Solar)'!$AV$20*'Assumptions (Solar)'!$AV$2+'Assumptions (Solar)'!$AV$21*'Assumptions (Solar)'!$AV$3)/10^9),0)</f>
        <v>-0.1103042185</v>
      </c>
      <c r="BA1006" s="160">
        <f>IF(and($AX$902&gt;0,Model!Z$1&lt;='Assumptions (Solar)'!$V$13),PPMT('Assumptions (Solar)'!$V$10,Model!Z$1,'Assumptions (Solar)'!$V$13,'Assumptions (Solar)'!$V$8*Model!$AX$902*('Assumptions (Solar)'!$AV$20*'Assumptions (Solar)'!$AV$2+'Assumptions (Solar)'!$AV$21*'Assumptions (Solar)'!$AV$3)/10^9),0)</f>
        <v>-0.1191285559</v>
      </c>
      <c r="BB1006" s="160">
        <f>IF(and($AX$902&gt;0,Model!AA$1&lt;='Assumptions (Solar)'!$V$13),PPMT('Assumptions (Solar)'!$V$10,Model!AA$1,'Assumptions (Solar)'!$V$13,'Assumptions (Solar)'!$V$8*Model!$AX$902*('Assumptions (Solar)'!$AV$20*'Assumptions (Solar)'!$AV$2+'Assumptions (Solar)'!$AV$21*'Assumptions (Solar)'!$AV$3)/10^9),0)</f>
        <v>-0.1286588404</v>
      </c>
      <c r="BC1006" s="160">
        <f>IF(and($AX$902&gt;0,Model!AB$1&lt;='Assumptions (Solar)'!$V$13),PPMT('Assumptions (Solar)'!$V$10,Model!AB$1,'Assumptions (Solar)'!$V$13,'Assumptions (Solar)'!$V$8*Model!$AX$902*('Assumptions (Solar)'!$AV$20*'Assumptions (Solar)'!$AV$2+'Assumptions (Solar)'!$AV$21*'Assumptions (Solar)'!$AV$3)/10^9),0)</f>
        <v>-0.1389515476</v>
      </c>
      <c r="BD1006" s="160">
        <f>IF(and($AX$902&gt;0,Model!AC$1&lt;='Assumptions (Solar)'!$V$13),PPMT('Assumptions (Solar)'!$V$10,Model!AC$1,'Assumptions (Solar)'!$V$13,'Assumptions (Solar)'!$V$8*Model!$AX$902*('Assumptions (Solar)'!$AV$20*'Assumptions (Solar)'!$AV$2+'Assumptions (Solar)'!$AV$21*'Assumptions (Solar)'!$AV$3)/10^9),0)</f>
        <v>-0.1500676715</v>
      </c>
      <c r="BE1006" s="160">
        <f>IF(and($AX$902&gt;0,Model!AD$1&lt;='Assumptions (Solar)'!$V$13),PPMT('Assumptions (Solar)'!$V$10,Model!AD$1,'Assumptions (Solar)'!$V$13,'Assumptions (Solar)'!$V$8*Model!$AX$902*('Assumptions (Solar)'!$AV$20*'Assumptions (Solar)'!$AV$2+'Assumptions (Solar)'!$AV$21*'Assumptions (Solar)'!$AV$3)/10^9),0)</f>
        <v>-0.1620730852</v>
      </c>
      <c r="BF1006" s="160">
        <f>IF(and($AX$902&gt;0,Model!AE$1&lt;='Assumptions (Solar)'!$V$13),PPMT('Assumptions (Solar)'!$V$10,Model!AE$1,'Assumptions (Solar)'!$V$13,'Assumptions (Solar)'!$V$8*Model!$AX$902*('Assumptions (Solar)'!$AV$20*'Assumptions (Solar)'!$AV$2+'Assumptions (Solar)'!$AV$21*'Assumptions (Solar)'!$AV$3)/10^9),0)</f>
        <v>-0.175038932</v>
      </c>
      <c r="BG1006" s="160">
        <f>IF(and($AX$902&gt;0,Model!AF$1&lt;='Assumptions (Solar)'!$V$13),PPMT('Assumptions (Solar)'!$V$10,Model!AF$1,'Assumptions (Solar)'!$V$13,'Assumptions (Solar)'!$V$8*Model!$AX$902*('Assumptions (Solar)'!$AV$20*'Assumptions (Solar)'!$AV$2+'Assumptions (Solar)'!$AV$21*'Assumptions (Solar)'!$AV$3)/10^9),0)</f>
        <v>-0.1890420465</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-0.09533877526</v>
      </c>
      <c r="AZ1007" s="160">
        <f>IF(and($AY$902&gt;0,Model!X$1&lt;='Assumptions (Solar)'!$V$13),PPMT('Assumptions (Solar)'!$V$10,Model!X$1,'Assumptions (Solar)'!$V$13,'Assumptions (Solar)'!$V$8*Model!$AY$902*('Assumptions (Solar)'!$AW$20*'Assumptions (Solar)'!$AW$2+'Assumptions (Solar)'!$AW$21*'Assumptions (Solar)'!$AW$3)/10^9),0)</f>
        <v>-0.1029658773</v>
      </c>
      <c r="BA1007" s="160">
        <f>IF(and($AY$902&gt;0,Model!Y$1&lt;='Assumptions (Solar)'!$V$13),PPMT('Assumptions (Solar)'!$V$10,Model!Y$1,'Assumptions (Solar)'!$V$13,'Assumptions (Solar)'!$V$8*Model!$AY$902*('Assumptions (Solar)'!$AW$20*'Assumptions (Solar)'!$AW$2+'Assumptions (Solar)'!$AW$21*'Assumptions (Solar)'!$AW$3)/10^9),0)</f>
        <v>-0.1112031475</v>
      </c>
      <c r="BB1007" s="160">
        <f>IF(and($AY$902&gt;0,Model!Z$1&lt;='Assumptions (Solar)'!$V$13),PPMT('Assumptions (Solar)'!$V$10,Model!Z$1,'Assumptions (Solar)'!$V$13,'Assumptions (Solar)'!$V$8*Model!$AY$902*('Assumptions (Solar)'!$AW$20*'Assumptions (Solar)'!$AW$2+'Assumptions (Solar)'!$AW$21*'Assumptions (Solar)'!$AW$3)/10^9),0)</f>
        <v>-0.1200993993</v>
      </c>
      <c r="BC1007" s="160">
        <f>IF(and($AY$902&gt;0,Model!AA$1&lt;='Assumptions (Solar)'!$V$13),PPMT('Assumptions (Solar)'!$V$10,Model!AA$1,'Assumptions (Solar)'!$V$13,'Assumptions (Solar)'!$V$8*Model!$AY$902*('Assumptions (Solar)'!$AW$20*'Assumptions (Solar)'!$AW$2+'Assumptions (Solar)'!$AW$21*'Assumptions (Solar)'!$AW$3)/10^9),0)</f>
        <v>-0.1297073512</v>
      </c>
      <c r="BD1007" s="160">
        <f>IF(and($AY$902&gt;0,Model!AB$1&lt;='Assumptions (Solar)'!$V$13),PPMT('Assumptions (Solar)'!$V$10,Model!AB$1,'Assumptions (Solar)'!$V$13,'Assumptions (Solar)'!$V$8*Model!$AY$902*('Assumptions (Solar)'!$AW$20*'Assumptions (Solar)'!$AW$2+'Assumptions (Solar)'!$AW$21*'Assumptions (Solar)'!$AW$3)/10^9),0)</f>
        <v>-0.1400839393</v>
      </c>
      <c r="BE1007" s="160">
        <f>IF(and($AY$902&gt;0,Model!AC$1&lt;='Assumptions (Solar)'!$V$13),PPMT('Assumptions (Solar)'!$V$10,Model!AC$1,'Assumptions (Solar)'!$V$13,'Assumptions (Solar)'!$V$8*Model!$AY$902*('Assumptions (Solar)'!$AW$20*'Assumptions (Solar)'!$AW$2+'Assumptions (Solar)'!$AW$21*'Assumptions (Solar)'!$AW$3)/10^9),0)</f>
        <v>-0.1512906544</v>
      </c>
      <c r="BF1007" s="160">
        <f>IF(and($AY$902&gt;0,Model!AD$1&lt;='Assumptions (Solar)'!$V$13),PPMT('Assumptions (Solar)'!$V$10,Model!AD$1,'Assumptions (Solar)'!$V$13,'Assumptions (Solar)'!$V$8*Model!$AY$902*('Assumptions (Solar)'!$AW$20*'Assumptions (Solar)'!$AW$2+'Assumptions (Solar)'!$AW$21*'Assumptions (Solar)'!$AW$3)/10^9),0)</f>
        <v>-0.1633939068</v>
      </c>
      <c r="BG1007" s="160">
        <f>IF(and($AY$902&gt;0,Model!AE$1&lt;='Assumptions (Solar)'!$V$13),PPMT('Assumptions (Solar)'!$V$10,Model!AE$1,'Assumptions (Solar)'!$V$13,'Assumptions (Solar)'!$V$8*Model!$AY$902*('Assumptions (Solar)'!$AW$20*'Assumptions (Solar)'!$AW$2+'Assumptions (Solar)'!$AW$21*'Assumptions (Solar)'!$AW$3)/10^9),0)</f>
        <v>-0.1764654193</v>
      </c>
      <c r="BH1007" s="160">
        <f>IF(and($AY$902&gt;0,Model!AF$1&lt;='Assumptions (Solar)'!$V$13),PPMT('Assumptions (Solar)'!$V$10,Model!AF$1,'Assumptions (Solar)'!$V$13,'Assumptions (Solar)'!$V$8*Model!$AY$902*('Assumptions (Solar)'!$AW$20*'Assumptions (Solar)'!$AW$2+'Assumptions (Solar)'!$AW$21*'Assumptions (Solar)'!$AW$3)/10^9),0)</f>
        <v>-0.1905826529</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-0.09624043961</v>
      </c>
      <c r="BA1008" s="160">
        <f>IF(and($AZ$902&gt;0,Model!X$1&lt;='Assumptions (Solar)'!$V$13),PPMT('Assumptions (Solar)'!$V$10,Model!X$1,'Assumptions (Solar)'!$V$13,'Assumptions (Solar)'!$V$8*Model!$AZ$902*('Assumptions (Solar)'!$AX$20*'Assumptions (Solar)'!$AX$2+'Assumptions (Solar)'!$AX$21*'Assumptions (Solar)'!$AX$3)/10^9),0)</f>
        <v>-0.1039396748</v>
      </c>
      <c r="BB1008" s="160">
        <f>IF(and($AZ$902&gt;0,Model!Y$1&lt;='Assumptions (Solar)'!$V$13),PPMT('Assumptions (Solar)'!$V$10,Model!Y$1,'Assumptions (Solar)'!$V$13,'Assumptions (Solar)'!$V$8*Model!$AZ$902*('Assumptions (Solar)'!$AX$20*'Assumptions (Solar)'!$AX$2+'Assumptions (Solar)'!$AX$21*'Assumptions (Solar)'!$AX$3)/10^9),0)</f>
        <v>-0.1122548488</v>
      </c>
      <c r="BC1008" s="160">
        <f>IF(and($AZ$902&gt;0,Model!Z$1&lt;='Assumptions (Solar)'!$V$13),PPMT('Assumptions (Solar)'!$V$10,Model!Z$1,'Assumptions (Solar)'!$V$13,'Assumptions (Solar)'!$V$8*Model!$AZ$902*('Assumptions (Solar)'!$AX$20*'Assumptions (Solar)'!$AX$2+'Assumptions (Solar)'!$AX$21*'Assumptions (Solar)'!$AX$3)/10^9),0)</f>
        <v>-0.1212352367</v>
      </c>
      <c r="BD1008" s="160">
        <f>IF(and($AZ$902&gt;0,Model!AA$1&lt;='Assumptions (Solar)'!$V$13),PPMT('Assumptions (Solar)'!$V$10,Model!AA$1,'Assumptions (Solar)'!$V$13,'Assumptions (Solar)'!$V$8*Model!$AZ$902*('Assumptions (Solar)'!$AX$20*'Assumptions (Solar)'!$AX$2+'Assumptions (Solar)'!$AX$21*'Assumptions (Solar)'!$AX$3)/10^9),0)</f>
        <v>-0.1309340556</v>
      </c>
      <c r="BE1008" s="160">
        <f>IF(and($AZ$902&gt;0,Model!AB$1&lt;='Assumptions (Solar)'!$V$13),PPMT('Assumptions (Solar)'!$V$10,Model!AB$1,'Assumptions (Solar)'!$V$13,'Assumptions (Solar)'!$V$8*Model!$AZ$902*('Assumptions (Solar)'!$AX$20*'Assumptions (Solar)'!$AX$2+'Assumptions (Solar)'!$AX$21*'Assumptions (Solar)'!$AX$3)/10^9),0)</f>
        <v>-0.14140878</v>
      </c>
      <c r="BF1008" s="160">
        <f>IF(and($AZ$902&gt;0,Model!AC$1&lt;='Assumptions (Solar)'!$V$13),PPMT('Assumptions (Solar)'!$V$10,Model!AC$1,'Assumptions (Solar)'!$V$13,'Assumptions (Solar)'!$V$8*Model!$AZ$902*('Assumptions (Solar)'!$AX$20*'Assumptions (Solar)'!$AX$2+'Assumptions (Solar)'!$AX$21*'Assumptions (Solar)'!$AX$3)/10^9),0)</f>
        <v>-0.1527214824</v>
      </c>
      <c r="BG1008" s="160">
        <f>IF(and($AZ$902&gt;0,Model!AD$1&lt;='Assumptions (Solar)'!$V$13),PPMT('Assumptions (Solar)'!$V$10,Model!AD$1,'Assumptions (Solar)'!$V$13,'Assumptions (Solar)'!$V$8*Model!$AZ$902*('Assumptions (Solar)'!$AX$20*'Assumptions (Solar)'!$AX$2+'Assumptions (Solar)'!$AX$21*'Assumptions (Solar)'!$AX$3)/10^9),0)</f>
        <v>-0.164939201</v>
      </c>
      <c r="BH1008" s="160">
        <f>IF(and($AZ$902&gt;0,Model!AE$1&lt;='Assumptions (Solar)'!$V$13),PPMT('Assumptions (Solar)'!$V$10,Model!AE$1,'Assumptions (Solar)'!$V$13,'Assumptions (Solar)'!$V$8*Model!$AZ$902*('Assumptions (Solar)'!$AX$20*'Assumptions (Solar)'!$AX$2+'Assumptions (Solar)'!$AX$21*'Assumptions (Solar)'!$AX$3)/10^9),0)</f>
        <v>-0.1781343371</v>
      </c>
      <c r="BI1008" s="160">
        <f>IF(and($AZ$902&gt;0,Model!AF$1&lt;='Assumptions (Solar)'!$V$13),PPMT('Assumptions (Solar)'!$V$10,Model!AF$1,'Assumptions (Solar)'!$V$13,'Assumptions (Solar)'!$V$8*Model!$AZ$902*('Assumptions (Solar)'!$AX$20*'Assumptions (Solar)'!$AX$2+'Assumptions (Solar)'!$AX$21*'Assumptions (Solar)'!$AX$3)/10^9),0)</f>
        <v>-0.1923850841</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-0.0970014287</v>
      </c>
      <c r="BB1009" s="160">
        <f>IF(and($BA$902&gt;0,Model!X$1&lt;='Assumptions (Solar)'!$V$13),PPMT('Assumptions (Solar)'!$V$10,Model!X$1,'Assumptions (Solar)'!$V$13,'Assumptions (Solar)'!$V$8*Model!$BA$902*('Assumptions (Solar)'!$AY$20*'Assumptions (Solar)'!$AY$2+'Assumptions (Solar)'!$AY$21*'Assumptions (Solar)'!$AY$3)/10^9),0)</f>
        <v>-0.104761543</v>
      </c>
      <c r="BC1009" s="160">
        <f>IF(and($BA$902&gt;0,Model!Y$1&lt;='Assumptions (Solar)'!$V$13),PPMT('Assumptions (Solar)'!$V$10,Model!Y$1,'Assumptions (Solar)'!$V$13,'Assumptions (Solar)'!$V$8*Model!$BA$902*('Assumptions (Solar)'!$AY$20*'Assumptions (Solar)'!$AY$2+'Assumptions (Solar)'!$AY$21*'Assumptions (Solar)'!$AY$3)/10^9),0)</f>
        <v>-0.1131424664</v>
      </c>
      <c r="BD1009" s="160">
        <f>IF(and($BA$902&gt;0,Model!Z$1&lt;='Assumptions (Solar)'!$V$13),PPMT('Assumptions (Solar)'!$V$10,Model!Z$1,'Assumptions (Solar)'!$V$13,'Assumptions (Solar)'!$V$8*Model!$BA$902*('Assumptions (Solar)'!$AY$20*'Assumptions (Solar)'!$AY$2+'Assumptions (Solar)'!$AY$21*'Assumptions (Solar)'!$AY$3)/10^9),0)</f>
        <v>-0.1221938638</v>
      </c>
      <c r="BE1009" s="160">
        <f>IF(and($BA$902&gt;0,Model!AA$1&lt;='Assumptions (Solar)'!$V$13),PPMT('Assumptions (Solar)'!$V$10,Model!AA$1,'Assumptions (Solar)'!$V$13,'Assumptions (Solar)'!$V$8*Model!$BA$902*('Assumptions (Solar)'!$AY$20*'Assumptions (Solar)'!$AY$2+'Assumptions (Solar)'!$AY$21*'Assumptions (Solar)'!$AY$3)/10^9),0)</f>
        <v>-0.1319693729</v>
      </c>
      <c r="BF1009" s="160">
        <f>IF(and($BA$902&gt;0,Model!AB$1&lt;='Assumptions (Solar)'!$V$13),PPMT('Assumptions (Solar)'!$V$10,Model!AB$1,'Assumptions (Solar)'!$V$13,'Assumptions (Solar)'!$V$8*Model!$BA$902*('Assumptions (Solar)'!$AY$20*'Assumptions (Solar)'!$AY$2+'Assumptions (Solar)'!$AY$21*'Assumptions (Solar)'!$AY$3)/10^9),0)</f>
        <v>-0.1425269227</v>
      </c>
      <c r="BG1009" s="160">
        <f>IF(and($BA$902&gt;0,Model!AC$1&lt;='Assumptions (Solar)'!$V$13),PPMT('Assumptions (Solar)'!$V$10,Model!AC$1,'Assumptions (Solar)'!$V$13,'Assumptions (Solar)'!$V$8*Model!$BA$902*('Assumptions (Solar)'!$AY$20*'Assumptions (Solar)'!$AY$2+'Assumptions (Solar)'!$AY$21*'Assumptions (Solar)'!$AY$3)/10^9),0)</f>
        <v>-0.1539290765</v>
      </c>
      <c r="BH1009" s="160">
        <f>IF(and($BA$902&gt;0,Model!AD$1&lt;='Assumptions (Solar)'!$V$13),PPMT('Assumptions (Solar)'!$V$10,Model!AD$1,'Assumptions (Solar)'!$V$13,'Assumptions (Solar)'!$V$8*Model!$BA$902*('Assumptions (Solar)'!$AY$20*'Assumptions (Solar)'!$AY$2+'Assumptions (Solar)'!$AY$21*'Assumptions (Solar)'!$AY$3)/10^9),0)</f>
        <v>-0.1662434026</v>
      </c>
      <c r="BI1009" s="160">
        <f>IF(and($BA$902&gt;0,Model!AE$1&lt;='Assumptions (Solar)'!$V$13),PPMT('Assumptions (Solar)'!$V$10,Model!AE$1,'Assumptions (Solar)'!$V$13,'Assumptions (Solar)'!$V$8*Model!$BA$902*('Assumptions (Solar)'!$AY$20*'Assumptions (Solar)'!$AY$2+'Assumptions (Solar)'!$AY$21*'Assumptions (Solar)'!$AY$3)/10^9),0)</f>
        <v>-0.1795428748</v>
      </c>
      <c r="BJ1009" s="160">
        <f>IF(and($BA$902&gt;0,Model!AF$1&lt;='Assumptions (Solar)'!$V$13),PPMT('Assumptions (Solar)'!$V$10,Model!AF$1,'Assumptions (Solar)'!$V$13,'Assumptions (Solar)'!$V$8*Model!$BA$902*('Assumptions (Solar)'!$AY$20*'Assumptions (Solar)'!$AY$2+'Assumptions (Solar)'!$AY$21*'Assumptions (Solar)'!$AY$3)/10^9),0)</f>
        <v>-0.1939063048</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v>
      </c>
      <c r="M1010" s="177">
        <f t="array" ref="M1010">SUM(IF(ISERROR(M1011:M1061),"",M1011:M1061))</f>
        <v>0</v>
      </c>
      <c r="N1010" s="177">
        <f t="array" ref="N1010">SUM(IF(ISERROR(N1011:N1061),"",N1011:N1061))</f>
        <v>0</v>
      </c>
      <c r="O1010" s="177">
        <f t="array" ref="O1010">SUM(IF(ISERROR(O1011:O1061),"",O1011:O1061))</f>
        <v>0</v>
      </c>
      <c r="P1010" s="177">
        <f t="array" ref="P1010">SUM(IF(ISERROR(P1011:P1061),"",P1011:P1061))</f>
        <v>0</v>
      </c>
      <c r="Q1010" s="177">
        <f t="array" ref="Q1010">SUM(IF(ISERROR(Q1011:Q1061),"",Q1011:Q1061))</f>
        <v>0</v>
      </c>
      <c r="R1010" s="177">
        <f t="array" ref="R1010">SUM(IF(ISERROR(R1011:R1061),"",R1011:R1061))</f>
        <v>-0.0006740037663</v>
      </c>
      <c r="S1010" s="177">
        <f t="array" ref="S1010">SUM(IF(ISERROR(S1011:S1061),"",S1011:S1061))</f>
        <v>-0.001891664491</v>
      </c>
      <c r="T1010" s="177">
        <f t="array" ref="T1010">SUM(IF(ISERROR(T1011:T1061),"",T1011:T1061))</f>
        <v>-0.006310010794</v>
      </c>
      <c r="U1010" s="177">
        <f t="array" ref="U1010">SUM(IF(ISERROR(U1011:U1061),"",U1011:U1061))</f>
        <v>-0.007593001088</v>
      </c>
      <c r="V1010" s="177">
        <f t="array" ref="V1010">SUM(IF(ISERROR(V1011:V1061),"",V1011:V1061))</f>
        <v>-0.006972431346</v>
      </c>
      <c r="W1010" s="177">
        <f t="array" ref="W1010">SUM(IF(ISERROR(W1011:W1061),"",W1011:W1061))</f>
        <v>-0.006302216025</v>
      </c>
      <c r="X1010" s="177">
        <f t="array" ref="X1010">SUM(IF(ISERROR(X1011:X1061),"",X1011:X1061))</f>
        <v>-0.09332973138</v>
      </c>
      <c r="Y1010" s="177">
        <f t="array" ref="Y1010">SUM(IF(ISERROR(Y1011:Y1061),"",Y1011:Y1061))</f>
        <v>-0.1477933395</v>
      </c>
      <c r="Z1010" s="177">
        <f t="array" ref="Z1010">SUM(IF(ISERROR(Z1011:Z1061),"",Z1011:Z1061))</f>
        <v>-0.1961779598</v>
      </c>
      <c r="AA1010" s="177">
        <f t="array" ref="AA1010">SUM(IF(ISERROR(AA1011:AA1061),"",AA1011:AA1061))</f>
        <v>-0.2381169736</v>
      </c>
      <c r="AB1010" s="177">
        <f t="array" ref="AB1010">SUM(IF(ISERROR(AB1011:AB1061),"",AB1011:AB1061))</f>
        <v>-0.2732729681</v>
      </c>
      <c r="AC1010" s="177">
        <f t="array" ref="AC1010">SUM(IF(ISERROR(AC1011:AC1061),"",AC1011:AC1061))</f>
        <v>-0.3012846694</v>
      </c>
      <c r="AD1010" s="177">
        <f t="array" ref="AD1010">SUM(IF(ISERROR(AD1011:AD1061),"",AD1011:AD1061))</f>
        <v>-0.3218148733</v>
      </c>
      <c r="AE1010" s="177">
        <f t="array" ref="AE1010">SUM(IF(ISERROR(AE1011:AE1061),"",AE1011:AE1061))</f>
        <v>-0.3349644109</v>
      </c>
      <c r="AF1010" s="177">
        <f t="array" ref="AF1010">SUM(IF(ISERROR(AF1011:AF1061),"",AF1011:AF1061))</f>
        <v>-0.3398301373</v>
      </c>
      <c r="AG1010" s="177">
        <f t="array" ref="AG1010">SUM(IF(ISERROR(AG1011:AG1061),"",AG1011:AG1061))</f>
        <v>-0.33566497</v>
      </c>
      <c r="AH1010" s="177">
        <f t="array" ref="AH1010">SUM(IF(ISERROR(AH1011:AH1061),"",AH1011:AH1061))</f>
        <v>-0.3219327776</v>
      </c>
      <c r="AI1010" s="177">
        <f t="array" ref="AI1010">SUM(IF(ISERROR(AI1011:AI1061),"",AI1011:AI1061))</f>
        <v>-0.3137132819</v>
      </c>
      <c r="AJ1010" s="177">
        <f t="array" ref="AJ1010">SUM(IF(ISERROR(AJ1011:AJ1061),"",AJ1011:AJ1061))</f>
        <v>-0.3074315182</v>
      </c>
      <c r="AK1010" s="177">
        <f t="array" ref="AK1010">SUM(IF(ISERROR(AK1011:AK1061),"",AK1011:AK1061))</f>
        <v>-0.30291457</v>
      </c>
      <c r="AL1010" s="177">
        <f t="array" ref="AL1010">SUM(IF(ISERROR(AL1011:AL1061),"",AL1011:AL1061))</f>
        <v>-0.3000906493</v>
      </c>
      <c r="AM1010" s="177">
        <f t="array" ref="AM1010">SUM(IF(ISERROR(AM1011:AM1061),"",AM1011:AM1061))</f>
        <v>-0.2987492313</v>
      </c>
      <c r="AN1010" s="177">
        <f t="array" ref="AN1010">SUM(IF(ISERROR(AN1011:AN1061),"",AN1011:AN1061))</f>
        <v>-0.2987749048</v>
      </c>
      <c r="AO1010" s="177">
        <f t="array" ref="AO1010">SUM(IF(ISERROR(AO1011:AO1061),"",AO1011:AO1061))</f>
        <v>-0.2998968174</v>
      </c>
      <c r="AP1010" s="177">
        <f t="array" ref="AP1010">SUM(IF(ISERROR(AP1011:AP1061),"",AP1011:AP1061))</f>
        <v>-0.3019540202</v>
      </c>
      <c r="AQ1010" s="177">
        <f t="array" ref="AQ1010">SUM(IF(ISERROR(AQ1011:AQ1061),"",AQ1011:AQ1061))</f>
        <v>-0.3046794013</v>
      </c>
      <c r="AR1010" s="177">
        <f t="array" ref="AR1010">SUM(IF(ISERROR(AR1011:AR1061),"",AR1011:AR1061))</f>
        <v>-0.3078986739</v>
      </c>
      <c r="AS1010" s="177">
        <f t="array" ref="AS1010">SUM(IF(ISERROR(AS1011:AS1061),"",AS1011:AS1061))</f>
        <v>-0.3113501988</v>
      </c>
      <c r="AT1010" s="177">
        <f t="array" ref="AT1010">SUM(IF(ISERROR(AT1011:AT1061),"",AT1011:AT1061))</f>
        <v>-0.316046751</v>
      </c>
      <c r="AU1010" s="177">
        <f t="array" ref="AU1010">SUM(IF(ISERROR(AU1011:AU1061),"",AU1011:AU1061))</f>
        <v>-0.3196369123</v>
      </c>
      <c r="AV1010" s="177">
        <f t="array" ref="AV1010">SUM(IF(ISERROR(AV1011:AV1061),"",AV1011:AV1061))</f>
        <v>-0.3224121329</v>
      </c>
      <c r="AW1010" s="177">
        <f t="array" ref="AW1010">SUM(IF(ISERROR(AW1011:AW1061),"",AW1011:AW1061))</f>
        <v>-0.3252031326</v>
      </c>
      <c r="AX1010" s="177">
        <f t="array" ref="AX1010">SUM(IF(ISERROR(AX1011:AX1061),"",AX1011:AX1061))</f>
        <v>-0.3828001124</v>
      </c>
      <c r="AY1010" s="177">
        <f t="array" ref="AY1010">SUM(IF(ISERROR(AY1011:AY1061),"",AY1011:AY1061))</f>
        <v>-0.4369903997</v>
      </c>
      <c r="AZ1010" s="177">
        <f t="array" ref="AZ1010">SUM(IF(ISERROR(AZ1011:AZ1061),"",AZ1011:AZ1061))</f>
        <v>-0.4875885406</v>
      </c>
      <c r="BA1010" s="177">
        <f t="array" ref="BA1010">SUM(IF(ISERROR(BA1011:BA1061),"",BA1011:BA1061))</f>
        <v>-0.5340663855</v>
      </c>
      <c r="BB1010" s="177">
        <f t="array" ref="BB1010">SUM(IF(ISERROR(BB1011:BB1061),"",BB1011:BB1061))</f>
        <v>-0.4627417425</v>
      </c>
      <c r="BC1010" s="177">
        <f t="array" ref="BC1010">SUM(IF(ISERROR(BC1011:BC1061),"",BC1011:BC1061))</f>
        <v>-0.3934586954</v>
      </c>
      <c r="BD1010" s="177">
        <f t="array" ref="BD1010">SUM(IF(ISERROR(BD1011:BD1061),"",BD1011:BD1061))</f>
        <v>-0.3264911651</v>
      </c>
      <c r="BE1010" s="177">
        <f t="array" ref="BE1010">SUM(IF(ISERROR(BE1011:BE1061),"",BE1011:BE1061))</f>
        <v>-0.2622882181</v>
      </c>
      <c r="BF1010" s="177">
        <f t="array" ref="BF1010">SUM(IF(ISERROR(BF1011:BF1061),"",BF1011:BF1061))</f>
        <v>-0.200997426</v>
      </c>
      <c r="BG1010" s="177">
        <f t="array" ref="BG1010">SUM(IF(ISERROR(BG1011:BG1061),"",BG1011:BG1061))</f>
        <v>-0.142813632</v>
      </c>
      <c r="BH1010" s="177">
        <f t="array" ref="BH1010">SUM(IF(ISERROR(BH1011:BH1061),"",BH1011:BH1061))</f>
        <v>-0.08806357251</v>
      </c>
      <c r="BI1010" s="177">
        <f t="array" ref="BI1010">SUM(IF(ISERROR(BI1011:BI1061),"",BI1011:BI1061))</f>
        <v>-0.0452667411</v>
      </c>
      <c r="BJ1010" s="177">
        <f t="array" ref="BJ1010">SUM(IF(ISERROR(BJ1011:BJ1061),"",BJ1011:BJ1061))</f>
        <v>-0.01551250439</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v>
      </c>
      <c r="O1022" s="177">
        <f>IF($N$902&gt;0,IPMT('Assumptions (Solar)'!$V$10,Model!X$1,'Assumptions (Solar)'!$V$13,'Assumptions (Solar)'!$V$8*Model!$N$902*('Assumptions (Solar)'!$L$20*'Assumptions (Solar)'!$L$2+'Assumptions (Solar)'!$L$21*'Assumptions (Solar)'!$L$3)/10^9),0)</f>
        <v>0</v>
      </c>
      <c r="P1022" s="177">
        <f>IF($N$902&gt;0,IPMT('Assumptions (Solar)'!$V$10,Model!Y$1,'Assumptions (Solar)'!$V$13,'Assumptions (Solar)'!$V$8*Model!$N$902*('Assumptions (Solar)'!$L$20*'Assumptions (Solar)'!$L$2+'Assumptions (Solar)'!$L$21*'Assumptions (Solar)'!$L$3)/10^9),0)</f>
        <v>0</v>
      </c>
      <c r="Q1022" s="177">
        <f>IF($N$902&gt;0,IPMT('Assumptions (Solar)'!$V$10,Model!Z$1,'Assumptions (Solar)'!$V$13,'Assumptions (Solar)'!$V$8*Model!$N$902*('Assumptions (Solar)'!$L$20*'Assumptions (Solar)'!$L$2+'Assumptions (Solar)'!$L$21*'Assumptions (Solar)'!$L$3)/10^9),0)</f>
        <v>0</v>
      </c>
      <c r="R1022" s="177">
        <f>IF($N$902&gt;0,IPMT('Assumptions (Solar)'!$V$10,Model!AA$1,'Assumptions (Solar)'!$V$13,'Assumptions (Solar)'!$V$8*Model!$N$902*('Assumptions (Solar)'!$L$20*'Assumptions (Solar)'!$L$2+'Assumptions (Solar)'!$L$21*'Assumptions (Solar)'!$L$3)/10^9),0)</f>
        <v>0</v>
      </c>
      <c r="S1022" s="177">
        <f>IF($N$902&gt;0,IPMT('Assumptions (Solar)'!$V$10,Model!AB$1,'Assumptions (Solar)'!$V$13,'Assumptions (Solar)'!$V$8*Model!$N$902*('Assumptions (Solar)'!$L$20*'Assumptions (Solar)'!$L$2+'Assumptions (Solar)'!$L$21*'Assumptions (Solar)'!$L$3)/10^9),0)</f>
        <v>0</v>
      </c>
      <c r="T1022" s="177">
        <f>IF($N$902&gt;0,IPMT('Assumptions (Solar)'!$V$10,Model!AC$1,'Assumptions (Solar)'!$V$13,'Assumptions (Solar)'!$V$8*Model!$N$902*('Assumptions (Solar)'!$L$20*'Assumptions (Solar)'!$L$2+'Assumptions (Solar)'!$L$21*'Assumptions (Solar)'!$L$3)/10^9),0)</f>
        <v>0</v>
      </c>
      <c r="U1022" s="177">
        <f>IF($N$902&gt;0,IPMT('Assumptions (Solar)'!$V$10,Model!AD$1,'Assumptions (Solar)'!$V$13,'Assumptions (Solar)'!$V$8*Model!$N$902*('Assumptions (Solar)'!$L$20*'Assumptions (Solar)'!$L$2+'Assumptions (Solar)'!$L$21*'Assumptions (Solar)'!$L$3)/10^9),0)</f>
        <v>0</v>
      </c>
      <c r="V1022" s="177">
        <f>IF($N$902&gt;0,IPMT('Assumptions (Solar)'!$V$10,Model!AE$1,'Assumptions (Solar)'!$V$13,'Assumptions (Solar)'!$V$8*Model!$N$902*('Assumptions (Solar)'!$L$20*'Assumptions (Solar)'!$L$2+'Assumptions (Solar)'!$L$21*'Assumptions (Solar)'!$L$3)/10^9),0)</f>
        <v>0</v>
      </c>
      <c r="W1022" s="177">
        <f>IF($N$902&gt;0,IPMT('Assumptions (Solar)'!$V$10,Model!AF$1,'Assumptions (Solar)'!$V$13,'Assumptions (Solar)'!$V$8*Model!$N$902*('Assumptions (Solar)'!$L$20*'Assumptions (Solar)'!$L$2+'Assumptions (Solar)'!$L$21*'Assumptions (Solar)'!$L$3)/10^9),0)</f>
        <v>0</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v>
      </c>
      <c r="P1023" s="160">
        <f>IF($O$902&gt;0,IPMT('Assumptions (Solar)'!$V$10,Model!X$1,'Assumptions (Solar)'!$V$13,'Assumptions (Solar)'!$V$8*Model!$O$902*('Assumptions (Solar)'!$M$20*'Assumptions (Solar)'!$M$2+'Assumptions (Solar)'!$M$21*'Assumptions (Solar)'!$M$3)/10^9),0)</f>
        <v>0</v>
      </c>
      <c r="Q1023" s="160">
        <f>IF($O$902&gt;0,IPMT('Assumptions (Solar)'!$V$10,Model!Y$1,'Assumptions (Solar)'!$V$13,'Assumptions (Solar)'!$V$8*Model!$O$902*('Assumptions (Solar)'!$M$20*'Assumptions (Solar)'!$M$2+'Assumptions (Solar)'!$M$21*'Assumptions (Solar)'!$M$3)/10^9),0)</f>
        <v>0</v>
      </c>
      <c r="R1023" s="160">
        <f>IF($O$902&gt;0,IPMT('Assumptions (Solar)'!$V$10,Model!Z$1,'Assumptions (Solar)'!$V$13,'Assumptions (Solar)'!$V$8*Model!$O$902*('Assumptions (Solar)'!$M$20*'Assumptions (Solar)'!$M$2+'Assumptions (Solar)'!$M$21*'Assumptions (Solar)'!$M$3)/10^9),0)</f>
        <v>0</v>
      </c>
      <c r="S1023" s="160">
        <f>IF($O$902&gt;0,IPMT('Assumptions (Solar)'!$V$10,Model!AA$1,'Assumptions (Solar)'!$V$13,'Assumptions (Solar)'!$V$8*Model!$O$902*('Assumptions (Solar)'!$M$20*'Assumptions (Solar)'!$M$2+'Assumptions (Solar)'!$M$21*'Assumptions (Solar)'!$M$3)/10^9),0)</f>
        <v>0</v>
      </c>
      <c r="T1023" s="160">
        <f>IF($O$902&gt;0,IPMT('Assumptions (Solar)'!$V$10,Model!AB$1,'Assumptions (Solar)'!$V$13,'Assumptions (Solar)'!$V$8*Model!$O$902*('Assumptions (Solar)'!$M$20*'Assumptions (Solar)'!$M$2+'Assumptions (Solar)'!$M$21*'Assumptions (Solar)'!$M$3)/10^9),0)</f>
        <v>0</v>
      </c>
      <c r="U1023" s="160">
        <f>IF($O$902&gt;0,IPMT('Assumptions (Solar)'!$V$10,Model!AC$1,'Assumptions (Solar)'!$V$13,'Assumptions (Solar)'!$V$8*Model!$O$902*('Assumptions (Solar)'!$M$20*'Assumptions (Solar)'!$M$2+'Assumptions (Solar)'!$M$21*'Assumptions (Solar)'!$M$3)/10^9),0)</f>
        <v>0</v>
      </c>
      <c r="V1023" s="160">
        <f>IF($O$902&gt;0,IPMT('Assumptions (Solar)'!$V$10,Model!AD$1,'Assumptions (Solar)'!$V$13,'Assumptions (Solar)'!$V$8*Model!$O$902*('Assumptions (Solar)'!$M$20*'Assumptions (Solar)'!$M$2+'Assumptions (Solar)'!$M$21*'Assumptions (Solar)'!$M$3)/10^9),0)</f>
        <v>0</v>
      </c>
      <c r="W1023" s="160">
        <f>IF($O$902&gt;0,IPMT('Assumptions (Solar)'!$V$10,Model!AE$1,'Assumptions (Solar)'!$V$13,'Assumptions (Solar)'!$V$8*Model!$O$902*('Assumptions (Solar)'!$M$20*'Assumptions (Solar)'!$M$2+'Assumptions (Solar)'!$M$21*'Assumptions (Solar)'!$M$3)/10^9),0)</f>
        <v>0</v>
      </c>
      <c r="X1023" s="160">
        <f>IF($O$902&gt;0,IPMT('Assumptions (Solar)'!$V$10,Model!AF$1,'Assumptions (Solar)'!$V$13,'Assumptions (Solar)'!$V$8*Model!$O$902*('Assumptions (Solar)'!$M$20*'Assumptions (Solar)'!$M$2+'Assumptions (Solar)'!$M$21*'Assumptions (Solar)'!$M$3)/10^9),0)</f>
        <v>0</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v>
      </c>
      <c r="R1025" s="160">
        <f>IF($Q$902&gt;0,IPMT('Assumptions (Solar)'!$V$10,Model!X$1,'Assumptions (Solar)'!$V$13,'Assumptions (Solar)'!$V$8*Model!$Q$902*('Assumptions (Solar)'!$O$20*'Assumptions (Solar)'!$O$2+'Assumptions (Solar)'!$O$21*'Assumptions (Solar)'!$O$3)/10^9),0)</f>
        <v>0</v>
      </c>
      <c r="S1025" s="160">
        <f>IF($Q$902&gt;0,IPMT('Assumptions (Solar)'!$V$10,Model!Y$1,'Assumptions (Solar)'!$V$13,'Assumptions (Solar)'!$V$8*Model!$Q$902*('Assumptions (Solar)'!$O$20*'Assumptions (Solar)'!$O$2+'Assumptions (Solar)'!$O$21*'Assumptions (Solar)'!$O$3)/10^9),0)</f>
        <v>0</v>
      </c>
      <c r="T1025" s="160">
        <f>IF($Q$902&gt;0,IPMT('Assumptions (Solar)'!$V$10,Model!Z$1,'Assumptions (Solar)'!$V$13,'Assumptions (Solar)'!$V$8*Model!$Q$902*('Assumptions (Solar)'!$O$20*'Assumptions (Solar)'!$O$2+'Assumptions (Solar)'!$O$21*'Assumptions (Solar)'!$O$3)/10^9),0)</f>
        <v>0</v>
      </c>
      <c r="U1025" s="160">
        <f>IF($Q$902&gt;0,IPMT('Assumptions (Solar)'!$V$10,Model!AA$1,'Assumptions (Solar)'!$V$13,'Assumptions (Solar)'!$V$8*Model!$Q$902*('Assumptions (Solar)'!$O$20*'Assumptions (Solar)'!$O$2+'Assumptions (Solar)'!$O$21*'Assumptions (Solar)'!$O$3)/10^9),0)</f>
        <v>0</v>
      </c>
      <c r="V1025" s="160">
        <f>IF($Q$902&gt;0,IPMT('Assumptions (Solar)'!$V$10,Model!AB$1,'Assumptions (Solar)'!$V$13,'Assumptions (Solar)'!$V$8*Model!$Q$902*('Assumptions (Solar)'!$O$20*'Assumptions (Solar)'!$O$2+'Assumptions (Solar)'!$O$21*'Assumptions (Solar)'!$O$3)/10^9),0)</f>
        <v>0</v>
      </c>
      <c r="W1025" s="160">
        <f>IF($Q$902&gt;0,IPMT('Assumptions (Solar)'!$V$10,Model!AC$1,'Assumptions (Solar)'!$V$13,'Assumptions (Solar)'!$V$8*Model!$Q$902*('Assumptions (Solar)'!$O$20*'Assumptions (Solar)'!$O$2+'Assumptions (Solar)'!$O$21*'Assumptions (Solar)'!$O$3)/10^9),0)</f>
        <v>0</v>
      </c>
      <c r="X1025" s="160">
        <f>IF($Q$902&gt;0,IPMT('Assumptions (Solar)'!$V$10,Model!AD$1,'Assumptions (Solar)'!$V$13,'Assumptions (Solar)'!$V$8*Model!$Q$902*('Assumptions (Solar)'!$O$20*'Assumptions (Solar)'!$O$2+'Assumptions (Solar)'!$O$21*'Assumptions (Solar)'!$O$3)/10^9),0)</f>
        <v>0</v>
      </c>
      <c r="Y1025" s="160">
        <f>IF($Q$902&gt;0,IPMT('Assumptions (Solar)'!$V$10,Model!AE$1,'Assumptions (Solar)'!$V$13,'Assumptions (Solar)'!$V$8*Model!$Q$902*('Assumptions (Solar)'!$O$20*'Assumptions (Solar)'!$O$2+'Assumptions (Solar)'!$O$21*'Assumptions (Solar)'!$O$3)/10^9),0)</f>
        <v>0</v>
      </c>
      <c r="Z1025" s="160">
        <f>IF($Q$902&gt;0,IPMT('Assumptions (Solar)'!$V$10,Model!AF$1,'Assumptions (Solar)'!$V$13,'Assumptions (Solar)'!$V$8*Model!$Q$902*('Assumptions (Solar)'!$O$20*'Assumptions (Solar)'!$O$2+'Assumptions (Solar)'!$O$21*'Assumptions (Solar)'!$O$3)/10^9),0)</f>
        <v>0</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-0.0006740037663</v>
      </c>
      <c r="S1026" s="177">
        <f>IF($R$902&gt;0,IPMT('Assumptions (Solar)'!$V$10,Model!X$1,'Assumptions (Solar)'!$V$13,'Assumptions (Solar)'!$V$8*Model!$R$902*('Assumptions (Solar)'!$P$20*'Assumptions (Solar)'!$P$2+'Assumptions (Solar)'!$P$21*'Assumptions (Solar)'!$P$3)/10^9),0)</f>
        <v>-0.0006274776309</v>
      </c>
      <c r="T1026" s="177">
        <f>IF($R$902&gt;0,IPMT('Assumptions (Solar)'!$V$10,Model!Y$1,'Assumptions (Solar)'!$V$13,'Assumptions (Solar)'!$V$8*Model!$R$902*('Assumptions (Solar)'!$P$20*'Assumptions (Solar)'!$P$2+'Assumptions (Solar)'!$P$21*'Assumptions (Solar)'!$P$3)/10^9),0)</f>
        <v>-0.0005772294047</v>
      </c>
      <c r="U1026" s="177">
        <f>IF($R$902&gt;0,IPMT('Assumptions (Solar)'!$V$10,Model!Z$1,'Assumptions (Solar)'!$V$13,'Assumptions (Solar)'!$V$8*Model!$R$902*('Assumptions (Solar)'!$P$20*'Assumptions (Solar)'!$P$2+'Assumptions (Solar)'!$P$21*'Assumptions (Solar)'!$P$3)/10^9),0)</f>
        <v>-0.0005229613204</v>
      </c>
      <c r="V1026" s="177">
        <f>IF($R$902&gt;0,IPMT('Assumptions (Solar)'!$V$10,Model!AA$1,'Assumptions (Solar)'!$V$13,'Assumptions (Solar)'!$V$8*Model!$R$902*('Assumptions (Solar)'!$P$20*'Assumptions (Solar)'!$P$2+'Assumptions (Solar)'!$P$21*'Assumptions (Solar)'!$P$3)/10^9),0)</f>
        <v>-0.0004643517894</v>
      </c>
      <c r="W1026" s="177">
        <f>IF($R$902&gt;0,IPMT('Assumptions (Solar)'!$V$10,Model!AB$1,'Assumptions (Solar)'!$V$13,'Assumptions (Solar)'!$V$8*Model!$R$902*('Assumptions (Solar)'!$P$20*'Assumptions (Solar)'!$P$2+'Assumptions (Solar)'!$P$21*'Assumptions (Solar)'!$P$3)/10^9),0)</f>
        <v>-0.0004010534959</v>
      </c>
      <c r="X1026" s="177">
        <f>IF($R$902&gt;0,IPMT('Assumptions (Solar)'!$V$10,Model!AC$1,'Assumptions (Solar)'!$V$13,'Assumptions (Solar)'!$V$8*Model!$R$902*('Assumptions (Solar)'!$P$20*'Assumptions (Solar)'!$P$2+'Assumptions (Solar)'!$P$21*'Assumptions (Solar)'!$P$3)/10^9),0)</f>
        <v>-0.0003326913389</v>
      </c>
      <c r="Y1026" s="177">
        <f>IF($R$902&gt;0,IPMT('Assumptions (Solar)'!$V$10,Model!AD$1,'Assumptions (Solar)'!$V$13,'Assumptions (Solar)'!$V$8*Model!$R$902*('Assumptions (Solar)'!$P$20*'Assumptions (Solar)'!$P$2+'Assumptions (Solar)'!$P$21*'Assumptions (Solar)'!$P$3)/10^9),0)</f>
        <v>-0.0002588602093</v>
      </c>
      <c r="Z1026" s="177">
        <f>IF($R$902&gt;0,IPMT('Assumptions (Solar)'!$V$10,Model!AE$1,'Assumptions (Solar)'!$V$13,'Assumptions (Solar)'!$V$8*Model!$R$902*('Assumptions (Solar)'!$P$20*'Assumptions (Solar)'!$P$2+'Assumptions (Solar)'!$P$21*'Assumptions (Solar)'!$P$3)/10^9),0)</f>
        <v>-0.0001791225894</v>
      </c>
      <c r="AA1026" s="177">
        <f>IF($R$902&gt;0,IPMT('Assumptions (Solar)'!$V$10,Model!AF$1,'Assumptions (Solar)'!$V$13,'Assumptions (Solar)'!$V$8*Model!$R$902*('Assumptions (Solar)'!$P$20*'Assumptions (Solar)'!$P$2+'Assumptions (Solar)'!$P$21*'Assumptions (Solar)'!$P$3)/10^9),0)</f>
        <v>-0.00009300595987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-0.00126418686</v>
      </c>
      <c r="T1027" s="160">
        <f>IF($S$902&gt;0,IPMT('Assumptions (Solar)'!$V$10,Model!X$1,'Assumptions (Solar)'!$V$13,'Assumptions (Solar)'!$V$8*Model!$S$902*('Assumptions (Solar)'!$Q$20*'Assumptions (Solar)'!$Q$2+'Assumptions (Solar)'!$Q$21*'Assumptions (Solar)'!$Q$3)/10^9),0)</f>
        <v>-0.001176920688</v>
      </c>
      <c r="U1027" s="160">
        <f>IF($S$902&gt;0,IPMT('Assumptions (Solar)'!$V$10,Model!Y$1,'Assumptions (Solar)'!$V$13,'Assumptions (Solar)'!$V$8*Model!$S$902*('Assumptions (Solar)'!$Q$20*'Assumptions (Solar)'!$Q$2+'Assumptions (Solar)'!$Q$21*'Assumptions (Solar)'!$Q$3)/10^9),0)</f>
        <v>-0.001082673221</v>
      </c>
      <c r="V1027" s="160">
        <f>IF($S$902&gt;0,IPMT('Assumptions (Solar)'!$V$10,Model!Z$1,'Assumptions (Solar)'!$V$13,'Assumptions (Solar)'!$V$8*Model!$S$902*('Assumptions (Solar)'!$Q$20*'Assumptions (Solar)'!$Q$2+'Assumptions (Solar)'!$Q$21*'Assumptions (Solar)'!$Q$3)/10^9),0)</f>
        <v>-0.0009808859577</v>
      </c>
      <c r="W1027" s="160">
        <f>IF($S$902&gt;0,IPMT('Assumptions (Solar)'!$V$10,Model!AA$1,'Assumptions (Solar)'!$V$13,'Assumptions (Solar)'!$V$8*Model!$S$902*('Assumptions (Solar)'!$Q$20*'Assumptions (Solar)'!$Q$2+'Assumptions (Solar)'!$Q$21*'Assumptions (Solar)'!$Q$3)/10^9),0)</f>
        <v>-0.0008709557129</v>
      </c>
      <c r="X1027" s="160">
        <f>IF($S$902&gt;0,IPMT('Assumptions (Solar)'!$V$10,Model!AB$1,'Assumptions (Solar)'!$V$13,'Assumptions (Solar)'!$V$8*Model!$S$902*('Assumptions (Solar)'!$Q$20*'Assumptions (Solar)'!$Q$2+'Assumptions (Solar)'!$Q$21*'Assumptions (Solar)'!$Q$3)/10^9),0)</f>
        <v>-0.0007522310485</v>
      </c>
      <c r="Y1027" s="160">
        <f>IF($S$902&gt;0,IPMT('Assumptions (Solar)'!$V$10,Model!AC$1,'Assumptions (Solar)'!$V$13,'Assumptions (Solar)'!$V$8*Model!$S$902*('Assumptions (Solar)'!$Q$20*'Assumptions (Solar)'!$Q$2+'Assumptions (Solar)'!$Q$21*'Assumptions (Solar)'!$Q$3)/10^9),0)</f>
        <v>-0.000624008411</v>
      </c>
      <c r="Z1027" s="160">
        <f>IF($S$902&gt;0,IPMT('Assumptions (Solar)'!$V$10,Model!AD$1,'Assumptions (Solar)'!$V$13,'Assumptions (Solar)'!$V$8*Model!$S$902*('Assumptions (Solar)'!$Q$20*'Assumptions (Solar)'!$Q$2+'Assumptions (Solar)'!$Q$21*'Assumptions (Solar)'!$Q$3)/10^9),0)</f>
        <v>-0.0004855279624</v>
      </c>
      <c r="AA1027" s="160">
        <f>IF($S$902&gt;0,IPMT('Assumptions (Solar)'!$V$10,Model!AE$1,'Assumptions (Solar)'!$V$13,'Assumptions (Solar)'!$V$8*Model!$S$902*('Assumptions (Solar)'!$Q$20*'Assumptions (Solar)'!$Q$2+'Assumptions (Solar)'!$Q$21*'Assumptions (Solar)'!$Q$3)/10^9),0)</f>
        <v>-0.000335969078</v>
      </c>
      <c r="AB1027" s="160">
        <f>IF($S$902&gt;0,IPMT('Assumptions (Solar)'!$V$10,Model!AF$1,'Assumptions (Solar)'!$V$13,'Assumptions (Solar)'!$V$8*Model!$S$902*('Assumptions (Solar)'!$Q$20*'Assumptions (Solar)'!$Q$2+'Assumptions (Solar)'!$Q$21*'Assumptions (Solar)'!$Q$3)/10^9),0)</f>
        <v>-0.0001744454828</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-0.004555860701</v>
      </c>
      <c r="U1028" s="160">
        <f>IF($T$902&gt;0,IPMT('Assumptions (Solar)'!$V$10,Model!X$1,'Assumptions (Solar)'!$V$13,'Assumptions (Solar)'!$V$8*Model!$T$902*('Assumptions (Solar)'!$R$20*'Assumptions (Solar)'!$R$2+'Assumptions (Solar)'!$R$21*'Assumptions (Solar)'!$R$3)/10^9),0)</f>
        <v>-0.004241371967</v>
      </c>
      <c r="V1028" s="160">
        <f>IF($T$902&gt;0,IPMT('Assumptions (Solar)'!$V$10,Model!Y$1,'Assumptions (Solar)'!$V$13,'Assumptions (Solar)'!$V$8*Model!$T$902*('Assumptions (Solar)'!$R$20*'Assumptions (Solar)'!$R$2+'Assumptions (Solar)'!$R$21*'Assumptions (Solar)'!$R$3)/10^9),0)</f>
        <v>-0.003901724133</v>
      </c>
      <c r="W1028" s="160">
        <f>IF($T$902&gt;0,IPMT('Assumptions (Solar)'!$V$10,Model!Z$1,'Assumptions (Solar)'!$V$13,'Assumptions (Solar)'!$V$8*Model!$T$902*('Assumptions (Solar)'!$R$20*'Assumptions (Solar)'!$R$2+'Assumptions (Solar)'!$R$21*'Assumptions (Solar)'!$R$3)/10^9),0)</f>
        <v>-0.003534904473</v>
      </c>
      <c r="X1028" s="160">
        <f>IF($T$902&gt;0,IPMT('Assumptions (Solar)'!$V$10,Model!AA$1,'Assumptions (Solar)'!$V$13,'Assumptions (Solar)'!$V$8*Model!$T$902*('Assumptions (Solar)'!$R$20*'Assumptions (Solar)'!$R$2+'Assumptions (Solar)'!$R$21*'Assumptions (Solar)'!$R$3)/10^9),0)</f>
        <v>-0.00313873924</v>
      </c>
      <c r="Y1028" s="160">
        <f>IF($T$902&gt;0,IPMT('Assumptions (Solar)'!$V$10,Model!AB$1,'Assumptions (Solar)'!$V$13,'Assumptions (Solar)'!$V$8*Model!$T$902*('Assumptions (Solar)'!$R$20*'Assumptions (Solar)'!$R$2+'Assumptions (Solar)'!$R$21*'Assumptions (Solar)'!$R$3)/10^9),0)</f>
        <v>-0.002710880788</v>
      </c>
      <c r="Z1028" s="160">
        <f>IF($T$902&gt;0,IPMT('Assumptions (Solar)'!$V$10,Model!AC$1,'Assumptions (Solar)'!$V$13,'Assumptions (Solar)'!$V$8*Model!$T$902*('Assumptions (Solar)'!$R$20*'Assumptions (Solar)'!$R$2+'Assumptions (Solar)'!$R$21*'Assumptions (Solar)'!$R$3)/10^9),0)</f>
        <v>-0.00224879366</v>
      </c>
      <c r="AA1028" s="160">
        <f>IF($T$902&gt;0,IPMT('Assumptions (Solar)'!$V$10,Model!AD$1,'Assumptions (Solar)'!$V$13,'Assumptions (Solar)'!$V$8*Model!$T$902*('Assumptions (Solar)'!$R$20*'Assumptions (Solar)'!$R$2+'Assumptions (Solar)'!$R$21*'Assumptions (Solar)'!$R$3)/10^9),0)</f>
        <v>-0.001749739562</v>
      </c>
      <c r="AB1028" s="160">
        <f>IF($T$902&gt;0,IPMT('Assumptions (Solar)'!$V$10,Model!AE$1,'Assumptions (Solar)'!$V$13,'Assumptions (Solar)'!$V$8*Model!$T$902*('Assumptions (Solar)'!$R$20*'Assumptions (Solar)'!$R$2+'Assumptions (Solar)'!$R$21*'Assumptions (Solar)'!$R$3)/10^9),0)</f>
        <v>-0.001210761136</v>
      </c>
      <c r="AC1028" s="160">
        <f>IF($T$902&gt;0,IPMT('Assumptions (Solar)'!$V$10,Model!AF$1,'Assumptions (Solar)'!$V$13,'Assumptions (Solar)'!$V$8*Model!$T$902*('Assumptions (Solar)'!$R$20*'Assumptions (Solar)'!$R$2+'Assumptions (Solar)'!$R$21*'Assumptions (Solar)'!$R$3)/10^9),0)</f>
        <v>-0.000628664436</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-0.001745994579</v>
      </c>
      <c r="V1029" s="160">
        <f>IF($U$902&gt;0,IPMT('Assumptions (Solar)'!$V$10,Model!X$1,'Assumptions (Solar)'!$V$13,'Assumptions (Solar)'!$V$8*Model!$U$902*('Assumptions (Solar)'!$S$20*'Assumptions (Solar)'!$S$2+'Assumptions (Solar)'!$S$21*'Assumptions (Solar)'!$S$3)/10^9),0)</f>
        <v>-0.001625469466</v>
      </c>
      <c r="W1029" s="160">
        <f>IF($U$902&gt;0,IPMT('Assumptions (Solar)'!$V$10,Model!Y$1,'Assumptions (Solar)'!$V$13,'Assumptions (Solar)'!$V$8*Model!$U$902*('Assumptions (Solar)'!$S$20*'Assumptions (Solar)'!$S$2+'Assumptions (Solar)'!$S$21*'Assumptions (Solar)'!$S$3)/10^9),0)</f>
        <v>-0.001495302344</v>
      </c>
      <c r="X1029" s="160">
        <f>IF($U$902&gt;0,IPMT('Assumptions (Solar)'!$V$10,Model!Z$1,'Assumptions (Solar)'!$V$13,'Assumptions (Solar)'!$V$8*Model!$U$902*('Assumptions (Solar)'!$S$20*'Assumptions (Solar)'!$S$2+'Assumptions (Solar)'!$S$21*'Assumptions (Solar)'!$S$3)/10^9),0)</f>
        <v>-0.001354721852</v>
      </c>
      <c r="Y1029" s="160">
        <f>IF($U$902&gt;0,IPMT('Assumptions (Solar)'!$V$10,Model!AA$1,'Assumptions (Solar)'!$V$13,'Assumptions (Solar)'!$V$8*Model!$U$902*('Assumptions (Solar)'!$S$20*'Assumptions (Solar)'!$S$2+'Assumptions (Solar)'!$S$21*'Assumptions (Solar)'!$S$3)/10^9),0)</f>
        <v>-0.001202894921</v>
      </c>
      <c r="Z1029" s="160">
        <f>IF($U$902&gt;0,IPMT('Assumptions (Solar)'!$V$10,Model!AB$1,'Assumptions (Solar)'!$V$13,'Assumptions (Solar)'!$V$8*Model!$U$902*('Assumptions (Solar)'!$S$20*'Assumptions (Solar)'!$S$2+'Assumptions (Solar)'!$S$21*'Assumptions (Solar)'!$S$3)/10^9),0)</f>
        <v>-0.001038921835</v>
      </c>
      <c r="AA1029" s="160">
        <f>IF($U$902&gt;0,IPMT('Assumptions (Solar)'!$V$10,Model!AC$1,'Assumptions (Solar)'!$V$13,'Assumptions (Solar)'!$V$8*Model!$U$902*('Assumptions (Solar)'!$S$20*'Assumptions (Solar)'!$S$2+'Assumptions (Solar)'!$S$21*'Assumptions (Solar)'!$S$3)/10^9),0)</f>
        <v>-0.0008618309025</v>
      </c>
      <c r="AB1029" s="160">
        <f>IF($U$902&gt;0,IPMT('Assumptions (Solar)'!$V$10,Model!AD$1,'Assumptions (Solar)'!$V$13,'Assumptions (Solar)'!$V$8*Model!$U$902*('Assumptions (Solar)'!$S$20*'Assumptions (Solar)'!$S$2+'Assumptions (Solar)'!$S$21*'Assumptions (Solar)'!$S$3)/10^9),0)</f>
        <v>-0.0006705726953</v>
      </c>
      <c r="AC1029" s="160">
        <f>IF($U$902&gt;0,IPMT('Assumptions (Solar)'!$V$10,Model!AE$1,'Assumptions (Solar)'!$V$13,'Assumptions (Solar)'!$V$8*Model!$U$902*('Assumptions (Solar)'!$S$20*'Assumptions (Solar)'!$S$2+'Assumptions (Solar)'!$S$21*'Assumptions (Solar)'!$S$3)/10^9),0)</f>
        <v>-0.0004640138316</v>
      </c>
      <c r="AD1029" s="160">
        <f>IF($U$902&gt;0,IPMT('Assumptions (Solar)'!$V$10,Model!AF$1,'Assumptions (Solar)'!$V$13,'Assumptions (Solar)'!$V$8*Model!$U$902*('Assumptions (Solar)'!$S$20*'Assumptions (Solar)'!$S$2+'Assumptions (Solar)'!$S$21*'Assumptions (Solar)'!$S$3)/10^9),0)</f>
        <v>-0.0002409302587</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-0.0877513479</v>
      </c>
      <c r="Y1032" s="160">
        <f>IF($X$902&gt;0,IPMT('Assumptions (Solar)'!$V$10,Model!X$1,'Assumptions (Solar)'!$V$13,'Assumptions (Solar)'!$V$8*Model!$X$902*('Assumptions (Solar)'!$V$20*'Assumptions (Solar)'!$V$2+'Assumptions (Solar)'!$V$21*'Assumptions (Solar)'!$V$3)/10^9),0)</f>
        <v>-0.08169391722</v>
      </c>
      <c r="Z1032" s="160">
        <f>IF($X$902&gt;0,IPMT('Assumptions (Solar)'!$V$10,Model!Y$1,'Assumptions (Solar)'!$V$13,'Assumptions (Solar)'!$V$8*Model!$X$902*('Assumptions (Solar)'!$V$20*'Assumptions (Solar)'!$V$2+'Assumptions (Solar)'!$V$21*'Assumptions (Solar)'!$V$3)/10^9),0)</f>
        <v>-0.07515189209</v>
      </c>
      <c r="AA1032" s="160">
        <f>IF($X$902&gt;0,IPMT('Assumptions (Solar)'!$V$10,Model!Z$1,'Assumptions (Solar)'!$V$13,'Assumptions (Solar)'!$V$8*Model!$X$902*('Assumptions (Solar)'!$V$20*'Assumptions (Solar)'!$V$2+'Assumptions (Solar)'!$V$21*'Assumptions (Solar)'!$V$3)/10^9),0)</f>
        <v>-0.06808650495</v>
      </c>
      <c r="AB1032" s="160">
        <f>IF($X$902&gt;0,IPMT('Assumptions (Solar)'!$V$10,Model!AA$1,'Assumptions (Solar)'!$V$13,'Assumptions (Solar)'!$V$8*Model!$X$902*('Assumptions (Solar)'!$V$20*'Assumptions (Solar)'!$V$2+'Assumptions (Solar)'!$V$21*'Assumptions (Solar)'!$V$3)/10^9),0)</f>
        <v>-0.06045588683</v>
      </c>
      <c r="AC1032" s="160">
        <f>IF($X$902&gt;0,IPMT('Assumptions (Solar)'!$V$10,Model!AB$1,'Assumptions (Solar)'!$V$13,'Assumptions (Solar)'!$V$8*Model!$X$902*('Assumptions (Solar)'!$V$20*'Assumptions (Solar)'!$V$2+'Assumptions (Solar)'!$V$21*'Assumptions (Solar)'!$V$3)/10^9),0)</f>
        <v>-0.05221481927</v>
      </c>
      <c r="AD1032" s="160">
        <f>IF($X$902&gt;0,IPMT('Assumptions (Solar)'!$V$10,Model!AC$1,'Assumptions (Solar)'!$V$13,'Assumptions (Solar)'!$V$8*Model!$X$902*('Assumptions (Solar)'!$V$20*'Assumptions (Solar)'!$V$2+'Assumptions (Solar)'!$V$21*'Assumptions (Solar)'!$V$3)/10^9),0)</f>
        <v>-0.0433144663</v>
      </c>
      <c r="AE1032" s="160">
        <f>IF($X$902&gt;0,IPMT('Assumptions (Solar)'!$V$10,Model!AD$1,'Assumptions (Solar)'!$V$13,'Assumptions (Solar)'!$V$8*Model!$X$902*('Assumptions (Solar)'!$V$20*'Assumptions (Solar)'!$V$2+'Assumptions (Solar)'!$V$21*'Assumptions (Solar)'!$V$3)/10^9),0)</f>
        <v>-0.03370208509</v>
      </c>
      <c r="AF1032" s="160">
        <f>IF($X$902&gt;0,IPMT('Assumptions (Solar)'!$V$10,Model!AE$1,'Assumptions (Solar)'!$V$13,'Assumptions (Solar)'!$V$8*Model!$X$902*('Assumptions (Solar)'!$V$20*'Assumptions (Solar)'!$V$2+'Assumptions (Solar)'!$V$21*'Assumptions (Solar)'!$V$3)/10^9),0)</f>
        <v>-0.02332071339</v>
      </c>
      <c r="AG1032" s="160">
        <f>IF($X$902&gt;0,IPMT('Assumptions (Solar)'!$V$10,Model!AF$1,'Assumptions (Solar)'!$V$13,'Assumptions (Solar)'!$V$8*Model!$X$902*('Assumptions (Solar)'!$V$20*'Assumptions (Solar)'!$V$2+'Assumptions (Solar)'!$V$21*'Assumptions (Solar)'!$V$3)/10^9),0)</f>
        <v>-0.01210883195</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-0.06130277795</v>
      </c>
      <c r="Z1033" s="160">
        <f>IF($Y$902&gt;0,IPMT('Assumptions (Solar)'!$V$10,Model!X$1,'Assumptions (Solar)'!$V$13,'Assumptions (Solar)'!$V$8*Model!$Y$902*('Assumptions (Solar)'!$W$20*'Assumptions (Solar)'!$W$2+'Assumptions (Solar)'!$W$21*'Assumptions (Solar)'!$W$3)/10^9),0)</f>
        <v>-0.05707107853</v>
      </c>
      <c r="AA1033" s="160">
        <f>IF($Y$902&gt;0,IPMT('Assumptions (Solar)'!$V$10,Model!Y$1,'Assumptions (Solar)'!$V$13,'Assumptions (Solar)'!$V$8*Model!$Y$902*('Assumptions (Solar)'!$W$20*'Assumptions (Solar)'!$W$2+'Assumptions (Solar)'!$W$21*'Assumptions (Solar)'!$W$3)/10^9),0)</f>
        <v>-0.05250084316</v>
      </c>
      <c r="AB1033" s="160">
        <f>IF($Y$902&gt;0,IPMT('Assumptions (Solar)'!$V$10,Model!Z$1,'Assumptions (Solar)'!$V$13,'Assumptions (Solar)'!$V$8*Model!$Y$902*('Assumptions (Solar)'!$W$20*'Assumptions (Solar)'!$W$2+'Assumptions (Solar)'!$W$21*'Assumptions (Solar)'!$W$3)/10^9),0)</f>
        <v>-0.04756498896</v>
      </c>
      <c r="AC1033" s="160">
        <f>IF($Y$902&gt;0,IPMT('Assumptions (Solar)'!$V$10,Model!AA$1,'Assumptions (Solar)'!$V$13,'Assumptions (Solar)'!$V$8*Model!$Y$902*('Assumptions (Solar)'!$W$20*'Assumptions (Solar)'!$W$2+'Assumptions (Solar)'!$W$21*'Assumptions (Solar)'!$W$3)/10^9),0)</f>
        <v>-0.04223426642</v>
      </c>
      <c r="AD1033" s="160">
        <f>IF($Y$902&gt;0,IPMT('Assumptions (Solar)'!$V$10,Model!AB$1,'Assumptions (Solar)'!$V$13,'Assumptions (Solar)'!$V$8*Model!$Y$902*('Assumptions (Solar)'!$W$20*'Assumptions (Solar)'!$W$2+'Assumptions (Solar)'!$W$21*'Assumptions (Solar)'!$W$3)/10^9),0)</f>
        <v>-0.03647708608</v>
      </c>
      <c r="AE1033" s="160">
        <f>IF($Y$902&gt;0,IPMT('Assumptions (Solar)'!$V$10,Model!AC$1,'Assumptions (Solar)'!$V$13,'Assumptions (Solar)'!$V$8*Model!$Y$902*('Assumptions (Solar)'!$W$20*'Assumptions (Solar)'!$W$2+'Assumptions (Solar)'!$W$21*'Assumptions (Solar)'!$W$3)/10^9),0)</f>
        <v>-0.03025933132</v>
      </c>
      <c r="AF1033" s="160">
        <f>IF($Y$902&gt;0,IPMT('Assumptions (Solar)'!$V$10,Model!AD$1,'Assumptions (Solar)'!$V$13,'Assumptions (Solar)'!$V$8*Model!$Y$902*('Assumptions (Solar)'!$W$20*'Assumptions (Solar)'!$W$2+'Assumptions (Solar)'!$W$21*'Assumptions (Solar)'!$W$3)/10^9),0)</f>
        <v>-0.02354415617</v>
      </c>
      <c r="AG1033" s="160">
        <f>IF($Y$902&gt;0,IPMT('Assumptions (Solar)'!$V$10,Model!AE$1,'Assumptions (Solar)'!$V$13,'Assumptions (Solar)'!$V$8*Model!$Y$902*('Assumptions (Solar)'!$W$20*'Assumptions (Solar)'!$W$2+'Assumptions (Solar)'!$W$21*'Assumptions (Solar)'!$W$3)/10^9),0)</f>
        <v>-0.01629176701</v>
      </c>
      <c r="AH1033" s="160">
        <f>IF($Y$902&gt;0,IPMT('Assumptions (Solar)'!$V$10,Model!AF$1,'Assumptions (Solar)'!$V$13,'Assumptions (Solar)'!$V$8*Model!$Y$902*('Assumptions (Solar)'!$W$20*'Assumptions (Solar)'!$W$2+'Assumptions (Solar)'!$W$21*'Assumptions (Solar)'!$W$3)/10^9),0)</f>
        <v>-0.008459186716</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-0.06000262317</v>
      </c>
      <c r="AA1034" s="160">
        <f>IF($Z$902&gt;0,IPMT('Assumptions (Solar)'!$V$10,Model!X$1,'Assumptions (Solar)'!$V$13,'Assumptions (Solar)'!$V$8*Model!$Z$902*('Assumptions (Solar)'!$X$20*'Assumptions (Solar)'!$X$2+'Assumptions (Solar)'!$X$21*'Assumptions (Solar)'!$X$3)/10^9),0)</f>
        <v>-0.05586067277</v>
      </c>
      <c r="AB1034" s="160">
        <f>IF($Z$902&gt;0,IPMT('Assumptions (Solar)'!$V$10,Model!Y$1,'Assumptions (Solar)'!$V$13,'Assumptions (Solar)'!$V$8*Model!$Z$902*('Assumptions (Solar)'!$X$20*'Assumptions (Solar)'!$X$2+'Assumptions (Solar)'!$X$21*'Assumptions (Solar)'!$X$3)/10^9),0)</f>
        <v>-0.05138736634</v>
      </c>
      <c r="AC1034" s="160">
        <f>IF($Z$902&gt;0,IPMT('Assumptions (Solar)'!$V$10,Model!Z$1,'Assumptions (Solar)'!$V$13,'Assumptions (Solar)'!$V$8*Model!$Z$902*('Assumptions (Solar)'!$X$20*'Assumptions (Solar)'!$X$2+'Assumptions (Solar)'!$X$21*'Assumptions (Solar)'!$X$3)/10^9),0)</f>
        <v>-0.0465561954</v>
      </c>
      <c r="AD1034" s="160">
        <f>IF($Z$902&gt;0,IPMT('Assumptions (Solar)'!$V$10,Model!AA$1,'Assumptions (Solar)'!$V$13,'Assumptions (Solar)'!$V$8*Model!$Z$902*('Assumptions (Solar)'!$X$20*'Assumptions (Solar)'!$X$2+'Assumptions (Solar)'!$X$21*'Assumptions (Solar)'!$X$3)/10^9),0)</f>
        <v>-0.04133853078</v>
      </c>
      <c r="AE1034" s="160">
        <f>IF($Z$902&gt;0,IPMT('Assumptions (Solar)'!$V$10,Model!AB$1,'Assumptions (Solar)'!$V$13,'Assumptions (Solar)'!$V$8*Model!$Z$902*('Assumptions (Solar)'!$X$20*'Assumptions (Solar)'!$X$2+'Assumptions (Solar)'!$X$21*'Assumptions (Solar)'!$X$3)/10^9),0)</f>
        <v>-0.03570345299</v>
      </c>
      <c r="AF1034" s="160">
        <f>IF($Z$902&gt;0,IPMT('Assumptions (Solar)'!$V$10,Model!AC$1,'Assumptions (Solar)'!$V$13,'Assumptions (Solar)'!$V$8*Model!$Z$902*('Assumptions (Solar)'!$X$20*'Assumptions (Solar)'!$X$2+'Assumptions (Solar)'!$X$21*'Assumptions (Solar)'!$X$3)/10^9),0)</f>
        <v>-0.02961756898</v>
      </c>
      <c r="AG1034" s="160">
        <f>IF($Z$902&gt;0,IPMT('Assumptions (Solar)'!$V$10,Model!AD$1,'Assumptions (Solar)'!$V$13,'Assumptions (Solar)'!$V$8*Model!$Z$902*('Assumptions (Solar)'!$X$20*'Assumptions (Solar)'!$X$2+'Assumptions (Solar)'!$X$21*'Assumptions (Solar)'!$X$3)/10^9),0)</f>
        <v>-0.02304481424</v>
      </c>
      <c r="AH1034" s="160">
        <f>IF($Z$902&gt;0,IPMT('Assumptions (Solar)'!$V$10,Model!AE$1,'Assumptions (Solar)'!$V$13,'Assumptions (Solar)'!$V$8*Model!$Z$902*('Assumptions (Solar)'!$X$20*'Assumptions (Solar)'!$X$2+'Assumptions (Solar)'!$X$21*'Assumptions (Solar)'!$X$3)/10^9),0)</f>
        <v>-0.01594623913</v>
      </c>
      <c r="AI1034" s="160">
        <f>IF($Z$902&gt;0,IPMT('Assumptions (Solar)'!$V$10,Model!AF$1,'Assumptions (Solar)'!$V$13,'Assumptions (Solar)'!$V$8*Model!$Z$902*('Assumptions (Solar)'!$X$20*'Assumptions (Solar)'!$X$2+'Assumptions (Solar)'!$X$21*'Assumptions (Solar)'!$X$3)/10^9),0)</f>
        <v>-0.008279778011</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-0.05862840718</v>
      </c>
      <c r="AB1035" s="160">
        <f>IF($AA$902&gt;0,IPMT('Assumptions (Solar)'!$V$10,Model!X$1,'Assumptions (Solar)'!$V$13,'Assumptions (Solar)'!$V$8*Model!$AA$902*('Assumptions (Solar)'!$Y$20*'Assumptions (Solar)'!$Y$2+'Assumptions (Solar)'!$Y$21*'Assumptions (Solar)'!$Y$3)/10^9),0)</f>
        <v>-0.05458131821</v>
      </c>
      <c r="AC1035" s="160">
        <f>IF($AA$902&gt;0,IPMT('Assumptions (Solar)'!$V$10,Model!Y$1,'Assumptions (Solar)'!$V$13,'Assumptions (Solar)'!$V$8*Model!$AA$902*('Assumptions (Solar)'!$Y$20*'Assumptions (Solar)'!$Y$2+'Assumptions (Solar)'!$Y$21*'Assumptions (Solar)'!$Y$3)/10^9),0)</f>
        <v>-0.05021046212</v>
      </c>
      <c r="AD1035" s="160">
        <f>IF($AA$902&gt;0,IPMT('Assumptions (Solar)'!$V$10,Model!Z$1,'Assumptions (Solar)'!$V$13,'Assumptions (Solar)'!$V$8*Model!$AA$902*('Assumptions (Solar)'!$Y$20*'Assumptions (Solar)'!$Y$2+'Assumptions (Solar)'!$Y$21*'Assumptions (Solar)'!$Y$3)/10^9),0)</f>
        <v>-0.04548993754</v>
      </c>
      <c r="AE1035" s="160">
        <f>IF($AA$902&gt;0,IPMT('Assumptions (Solar)'!$V$10,Model!AA$1,'Assumptions (Solar)'!$V$13,'Assumptions (Solar)'!$V$8*Model!$AA$902*('Assumptions (Solar)'!$Y$20*'Assumptions (Solar)'!$Y$2+'Assumptions (Solar)'!$Y$21*'Assumptions (Solar)'!$Y$3)/10^9),0)</f>
        <v>-0.040391771</v>
      </c>
      <c r="AF1035" s="160">
        <f>IF($AA$902&gt;0,IPMT('Assumptions (Solar)'!$V$10,Model!AB$1,'Assumptions (Solar)'!$V$13,'Assumptions (Solar)'!$V$8*Model!$AA$902*('Assumptions (Solar)'!$Y$20*'Assumptions (Solar)'!$Y$2+'Assumptions (Solar)'!$Y$21*'Assumptions (Solar)'!$Y$3)/10^9),0)</f>
        <v>-0.03488575114</v>
      </c>
      <c r="AG1035" s="160">
        <f>IF($AA$902&gt;0,IPMT('Assumptions (Solar)'!$V$10,Model!AC$1,'Assumptions (Solar)'!$V$13,'Assumptions (Solar)'!$V$8*Model!$AA$902*('Assumptions (Solar)'!$Y$20*'Assumptions (Solar)'!$Y$2+'Assumptions (Solar)'!$Y$21*'Assumptions (Solar)'!$Y$3)/10^9),0)</f>
        <v>-0.02893924968</v>
      </c>
      <c r="AH1035" s="160">
        <f>IF($AA$902&gt;0,IPMT('Assumptions (Solar)'!$V$10,Model!AD$1,'Assumptions (Solar)'!$V$13,'Assumptions (Solar)'!$V$8*Model!$AA$902*('Assumptions (Solar)'!$Y$20*'Assumptions (Solar)'!$Y$2+'Assumptions (Solar)'!$Y$21*'Assumptions (Solar)'!$Y$3)/10^9),0)</f>
        <v>-0.02251702811</v>
      </c>
      <c r="AI1035" s="160">
        <f>IF($AA$902&gt;0,IPMT('Assumptions (Solar)'!$V$10,Model!AE$1,'Assumptions (Solar)'!$V$13,'Assumptions (Solar)'!$V$8*Model!$AA$902*('Assumptions (Solar)'!$Y$20*'Assumptions (Solar)'!$Y$2+'Assumptions (Solar)'!$Y$21*'Assumptions (Solar)'!$Y$3)/10^9),0)</f>
        <v>-0.01558102882</v>
      </c>
      <c r="AJ1035" s="160">
        <f>IF($AA$902&gt;0,IPMT('Assumptions (Solar)'!$V$10,Model!AF$1,'Assumptions (Solar)'!$V$13,'Assumptions (Solar)'!$V$8*Model!$AA$902*('Assumptions (Solar)'!$Y$20*'Assumptions (Solar)'!$Y$2+'Assumptions (Solar)'!$Y$21*'Assumptions (Solar)'!$Y$3)/10^9),0)</f>
        <v>-0.008090149578</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-0.0572276284</v>
      </c>
      <c r="AC1036" s="160">
        <f>IF($AB$902&gt;0,IPMT('Assumptions (Solar)'!$V$10,Model!X$1,'Assumptions (Solar)'!$V$13,'Assumptions (Solar)'!$V$8*Model!$AB$902*('Assumptions (Solar)'!$Z$20*'Assumptions (Solar)'!$Z$2+'Assumptions (Solar)'!$Z$21*'Assumptions (Solar)'!$Z$3)/10^9),0)</f>
        <v>-0.05327723447</v>
      </c>
      <c r="AD1036" s="160">
        <f>IF($AB$902&gt;0,IPMT('Assumptions (Solar)'!$V$10,Model!Y$1,'Assumptions (Solar)'!$V$13,'Assumptions (Solar)'!$V$8*Model!$AB$902*('Assumptions (Solar)'!$Z$20*'Assumptions (Solar)'!$Z$2+'Assumptions (Solar)'!$Z$21*'Assumptions (Solar)'!$Z$3)/10^9),0)</f>
        <v>-0.04901080903</v>
      </c>
      <c r="AE1036" s="160">
        <f>IF($AB$902&gt;0,IPMT('Assumptions (Solar)'!$V$10,Model!Z$1,'Assumptions (Solar)'!$V$13,'Assumptions (Solar)'!$V$8*Model!$AB$902*('Assumptions (Solar)'!$Z$20*'Assumptions (Solar)'!$Z$2+'Assumptions (Solar)'!$Z$21*'Assumptions (Solar)'!$Z$3)/10^9),0)</f>
        <v>-0.04440306955</v>
      </c>
      <c r="AF1036" s="160">
        <f>IF($AB$902&gt;0,IPMT('Assumptions (Solar)'!$V$10,Model!AA$1,'Assumptions (Solar)'!$V$13,'Assumptions (Solar)'!$V$8*Model!$AB$902*('Assumptions (Solar)'!$Z$20*'Assumptions (Solar)'!$Z$2+'Assumptions (Solar)'!$Z$21*'Assumptions (Solar)'!$Z$3)/10^9),0)</f>
        <v>-0.03942671092</v>
      </c>
      <c r="AG1036" s="160">
        <f>IF($AB$902&gt;0,IPMT('Assumptions (Solar)'!$V$10,Model!AB$1,'Assumptions (Solar)'!$V$13,'Assumptions (Solar)'!$V$8*Model!$AB$902*('Assumptions (Solar)'!$Z$20*'Assumptions (Solar)'!$Z$2+'Assumptions (Solar)'!$Z$21*'Assumptions (Solar)'!$Z$3)/10^9),0)</f>
        <v>-0.03405224359</v>
      </c>
      <c r="AH1036" s="160">
        <f>IF($AB$902&gt;0,IPMT('Assumptions (Solar)'!$V$10,Model!AC$1,'Assumptions (Solar)'!$V$13,'Assumptions (Solar)'!$V$8*Model!$AB$902*('Assumptions (Solar)'!$Z$20*'Assumptions (Solar)'!$Z$2+'Assumptions (Solar)'!$Z$21*'Assumptions (Solar)'!$Z$3)/10^9),0)</f>
        <v>-0.02824781888</v>
      </c>
      <c r="AI1036" s="160">
        <f>IF($AB$902&gt;0,IPMT('Assumptions (Solar)'!$V$10,Model!AD$1,'Assumptions (Solar)'!$V$13,'Assumptions (Solar)'!$V$8*Model!$AB$902*('Assumptions (Solar)'!$Z$20*'Assumptions (Solar)'!$Z$2+'Assumptions (Solar)'!$Z$21*'Assumptions (Solar)'!$Z$3)/10^9),0)</f>
        <v>-0.02197904019</v>
      </c>
      <c r="AJ1036" s="160">
        <f>IF($AB$902&gt;0,IPMT('Assumptions (Solar)'!$V$10,Model!AE$1,'Assumptions (Solar)'!$V$13,'Assumptions (Solar)'!$V$8*Model!$AB$902*('Assumptions (Solar)'!$Z$20*'Assumptions (Solar)'!$Z$2+'Assumptions (Solar)'!$Z$21*'Assumptions (Solar)'!$Z$3)/10^9),0)</f>
        <v>-0.0152087592</v>
      </c>
      <c r="AK1036" s="160">
        <f>IF($AB$902&gt;0,IPMT('Assumptions (Solar)'!$V$10,Model!AF$1,'Assumptions (Solar)'!$V$13,'Assumptions (Solar)'!$V$8*Model!$AB$902*('Assumptions (Solar)'!$Z$20*'Assumptions (Solar)'!$Z$2+'Assumptions (Solar)'!$Z$21*'Assumptions (Solar)'!$Z$3)/10^9),0)</f>
        <v>-0.00789685574</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-0.05569901345</v>
      </c>
      <c r="AD1037" s="160">
        <f>IF($AC$902&gt;0,IPMT('Assumptions (Solar)'!$V$10,Model!X$1,'Assumptions (Solar)'!$V$13,'Assumptions (Solar)'!$V$8*Model!$AC$902*('Assumptions (Solar)'!$AA$20*'Assumptions (Solar)'!$AA$2+'Assumptions (Solar)'!$AA$21*'Assumptions (Solar)'!$AA$3)/10^9),0)</f>
        <v>-0.05185413903</v>
      </c>
      <c r="AE1037" s="160">
        <f>IF($AC$902&gt;0,IPMT('Assumptions (Solar)'!$V$10,Model!Y$1,'Assumptions (Solar)'!$V$13,'Assumptions (Solar)'!$V$8*Model!$AC$902*('Assumptions (Solar)'!$AA$20*'Assumptions (Solar)'!$AA$2+'Assumptions (Solar)'!$AA$21*'Assumptions (Solar)'!$AA$3)/10^9),0)</f>
        <v>-0.04770167466</v>
      </c>
      <c r="AF1037" s="160">
        <f>IF($AC$902&gt;0,IPMT('Assumptions (Solar)'!$V$10,Model!Z$1,'Assumptions (Solar)'!$V$13,'Assumptions (Solar)'!$V$8*Model!$AC$902*('Assumptions (Solar)'!$AA$20*'Assumptions (Solar)'!$AA$2+'Assumptions (Solar)'!$AA$21*'Assumptions (Solar)'!$AA$3)/10^9),0)</f>
        <v>-0.04321701313</v>
      </c>
      <c r="AG1037" s="160">
        <f>IF($AC$902&gt;0,IPMT('Assumptions (Solar)'!$V$10,Model!AA$1,'Assumptions (Solar)'!$V$13,'Assumptions (Solar)'!$V$8*Model!$AC$902*('Assumptions (Solar)'!$AA$20*'Assumptions (Solar)'!$AA$2+'Assumptions (Solar)'!$AA$21*'Assumptions (Solar)'!$AA$3)/10^9),0)</f>
        <v>-0.03837357869</v>
      </c>
      <c r="AH1037" s="160">
        <f>IF($AC$902&gt;0,IPMT('Assumptions (Solar)'!$V$10,Model!AB$1,'Assumptions (Solar)'!$V$13,'Assumptions (Solar)'!$V$8*Model!$AC$902*('Assumptions (Solar)'!$AA$20*'Assumptions (Solar)'!$AA$2+'Assumptions (Solar)'!$AA$21*'Assumptions (Solar)'!$AA$3)/10^9),0)</f>
        <v>-0.03314266949</v>
      </c>
      <c r="AI1037" s="160">
        <f>IF($AC$902&gt;0,IPMT('Assumptions (Solar)'!$V$10,Model!AC$1,'Assumptions (Solar)'!$V$13,'Assumptions (Solar)'!$V$8*Model!$AC$902*('Assumptions (Solar)'!$AA$20*'Assumptions (Solar)'!$AA$2+'Assumptions (Solar)'!$AA$21*'Assumptions (Solar)'!$AA$3)/10^9),0)</f>
        <v>-0.02749328755</v>
      </c>
      <c r="AJ1037" s="160">
        <f>IF($AC$902&gt;0,IPMT('Assumptions (Solar)'!$V$10,Model!AD$1,'Assumptions (Solar)'!$V$13,'Assumptions (Solar)'!$V$8*Model!$AC$902*('Assumptions (Solar)'!$AA$20*'Assumptions (Solar)'!$AA$2+'Assumptions (Solar)'!$AA$21*'Assumptions (Solar)'!$AA$3)/10^9),0)</f>
        <v>-0.02139195506</v>
      </c>
      <c r="AK1037" s="160">
        <f>IF($AC$902&gt;0,IPMT('Assumptions (Solar)'!$V$10,Model!AE$1,'Assumptions (Solar)'!$V$13,'Assumptions (Solar)'!$V$8*Model!$AC$902*('Assumptions (Solar)'!$AA$20*'Assumptions (Solar)'!$AA$2+'Assumptions (Solar)'!$AA$21*'Assumptions (Solar)'!$AA$3)/10^9),0)</f>
        <v>-0.01480251597</v>
      </c>
      <c r="AL1037" s="160">
        <f>IF($AC$902&gt;0,IPMT('Assumptions (Solar)'!$V$10,Model!AF$1,'Assumptions (Solar)'!$V$13,'Assumptions (Solar)'!$V$8*Model!$AC$902*('Assumptions (Solar)'!$AA$20*'Assumptions (Solar)'!$AA$2+'Assumptions (Solar)'!$AA$21*'Assumptions (Solar)'!$AA$3)/10^9),0)</f>
        <v>-0.007685921755</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-0.05408897424</v>
      </c>
      <c r="AE1038" s="160">
        <f>IF($AD$902&gt;0,IPMT('Assumptions (Solar)'!$V$10,Model!X$1,'Assumptions (Solar)'!$V$13,'Assumptions (Solar)'!$V$8*Model!$AD$902*('Assumptions (Solar)'!$AB$20*'Assumptions (Solar)'!$AB$2+'Assumptions (Solar)'!$AB$21*'Assumptions (Solar)'!$AB$3)/10^9),0)</f>
        <v>-0.05035524</v>
      </c>
      <c r="AF1038" s="160">
        <f>IF($AD$902&gt;0,IPMT('Assumptions (Solar)'!$V$10,Model!Y$1,'Assumptions (Solar)'!$V$13,'Assumptions (Solar)'!$V$8*Model!$AD$902*('Assumptions (Solar)'!$AB$20*'Assumptions (Solar)'!$AB$2+'Assumptions (Solar)'!$AB$21*'Assumptions (Solar)'!$AB$3)/10^9),0)</f>
        <v>-0.04632280703</v>
      </c>
      <c r="AG1038" s="160">
        <f>IF($AD$902&gt;0,IPMT('Assumptions (Solar)'!$V$10,Model!Z$1,'Assumptions (Solar)'!$V$13,'Assumptions (Solar)'!$V$8*Model!$AD$902*('Assumptions (Solar)'!$AB$20*'Assumptions (Solar)'!$AB$2+'Assumptions (Solar)'!$AB$21*'Assumptions (Solar)'!$AB$3)/10^9),0)</f>
        <v>-0.04196777942</v>
      </c>
      <c r="AH1038" s="160">
        <f>IF($AD$902&gt;0,IPMT('Assumptions (Solar)'!$V$10,Model!AA$1,'Assumptions (Solar)'!$V$13,'Assumptions (Solar)'!$V$8*Model!$AD$902*('Assumptions (Solar)'!$AB$20*'Assumptions (Solar)'!$AB$2+'Assumptions (Solar)'!$AB$21*'Assumptions (Solar)'!$AB$3)/10^9),0)</f>
        <v>-0.03726434959</v>
      </c>
      <c r="AI1038" s="160">
        <f>IF($AD$902&gt;0,IPMT('Assumptions (Solar)'!$V$10,Model!AB$1,'Assumptions (Solar)'!$V$13,'Assumptions (Solar)'!$V$8*Model!$AD$902*('Assumptions (Solar)'!$AB$20*'Assumptions (Solar)'!$AB$2+'Assumptions (Solar)'!$AB$21*'Assumptions (Solar)'!$AB$3)/10^9),0)</f>
        <v>-0.03218464539</v>
      </c>
      <c r="AJ1038" s="160">
        <f>IF($AD$902&gt;0,IPMT('Assumptions (Solar)'!$V$10,Model!AC$1,'Assumptions (Solar)'!$V$13,'Assumptions (Solar)'!$V$8*Model!$AD$902*('Assumptions (Solar)'!$AB$20*'Assumptions (Solar)'!$AB$2+'Assumptions (Solar)'!$AB$21*'Assumptions (Solar)'!$AB$3)/10^9),0)</f>
        <v>-0.02669856484</v>
      </c>
      <c r="AK1038" s="160">
        <f>IF($AD$902&gt;0,IPMT('Assumptions (Solar)'!$V$10,Model!AD$1,'Assumptions (Solar)'!$V$13,'Assumptions (Solar)'!$V$8*Model!$AD$902*('Assumptions (Solar)'!$AB$20*'Assumptions (Solar)'!$AB$2+'Assumptions (Solar)'!$AB$21*'Assumptions (Solar)'!$AB$3)/10^9),0)</f>
        <v>-0.02077359785</v>
      </c>
      <c r="AL1038" s="160">
        <f>IF($AD$902&gt;0,IPMT('Assumptions (Solar)'!$V$10,Model!AE$1,'Assumptions (Solar)'!$V$13,'Assumptions (Solar)'!$V$8*Model!$AD$902*('Assumptions (Solar)'!$AB$20*'Assumptions (Solar)'!$AB$2+'Assumptions (Solar)'!$AB$21*'Assumptions (Solar)'!$AB$3)/10^9),0)</f>
        <v>-0.01437463351</v>
      </c>
      <c r="AM1038" s="160">
        <f>IF($AD$902&gt;0,IPMT('Assumptions (Solar)'!$V$10,Model!AF$1,'Assumptions (Solar)'!$V$13,'Assumptions (Solar)'!$V$8*Model!$AD$902*('Assumptions (Solar)'!$AB$20*'Assumptions (Solar)'!$AB$2+'Assumptions (Solar)'!$AB$21*'Assumptions (Solar)'!$AB$3)/10^9),0)</f>
        <v>-0.007463752014</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-0.0524477863</v>
      </c>
      <c r="AF1039" s="160">
        <f>IF($AE$902&gt;0,IPMT('Assumptions (Solar)'!$V$10,Model!X$1,'Assumptions (Solar)'!$V$13,'Assumptions (Solar)'!$V$8*Model!$AE$902*('Assumptions (Solar)'!$AC$20*'Assumptions (Solar)'!$AC$2+'Assumptions (Solar)'!$AC$21*'Assumptions (Solar)'!$AC$3)/10^9),0)</f>
        <v>-0.04882734243</v>
      </c>
      <c r="AG1039" s="160">
        <f>IF($AE$902&gt;0,IPMT('Assumptions (Solar)'!$V$10,Model!Y$1,'Assumptions (Solar)'!$V$13,'Assumptions (Solar)'!$V$8*Model!$AE$902*('Assumptions (Solar)'!$AC$20*'Assumptions (Solar)'!$AC$2+'Assumptions (Solar)'!$AC$21*'Assumptions (Solar)'!$AC$3)/10^9),0)</f>
        <v>-0.04491726305</v>
      </c>
      <c r="AH1039" s="160">
        <f>IF($AE$902&gt;0,IPMT('Assumptions (Solar)'!$V$10,Model!Z$1,'Assumptions (Solar)'!$V$13,'Assumptions (Solar)'!$V$8*Model!$AE$902*('Assumptions (Solar)'!$AC$20*'Assumptions (Solar)'!$AC$2+'Assumptions (Solar)'!$AC$21*'Assumptions (Solar)'!$AC$3)/10^9),0)</f>
        <v>-0.04069437732</v>
      </c>
      <c r="AI1039" s="160">
        <f>IF($AE$902&gt;0,IPMT('Assumptions (Solar)'!$V$10,Model!AA$1,'Assumptions (Solar)'!$V$13,'Assumptions (Solar)'!$V$8*Model!$AE$902*('Assumptions (Solar)'!$AC$20*'Assumptions (Solar)'!$AC$2+'Assumptions (Solar)'!$AC$21*'Assumptions (Solar)'!$AC$3)/10^9),0)</f>
        <v>-0.03613366073</v>
      </c>
      <c r="AJ1039" s="160">
        <f>IF($AE$902&gt;0,IPMT('Assumptions (Solar)'!$V$10,Model!AB$1,'Assumptions (Solar)'!$V$13,'Assumptions (Solar)'!$V$8*Model!$AE$902*('Assumptions (Solar)'!$AC$20*'Assumptions (Solar)'!$AC$2+'Assumptions (Solar)'!$AC$21*'Assumptions (Solar)'!$AC$3)/10^9),0)</f>
        <v>-0.03120808681</v>
      </c>
      <c r="AK1039" s="160">
        <f>IF($AE$902&gt;0,IPMT('Assumptions (Solar)'!$V$10,Model!AC$1,'Assumptions (Solar)'!$V$13,'Assumptions (Solar)'!$V$8*Model!$AE$902*('Assumptions (Solar)'!$AC$20*'Assumptions (Solar)'!$AC$2+'Assumptions (Solar)'!$AC$21*'Assumptions (Solar)'!$AC$3)/10^9),0)</f>
        <v>-0.02588846698</v>
      </c>
      <c r="AL1039" s="160">
        <f>IF($AE$902&gt;0,IPMT('Assumptions (Solar)'!$V$10,Model!AD$1,'Assumptions (Solar)'!$V$13,'Assumptions (Solar)'!$V$8*Model!$AE$902*('Assumptions (Solar)'!$AC$20*'Assumptions (Solar)'!$AC$2+'Assumptions (Solar)'!$AC$21*'Assumptions (Solar)'!$AC$3)/10^9),0)</f>
        <v>-0.02014327756</v>
      </c>
      <c r="AM1039" s="160">
        <f>IF($AE$902&gt;0,IPMT('Assumptions (Solar)'!$V$10,Model!AE$1,'Assumptions (Solar)'!$V$13,'Assumptions (Solar)'!$V$8*Model!$AE$902*('Assumptions (Solar)'!$AC$20*'Assumptions (Solar)'!$AC$2+'Assumptions (Solar)'!$AC$21*'Assumptions (Solar)'!$AC$3)/10^9),0)</f>
        <v>-0.01393847299</v>
      </c>
      <c r="AN1039" s="160">
        <f>IF($AE$902&gt;0,IPMT('Assumptions (Solar)'!$V$10,Model!AF$1,'Assumptions (Solar)'!$V$13,'Assumptions (Solar)'!$V$8*Model!$AE$902*('Assumptions (Solar)'!$AC$20*'Assumptions (Solar)'!$AC$2+'Assumptions (Solar)'!$AC$21*'Assumptions (Solar)'!$AC$3)/10^9),0)</f>
        <v>-0.007237284052</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-0.0506680741</v>
      </c>
      <c r="AG1040" s="160">
        <f>IF($AF$902&gt;0,IPMT('Assumptions (Solar)'!$V$10,Model!X$1,'Assumptions (Solar)'!$V$13,'Assumptions (Solar)'!$V$8*Model!$AF$902*('Assumptions (Solar)'!$AD$20*'Assumptions (Solar)'!$AD$2+'Assumptions (Solar)'!$AD$21*'Assumptions (Solar)'!$AD$3)/10^9),0)</f>
        <v>-0.04717048285</v>
      </c>
      <c r="AH1040" s="160">
        <f>IF($AF$902&gt;0,IPMT('Assumptions (Solar)'!$V$10,Model!Y$1,'Assumptions (Solar)'!$V$13,'Assumptions (Solar)'!$V$8*Model!$AF$902*('Assumptions (Solar)'!$AD$20*'Assumptions (Solar)'!$AD$2+'Assumptions (Solar)'!$AD$21*'Assumptions (Solar)'!$AD$3)/10^9),0)</f>
        <v>-0.0433930843</v>
      </c>
      <c r="AI1040" s="160">
        <f>IF($AF$902&gt;0,IPMT('Assumptions (Solar)'!$V$10,Model!Z$1,'Assumptions (Solar)'!$V$13,'Assumptions (Solar)'!$V$8*Model!$AF$902*('Assumptions (Solar)'!$AD$20*'Assumptions (Solar)'!$AD$2+'Assumptions (Solar)'!$AD$21*'Assumptions (Solar)'!$AD$3)/10^9),0)</f>
        <v>-0.03931349387</v>
      </c>
      <c r="AJ1040" s="160">
        <f>IF($AF$902&gt;0,IPMT('Assumptions (Solar)'!$V$10,Model!AA$1,'Assumptions (Solar)'!$V$13,'Assumptions (Solar)'!$V$8*Model!$AF$902*('Assumptions (Solar)'!$AD$20*'Assumptions (Solar)'!$AD$2+'Assumptions (Solar)'!$AD$21*'Assumptions (Solar)'!$AD$3)/10^9),0)</f>
        <v>-0.03490753621</v>
      </c>
      <c r="AK1040" s="160">
        <f>IF($AF$902&gt;0,IPMT('Assumptions (Solar)'!$V$10,Model!AB$1,'Assumptions (Solar)'!$V$13,'Assumptions (Solar)'!$V$8*Model!$AF$902*('Assumptions (Solar)'!$AD$20*'Assumptions (Solar)'!$AD$2+'Assumptions (Solar)'!$AD$21*'Assumptions (Solar)'!$AD$3)/10^9),0)</f>
        <v>-0.03014910193</v>
      </c>
      <c r="AL1040" s="160">
        <f>IF($AF$902&gt;0,IPMT('Assumptions (Solar)'!$V$10,Model!AC$1,'Assumptions (Solar)'!$V$13,'Assumptions (Solar)'!$V$8*Model!$AF$902*('Assumptions (Solar)'!$AD$20*'Assumptions (Solar)'!$AD$2+'Assumptions (Solar)'!$AD$21*'Assumptions (Solar)'!$AD$3)/10^9),0)</f>
        <v>-0.0250099929</v>
      </c>
      <c r="AM1040" s="160">
        <f>IF($AF$902&gt;0,IPMT('Assumptions (Solar)'!$V$10,Model!AD$1,'Assumptions (Solar)'!$V$13,'Assumptions (Solar)'!$V$8*Model!$AF$902*('Assumptions (Solar)'!$AD$20*'Assumptions (Solar)'!$AD$2+'Assumptions (Solar)'!$AD$21*'Assumptions (Solar)'!$AD$3)/10^9),0)</f>
        <v>-0.01945975516</v>
      </c>
      <c r="AN1040" s="160">
        <f>IF($AF$902&gt;0,IPMT('Assumptions (Solar)'!$V$10,Model!AE$1,'Assumptions (Solar)'!$V$13,'Assumptions (Solar)'!$V$8*Model!$AF$902*('Assumptions (Solar)'!$AD$20*'Assumptions (Solar)'!$AD$2+'Assumptions (Solar)'!$AD$21*'Assumptions (Solar)'!$AD$3)/10^9),0)</f>
        <v>-0.01346549839</v>
      </c>
      <c r="AO1040" s="160">
        <f>IF($AF$902&gt;0,IPMT('Assumptions (Solar)'!$V$10,Model!AF$1,'Assumptions (Solar)'!$V$13,'Assumptions (Solar)'!$V$8*Model!$AF$902*('Assumptions (Solar)'!$AD$20*'Assumptions (Solar)'!$AD$2+'Assumptions (Solar)'!$AD$21*'Assumptions (Solar)'!$AD$3)/10^9),0)</f>
        <v>-0.006991701089</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-0.04879895955</v>
      </c>
      <c r="AH1041" s="160">
        <f>IF($AG$902&gt;0,IPMT('Assumptions (Solar)'!$V$10,Model!X$1,'Assumptions (Solar)'!$V$13,'Assumptions (Solar)'!$V$8*Model!$AG$902*('Assumptions (Solar)'!$AE$20*'Assumptions (Solar)'!$AE$2+'Assumptions (Solar)'!$AE$21*'Assumptions (Solar)'!$AE$3)/10^9),0)</f>
        <v>-0.04543039232</v>
      </c>
      <c r="AI1041" s="160">
        <f>IF($AG$902&gt;0,IPMT('Assumptions (Solar)'!$V$10,Model!Y$1,'Assumptions (Solar)'!$V$13,'Assumptions (Solar)'!$V$8*Model!$AG$902*('Assumptions (Solar)'!$AE$20*'Assumptions (Solar)'!$AE$2+'Assumptions (Solar)'!$AE$21*'Assumptions (Solar)'!$AE$3)/10^9),0)</f>
        <v>-0.04179233972</v>
      </c>
      <c r="AJ1041" s="160">
        <f>IF($AG$902&gt;0,IPMT('Assumptions (Solar)'!$V$10,Model!Z$1,'Assumptions (Solar)'!$V$13,'Assumptions (Solar)'!$V$8*Model!$AG$902*('Assumptions (Solar)'!$AE$20*'Assumptions (Solar)'!$AE$2+'Assumptions (Solar)'!$AE$21*'Assumptions (Solar)'!$AE$3)/10^9),0)</f>
        <v>-0.0378632429</v>
      </c>
      <c r="AK1041" s="160">
        <f>IF($AG$902&gt;0,IPMT('Assumptions (Solar)'!$V$10,Model!AA$1,'Assumptions (Solar)'!$V$13,'Assumptions (Solar)'!$V$8*Model!$AG$902*('Assumptions (Solar)'!$AE$20*'Assumptions (Solar)'!$AE$2+'Assumptions (Solar)'!$AE$21*'Assumptions (Solar)'!$AE$3)/10^9),0)</f>
        <v>-0.03361981835</v>
      </c>
      <c r="AL1041" s="160">
        <f>IF($AG$902&gt;0,IPMT('Assumptions (Solar)'!$V$10,Model!AB$1,'Assumptions (Solar)'!$V$13,'Assumptions (Solar)'!$V$8*Model!$AG$902*('Assumptions (Solar)'!$AE$20*'Assumptions (Solar)'!$AE$2+'Assumptions (Solar)'!$AE$21*'Assumptions (Solar)'!$AE$3)/10^9),0)</f>
        <v>-0.02903691982</v>
      </c>
      <c r="AM1041" s="160">
        <f>IF($AG$902&gt;0,IPMT('Assumptions (Solar)'!$V$10,Model!AC$1,'Assumptions (Solar)'!$V$13,'Assumptions (Solar)'!$V$8*Model!$AG$902*('Assumptions (Solar)'!$AE$20*'Assumptions (Solar)'!$AE$2+'Assumptions (Solar)'!$AE$21*'Assumptions (Solar)'!$AE$3)/10^9),0)</f>
        <v>-0.02408738942</v>
      </c>
      <c r="AN1041" s="160">
        <f>IF($AG$902&gt;0,IPMT('Assumptions (Solar)'!$V$10,Model!AD$1,'Assumptions (Solar)'!$V$13,'Assumptions (Solar)'!$V$8*Model!$AG$902*('Assumptions (Solar)'!$AE$20*'Assumptions (Solar)'!$AE$2+'Assumptions (Solar)'!$AE$21*'Assumptions (Solar)'!$AE$3)/10^9),0)</f>
        <v>-0.01874189658</v>
      </c>
      <c r="AO1041" s="160">
        <f>IF($AG$902&gt;0,IPMT('Assumptions (Solar)'!$V$10,Model!AE$1,'Assumptions (Solar)'!$V$13,'Assumptions (Solar)'!$V$8*Model!$AG$902*('Assumptions (Solar)'!$AE$20*'Assumptions (Solar)'!$AE$2+'Assumptions (Solar)'!$AE$21*'Assumptions (Solar)'!$AE$3)/10^9),0)</f>
        <v>-0.01296876432</v>
      </c>
      <c r="AP1041" s="160">
        <f>IF($AG$902&gt;0,IPMT('Assumptions (Solar)'!$V$10,Model!AF$1,'Assumptions (Solar)'!$V$13,'Assumptions (Solar)'!$V$8*Model!$AG$902*('Assumptions (Solar)'!$AE$20*'Assumptions (Solar)'!$AE$2+'Assumptions (Solar)'!$AE$21*'Assumptions (Solar)'!$AE$3)/10^9),0)</f>
        <v>-0.006733781473</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-0.0468376317</v>
      </c>
      <c r="AI1042" s="160">
        <f>IF($AH$902&gt;0,IPMT('Assumptions (Solar)'!$V$10,Model!X$1,'Assumptions (Solar)'!$V$13,'Assumptions (Solar)'!$V$8*Model!$AH$902*('Assumptions (Solar)'!$AF$20*'Assumptions (Solar)'!$AF$2+'Assumptions (Solar)'!$AF$21*'Assumptions (Solar)'!$AF$3)/10^9),0)</f>
        <v>-0.04360445394</v>
      </c>
      <c r="AJ1042" s="160">
        <f>IF($AH$902&gt;0,IPMT('Assumptions (Solar)'!$V$10,Model!Y$1,'Assumptions (Solar)'!$V$13,'Assumptions (Solar)'!$V$8*Model!$AH$902*('Assumptions (Solar)'!$AF$20*'Assumptions (Solar)'!$AF$2+'Assumptions (Solar)'!$AF$21*'Assumptions (Solar)'!$AF$3)/10^9),0)</f>
        <v>-0.04011262195</v>
      </c>
      <c r="AK1042" s="160">
        <f>IF($AH$902&gt;0,IPMT('Assumptions (Solar)'!$V$10,Model!Z$1,'Assumptions (Solar)'!$V$13,'Assumptions (Solar)'!$V$8*Model!$AH$902*('Assumptions (Solar)'!$AF$20*'Assumptions (Solar)'!$AF$2+'Assumptions (Solar)'!$AF$21*'Assumptions (Solar)'!$AF$3)/10^9),0)</f>
        <v>-0.0363414434</v>
      </c>
      <c r="AL1042" s="160">
        <f>IF($AH$902&gt;0,IPMT('Assumptions (Solar)'!$V$10,Model!AA$1,'Assumptions (Solar)'!$V$13,'Assumptions (Solar)'!$V$8*Model!$AH$902*('Assumptions (Solar)'!$AF$20*'Assumptions (Solar)'!$AF$2+'Assumptions (Solar)'!$AF$21*'Assumptions (Solar)'!$AF$3)/10^9),0)</f>
        <v>-0.03226857056</v>
      </c>
      <c r="AM1042" s="160">
        <f>IF($AH$902&gt;0,IPMT('Assumptions (Solar)'!$V$10,Model!AB$1,'Assumptions (Solar)'!$V$13,'Assumptions (Solar)'!$V$8*Model!$AH$902*('Assumptions (Solar)'!$AF$20*'Assumptions (Solar)'!$AF$2+'Assumptions (Solar)'!$AF$21*'Assumptions (Solar)'!$AF$3)/10^9),0)</f>
        <v>-0.0278698679</v>
      </c>
      <c r="AN1042" s="160">
        <f>IF($AH$902&gt;0,IPMT('Assumptions (Solar)'!$V$10,Model!AC$1,'Assumptions (Solar)'!$V$13,'Assumptions (Solar)'!$V$8*Model!$AH$902*('Assumptions (Solar)'!$AF$20*'Assumptions (Solar)'!$AF$2+'Assumptions (Solar)'!$AF$21*'Assumptions (Solar)'!$AF$3)/10^9),0)</f>
        <v>-0.02311926903</v>
      </c>
      <c r="AO1042" s="160">
        <f>IF($AH$902&gt;0,IPMT('Assumptions (Solar)'!$V$10,Model!AD$1,'Assumptions (Solar)'!$V$13,'Assumptions (Solar)'!$V$8*Model!$AH$902*('Assumptions (Solar)'!$AF$20*'Assumptions (Solar)'!$AF$2+'Assumptions (Solar)'!$AF$21*'Assumptions (Solar)'!$AF$3)/10^9),0)</f>
        <v>-0.01798862225</v>
      </c>
      <c r="AP1042" s="160">
        <f>IF($AH$902&gt;0,IPMT('Assumptions (Solar)'!$V$10,Model!AE$1,'Assumptions (Solar)'!$V$13,'Assumptions (Solar)'!$V$8*Model!$AH$902*('Assumptions (Solar)'!$AF$20*'Assumptions (Solar)'!$AF$2+'Assumptions (Solar)'!$AF$21*'Assumptions (Solar)'!$AF$3)/10^9),0)</f>
        <v>-0.01244752373</v>
      </c>
      <c r="AQ1042" s="160">
        <f>IF($AH$902&gt;0,IPMT('Assumptions (Solar)'!$V$10,Model!AF$1,'Assumptions (Solar)'!$V$13,'Assumptions (Solar)'!$V$8*Model!$AH$902*('Assumptions (Solar)'!$AF$20*'Assumptions (Solar)'!$AF$2+'Assumptions (Solar)'!$AF$21*'Assumptions (Solar)'!$AF$3)/10^9),0)</f>
        <v>-0.006463137319</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-0.0473515537</v>
      </c>
      <c r="AJ1043" s="160">
        <f>IF($AI$902&gt;0,IPMT('Assumptions (Solar)'!$V$10,Model!X$1,'Assumptions (Solar)'!$V$13,'Assumptions (Solar)'!$V$8*Model!$AI$902*('Assumptions (Solar)'!$AG$20*'Assumptions (Solar)'!$AG$2+'Assumptions (Solar)'!$AG$21*'Assumptions (Solar)'!$AG$3)/10^9),0)</f>
        <v>-0.04408290016</v>
      </c>
      <c r="AK1043" s="160">
        <f>IF($AI$902&gt;0,IPMT('Assumptions (Solar)'!$V$10,Model!Y$1,'Assumptions (Solar)'!$V$13,'Assumptions (Solar)'!$V$8*Model!$AI$902*('Assumptions (Solar)'!$AG$20*'Assumptions (Solar)'!$AG$2+'Assumptions (Solar)'!$AG$21*'Assumptions (Solar)'!$AG$3)/10^9),0)</f>
        <v>-0.04055275433</v>
      </c>
      <c r="AL1043" s="160">
        <f>IF($AI$902&gt;0,IPMT('Assumptions (Solar)'!$V$10,Model!Z$1,'Assumptions (Solar)'!$V$13,'Assumptions (Solar)'!$V$8*Model!$AI$902*('Assumptions (Solar)'!$AG$20*'Assumptions (Solar)'!$AG$2+'Assumptions (Solar)'!$AG$21*'Assumptions (Solar)'!$AG$3)/10^9),0)</f>
        <v>-0.03674019684</v>
      </c>
      <c r="AM1043" s="160">
        <f>IF($AI$902&gt;0,IPMT('Assumptions (Solar)'!$V$10,Model!AA$1,'Assumptions (Solar)'!$V$13,'Assumptions (Solar)'!$V$8*Model!$AI$902*('Assumptions (Solar)'!$AG$20*'Assumptions (Solar)'!$AG$2+'Assumptions (Solar)'!$AG$21*'Assumptions (Solar)'!$AG$3)/10^9),0)</f>
        <v>-0.03262263475</v>
      </c>
      <c r="AN1043" s="160">
        <f>IF($AI$902&gt;0,IPMT('Assumptions (Solar)'!$V$10,Model!AB$1,'Assumptions (Solar)'!$V$13,'Assumptions (Solar)'!$V$8*Model!$AI$902*('Assumptions (Solar)'!$AG$20*'Assumptions (Solar)'!$AG$2+'Assumptions (Solar)'!$AG$21*'Assumptions (Solar)'!$AG$3)/10^9),0)</f>
        <v>-0.0281756677</v>
      </c>
      <c r="AO1043" s="160">
        <f>IF($AI$902&gt;0,IPMT('Assumptions (Solar)'!$V$10,Model!AC$1,'Assumptions (Solar)'!$V$13,'Assumptions (Solar)'!$V$8*Model!$AI$902*('Assumptions (Solar)'!$AG$20*'Assumptions (Solar)'!$AG$2+'Assumptions (Solar)'!$AG$21*'Assumptions (Solar)'!$AG$3)/10^9),0)</f>
        <v>-0.02337294328</v>
      </c>
      <c r="AP1043" s="160">
        <f>IF($AI$902&gt;0,IPMT('Assumptions (Solar)'!$V$10,Model!AD$1,'Assumptions (Solar)'!$V$13,'Assumptions (Solar)'!$V$8*Model!$AI$902*('Assumptions (Solar)'!$AG$20*'Assumptions (Solar)'!$AG$2+'Assumptions (Solar)'!$AG$21*'Assumptions (Solar)'!$AG$3)/10^9),0)</f>
        <v>-0.0181860009</v>
      </c>
      <c r="AQ1043" s="160">
        <f>IF($AI$902&gt;0,IPMT('Assumptions (Solar)'!$V$10,Model!AE$1,'Assumptions (Solar)'!$V$13,'Assumptions (Solar)'!$V$8*Model!$AI$902*('Assumptions (Solar)'!$AG$20*'Assumptions (Solar)'!$AG$2+'Assumptions (Solar)'!$AG$21*'Assumptions (Solar)'!$AG$3)/10^9),0)</f>
        <v>-0.01258410314</v>
      </c>
      <c r="AR1043" s="160">
        <f>IF($AI$902&gt;0,IPMT('Assumptions (Solar)'!$V$10,Model!AF$1,'Assumptions (Solar)'!$V$13,'Assumptions (Solar)'!$V$8*Model!$AI$902*('Assumptions (Solar)'!$AG$20*'Assumptions (Solar)'!$AG$2+'Assumptions (Solar)'!$AG$21*'Assumptions (Solar)'!$AG$3)/10^9),0)</f>
        <v>-0.006534053553</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-0.04786770147</v>
      </c>
      <c r="AK1044" s="177">
        <f>IF($AJ$902&gt;0,IPMT('Assumptions (Solar)'!$V$10,Model!X$1,'Assumptions (Solar)'!$V$13,'Assumptions (Solar)'!$V$8*Model!$AJ$902*('Assumptions (Solar)'!$AH$20*'Assumptions (Solar)'!$AH$2+'Assumptions (Solar)'!$AH$21*'Assumptions (Solar)'!$AH$3)/10^9),0)</f>
        <v>-0.04456341851</v>
      </c>
      <c r="AL1044" s="177">
        <f>IF($AJ$902&gt;0,IPMT('Assumptions (Solar)'!$V$10,Model!Y$1,'Assumptions (Solar)'!$V$13,'Assumptions (Solar)'!$V$8*Model!$AJ$902*('Assumptions (Solar)'!$AH$20*'Assumptions (Solar)'!$AH$2+'Assumptions (Solar)'!$AH$21*'Assumptions (Solar)'!$AH$3)/10^9),0)</f>
        <v>-0.04099479292</v>
      </c>
      <c r="AM1044" s="177">
        <f>IF($AJ$902&gt;0,IPMT('Assumptions (Solar)'!$V$10,Model!Z$1,'Assumptions (Solar)'!$V$13,'Assumptions (Solar)'!$V$8*Model!$AJ$902*('Assumptions (Solar)'!$AH$20*'Assumptions (Solar)'!$AH$2+'Assumptions (Solar)'!$AH$21*'Assumptions (Solar)'!$AH$3)/10^9),0)</f>
        <v>-0.03714067728</v>
      </c>
      <c r="AN1044" s="177">
        <f>IF($AJ$902&gt;0,IPMT('Assumptions (Solar)'!$V$10,Model!AA$1,'Assumptions (Solar)'!$V$13,'Assumptions (Solar)'!$V$8*Model!$AJ$902*('Assumptions (Solar)'!$AH$20*'Assumptions (Solar)'!$AH$2+'Assumptions (Solar)'!$AH$21*'Assumptions (Solar)'!$AH$3)/10^9),0)</f>
        <v>-0.03297823238</v>
      </c>
      <c r="AO1044" s="177">
        <f>IF($AJ$902&gt;0,IPMT('Assumptions (Solar)'!$V$10,Model!AB$1,'Assumptions (Solar)'!$V$13,'Assumptions (Solar)'!$V$8*Model!$AJ$902*('Assumptions (Solar)'!$AH$20*'Assumptions (Solar)'!$AH$2+'Assumptions (Solar)'!$AH$21*'Assumptions (Solar)'!$AH$3)/10^9),0)</f>
        <v>-0.0284827919</v>
      </c>
      <c r="AP1044" s="177">
        <f>IF($AJ$902&gt;0,IPMT('Assumptions (Solar)'!$V$10,Model!AC$1,'Assumptions (Solar)'!$V$13,'Assumptions (Solar)'!$V$8*Model!$AJ$902*('Assumptions (Solar)'!$AH$20*'Assumptions (Solar)'!$AH$2+'Assumptions (Solar)'!$AH$21*'Assumptions (Solar)'!$AH$3)/10^9),0)</f>
        <v>-0.02362771618</v>
      </c>
      <c r="AQ1044" s="177">
        <f>IF($AJ$902&gt;0,IPMT('Assumptions (Solar)'!$V$10,Model!AD$1,'Assumptions (Solar)'!$V$13,'Assumptions (Solar)'!$V$8*Model!$AJ$902*('Assumptions (Solar)'!$AH$20*'Assumptions (Solar)'!$AH$2+'Assumptions (Solar)'!$AH$21*'Assumptions (Solar)'!$AH$3)/10^9),0)</f>
        <v>-0.01838423439</v>
      </c>
      <c r="AR1044" s="177">
        <f>IF($AJ$902&gt;0,IPMT('Assumptions (Solar)'!$V$10,Model!AE$1,'Assumptions (Solar)'!$V$13,'Assumptions (Solar)'!$V$8*Model!$AJ$902*('Assumptions (Solar)'!$AH$20*'Assumptions (Solar)'!$AH$2+'Assumptions (Solar)'!$AH$21*'Assumptions (Solar)'!$AH$3)/10^9),0)</f>
        <v>-0.01272127407</v>
      </c>
      <c r="AS1044" s="177">
        <f>IF($AJ$902&gt;0,IPMT('Assumptions (Solar)'!$V$10,Model!AF$1,'Assumptions (Solar)'!$V$13,'Assumptions (Solar)'!$V$8*Model!$AJ$902*('Assumptions (Solar)'!$AH$20*'Assumptions (Solar)'!$AH$2+'Assumptions (Solar)'!$AH$21*'Assumptions (Solar)'!$AH$3)/10^9),0)</f>
        <v>-0.006605276921</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-0.04832659698</v>
      </c>
      <c r="AL1045" s="160">
        <f>IF($AK$902&gt;0,IPMT('Assumptions (Solar)'!$V$10,Model!X$1,'Assumptions (Solar)'!$V$13,'Assumptions (Solar)'!$V$8*Model!$AK$902*('Assumptions (Solar)'!$AI$20*'Assumptions (Solar)'!$AI$2+'Assumptions (Solar)'!$AI$21*'Assumptions (Solar)'!$AI$3)/10^9),0)</f>
        <v>-0.0449906367</v>
      </c>
      <c r="AM1045" s="160">
        <f>IF($AK$902&gt;0,IPMT('Assumptions (Solar)'!$V$10,Model!Y$1,'Assumptions (Solar)'!$V$13,'Assumptions (Solar)'!$V$8*Model!$AK$902*('Assumptions (Solar)'!$AI$20*'Assumptions (Solar)'!$AI$2+'Assumptions (Solar)'!$AI$21*'Assumptions (Solar)'!$AI$3)/10^9),0)</f>
        <v>-0.0413877996</v>
      </c>
      <c r="AN1045" s="160">
        <f>IF($AK$902&gt;0,IPMT('Assumptions (Solar)'!$V$10,Model!Z$1,'Assumptions (Solar)'!$V$13,'Assumptions (Solar)'!$V$8*Model!$AK$902*('Assumptions (Solar)'!$AI$20*'Assumptions (Solar)'!$AI$2+'Assumptions (Solar)'!$AI$21*'Assumptions (Solar)'!$AI$3)/10^9),0)</f>
        <v>-0.03749673552</v>
      </c>
      <c r="AO1045" s="160">
        <f>IF($AK$902&gt;0,IPMT('Assumptions (Solar)'!$V$10,Model!AA$1,'Assumptions (Solar)'!$V$13,'Assumptions (Solar)'!$V$8*Model!$AK$902*('Assumptions (Solar)'!$AI$20*'Assumptions (Solar)'!$AI$2+'Assumptions (Solar)'!$AI$21*'Assumptions (Solar)'!$AI$3)/10^9),0)</f>
        <v>-0.03329438633</v>
      </c>
      <c r="AP1045" s="160">
        <f>IF($AK$902&gt;0,IPMT('Assumptions (Solar)'!$V$10,Model!AB$1,'Assumptions (Solar)'!$V$13,'Assumptions (Solar)'!$V$8*Model!$AK$902*('Assumptions (Solar)'!$AI$20*'Assumptions (Solar)'!$AI$2+'Assumptions (Solar)'!$AI$21*'Assumptions (Solar)'!$AI$3)/10^9),0)</f>
        <v>-0.0287558492</v>
      </c>
      <c r="AQ1045" s="160">
        <f>IF($AK$902&gt;0,IPMT('Assumptions (Solar)'!$V$10,Model!AC$1,'Assumptions (Solar)'!$V$13,'Assumptions (Solar)'!$V$8*Model!$AK$902*('Assumptions (Solar)'!$AI$20*'Assumptions (Solar)'!$AI$2+'Assumptions (Solar)'!$AI$21*'Assumptions (Solar)'!$AI$3)/10^9),0)</f>
        <v>-0.02385422909</v>
      </c>
      <c r="AR1045" s="160">
        <f>IF($AK$902&gt;0,IPMT('Assumptions (Solar)'!$V$10,Model!AD$1,'Assumptions (Solar)'!$V$13,'Assumptions (Solar)'!$V$8*Model!$AK$902*('Assumptions (Solar)'!$AI$20*'Assumptions (Solar)'!$AI$2+'Assumptions (Solar)'!$AI$21*'Assumptions (Solar)'!$AI$3)/10^9),0)</f>
        <v>-0.01856047938</v>
      </c>
      <c r="AS1045" s="160">
        <f>IF($AK$902&gt;0,IPMT('Assumptions (Solar)'!$V$10,Model!AE$1,'Assumptions (Solar)'!$V$13,'Assumptions (Solar)'!$V$8*Model!$AK$902*('Assumptions (Solar)'!$AI$20*'Assumptions (Solar)'!$AI$2+'Assumptions (Solar)'!$AI$21*'Assumptions (Solar)'!$AI$3)/10^9),0)</f>
        <v>-0.0128432297</v>
      </c>
      <c r="AT1045" s="160">
        <f>IF($AK$902&gt;0,IPMT('Assumptions (Solar)'!$V$10,Model!AF$1,'Assumptions (Solar)'!$V$13,'Assumptions (Solar)'!$V$8*Model!$AK$902*('Assumptions (Solar)'!$AI$20*'Assumptions (Solar)'!$AI$2+'Assumptions (Solar)'!$AI$21*'Assumptions (Solar)'!$AI$3)/10^9),0)</f>
        <v>-0.006668600035</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-0.04884570671</v>
      </c>
      <c r="AM1046" s="177">
        <f>IF($AL$902&gt;0,IPMT('Assumptions (Solar)'!$V$10,Model!X$1,'Assumptions (Solar)'!$V$13,'Assumptions (Solar)'!$V$8*Model!$AL$902*('Assumptions (Solar)'!$AJ$20*'Assumptions (Solar)'!$AJ$2+'Assumptions (Solar)'!$AJ$21*'Assumptions (Solar)'!$AJ$3)/10^9),0)</f>
        <v>-0.04547391255</v>
      </c>
      <c r="AN1046" s="177">
        <f>IF($AL$902&gt;0,IPMT('Assumptions (Solar)'!$V$10,Model!Y$1,'Assumptions (Solar)'!$V$13,'Assumptions (Solar)'!$V$8*Model!$AL$902*('Assumptions (Solar)'!$AJ$20*'Assumptions (Solar)'!$AJ$2+'Assumptions (Solar)'!$AJ$21*'Assumptions (Solar)'!$AJ$3)/10^9),0)</f>
        <v>-0.04183237486</v>
      </c>
      <c r="AO1046" s="177">
        <f>IF($AL$902&gt;0,IPMT('Assumptions (Solar)'!$V$10,Model!Z$1,'Assumptions (Solar)'!$V$13,'Assumptions (Solar)'!$V$8*Model!$AL$902*('Assumptions (Solar)'!$AJ$20*'Assumptions (Solar)'!$AJ$2+'Assumptions (Solar)'!$AJ$21*'Assumptions (Solar)'!$AJ$3)/10^9),0)</f>
        <v>-0.03789951415</v>
      </c>
      <c r="AP1046" s="177">
        <f>IF($AL$902&gt;0,IPMT('Assumptions (Solar)'!$V$10,Model!AA$1,'Assumptions (Solar)'!$V$13,'Assumptions (Solar)'!$V$8*Model!$AL$902*('Assumptions (Solar)'!$AJ$20*'Assumptions (Solar)'!$AJ$2+'Assumptions (Solar)'!$AJ$21*'Assumptions (Solar)'!$AJ$3)/10^9),0)</f>
        <v>-0.03365202459</v>
      </c>
      <c r="AQ1046" s="177">
        <f>IF($AL$902&gt;0,IPMT('Assumptions (Solar)'!$V$10,Model!AB$1,'Assumptions (Solar)'!$V$13,'Assumptions (Solar)'!$V$8*Model!$AL$902*('Assumptions (Solar)'!$AJ$20*'Assumptions (Solar)'!$AJ$2+'Assumptions (Solar)'!$AJ$21*'Assumptions (Solar)'!$AJ$3)/10^9),0)</f>
        <v>-0.02906473586</v>
      </c>
      <c r="AR1046" s="177">
        <f>IF($AL$902&gt;0,IPMT('Assumptions (Solar)'!$V$10,Model!AC$1,'Assumptions (Solar)'!$V$13,'Assumptions (Solar)'!$V$8*Model!$AL$902*('Assumptions (Solar)'!$AJ$20*'Assumptions (Solar)'!$AJ$2+'Assumptions (Solar)'!$AJ$21*'Assumptions (Solar)'!$AJ$3)/10^9),0)</f>
        <v>-0.02411046403</v>
      </c>
      <c r="AS1046" s="177">
        <f>IF($AL$902&gt;0,IPMT('Assumptions (Solar)'!$V$10,Model!AD$1,'Assumptions (Solar)'!$V$13,'Assumptions (Solar)'!$V$8*Model!$AL$902*('Assumptions (Solar)'!$AJ$20*'Assumptions (Solar)'!$AJ$2+'Assumptions (Solar)'!$AJ$21*'Assumptions (Solar)'!$AJ$3)/10^9),0)</f>
        <v>-0.01875985046</v>
      </c>
      <c r="AT1046" s="177">
        <f>IF($AL$902&gt;0,IPMT('Assumptions (Solar)'!$V$10,Model!AE$1,'Assumptions (Solar)'!$V$13,'Assumptions (Solar)'!$V$8*Model!$AL$902*('Assumptions (Solar)'!$AJ$20*'Assumptions (Solar)'!$AJ$2+'Assumptions (Solar)'!$AJ$21*'Assumptions (Solar)'!$AJ$3)/10^9),0)</f>
        <v>-0.0129811878</v>
      </c>
      <c r="AU1046" s="177">
        <f>IF($AL$902&gt;0,IPMT('Assumptions (Solar)'!$V$10,Model!AF$1,'Assumptions (Solar)'!$V$13,'Assumptions (Solar)'!$V$8*Model!$AL$902*('Assumptions (Solar)'!$AJ$20*'Assumptions (Solar)'!$AJ$2+'Assumptions (Solar)'!$AJ$21*'Assumptions (Solar)'!$AJ$3)/10^9),0)</f>
        <v>-0.006740232126</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-0.04930496959</v>
      </c>
      <c r="AN1047" s="160">
        <f>IF($AM$902&gt;0,IPMT('Assumptions (Solar)'!$V$10,Model!X$1,'Assumptions (Solar)'!$V$13,'Assumptions (Solar)'!$V$8*Model!$AM$902*('Assumptions (Solar)'!$AK$20*'Assumptions (Solar)'!$AK$2+'Assumptions (Solar)'!$AK$21*'Assumptions (Solar)'!$AK$3)/10^9),0)</f>
        <v>-0.04590147275</v>
      </c>
      <c r="AO1047" s="160">
        <f>IF($AM$902&gt;0,IPMT('Assumptions (Solar)'!$V$10,Model!Y$1,'Assumptions (Solar)'!$V$13,'Assumptions (Solar)'!$V$8*Model!$AM$902*('Assumptions (Solar)'!$AK$20*'Assumptions (Solar)'!$AK$2+'Assumptions (Solar)'!$AK$21*'Assumptions (Solar)'!$AK$3)/10^9),0)</f>
        <v>-0.04222569616</v>
      </c>
      <c r="AP1047" s="160">
        <f>IF($AM$902&gt;0,IPMT('Assumptions (Solar)'!$V$10,Model!Z$1,'Assumptions (Solar)'!$V$13,'Assumptions (Solar)'!$V$8*Model!$AM$902*('Assumptions (Solar)'!$AK$20*'Assumptions (Solar)'!$AK$2+'Assumptions (Solar)'!$AK$21*'Assumptions (Solar)'!$AK$3)/10^9),0)</f>
        <v>-0.03825585745</v>
      </c>
      <c r="AQ1047" s="160">
        <f>IF($AM$902&gt;0,IPMT('Assumptions (Solar)'!$V$10,Model!AA$1,'Assumptions (Solar)'!$V$13,'Assumptions (Solar)'!$V$8*Model!$AM$902*('Assumptions (Solar)'!$AK$20*'Assumptions (Solar)'!$AK$2+'Assumptions (Solar)'!$AK$21*'Assumptions (Solar)'!$AK$3)/10^9),0)</f>
        <v>-0.03396843163</v>
      </c>
      <c r="AR1047" s="160">
        <f>IF($AM$902&gt;0,IPMT('Assumptions (Solar)'!$V$10,Model!AB$1,'Assumptions (Solar)'!$V$13,'Assumptions (Solar)'!$V$8*Model!$AM$902*('Assumptions (Solar)'!$AK$20*'Assumptions (Solar)'!$AK$2+'Assumptions (Solar)'!$AK$21*'Assumptions (Solar)'!$AK$3)/10^9),0)</f>
        <v>-0.02933801176</v>
      </c>
      <c r="AS1047" s="160">
        <f>IF($AM$902&gt;0,IPMT('Assumptions (Solar)'!$V$10,Model!AC$1,'Assumptions (Solar)'!$V$13,'Assumptions (Solar)'!$V$8*Model!$AM$902*('Assumptions (Solar)'!$AK$20*'Assumptions (Solar)'!$AK$2+'Assumptions (Solar)'!$AK$21*'Assumptions (Solar)'!$AK$3)/10^9),0)</f>
        <v>-0.02433715829</v>
      </c>
      <c r="AT1047" s="160">
        <f>IF($AM$902&gt;0,IPMT('Assumptions (Solar)'!$V$10,Model!AD$1,'Assumptions (Solar)'!$V$13,'Assumptions (Solar)'!$V$8*Model!$AM$902*('Assumptions (Solar)'!$AK$20*'Assumptions (Solar)'!$AK$2+'Assumptions (Solar)'!$AK$21*'Assumptions (Solar)'!$AK$3)/10^9),0)</f>
        <v>-0.01893623654</v>
      </c>
      <c r="AU1047" s="160">
        <f>IF($AM$902&gt;0,IPMT('Assumptions (Solar)'!$V$10,Model!AE$1,'Assumptions (Solar)'!$V$13,'Assumptions (Solar)'!$V$8*Model!$AM$902*('Assumptions (Solar)'!$AK$20*'Assumptions (Solar)'!$AK$2+'Assumptions (Solar)'!$AK$21*'Assumptions (Solar)'!$AK$3)/10^9),0)</f>
        <v>-0.01310324106</v>
      </c>
      <c r="AV1047" s="160">
        <f>IF($AM$902&gt;0,IPMT('Assumptions (Solar)'!$V$10,Model!AF$1,'Assumptions (Solar)'!$V$13,'Assumptions (Solar)'!$V$8*Model!$AM$902*('Assumptions (Solar)'!$AK$20*'Assumptions (Solar)'!$AK$2+'Assumptions (Solar)'!$AK$21*'Assumptions (Solar)'!$AK$3)/10^9),0)</f>
        <v>-0.006803605934</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-0.0498264735</v>
      </c>
      <c r="AO1048" s="160">
        <f>IF($AN$902&gt;0,IPMT('Assumptions (Solar)'!$V$10,Model!X$1,'Assumptions (Solar)'!$V$13,'Assumptions (Solar)'!$V$8*Model!$AN$902*('Assumptions (Solar)'!$AL$20*'Assumptions (Solar)'!$AL$2+'Assumptions (Solar)'!$AL$21*'Assumptions (Solar)'!$AL$3)/10^9),0)</f>
        <v>-0.04638697751</v>
      </c>
      <c r="AP1048" s="160">
        <f>IF($AN$902&gt;0,IPMT('Assumptions (Solar)'!$V$10,Model!Y$1,'Assumptions (Solar)'!$V$13,'Assumptions (Solar)'!$V$8*Model!$AN$902*('Assumptions (Solar)'!$AL$20*'Assumptions (Solar)'!$AL$2+'Assumptions (Solar)'!$AL$21*'Assumptions (Solar)'!$AL$3)/10^9),0)</f>
        <v>-0.04267232184</v>
      </c>
      <c r="AQ1048" s="160">
        <f>IF($AN$902&gt;0,IPMT('Assumptions (Solar)'!$V$10,Model!Z$1,'Assumptions (Solar)'!$V$13,'Assumptions (Solar)'!$V$8*Model!$AN$902*('Assumptions (Solar)'!$AL$20*'Assumptions (Solar)'!$AL$2+'Assumptions (Solar)'!$AL$21*'Assumptions (Solar)'!$AL$3)/10^9),0)</f>
        <v>-0.03866049372</v>
      </c>
      <c r="AR1048" s="160">
        <f>IF($AN$902&gt;0,IPMT('Assumptions (Solar)'!$V$10,Model!AA$1,'Assumptions (Solar)'!$V$13,'Assumptions (Solar)'!$V$8*Model!$AN$902*('Assumptions (Solar)'!$AL$20*'Assumptions (Solar)'!$AL$2+'Assumptions (Solar)'!$AL$21*'Assumptions (Solar)'!$AL$3)/10^9),0)</f>
        <v>-0.03432771935</v>
      </c>
      <c r="AS1048" s="160">
        <f>IF($AN$902&gt;0,IPMT('Assumptions (Solar)'!$V$10,Model!AB$1,'Assumptions (Solar)'!$V$13,'Assumptions (Solar)'!$V$8*Model!$AN$902*('Assumptions (Solar)'!$AL$20*'Assumptions (Solar)'!$AL$2+'Assumptions (Solar)'!$AL$21*'Assumptions (Solar)'!$AL$3)/10^9),0)</f>
        <v>-0.02964832303</v>
      </c>
      <c r="AT1048" s="160">
        <f>IF($AN$902&gt;0,IPMT('Assumptions (Solar)'!$V$10,Model!AC$1,'Assumptions (Solar)'!$V$13,'Assumptions (Solar)'!$V$8*Model!$AN$902*('Assumptions (Solar)'!$AL$20*'Assumptions (Solar)'!$AL$2+'Assumptions (Solar)'!$AL$21*'Assumptions (Solar)'!$AL$3)/10^9),0)</f>
        <v>-0.024594575</v>
      </c>
      <c r="AU1048" s="160">
        <f>IF($AN$902&gt;0,IPMT('Assumptions (Solar)'!$V$10,Model!AD$1,'Assumptions (Solar)'!$V$13,'Assumptions (Solar)'!$V$8*Model!$AN$902*('Assumptions (Solar)'!$AL$20*'Assumptions (Solar)'!$AL$2+'Assumptions (Solar)'!$AL$21*'Assumptions (Solar)'!$AL$3)/10^9),0)</f>
        <v>-0.01913652713</v>
      </c>
      <c r="AV1048" s="160">
        <f>IF($AN$902&gt;0,IPMT('Assumptions (Solar)'!$V$10,Model!AE$1,'Assumptions (Solar)'!$V$13,'Assumptions (Solar)'!$V$8*Model!$AN$902*('Assumptions (Solar)'!$AL$20*'Assumptions (Solar)'!$AL$2+'Assumptions (Solar)'!$AL$21*'Assumptions (Solar)'!$AL$3)/10^9),0)</f>
        <v>-0.01324183543</v>
      </c>
      <c r="AW1048" s="160">
        <f>IF($AN$902&gt;0,IPMT('Assumptions (Solar)'!$V$10,Model!AF$1,'Assumptions (Solar)'!$V$13,'Assumptions (Solar)'!$V$8*Model!$AN$902*('Assumptions (Solar)'!$AL$20*'Assumptions (Solar)'!$AL$2+'Assumptions (Solar)'!$AL$21*'Assumptions (Solar)'!$AL$3)/10^9),0)</f>
        <v>-0.006875568397</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-0.05028542038</v>
      </c>
      <c r="AP1049" s="160">
        <f>IF($AO$902&gt;0,IPMT('Assumptions (Solar)'!$V$10,Model!X$1,'Assumptions (Solar)'!$V$13,'Assumptions (Solar)'!$V$8*Model!$AO$902*('Assumptions (Solar)'!$AM$20*'Assumptions (Solar)'!$AM$2+'Assumptions (Solar)'!$AM$21*'Assumptions (Solar)'!$AM$3)/10^9),0)</f>
        <v>-0.04681424352</v>
      </c>
      <c r="AQ1049" s="160">
        <f>IF($AO$902&gt;0,IPMT('Assumptions (Solar)'!$V$10,Model!Y$1,'Assumptions (Solar)'!$V$13,'Assumptions (Solar)'!$V$8*Model!$AO$902*('Assumptions (Solar)'!$AM$20*'Assumptions (Solar)'!$AM$2+'Assumptions (Solar)'!$AM$21*'Assumptions (Solar)'!$AM$3)/10^9),0)</f>
        <v>-0.04306537251</v>
      </c>
      <c r="AR1049" s="160">
        <f>IF($AO$902&gt;0,IPMT('Assumptions (Solar)'!$V$10,Model!Z$1,'Assumptions (Solar)'!$V$13,'Assumptions (Solar)'!$V$8*Model!$AO$902*('Assumptions (Solar)'!$AM$20*'Assumptions (Solar)'!$AM$2+'Assumptions (Solar)'!$AM$21*'Assumptions (Solar)'!$AM$3)/10^9),0)</f>
        <v>-0.03901659183</v>
      </c>
      <c r="AS1049" s="160">
        <f>IF($AO$902&gt;0,IPMT('Assumptions (Solar)'!$V$10,Model!AA$1,'Assumptions (Solar)'!$V$13,'Assumptions (Solar)'!$V$8*Model!$AO$902*('Assumptions (Solar)'!$AM$20*'Assumptions (Solar)'!$AM$2+'Assumptions (Solar)'!$AM$21*'Assumptions (Solar)'!$AM$3)/10^9),0)</f>
        <v>-0.03464390868</v>
      </c>
      <c r="AT1049" s="160">
        <f>IF($AO$902&gt;0,IPMT('Assumptions (Solar)'!$V$10,Model!AB$1,'Assumptions (Solar)'!$V$13,'Assumptions (Solar)'!$V$8*Model!$AO$902*('Assumptions (Solar)'!$AM$20*'Assumptions (Solar)'!$AM$2+'Assumptions (Solar)'!$AM$21*'Assumptions (Solar)'!$AM$3)/10^9),0)</f>
        <v>-0.02992141089</v>
      </c>
      <c r="AU1049" s="160">
        <f>IF($AO$902&gt;0,IPMT('Assumptions (Solar)'!$V$10,Model!AC$1,'Assumptions (Solar)'!$V$13,'Assumptions (Solar)'!$V$8*Model!$AO$902*('Assumptions (Solar)'!$AM$20*'Assumptions (Solar)'!$AM$2+'Assumptions (Solar)'!$AM$21*'Assumptions (Solar)'!$AM$3)/10^9),0)</f>
        <v>-0.02482111328</v>
      </c>
      <c r="AV1049" s="160">
        <f>IF($AO$902&gt;0,IPMT('Assumptions (Solar)'!$V$10,Model!AD$1,'Assumptions (Solar)'!$V$13,'Assumptions (Solar)'!$V$8*Model!$AO$902*('Assumptions (Solar)'!$AM$20*'Assumptions (Solar)'!$AM$2+'Assumptions (Solar)'!$AM$21*'Assumptions (Solar)'!$AM$3)/10^9),0)</f>
        <v>-0.01931279185</v>
      </c>
      <c r="AW1049" s="160">
        <f>IF($AO$902&gt;0,IPMT('Assumptions (Solar)'!$V$10,Model!AE$1,'Assumptions (Solar)'!$V$13,'Assumptions (Solar)'!$V$8*Model!$AO$902*('Assumptions (Solar)'!$AM$20*'Assumptions (Solar)'!$AM$2+'Assumptions (Solar)'!$AM$21*'Assumptions (Solar)'!$AM$3)/10^9),0)</f>
        <v>-0.01336380471</v>
      </c>
      <c r="AX1049" s="160">
        <f>IF($AO$902&gt;0,IPMT('Assumptions (Solar)'!$V$10,Model!AF$1,'Assumptions (Solar)'!$V$13,'Assumptions (Solar)'!$V$8*Model!$AO$902*('Assumptions (Solar)'!$AM$20*'Assumptions (Solar)'!$AM$2+'Assumptions (Solar)'!$AM$21*'Assumptions (Solar)'!$AM$3)/10^9),0)</f>
        <v>-0.0069388986</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-0.05080870132</v>
      </c>
      <c r="AQ1050" s="160">
        <f>IF($AP$902&gt;0,IPMT('Assumptions (Solar)'!$V$10,Model!X$1,'Assumptions (Solar)'!$V$13,'Assumptions (Solar)'!$V$8*Model!$AP$902*('Assumptions (Solar)'!$AN$20*'Assumptions (Solar)'!$AN$2+'Assumptions (Solar)'!$AN$21*'Assumptions (Solar)'!$AN$3)/10^9),0)</f>
        <v>-0.04730140265</v>
      </c>
      <c r="AR1050" s="160">
        <f>IF($AP$902&gt;0,IPMT('Assumptions (Solar)'!$V$10,Model!Y$1,'Assumptions (Solar)'!$V$13,'Assumptions (Solar)'!$V$8*Model!$AP$902*('Assumptions (Solar)'!$AN$20*'Assumptions (Solar)'!$AN$2+'Assumptions (Solar)'!$AN$21*'Assumptions (Solar)'!$AN$3)/10^9),0)</f>
        <v>-0.04351352008</v>
      </c>
      <c r="AS1050" s="160">
        <f>IF($AP$902&gt;0,IPMT('Assumptions (Solar)'!$V$10,Model!Z$1,'Assumptions (Solar)'!$V$13,'Assumptions (Solar)'!$V$8*Model!$AP$902*('Assumptions (Solar)'!$AN$20*'Assumptions (Solar)'!$AN$2+'Assumptions (Solar)'!$AN$21*'Assumptions (Solar)'!$AN$3)/10^9),0)</f>
        <v>-0.03942260691</v>
      </c>
      <c r="AT1050" s="160">
        <f>IF($AP$902&gt;0,IPMT('Assumptions (Solar)'!$V$10,Model!AA$1,'Assumptions (Solar)'!$V$13,'Assumptions (Solar)'!$V$8*Model!$AP$902*('Assumptions (Solar)'!$AN$20*'Assumptions (Solar)'!$AN$2+'Assumptions (Solar)'!$AN$21*'Assumptions (Solar)'!$AN$3)/10^9),0)</f>
        <v>-0.03500442068</v>
      </c>
      <c r="AU1050" s="160">
        <f>IF($AP$902&gt;0,IPMT('Assumptions (Solar)'!$V$10,Model!AB$1,'Assumptions (Solar)'!$V$13,'Assumptions (Solar)'!$V$8*Model!$AP$902*('Assumptions (Solar)'!$AN$20*'Assumptions (Solar)'!$AN$2+'Assumptions (Solar)'!$AN$21*'Assumptions (Solar)'!$AN$3)/10^9),0)</f>
        <v>-0.03023277956</v>
      </c>
      <c r="AV1050" s="160">
        <f>IF($AP$902&gt;0,IPMT('Assumptions (Solar)'!$V$10,Model!AC$1,'Assumptions (Solar)'!$V$13,'Assumptions (Solar)'!$V$8*Model!$AP$902*('Assumptions (Solar)'!$AN$20*'Assumptions (Solar)'!$AN$2+'Assumptions (Solar)'!$AN$21*'Assumptions (Solar)'!$AN$3)/10^9),0)</f>
        <v>-0.02507940714</v>
      </c>
      <c r="AW1050" s="160">
        <f>IF($AP$902&gt;0,IPMT('Assumptions (Solar)'!$V$10,Model!AD$1,'Assumptions (Solar)'!$V$13,'Assumptions (Solar)'!$V$8*Model!$AP$902*('Assumptions (Solar)'!$AN$20*'Assumptions (Solar)'!$AN$2+'Assumptions (Solar)'!$AN$21*'Assumptions (Solar)'!$AN$3)/10^9),0)</f>
        <v>-0.01951376493</v>
      </c>
      <c r="AX1050" s="160">
        <f>IF($AP$902&gt;0,IPMT('Assumptions (Solar)'!$V$10,Model!AE$1,'Assumptions (Solar)'!$V$13,'Assumptions (Solar)'!$V$8*Model!$AP$902*('Assumptions (Solar)'!$AN$20*'Assumptions (Solar)'!$AN$2+'Assumptions (Solar)'!$AN$21*'Assumptions (Solar)'!$AN$3)/10^9),0)</f>
        <v>-0.01350287135</v>
      </c>
      <c r="AY1050" s="160">
        <f>IF($AP$902&gt;0,IPMT('Assumptions (Solar)'!$V$10,Model!AF$1,'Assumptions (Solar)'!$V$13,'Assumptions (Solar)'!$V$8*Model!$AP$902*('Assumptions (Solar)'!$AN$20*'Assumptions (Solar)'!$AN$2+'Assumptions (Solar)'!$AN$21*'Assumptions (Solar)'!$AN$3)/10^9),0)</f>
        <v>-0.007011106277</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-0.05133326099</v>
      </c>
      <c r="AR1051" s="160">
        <f>IF($AQ$902&gt;0,IPMT('Assumptions (Solar)'!$V$10,Model!X$1,'Assumptions (Solar)'!$V$13,'Assumptions (Solar)'!$V$8*Model!$AQ$902*('Assumptions (Solar)'!$AO$20*'Assumptions (Solar)'!$AO$2+'Assumptions (Solar)'!$AO$21*'Assumptions (Solar)'!$AO$3)/10^9),0)</f>
        <v>-0.04778975223</v>
      </c>
      <c r="AS1051" s="160">
        <f>IF($AQ$902&gt;0,IPMT('Assumptions (Solar)'!$V$10,Model!Y$1,'Assumptions (Solar)'!$V$13,'Assumptions (Solar)'!$V$8*Model!$AQ$902*('Assumptions (Solar)'!$AO$20*'Assumptions (Solar)'!$AO$2+'Assumptions (Solar)'!$AO$21*'Assumptions (Solar)'!$AO$3)/10^9),0)</f>
        <v>-0.04396276277</v>
      </c>
      <c r="AT1051" s="160">
        <f>IF($AQ$902&gt;0,IPMT('Assumptions (Solar)'!$V$10,Model!Z$1,'Assumptions (Solar)'!$V$13,'Assumptions (Solar)'!$V$8*Model!$AQ$902*('Assumptions (Solar)'!$AO$20*'Assumptions (Solar)'!$AO$2+'Assumptions (Solar)'!$AO$21*'Assumptions (Solar)'!$AO$3)/10^9),0)</f>
        <v>-0.03982961415</v>
      </c>
      <c r="AU1051" s="160">
        <f>IF($AQ$902&gt;0,IPMT('Assumptions (Solar)'!$V$10,Model!AA$1,'Assumptions (Solar)'!$V$13,'Assumptions (Solar)'!$V$8*Model!$AQ$902*('Assumptions (Solar)'!$AO$20*'Assumptions (Solar)'!$AO$2+'Assumptions (Solar)'!$AO$21*'Assumptions (Solar)'!$AO$3)/10^9),0)</f>
        <v>-0.03536581364</v>
      </c>
      <c r="AV1051" s="160">
        <f>IF($AQ$902&gt;0,IPMT('Assumptions (Solar)'!$V$10,Model!AB$1,'Assumptions (Solar)'!$V$13,'Assumptions (Solar)'!$V$8*Model!$AQ$902*('Assumptions (Solar)'!$AO$20*'Assumptions (Solar)'!$AO$2+'Assumptions (Solar)'!$AO$21*'Assumptions (Solar)'!$AO$3)/10^9),0)</f>
        <v>-0.0305449091</v>
      </c>
      <c r="AW1051" s="160">
        <f>IF($AQ$902&gt;0,IPMT('Assumptions (Solar)'!$V$10,Model!AC$1,'Assumptions (Solar)'!$V$13,'Assumptions (Solar)'!$V$8*Model!$AQ$902*('Assumptions (Solar)'!$AO$20*'Assumptions (Solar)'!$AO$2+'Assumptions (Solar)'!$AO$21*'Assumptions (Solar)'!$AO$3)/10^9),0)</f>
        <v>-0.02533833219</v>
      </c>
      <c r="AX1051" s="160">
        <f>IF($AQ$902&gt;0,IPMT('Assumptions (Solar)'!$V$10,Model!AD$1,'Assumptions (Solar)'!$V$13,'Assumptions (Solar)'!$V$8*Model!$AQ$902*('Assumptions (Solar)'!$AO$20*'Assumptions (Solar)'!$AO$2+'Assumptions (Solar)'!$AO$21*'Assumptions (Solar)'!$AO$3)/10^9),0)</f>
        <v>-0.01971522913</v>
      </c>
      <c r="AY1051" s="160">
        <f>IF($AQ$902&gt;0,IPMT('Assumptions (Solar)'!$V$10,Model!AE$1,'Assumptions (Solar)'!$V$13,'Assumptions (Solar)'!$V$8*Model!$AQ$902*('Assumptions (Solar)'!$AO$20*'Assumptions (Solar)'!$AO$2+'Assumptions (Solar)'!$AO$21*'Assumptions (Solar)'!$AO$3)/10^9),0)</f>
        <v>-0.01364227782</v>
      </c>
      <c r="AZ1051" s="160">
        <f>IF($AQ$902&gt;0,IPMT('Assumptions (Solar)'!$V$10,Model!AF$1,'Assumptions (Solar)'!$V$13,'Assumptions (Solar)'!$V$8*Model!$AQ$902*('Assumptions (Solar)'!$AO$20*'Assumptions (Solar)'!$AO$2+'Assumptions (Solar)'!$AO$21*'Assumptions (Solar)'!$AO$3)/10^9),0)</f>
        <v>-0.007083490405</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-0.0519868076</v>
      </c>
      <c r="AS1052" s="160">
        <f>IF($AR$902&gt;0,IPMT('Assumptions (Solar)'!$V$10,Model!X$1,'Assumptions (Solar)'!$V$13,'Assumptions (Solar)'!$V$8*Model!$AR$902*('Assumptions (Solar)'!$AP$20*'Assumptions (Solar)'!$AP$2+'Assumptions (Solar)'!$AP$21*'Assumptions (Solar)'!$AP$3)/10^9),0)</f>
        <v>-0.04839818485</v>
      </c>
      <c r="AT1052" s="160">
        <f>IF($AR$902&gt;0,IPMT('Assumptions (Solar)'!$V$10,Model!Y$1,'Assumptions (Solar)'!$V$13,'Assumptions (Solar)'!$V$8*Model!$AR$902*('Assumptions (Solar)'!$AP$20*'Assumptions (Solar)'!$AP$2+'Assumptions (Solar)'!$AP$21*'Assumptions (Solar)'!$AP$3)/10^9),0)</f>
        <v>-0.04452247229</v>
      </c>
      <c r="AU1052" s="160">
        <f>IF($AR$902&gt;0,IPMT('Assumptions (Solar)'!$V$10,Model!Z$1,'Assumptions (Solar)'!$V$13,'Assumptions (Solar)'!$V$8*Model!$AR$902*('Assumptions (Solar)'!$AP$20*'Assumptions (Solar)'!$AP$2+'Assumptions (Solar)'!$AP$21*'Assumptions (Solar)'!$AP$3)/10^9),0)</f>
        <v>-0.04033670271</v>
      </c>
      <c r="AV1052" s="160">
        <f>IF($AR$902&gt;0,IPMT('Assumptions (Solar)'!$V$10,Model!AA$1,'Assumptions (Solar)'!$V$13,'Assumptions (Solar)'!$V$8*Model!$AR$902*('Assumptions (Solar)'!$AP$20*'Assumptions (Solar)'!$AP$2+'Assumptions (Solar)'!$AP$21*'Assumptions (Solar)'!$AP$3)/10^9),0)</f>
        <v>-0.03581607157</v>
      </c>
      <c r="AW1052" s="160">
        <f>IF($AR$902&gt;0,IPMT('Assumptions (Solar)'!$V$10,Model!AB$1,'Assumptions (Solar)'!$V$13,'Assumptions (Solar)'!$V$8*Model!$AR$902*('Assumptions (Solar)'!$AP$20*'Assumptions (Solar)'!$AP$2+'Assumptions (Solar)'!$AP$21*'Assumptions (Solar)'!$AP$3)/10^9),0)</f>
        <v>-0.03093378994</v>
      </c>
      <c r="AX1052" s="160">
        <f>IF($AR$902&gt;0,IPMT('Assumptions (Solar)'!$V$10,Model!AC$1,'Assumptions (Solar)'!$V$13,'Assumptions (Solar)'!$V$8*Model!$AR$902*('Assumptions (Solar)'!$AP$20*'Assumptions (Solar)'!$AP$2+'Assumptions (Solar)'!$AP$21*'Assumptions (Solar)'!$AP$3)/10^9),0)</f>
        <v>-0.02566092578</v>
      </c>
      <c r="AY1052" s="160">
        <f>IF($AR$902&gt;0,IPMT('Assumptions (Solar)'!$V$10,Model!AD$1,'Assumptions (Solar)'!$V$13,'Assumptions (Solar)'!$V$8*Model!$AR$902*('Assumptions (Solar)'!$AP$20*'Assumptions (Solar)'!$AP$2+'Assumptions (Solar)'!$AP$21*'Assumptions (Solar)'!$AP$3)/10^9),0)</f>
        <v>-0.01996623249</v>
      </c>
      <c r="AZ1052" s="160">
        <f>IF($AR$902&gt;0,IPMT('Assumptions (Solar)'!$V$10,Model!AE$1,'Assumptions (Solar)'!$V$13,'Assumptions (Solar)'!$V$8*Model!$AR$902*('Assumptions (Solar)'!$AP$20*'Assumptions (Solar)'!$AP$2+'Assumptions (Solar)'!$AP$21*'Assumptions (Solar)'!$AP$3)/10^9),0)</f>
        <v>-0.01381596373</v>
      </c>
      <c r="BA1052" s="160">
        <f>IF($AR$902&gt;0,IPMT('Assumptions (Solar)'!$V$10,Model!AF$1,'Assumptions (Solar)'!$V$13,'Assumptions (Solar)'!$V$8*Model!$AR$902*('Assumptions (Solar)'!$AP$20*'Assumptions (Solar)'!$AP$2+'Assumptions (Solar)'!$AP$21*'Assumptions (Solar)'!$AP$3)/10^9),0)</f>
        <v>-0.007173673478</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-0.05272889717</v>
      </c>
      <c r="AT1053" s="160">
        <f>IF($AS$902&gt;0,IPMT('Assumptions (Solar)'!$V$10,Model!X$1,'Assumptions (Solar)'!$V$13,'Assumptions (Solar)'!$V$8*Model!$AS$902*('Assumptions (Solar)'!$AQ$20*'Assumptions (Solar)'!$AQ$2+'Assumptions (Solar)'!$AQ$21*'Assumptions (Solar)'!$AQ$3)/10^9),0)</f>
        <v>-0.04908904836</v>
      </c>
      <c r="AU1053" s="160">
        <f>IF($AS$902&gt;0,IPMT('Assumptions (Solar)'!$V$10,Model!Y$1,'Assumptions (Solar)'!$V$13,'Assumptions (Solar)'!$V$8*Model!$AS$902*('Assumptions (Solar)'!$AQ$20*'Assumptions (Solar)'!$AQ$2+'Assumptions (Solar)'!$AQ$21*'Assumptions (Solar)'!$AQ$3)/10^9),0)</f>
        <v>-0.04515801165</v>
      </c>
      <c r="AV1053" s="160">
        <f>IF($AS$902&gt;0,IPMT('Assumptions (Solar)'!$V$10,Model!Z$1,'Assumptions (Solar)'!$V$13,'Assumptions (Solar)'!$V$8*Model!$AS$902*('Assumptions (Solar)'!$AQ$20*'Assumptions (Solar)'!$AQ$2+'Assumptions (Solar)'!$AQ$21*'Assumptions (Solar)'!$AQ$3)/10^9),0)</f>
        <v>-0.04091249199</v>
      </c>
      <c r="AW1053" s="160">
        <f>IF($AS$902&gt;0,IPMT('Assumptions (Solar)'!$V$10,Model!AA$1,'Assumptions (Solar)'!$V$13,'Assumptions (Solar)'!$V$8*Model!$AS$902*('Assumptions (Solar)'!$AQ$20*'Assumptions (Solar)'!$AQ$2+'Assumptions (Solar)'!$AQ$21*'Assumptions (Solar)'!$AQ$3)/10^9),0)</f>
        <v>-0.03632733077</v>
      </c>
      <c r="AX1053" s="160">
        <f>IF($AS$902&gt;0,IPMT('Assumptions (Solar)'!$V$10,Model!AB$1,'Assumptions (Solar)'!$V$13,'Assumptions (Solar)'!$V$8*Model!$AS$902*('Assumptions (Solar)'!$AQ$20*'Assumptions (Solar)'!$AQ$2+'Assumptions (Solar)'!$AQ$21*'Assumptions (Solar)'!$AQ$3)/10^9),0)</f>
        <v>-0.03137535664</v>
      </c>
      <c r="AY1053" s="160">
        <f>IF($AS$902&gt;0,IPMT('Assumptions (Solar)'!$V$10,Model!AC$1,'Assumptions (Solar)'!$V$13,'Assumptions (Solar)'!$V$8*Model!$AS$902*('Assumptions (Solar)'!$AQ$20*'Assumptions (Solar)'!$AQ$2+'Assumptions (Solar)'!$AQ$21*'Assumptions (Solar)'!$AQ$3)/10^9),0)</f>
        <v>-0.02602722459</v>
      </c>
      <c r="AZ1053" s="160">
        <f>IF($AS$902&gt;0,IPMT('Assumptions (Solar)'!$V$10,Model!AD$1,'Assumptions (Solar)'!$V$13,'Assumptions (Solar)'!$V$8*Model!$AS$902*('Assumptions (Solar)'!$AQ$20*'Assumptions (Solar)'!$AQ$2+'Assumptions (Solar)'!$AQ$21*'Assumptions (Solar)'!$AQ$3)/10^9),0)</f>
        <v>-0.02025124197</v>
      </c>
      <c r="BA1053" s="160">
        <f>IF($AS$902&gt;0,IPMT('Assumptions (Solar)'!$V$10,Model!AE$1,'Assumptions (Solar)'!$V$13,'Assumptions (Solar)'!$V$8*Model!$AS$902*('Assumptions (Solar)'!$AQ$20*'Assumptions (Solar)'!$AQ$2+'Assumptions (Solar)'!$AQ$21*'Assumptions (Solar)'!$AQ$3)/10^9),0)</f>
        <v>-0.01401318074</v>
      </c>
      <c r="BB1053" s="160">
        <f>IF($AS$902&gt;0,IPMT('Assumptions (Solar)'!$V$10,Model!AF$1,'Assumptions (Solar)'!$V$13,'Assumptions (Solar)'!$V$8*Model!$AS$902*('Assumptions (Solar)'!$AQ$20*'Assumptions (Solar)'!$AQ$2+'Assumptions (Solar)'!$AQ$21*'Assumptions (Solar)'!$AQ$3)/10^9),0)</f>
        <v>-0.007276074616</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-0.05449918526</v>
      </c>
      <c r="AU1054" s="160">
        <f>IF($AT$902&gt;0,IPMT('Assumptions (Solar)'!$V$10,Model!X$1,'Assumptions (Solar)'!$V$13,'Assumptions (Solar)'!$V$8*Model!$AT$902*('Assumptions (Solar)'!$AR$20*'Assumptions (Solar)'!$AR$2+'Assumptions (Solar)'!$AR$21*'Assumptions (Solar)'!$AR$3)/10^9),0)</f>
        <v>-0.05073713437</v>
      </c>
      <c r="AV1054" s="160">
        <f>IF($AT$902&gt;0,IPMT('Assumptions (Solar)'!$V$10,Model!Y$1,'Assumptions (Solar)'!$V$13,'Assumptions (Solar)'!$V$8*Model!$AT$902*('Assumptions (Solar)'!$AR$20*'Assumptions (Solar)'!$AR$2+'Assumptions (Solar)'!$AR$21*'Assumptions (Solar)'!$AR$3)/10^9),0)</f>
        <v>-0.04667411941</v>
      </c>
      <c r="AW1054" s="160">
        <f>IF($AT$902&gt;0,IPMT('Assumptions (Solar)'!$V$10,Model!Z$1,'Assumptions (Solar)'!$V$13,'Assumptions (Solar)'!$V$8*Model!$AT$902*('Assumptions (Solar)'!$AR$20*'Assumptions (Solar)'!$AR$2+'Assumptions (Solar)'!$AR$21*'Assumptions (Solar)'!$AR$3)/10^9),0)</f>
        <v>-0.04228606324</v>
      </c>
      <c r="AX1054" s="160">
        <f>IF($AT$902&gt;0,IPMT('Assumptions (Solar)'!$V$10,Model!AA$1,'Assumptions (Solar)'!$V$13,'Assumptions (Solar)'!$V$8*Model!$AT$902*('Assumptions (Solar)'!$AR$20*'Assumptions (Solar)'!$AR$2+'Assumptions (Solar)'!$AR$21*'Assumptions (Solar)'!$AR$3)/10^9),0)</f>
        <v>-0.03754696259</v>
      </c>
      <c r="AY1054" s="160">
        <f>IF($AT$902&gt;0,IPMT('Assumptions (Solar)'!$V$10,Model!AB$1,'Assumptions (Solar)'!$V$13,'Assumptions (Solar)'!$V$8*Model!$AT$902*('Assumptions (Solar)'!$AR$20*'Assumptions (Solar)'!$AR$2+'Assumptions (Solar)'!$AR$21*'Assumptions (Solar)'!$AR$3)/10^9),0)</f>
        <v>-0.03242873388</v>
      </c>
      <c r="AZ1054" s="160">
        <f>IF($AT$902&gt;0,IPMT('Assumptions (Solar)'!$V$10,Model!AC$1,'Assumptions (Solar)'!$V$13,'Assumptions (Solar)'!$V$8*Model!$AT$902*('Assumptions (Solar)'!$AR$20*'Assumptions (Solar)'!$AR$2+'Assumptions (Solar)'!$AR$21*'Assumptions (Solar)'!$AR$3)/10^9),0)</f>
        <v>-0.02690104688</v>
      </c>
      <c r="BA1054" s="160">
        <f>IF($AT$902&gt;0,IPMT('Assumptions (Solar)'!$V$10,Model!AD$1,'Assumptions (Solar)'!$V$13,'Assumptions (Solar)'!$V$8*Model!$AT$902*('Assumptions (Solar)'!$AR$20*'Assumptions (Solar)'!$AR$2+'Assumptions (Solar)'!$AR$21*'Assumptions (Solar)'!$AR$3)/10^9),0)</f>
        <v>-0.02093114491</v>
      </c>
      <c r="BB1054" s="160">
        <f>IF($AT$902&gt;0,IPMT('Assumptions (Solar)'!$V$10,Model!AE$1,'Assumptions (Solar)'!$V$13,'Assumptions (Solar)'!$V$8*Model!$AT$902*('Assumptions (Solar)'!$AR$20*'Assumptions (Solar)'!$AR$2+'Assumptions (Solar)'!$AR$21*'Assumptions (Solar)'!$AR$3)/10^9),0)</f>
        <v>-0.01448365079</v>
      </c>
      <c r="BC1054" s="160">
        <f>IF($AT$902&gt;0,IPMT('Assumptions (Solar)'!$V$10,Model!AF$1,'Assumptions (Solar)'!$V$13,'Assumptions (Solar)'!$V$8*Model!$AT$902*('Assumptions (Solar)'!$AR$20*'Assumptions (Solar)'!$AR$2+'Assumptions (Solar)'!$AR$21*'Assumptions (Solar)'!$AR$3)/10^9),0)</f>
        <v>-0.007520357143</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-0.05400535674</v>
      </c>
      <c r="AV1055" s="160">
        <f>IF($AU$902&gt;0,IPMT('Assumptions (Solar)'!$V$10,Model!X$1,'Assumptions (Solar)'!$V$13,'Assumptions (Solar)'!$V$8*Model!$AU$902*('Assumptions (Solar)'!$AS$20*'Assumptions (Solar)'!$AS$2+'Assumptions (Solar)'!$AS$21*'Assumptions (Solar)'!$AS$3)/10^9),0)</f>
        <v>-0.05027739458</v>
      </c>
      <c r="AW1055" s="160">
        <f>IF($AU$902&gt;0,IPMT('Assumptions (Solar)'!$V$10,Model!Y$1,'Assumptions (Solar)'!$V$13,'Assumptions (Solar)'!$V$8*Model!$AU$902*('Assumptions (Solar)'!$AS$20*'Assumptions (Solar)'!$AS$2+'Assumptions (Solar)'!$AS$21*'Assumptions (Solar)'!$AS$3)/10^9),0)</f>
        <v>-0.04625119544</v>
      </c>
      <c r="AX1055" s="160">
        <f>IF($AU$902&gt;0,IPMT('Assumptions (Solar)'!$V$10,Model!Z$1,'Assumptions (Solar)'!$V$13,'Assumptions (Solar)'!$V$8*Model!$AU$902*('Assumptions (Solar)'!$AS$20*'Assumptions (Solar)'!$AS$2+'Assumptions (Solar)'!$AS$21*'Assumptions (Solar)'!$AS$3)/10^9),0)</f>
        <v>-0.04190290038</v>
      </c>
      <c r="AY1055" s="160">
        <f>IF($AU$902&gt;0,IPMT('Assumptions (Solar)'!$V$10,Model!AA$1,'Assumptions (Solar)'!$V$13,'Assumptions (Solar)'!$V$8*Model!$AU$902*('Assumptions (Solar)'!$AS$20*'Assumptions (Solar)'!$AS$2+'Assumptions (Solar)'!$AS$21*'Assumptions (Solar)'!$AS$3)/10^9),0)</f>
        <v>-0.03720674171</v>
      </c>
      <c r="AZ1055" s="160">
        <f>IF($AU$902&gt;0,IPMT('Assumptions (Solar)'!$V$10,Model!AB$1,'Assumptions (Solar)'!$V$13,'Assumptions (Solar)'!$V$8*Model!$AU$902*('Assumptions (Solar)'!$AS$20*'Assumptions (Solar)'!$AS$2+'Assumptions (Solar)'!$AS$21*'Assumptions (Solar)'!$AS$3)/10^9),0)</f>
        <v>-0.03213489034</v>
      </c>
      <c r="BA1055" s="160">
        <f>IF($AU$902&gt;0,IPMT('Assumptions (Solar)'!$V$10,Model!AC$1,'Assumptions (Solar)'!$V$13,'Assumptions (Solar)'!$V$8*Model!$AU$902*('Assumptions (Solar)'!$AS$20*'Assumptions (Solar)'!$AS$2+'Assumptions (Solar)'!$AS$21*'Assumptions (Solar)'!$AS$3)/10^9),0)</f>
        <v>-0.02665729086</v>
      </c>
      <c r="BB1055" s="160">
        <f>IF($AU$902&gt;0,IPMT('Assumptions (Solar)'!$V$10,Model!AD$1,'Assumptions (Solar)'!$V$13,'Assumptions (Solar)'!$V$8*Model!$AU$902*('Assumptions (Solar)'!$AS$20*'Assumptions (Solar)'!$AS$2+'Assumptions (Solar)'!$AS$21*'Assumptions (Solar)'!$AS$3)/10^9),0)</f>
        <v>-0.02074148343</v>
      </c>
      <c r="BC1055" s="160">
        <f>IF($AU$902&gt;0,IPMT('Assumptions (Solar)'!$V$10,Model!AE$1,'Assumptions (Solar)'!$V$13,'Assumptions (Solar)'!$V$8*Model!$AU$902*('Assumptions (Solar)'!$AS$20*'Assumptions (Solar)'!$AS$2+'Assumptions (Solar)'!$AS$21*'Assumptions (Solar)'!$AS$3)/10^9),0)</f>
        <v>-0.0143524114</v>
      </c>
      <c r="BD1055" s="160">
        <f>IF($AU$902&gt;0,IPMT('Assumptions (Solar)'!$V$10,Model!AF$1,'Assumptions (Solar)'!$V$13,'Assumptions (Solar)'!$V$8*Model!$AU$902*('Assumptions (Solar)'!$AS$20*'Assumptions (Solar)'!$AS$2+'Assumptions (Solar)'!$AS$21*'Assumptions (Solar)'!$AS$3)/10^9),0)</f>
        <v>-0.007452213613</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-0.05374950587</v>
      </c>
      <c r="AW1056" s="160">
        <f>IF($AV$902&gt;0,IPMT('Assumptions (Solar)'!$V$10,Model!X$1,'Assumptions (Solar)'!$V$13,'Assumptions (Solar)'!$V$8*Model!$AV$902*('Assumptions (Solar)'!$AT$20*'Assumptions (Solar)'!$AT$2+'Assumptions (Solar)'!$AT$21*'Assumptions (Solar)'!$AT$3)/10^9),0)</f>
        <v>-0.05003920496</v>
      </c>
      <c r="AX1056" s="160">
        <f>IF($AV$902&gt;0,IPMT('Assumptions (Solar)'!$V$10,Model!Y$1,'Assumptions (Solar)'!$V$13,'Assumptions (Solar)'!$V$8*Model!$AV$902*('Assumptions (Solar)'!$AT$20*'Assumptions (Solar)'!$AT$2+'Assumptions (Solar)'!$AT$21*'Assumptions (Solar)'!$AT$3)/10^9),0)</f>
        <v>-0.04603207998</v>
      </c>
      <c r="AY1056" s="160">
        <f>IF($AV$902&gt;0,IPMT('Assumptions (Solar)'!$V$10,Model!Z$1,'Assumptions (Solar)'!$V$13,'Assumptions (Solar)'!$V$8*Model!$AV$902*('Assumptions (Solar)'!$AT$20*'Assumptions (Solar)'!$AT$2+'Assumptions (Solar)'!$AT$21*'Assumptions (Solar)'!$AT$3)/10^9),0)</f>
        <v>-0.041704385</v>
      </c>
      <c r="AZ1056" s="160">
        <f>IF($AV$902&gt;0,IPMT('Assumptions (Solar)'!$V$10,Model!AA$1,'Assumptions (Solar)'!$V$13,'Assumptions (Solar)'!$V$8*Model!$AV$902*('Assumptions (Solar)'!$AT$20*'Assumptions (Solar)'!$AT$2+'Assumptions (Solar)'!$AT$21*'Assumptions (Solar)'!$AT$3)/10^9),0)</f>
        <v>-0.03703047442</v>
      </c>
      <c r="BA1056" s="160">
        <f>IF($AV$902&gt;0,IPMT('Assumptions (Solar)'!$V$10,Model!AB$1,'Assumptions (Solar)'!$V$13,'Assumptions (Solar)'!$V$8*Model!$AV$902*('Assumptions (Solar)'!$AT$20*'Assumptions (Solar)'!$AT$2+'Assumptions (Solar)'!$AT$21*'Assumptions (Solar)'!$AT$3)/10^9),0)</f>
        <v>-0.031982651</v>
      </c>
      <c r="BB1056" s="160">
        <f>IF($AV$902&gt;0,IPMT('Assumptions (Solar)'!$V$10,Model!AC$1,'Assumptions (Solar)'!$V$13,'Assumptions (Solar)'!$V$8*Model!$AV$902*('Assumptions (Solar)'!$AT$20*'Assumptions (Solar)'!$AT$2+'Assumptions (Solar)'!$AT$21*'Assumptions (Solar)'!$AT$3)/10^9),0)</f>
        <v>-0.0265310017</v>
      </c>
      <c r="BC1056" s="160">
        <f>IF($AV$902&gt;0,IPMT('Assumptions (Solar)'!$V$10,Model!AD$1,'Assumptions (Solar)'!$V$13,'Assumptions (Solar)'!$V$8*Model!$AV$902*('Assumptions (Solar)'!$AT$20*'Assumptions (Solar)'!$AT$2+'Assumptions (Solar)'!$AT$21*'Assumptions (Solar)'!$AT$3)/10^9),0)</f>
        <v>-0.02064322046</v>
      </c>
      <c r="BD1056" s="160">
        <f>IF($AV$902&gt;0,IPMT('Assumptions (Solar)'!$V$10,Model!AE$1,'Assumptions (Solar)'!$V$13,'Assumptions (Solar)'!$V$8*Model!$AV$902*('Assumptions (Solar)'!$AT$20*'Assumptions (Solar)'!$AT$2+'Assumptions (Solar)'!$AT$21*'Assumptions (Solar)'!$AT$3)/10^9),0)</f>
        <v>-0.01428441672</v>
      </c>
      <c r="BE1056" s="160">
        <f>IF($AV$902&gt;0,IPMT('Assumptions (Solar)'!$V$10,Model!AF$1,'Assumptions (Solar)'!$V$13,'Assumptions (Solar)'!$V$8*Model!$AV$902*('Assumptions (Solar)'!$AT$20*'Assumptions (Solar)'!$AT$2+'Assumptions (Solar)'!$AT$21*'Assumptions (Solar)'!$AT$3)/10^9),0)</f>
        <v>-0.007416908682</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-0.05427407804</v>
      </c>
      <c r="AX1057" s="160">
        <f>IF($AW$902&gt;0,IPMT('Assumptions (Solar)'!$V$10,Model!X$1,'Assumptions (Solar)'!$V$13,'Assumptions (Solar)'!$V$8*Model!$AW$902*('Assumptions (Solar)'!$AU$20*'Assumptions (Solar)'!$AU$2+'Assumptions (Solar)'!$AU$21*'Assumptions (Solar)'!$AU$3)/10^9),0)</f>
        <v>-0.05052756618</v>
      </c>
      <c r="AY1057" s="160">
        <f>IF($AW$902&gt;0,IPMT('Assumptions (Solar)'!$V$10,Model!Y$1,'Assumptions (Solar)'!$V$13,'Assumptions (Solar)'!$V$8*Model!$AW$902*('Assumptions (Solar)'!$AU$20*'Assumptions (Solar)'!$AU$2+'Assumptions (Solar)'!$AU$21*'Assumptions (Solar)'!$AU$3)/10^9),0)</f>
        <v>-0.04648133338</v>
      </c>
      <c r="AZ1057" s="160">
        <f>IF($AW$902&gt;0,IPMT('Assumptions (Solar)'!$V$10,Model!Z$1,'Assumptions (Solar)'!$V$13,'Assumptions (Solar)'!$V$8*Model!$AW$902*('Assumptions (Solar)'!$AU$20*'Assumptions (Solar)'!$AU$2+'Assumptions (Solar)'!$AU$21*'Assumptions (Solar)'!$AU$3)/10^9),0)</f>
        <v>-0.04211140195</v>
      </c>
      <c r="BA1057" s="160">
        <f>IF($AW$902&gt;0,IPMT('Assumptions (Solar)'!$V$10,Model!AA$1,'Assumptions (Solar)'!$V$13,'Assumptions (Solar)'!$V$8*Model!$AW$902*('Assumptions (Solar)'!$AU$20*'Assumptions (Solar)'!$AU$2+'Assumptions (Solar)'!$AU$21*'Assumptions (Solar)'!$AU$3)/10^9),0)</f>
        <v>-0.037391876</v>
      </c>
      <c r="BB1057" s="160">
        <f>IF($AW$902&gt;0,IPMT('Assumptions (Solar)'!$V$10,Model!AB$1,'Assumptions (Solar)'!$V$13,'Assumptions (Solar)'!$V$8*Model!$AW$902*('Assumptions (Solar)'!$AU$20*'Assumptions (Solar)'!$AU$2+'Assumptions (Solar)'!$AU$21*'Assumptions (Solar)'!$AU$3)/10^9),0)</f>
        <v>-0.03229478798</v>
      </c>
      <c r="BC1057" s="160">
        <f>IF($AW$902&gt;0,IPMT('Assumptions (Solar)'!$V$10,Model!AC$1,'Assumptions (Solar)'!$V$13,'Assumptions (Solar)'!$V$8*Model!$AW$902*('Assumptions (Solar)'!$AU$20*'Assumptions (Solar)'!$AU$2+'Assumptions (Solar)'!$AU$21*'Assumptions (Solar)'!$AU$3)/10^9),0)</f>
        <v>-0.02678993292</v>
      </c>
      <c r="BD1057" s="160">
        <f>IF($AW$902&gt;0,IPMT('Assumptions (Solar)'!$V$10,Model!AD$1,'Assumptions (Solar)'!$V$13,'Assumptions (Solar)'!$V$8*Model!$AW$902*('Assumptions (Solar)'!$AU$20*'Assumptions (Solar)'!$AU$2+'Assumptions (Solar)'!$AU$21*'Assumptions (Solar)'!$AU$3)/10^9),0)</f>
        <v>-0.02084468946</v>
      </c>
      <c r="BE1057" s="160">
        <f>IF($AW$902&gt;0,IPMT('Assumptions (Solar)'!$V$10,Model!AE$1,'Assumptions (Solar)'!$V$13,'Assumptions (Solar)'!$V$8*Model!$AW$902*('Assumptions (Solar)'!$AU$20*'Assumptions (Solar)'!$AU$2+'Assumptions (Solar)'!$AU$21*'Assumptions (Solar)'!$AU$3)/10^9),0)</f>
        <v>-0.01442382651</v>
      </c>
      <c r="BF1057" s="160">
        <f>IF($AW$902&gt;0,IPMT('Assumptions (Solar)'!$V$10,Model!AF$1,'Assumptions (Solar)'!$V$13,'Assumptions (Solar)'!$V$8*Model!$AW$902*('Assumptions (Solar)'!$AU$20*'Assumptions (Solar)'!$AU$2+'Assumptions (Solar)'!$AU$21*'Assumptions (Solar)'!$AU$3)/10^9),0)</f>
        <v>-0.007489294536</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-0.1095973217</v>
      </c>
      <c r="AY1058" s="160">
        <f>IF($AX$902&gt;0,IPMT('Assumptions (Solar)'!$V$10,Model!X$1,'Assumptions (Solar)'!$V$13,'Assumptions (Solar)'!$V$8*Model!$AX$902*('Assumptions (Solar)'!$AV$20*'Assumptions (Solar)'!$AV$2+'Assumptions (Solar)'!$AV$21*'Assumptions (Solar)'!$AV$3)/10^9),0)</f>
        <v>-0.1020318747</v>
      </c>
      <c r="AZ1058" s="160">
        <f>IF($AX$902&gt;0,IPMT('Assumptions (Solar)'!$V$10,Model!Y$1,'Assumptions (Solar)'!$V$13,'Assumptions (Solar)'!$V$8*Model!$AX$902*('Assumptions (Solar)'!$AV$20*'Assumptions (Solar)'!$AV$2+'Assumptions (Solar)'!$AV$21*'Assumptions (Solar)'!$AV$3)/10^9),0)</f>
        <v>-0.09386119181</v>
      </c>
      <c r="BA1058" s="160">
        <f>IF($AX$902&gt;0,IPMT('Assumptions (Solar)'!$V$10,Model!Z$1,'Assumptions (Solar)'!$V$13,'Assumptions (Solar)'!$V$8*Model!$AX$902*('Assumptions (Solar)'!$AV$20*'Assumptions (Solar)'!$AV$2+'Assumptions (Solar)'!$AV$21*'Assumptions (Solar)'!$AV$3)/10^9),0)</f>
        <v>-0.08503685433</v>
      </c>
      <c r="BB1058" s="160">
        <f>IF($AX$902&gt;0,IPMT('Assumptions (Solar)'!$V$10,Model!AA$1,'Assumptions (Solar)'!$V$13,'Assumptions (Solar)'!$V$8*Model!$AX$902*('Assumptions (Solar)'!$AV$20*'Assumptions (Solar)'!$AV$2+'Assumptions (Solar)'!$AV$21*'Assumptions (Solar)'!$AV$3)/10^9),0)</f>
        <v>-0.07550656986</v>
      </c>
      <c r="BC1058" s="160">
        <f>IF($AX$902&gt;0,IPMT('Assumptions (Solar)'!$V$10,Model!AB$1,'Assumptions (Solar)'!$V$13,'Assumptions (Solar)'!$V$8*Model!$AX$902*('Assumptions (Solar)'!$AV$20*'Assumptions (Solar)'!$AV$2+'Assumptions (Solar)'!$AV$21*'Assumptions (Solar)'!$AV$3)/10^9),0)</f>
        <v>-0.06521386263</v>
      </c>
      <c r="BD1058" s="160">
        <f>IF($AX$902&gt;0,IPMT('Assumptions (Solar)'!$V$10,Model!AC$1,'Assumptions (Solar)'!$V$13,'Assumptions (Solar)'!$V$8*Model!$AX$902*('Assumptions (Solar)'!$AV$20*'Assumptions (Solar)'!$AV$2+'Assumptions (Solar)'!$AV$21*'Assumptions (Solar)'!$AV$3)/10^9),0)</f>
        <v>-0.05409773881</v>
      </c>
      <c r="BE1058" s="160">
        <f>IF($AX$902&gt;0,IPMT('Assumptions (Solar)'!$V$10,Model!AD$1,'Assumptions (Solar)'!$V$13,'Assumptions (Solar)'!$V$8*Model!$AX$902*('Assumptions (Solar)'!$AV$20*'Assumptions (Solar)'!$AV$2+'Assumptions (Solar)'!$AV$21*'Assumptions (Solar)'!$AV$3)/10^9),0)</f>
        <v>-0.0420923251</v>
      </c>
      <c r="BF1058" s="160">
        <f>IF($AX$902&gt;0,IPMT('Assumptions (Solar)'!$V$10,Model!AE$1,'Assumptions (Solar)'!$V$13,'Assumptions (Solar)'!$V$8*Model!$AX$902*('Assumptions (Solar)'!$AV$20*'Assumptions (Solar)'!$AV$2+'Assumptions (Solar)'!$AV$21*'Assumptions (Solar)'!$AV$3)/10^9),0)</f>
        <v>-0.02912647828</v>
      </c>
      <c r="BG1058" s="160">
        <f>IF($AX$902&gt;0,IPMT('Assumptions (Solar)'!$V$10,Model!AF$1,'Assumptions (Solar)'!$V$13,'Assumptions (Solar)'!$V$8*Model!$AX$902*('Assumptions (Solar)'!$AV$20*'Assumptions (Solar)'!$AV$2+'Assumptions (Solar)'!$AV$21*'Assumptions (Solar)'!$AV$3)/10^9),0)</f>
        <v>-0.01512336372</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-0.1104904899</v>
      </c>
      <c r="AZ1059" s="160">
        <f>IF($AY$902&gt;0,IPMT('Assumptions (Solar)'!$V$10,Model!X$1,'Assumptions (Solar)'!$V$13,'Assumptions (Solar)'!$V$8*Model!$AY$902*('Assumptions (Solar)'!$AW$20*'Assumptions (Solar)'!$AW$2+'Assumptions (Solar)'!$AW$21*'Assumptions (Solar)'!$AW$3)/10^9),0)</f>
        <v>-0.1028633878</v>
      </c>
      <c r="BA1059" s="160">
        <f>IF($AY$902&gt;0,IPMT('Assumptions (Solar)'!$V$10,Model!Y$1,'Assumptions (Solar)'!$V$13,'Assumptions (Solar)'!$V$8*Model!$AY$902*('Assumptions (Solar)'!$AW$20*'Assumptions (Solar)'!$AW$2+'Assumptions (Solar)'!$AW$21*'Assumptions (Solar)'!$AW$3)/10^9),0)</f>
        <v>-0.09462611765</v>
      </c>
      <c r="BB1059" s="160">
        <f>IF($AY$902&gt;0,IPMT('Assumptions (Solar)'!$V$10,Model!Z$1,'Assumptions (Solar)'!$V$13,'Assumptions (Solar)'!$V$8*Model!$AY$902*('Assumptions (Solar)'!$AW$20*'Assumptions (Solar)'!$AW$2+'Assumptions (Solar)'!$AW$21*'Assumptions (Solar)'!$AW$3)/10^9),0)</f>
        <v>-0.08572986586</v>
      </c>
      <c r="BC1059" s="160">
        <f>IF($AY$902&gt;0,IPMT('Assumptions (Solar)'!$V$10,Model!AA$1,'Assumptions (Solar)'!$V$13,'Assumptions (Solar)'!$V$8*Model!$AY$902*('Assumptions (Solar)'!$AW$20*'Assumptions (Solar)'!$AW$2+'Assumptions (Solar)'!$AW$21*'Assumptions (Solar)'!$AW$3)/10^9),0)</f>
        <v>-0.07612191392</v>
      </c>
      <c r="BD1059" s="160">
        <f>IF($AY$902&gt;0,IPMT('Assumptions (Solar)'!$V$10,Model!AB$1,'Assumptions (Solar)'!$V$13,'Assumptions (Solar)'!$V$8*Model!$AY$902*('Assumptions (Solar)'!$AW$20*'Assumptions (Solar)'!$AW$2+'Assumptions (Solar)'!$AW$21*'Assumptions (Solar)'!$AW$3)/10^9),0)</f>
        <v>-0.06574532582</v>
      </c>
      <c r="BE1059" s="160">
        <f>IF($AY$902&gt;0,IPMT('Assumptions (Solar)'!$V$10,Model!AC$1,'Assumptions (Solar)'!$V$13,'Assumptions (Solar)'!$V$8*Model!$AY$902*('Assumptions (Solar)'!$AW$20*'Assumptions (Solar)'!$AW$2+'Assumptions (Solar)'!$AW$21*'Assumptions (Solar)'!$AW$3)/10^9),0)</f>
        <v>-0.05453861068</v>
      </c>
      <c r="BF1059" s="160">
        <f>IF($AY$902&gt;0,IPMT('Assumptions (Solar)'!$V$10,Model!AD$1,'Assumptions (Solar)'!$V$13,'Assumptions (Solar)'!$V$8*Model!$AY$902*('Assumptions (Solar)'!$AW$20*'Assumptions (Solar)'!$AW$2+'Assumptions (Solar)'!$AW$21*'Assumptions (Solar)'!$AW$3)/10^9),0)</f>
        <v>-0.04243535832</v>
      </c>
      <c r="BG1059" s="160">
        <f>IF($AY$902&gt;0,IPMT('Assumptions (Solar)'!$V$10,Model!AE$1,'Assumptions (Solar)'!$V$13,'Assumptions (Solar)'!$V$8*Model!$AY$902*('Assumptions (Solar)'!$AW$20*'Assumptions (Solar)'!$AW$2+'Assumptions (Solar)'!$AW$21*'Assumptions (Solar)'!$AW$3)/10^9),0)</f>
        <v>-0.02936384578</v>
      </c>
      <c r="BH1059" s="160">
        <f>IF($AY$902&gt;0,IPMT('Assumptions (Solar)'!$V$10,Model!AF$1,'Assumptions (Solar)'!$V$13,'Assumptions (Solar)'!$V$8*Model!$AY$902*('Assumptions (Solar)'!$AW$20*'Assumptions (Solar)'!$AW$2+'Assumptions (Solar)'!$AW$21*'Assumptions (Solar)'!$AW$3)/10^9),0)</f>
        <v>-0.01524661223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-0.1115354512</v>
      </c>
      <c r="BA1060" s="160">
        <f>IF($AZ$902&gt;0,IPMT('Assumptions (Solar)'!$V$10,Model!X$1,'Assumptions (Solar)'!$V$13,'Assumptions (Solar)'!$V$8*Model!$AZ$902*('Assumptions (Solar)'!$AX$20*'Assumptions (Solar)'!$AX$2+'Assumptions (Solar)'!$AX$21*'Assumptions (Solar)'!$AX$3)/10^9),0)</f>
        <v>-0.103836216</v>
      </c>
      <c r="BB1060" s="160">
        <f>IF($AZ$902&gt;0,IPMT('Assumptions (Solar)'!$V$10,Model!Y$1,'Assumptions (Solar)'!$V$13,'Assumptions (Solar)'!$V$8*Model!$AZ$902*('Assumptions (Solar)'!$AX$20*'Assumptions (Solar)'!$AX$2+'Assumptions (Solar)'!$AX$21*'Assumptions (Solar)'!$AX$3)/10^9),0)</f>
        <v>-0.09552104206</v>
      </c>
      <c r="BC1060" s="160">
        <f>IF($AZ$902&gt;0,IPMT('Assumptions (Solar)'!$V$10,Model!Z$1,'Assumptions (Solar)'!$V$13,'Assumptions (Solar)'!$V$8*Model!$AZ$902*('Assumptions (Solar)'!$AX$20*'Assumptions (Solar)'!$AX$2+'Assumptions (Solar)'!$AX$21*'Assumptions (Solar)'!$AX$3)/10^9),0)</f>
        <v>-0.08654065416</v>
      </c>
      <c r="BD1060" s="160">
        <f>IF($AZ$902&gt;0,IPMT('Assumptions (Solar)'!$V$10,Model!AA$1,'Assumptions (Solar)'!$V$13,'Assumptions (Solar)'!$V$8*Model!$AZ$902*('Assumptions (Solar)'!$AX$20*'Assumptions (Solar)'!$AX$2+'Assumptions (Solar)'!$AX$21*'Assumptions (Solar)'!$AX$3)/10^9),0)</f>
        <v>-0.07684183523</v>
      </c>
      <c r="BE1060" s="160">
        <f>IF($AZ$902&gt;0,IPMT('Assumptions (Solar)'!$V$10,Model!AB$1,'Assumptions (Solar)'!$V$13,'Assumptions (Solar)'!$V$8*Model!$AZ$902*('Assumptions (Solar)'!$AX$20*'Assumptions (Solar)'!$AX$2+'Assumptions (Solar)'!$AX$21*'Assumptions (Solar)'!$AX$3)/10^9),0)</f>
        <v>-0.06636711078</v>
      </c>
      <c r="BF1060" s="160">
        <f>IF($AZ$902&gt;0,IPMT('Assumptions (Solar)'!$V$10,Model!AC$1,'Assumptions (Solar)'!$V$13,'Assumptions (Solar)'!$V$8*Model!$AZ$902*('Assumptions (Solar)'!$AX$20*'Assumptions (Solar)'!$AX$2+'Assumptions (Solar)'!$AX$21*'Assumptions (Solar)'!$AX$3)/10^9),0)</f>
        <v>-0.05505440838</v>
      </c>
      <c r="BG1060" s="160">
        <f>IF($AZ$902&gt;0,IPMT('Assumptions (Solar)'!$V$10,Model!AD$1,'Assumptions (Solar)'!$V$13,'Assumptions (Solar)'!$V$8*Model!$AZ$902*('Assumptions (Solar)'!$AX$20*'Assumptions (Solar)'!$AX$2+'Assumptions (Solar)'!$AX$21*'Assumptions (Solar)'!$AX$3)/10^9),0)</f>
        <v>-0.04283668978</v>
      </c>
      <c r="BH1060" s="160">
        <f>IF($AZ$902&gt;0,IPMT('Assumptions (Solar)'!$V$10,Model!AE$1,'Assumptions (Solar)'!$V$13,'Assumptions (Solar)'!$V$8*Model!$AZ$902*('Assumptions (Solar)'!$AX$20*'Assumptions (Solar)'!$AX$2+'Assumptions (Solar)'!$AX$21*'Assumptions (Solar)'!$AX$3)/10^9),0)</f>
        <v>-0.0296415537</v>
      </c>
      <c r="BI1060" s="160">
        <f>IF($AZ$902&gt;0,IPMT('Assumptions (Solar)'!$V$10,Model!AF$1,'Assumptions (Solar)'!$V$13,'Assumptions (Solar)'!$V$8*Model!$AZ$902*('Assumptions (Solar)'!$AX$20*'Assumptions (Solar)'!$AX$2+'Assumptions (Solar)'!$AX$21*'Assumptions (Solar)'!$AX$3)/10^9),0)</f>
        <v>-0.01539080673</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-0.1124173805</v>
      </c>
      <c r="BB1061" s="160">
        <f>IF($BA$902&gt;0,IPMT('Assumptions (Solar)'!$V$10,Model!X$1,'Assumptions (Solar)'!$V$13,'Assumptions (Solar)'!$V$8*Model!$BA$902*('Assumptions (Solar)'!$AY$20*'Assumptions (Solar)'!$AY$2+'Assumptions (Solar)'!$AY$21*'Assumptions (Solar)'!$AY$3)/10^9),0)</f>
        <v>-0.1046572662</v>
      </c>
      <c r="BC1061" s="160">
        <f>IF($BA$902&gt;0,IPMT('Assumptions (Solar)'!$V$10,Model!Y$1,'Assumptions (Solar)'!$V$13,'Assumptions (Solar)'!$V$8*Model!$BA$902*('Assumptions (Solar)'!$AY$20*'Assumptions (Solar)'!$AY$2+'Assumptions (Solar)'!$AY$21*'Assumptions (Solar)'!$AY$3)/10^9),0)</f>
        <v>-0.09627634276</v>
      </c>
      <c r="BD1061" s="160">
        <f>IF($BA$902&gt;0,IPMT('Assumptions (Solar)'!$V$10,Model!Z$1,'Assumptions (Solar)'!$V$13,'Assumptions (Solar)'!$V$8*Model!$BA$902*('Assumptions (Solar)'!$AY$20*'Assumptions (Solar)'!$AY$2+'Assumptions (Solar)'!$AY$21*'Assumptions (Solar)'!$AY$3)/10^9),0)</f>
        <v>-0.08722494544</v>
      </c>
      <c r="BE1061" s="160">
        <f>IF($BA$902&gt;0,IPMT('Assumptions (Solar)'!$V$10,Model!AA$1,'Assumptions (Solar)'!$V$13,'Assumptions (Solar)'!$V$8*Model!$BA$902*('Assumptions (Solar)'!$AY$20*'Assumptions (Solar)'!$AY$2+'Assumptions (Solar)'!$AY$21*'Assumptions (Solar)'!$AY$3)/10^9),0)</f>
        <v>-0.07744943634</v>
      </c>
      <c r="BF1061" s="160">
        <f>IF($BA$902&gt;0,IPMT('Assumptions (Solar)'!$V$10,Model!AB$1,'Assumptions (Solar)'!$V$13,'Assumptions (Solar)'!$V$8*Model!$BA$902*('Assumptions (Solar)'!$AY$20*'Assumptions (Solar)'!$AY$2+'Assumptions (Solar)'!$AY$21*'Assumptions (Solar)'!$AY$3)/10^9),0)</f>
        <v>-0.06689188652</v>
      </c>
      <c r="BG1061" s="160">
        <f>IF($BA$902&gt;0,IPMT('Assumptions (Solar)'!$V$10,Model!AC$1,'Assumptions (Solar)'!$V$13,'Assumptions (Solar)'!$V$8*Model!$BA$902*('Assumptions (Solar)'!$AY$20*'Assumptions (Solar)'!$AY$2+'Assumptions (Solar)'!$AY$21*'Assumptions (Solar)'!$AY$3)/10^9),0)</f>
        <v>-0.0554897327</v>
      </c>
      <c r="BH1061" s="160">
        <f>IF($BA$902&gt;0,IPMT('Assumptions (Solar)'!$V$10,Model!AD$1,'Assumptions (Solar)'!$V$13,'Assumptions (Solar)'!$V$8*Model!$BA$902*('Assumptions (Solar)'!$AY$20*'Assumptions (Solar)'!$AY$2+'Assumptions (Solar)'!$AY$21*'Assumptions (Solar)'!$AY$3)/10^9),0)</f>
        <v>-0.04317540658</v>
      </c>
      <c r="BI1061" s="160">
        <f>IF($BA$902&gt;0,IPMT('Assumptions (Solar)'!$V$10,Model!AE$1,'Assumptions (Solar)'!$V$13,'Assumptions (Solar)'!$V$8*Model!$BA$902*('Assumptions (Solar)'!$AY$20*'Assumptions (Solar)'!$AY$2+'Assumptions (Solar)'!$AY$21*'Assumptions (Solar)'!$AY$3)/10^9),0)</f>
        <v>-0.02987593437</v>
      </c>
      <c r="BJ1061" s="160">
        <f>IF($BA$902&gt;0,IPMT('Assumptions (Solar)'!$V$10,Model!AF$1,'Assumptions (Solar)'!$V$13,'Assumptions (Solar)'!$V$8*Model!$BA$902*('Assumptions (Solar)'!$AY$20*'Assumptions (Solar)'!$AY$2+'Assumptions (Solar)'!$AY$21*'Assumptions (Solar)'!$AY$3)/10^9),0)</f>
        <v>-0.01551250439</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v>
      </c>
      <c r="M1062" s="176">
        <f t="shared" si="43"/>
        <v>0</v>
      </c>
      <c r="N1062" s="176">
        <f t="shared" si="43"/>
        <v>0</v>
      </c>
      <c r="O1062" s="176">
        <f t="shared" si="43"/>
        <v>0</v>
      </c>
      <c r="P1062" s="176">
        <f t="shared" si="43"/>
        <v>0</v>
      </c>
      <c r="Q1062" s="176">
        <f t="shared" si="43"/>
        <v>0</v>
      </c>
      <c r="R1062" s="176">
        <f t="shared" si="43"/>
        <v>0.002808349026</v>
      </c>
      <c r="S1062" s="176">
        <f t="shared" si="43"/>
        <v>0.009760803693</v>
      </c>
      <c r="T1062" s="176">
        <f t="shared" si="43"/>
        <v>0.03010668039</v>
      </c>
      <c r="U1062" s="176">
        <f t="shared" si="43"/>
        <v>0.04432173857</v>
      </c>
      <c r="V1062" s="176">
        <f t="shared" si="43"/>
        <v>0.03451506417</v>
      </c>
      <c r="W1062" s="176">
        <f t="shared" si="43"/>
        <v>0.02176089698</v>
      </c>
      <c r="X1062" s="176">
        <f t="shared" si="43"/>
        <v>0.3822720932</v>
      </c>
      <c r="Y1062" s="176">
        <f t="shared" si="43"/>
        <v>0.8500946473</v>
      </c>
      <c r="Z1062" s="176">
        <f t="shared" si="43"/>
        <v>1.011796701</v>
      </c>
      <c r="AA1062" s="176">
        <f t="shared" si="43"/>
        <v>1.100116864</v>
      </c>
      <c r="AB1062" s="176">
        <f t="shared" si="43"/>
        <v>1.227044894</v>
      </c>
      <c r="AC1062" s="176">
        <f t="shared" si="43"/>
        <v>1.244544954</v>
      </c>
      <c r="AD1062" s="176">
        <f t="shared" si="43"/>
        <v>1.183885802</v>
      </c>
      <c r="AE1062" s="176">
        <f t="shared" si="43"/>
        <v>1.151979291</v>
      </c>
      <c r="AF1062" s="176">
        <f t="shared" si="43"/>
        <v>1.11850281</v>
      </c>
      <c r="AG1062" s="176">
        <f t="shared" si="43"/>
        <v>1.083071629</v>
      </c>
      <c r="AH1062" s="176">
        <f t="shared" si="43"/>
        <v>1.045682534</v>
      </c>
      <c r="AI1062" s="176">
        <f t="shared" si="43"/>
        <v>1.017129691</v>
      </c>
      <c r="AJ1062" s="176">
        <f t="shared" si="43"/>
        <v>1.004134532</v>
      </c>
      <c r="AK1062" s="176">
        <f t="shared" si="43"/>
        <v>1.000214553</v>
      </c>
      <c r="AL1062" s="176">
        <f t="shared" si="43"/>
        <v>1.001784693</v>
      </c>
      <c r="AM1062" s="176">
        <f t="shared" si="43"/>
        <v>1.009113176</v>
      </c>
      <c r="AN1062" s="176">
        <f t="shared" si="43"/>
        <v>1.019381111</v>
      </c>
      <c r="AO1062" s="176">
        <f t="shared" si="43"/>
        <v>1.029573724</v>
      </c>
      <c r="AP1062" s="176">
        <f t="shared" si="43"/>
        <v>1.039798492</v>
      </c>
      <c r="AQ1062" s="176">
        <f t="shared" si="43"/>
        <v>1.050285256</v>
      </c>
      <c r="AR1062" s="176">
        <f t="shared" si="43"/>
        <v>1.061502752</v>
      </c>
      <c r="AS1062" s="176">
        <f t="shared" si="43"/>
        <v>1.07403316</v>
      </c>
      <c r="AT1062" s="176">
        <f t="shared" si="43"/>
        <v>1.092036364</v>
      </c>
      <c r="AU1062" s="176">
        <f t="shared" si="43"/>
        <v>1.108204416</v>
      </c>
      <c r="AV1062" s="176">
        <f t="shared" si="43"/>
        <v>1.114906332</v>
      </c>
      <c r="AW1062" s="176">
        <f t="shared" si="43"/>
        <v>1.120225025</v>
      </c>
      <c r="AX1062" s="176">
        <f t="shared" si="43"/>
        <v>1.357166295</v>
      </c>
      <c r="AY1062" s="176">
        <f t="shared" si="43"/>
        <v>1.732132857</v>
      </c>
      <c r="AZ1062" s="176">
        <f t="shared" si="43"/>
        <v>1.963786629</v>
      </c>
      <c r="BA1062" s="176">
        <f t="shared" si="43"/>
        <v>2.111728153</v>
      </c>
      <c r="BB1062" s="176">
        <f t="shared" si="43"/>
        <v>1.78893065</v>
      </c>
      <c r="BC1062" s="176">
        <f t="shared" si="43"/>
        <v>1.114048567</v>
      </c>
      <c r="BD1062" s="176">
        <f t="shared" si="43"/>
        <v>0.6700753839</v>
      </c>
      <c r="BE1062" s="176">
        <f t="shared" si="43"/>
        <v>0.4036442546</v>
      </c>
      <c r="BF1062" s="176">
        <f t="shared" si="43"/>
        <v>0.1349008566</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v>
      </c>
      <c r="O1074" s="177">
        <f>IF($N$902&gt;0,'Assumptions (Solar)'!W$14*Model!$N$902*('Assumptions (Solar)'!$L$20*'Assumptions (Solar)'!$L$2+'Assumptions (Solar)'!$L$21*'Assumptions (Solar)'!$L$3)/10^9,0)</f>
        <v>0</v>
      </c>
      <c r="P1074" s="177">
        <f>IF($N$902&gt;0,'Assumptions (Solar)'!X$14*Model!$N$902*('Assumptions (Solar)'!$L$20*'Assumptions (Solar)'!$L$2+'Assumptions (Solar)'!$L$21*'Assumptions (Solar)'!$L$3)/10^9,0)</f>
        <v>0</v>
      </c>
      <c r="Q1074" s="177">
        <f>IF($N$902&gt;0,'Assumptions (Solar)'!Y$14*Model!$N$902*('Assumptions (Solar)'!$L$20*'Assumptions (Solar)'!$L$2+'Assumptions (Solar)'!$L$21*'Assumptions (Solar)'!$L$3)/10^9,0)</f>
        <v>0</v>
      </c>
      <c r="R1074" s="177">
        <f>IF($N$902&gt;0,'Assumptions (Solar)'!Z$14*Model!$N$902*('Assumptions (Solar)'!$L$20*'Assumptions (Solar)'!$L$2+'Assumptions (Solar)'!$L$21*'Assumptions (Solar)'!$L$3)/10^9,0)</f>
        <v>0</v>
      </c>
      <c r="S1074" s="177">
        <f>IF($N$902&gt;0,'Assumptions (Solar)'!AA$14*Model!$N$902*('Assumptions (Solar)'!$L$20*'Assumptions (Solar)'!$L$2+'Assumptions (Solar)'!$L$21*'Assumptions (Solar)'!$L$3)/10^9,0)</f>
        <v>0</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v>
      </c>
      <c r="P1075" s="160">
        <f>IF($O$902&gt;0,'Assumptions (Solar)'!W$14*Model!$O$902*('Assumptions (Solar)'!$M$20*'Assumptions (Solar)'!$M$2+'Assumptions (Solar)'!$M$21*'Assumptions (Solar)'!$M$3)/10^9,0)</f>
        <v>0</v>
      </c>
      <c r="Q1075" s="160">
        <f>IF($O$902&gt;0,'Assumptions (Solar)'!X$14*Model!$O$902*('Assumptions (Solar)'!$M$20*'Assumptions (Solar)'!$M$2+'Assumptions (Solar)'!$M$21*'Assumptions (Solar)'!$M$3)/10^9,0)</f>
        <v>0</v>
      </c>
      <c r="R1075" s="160">
        <f>IF($O$902&gt;0,'Assumptions (Solar)'!Y$14*Model!$O$902*('Assumptions (Solar)'!$M$20*'Assumptions (Solar)'!$M$2+'Assumptions (Solar)'!$M$21*'Assumptions (Solar)'!$M$3)/10^9,0)</f>
        <v>0</v>
      </c>
      <c r="S1075" s="160">
        <f>IF($O$902&gt;0,'Assumptions (Solar)'!Z$14*Model!$O$902*('Assumptions (Solar)'!$M$20*'Assumptions (Solar)'!$M$2+'Assumptions (Solar)'!$M$21*'Assumptions (Solar)'!$M$3)/10^9,0)</f>
        <v>0</v>
      </c>
      <c r="T1075" s="160">
        <f>IF($O$902&gt;0,'Assumptions (Solar)'!AA$14*Model!$O$902*('Assumptions (Solar)'!$M$20*'Assumptions (Solar)'!$M$2+'Assumptions (Solar)'!$M$21*'Assumptions (Solar)'!$M$3)/10^9,0)</f>
        <v>0</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v>
      </c>
      <c r="R1077" s="160">
        <f>IF($Q$902&gt;0,'Assumptions (Solar)'!W$14*Model!$Q$902*('Assumptions (Solar)'!$O$20*'Assumptions (Solar)'!$O$2+'Assumptions (Solar)'!$O$21*'Assumptions (Solar)'!$O$3)/10^9,0)</f>
        <v>0</v>
      </c>
      <c r="S1077" s="160">
        <f>IF($Q$902&gt;0,'Assumptions (Solar)'!X$14*Model!$Q$902*('Assumptions (Solar)'!$O$20*'Assumptions (Solar)'!$O$2+'Assumptions (Solar)'!$O$21*'Assumptions (Solar)'!$O$3)/10^9,0)</f>
        <v>0</v>
      </c>
      <c r="T1077" s="160">
        <f>IF($Q$902&gt;0,'Assumptions (Solar)'!Y$14*Model!$Q$902*('Assumptions (Solar)'!$O$20*'Assumptions (Solar)'!$O$2+'Assumptions (Solar)'!$O$21*'Assumptions (Solar)'!$O$3)/10^9,0)</f>
        <v>0</v>
      </c>
      <c r="U1077" s="160">
        <f>IF($Q$902&gt;0,'Assumptions (Solar)'!Z$14*Model!$Q$902*('Assumptions (Solar)'!$O$20*'Assumptions (Solar)'!$O$2+'Assumptions (Solar)'!$O$21*'Assumptions (Solar)'!$O$3)/10^9,0)</f>
        <v>0</v>
      </c>
      <c r="V1077" s="160">
        <f>IF($Q$902&gt;0,'Assumptions (Solar)'!AA$14*Model!$Q$902*('Assumptions (Solar)'!$O$20*'Assumptions (Solar)'!$O$2+'Assumptions (Solar)'!$O$21*'Assumptions (Solar)'!$O$3)/10^9,0)</f>
        <v>0</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0.002808349026</v>
      </c>
      <c r="S1078" s="177">
        <f>IF($R$902&gt;0,'Assumptions (Solar)'!W$14*Model!$R$902*('Assumptions (Solar)'!$P$20*'Assumptions (Solar)'!$P$2+'Assumptions (Solar)'!$P$21*'Assumptions (Solar)'!$P$3)/10^9,0)</f>
        <v>0.004493358442</v>
      </c>
      <c r="T1078" s="177">
        <f>IF($R$902&gt;0,'Assumptions (Solar)'!X$14*Model!$R$902*('Assumptions (Solar)'!$P$20*'Assumptions (Solar)'!$P$2+'Assumptions (Solar)'!$P$21*'Assumptions (Solar)'!$P$3)/10^9,0)</f>
        <v>0.002696015065</v>
      </c>
      <c r="U1078" s="177">
        <f>IF($R$902&gt;0,'Assumptions (Solar)'!Y$14*Model!$R$902*('Assumptions (Solar)'!$P$20*'Assumptions (Solar)'!$P$2+'Assumptions (Solar)'!$P$21*'Assumptions (Solar)'!$P$3)/10^9,0)</f>
        <v>0.001617609039</v>
      </c>
      <c r="V1078" s="177">
        <f>IF($R$902&gt;0,'Assumptions (Solar)'!Z$14*Model!$R$902*('Assumptions (Solar)'!$P$20*'Assumptions (Solar)'!$P$2+'Assumptions (Solar)'!$P$21*'Assumptions (Solar)'!$P$3)/10^9,0)</f>
        <v>0.001617609039</v>
      </c>
      <c r="W1078" s="177">
        <f>IF($R$902&gt;0,'Assumptions (Solar)'!AA$14*Model!$R$902*('Assumptions (Solar)'!$P$20*'Assumptions (Solar)'!$P$2+'Assumptions (Solar)'!$P$21*'Assumptions (Solar)'!$P$3)/10^9,0)</f>
        <v>0.0008088045195</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0.005267445252</v>
      </c>
      <c r="T1079" s="160">
        <f>IF($S$902&gt;0,'Assumptions (Solar)'!W$14*Model!$S$902*('Assumptions (Solar)'!$Q$20*'Assumptions (Solar)'!$Q$2+'Assumptions (Solar)'!$Q$21*'Assumptions (Solar)'!$Q$3)/10^9,0)</f>
        <v>0.008427912403</v>
      </c>
      <c r="U1079" s="160">
        <f>IF($S$902&gt;0,'Assumptions (Solar)'!X$14*Model!$S$902*('Assumptions (Solar)'!$Q$20*'Assumptions (Solar)'!$Q$2+'Assumptions (Solar)'!$Q$21*'Assumptions (Solar)'!$Q$3)/10^9,0)</f>
        <v>0.005056747442</v>
      </c>
      <c r="V1079" s="160">
        <f>IF($S$902&gt;0,'Assumptions (Solar)'!Y$14*Model!$S$902*('Assumptions (Solar)'!$Q$20*'Assumptions (Solar)'!$Q$2+'Assumptions (Solar)'!$Q$21*'Assumptions (Solar)'!$Q$3)/10^9,0)</f>
        <v>0.003034048465</v>
      </c>
      <c r="W1079" s="160">
        <f>IF($S$902&gt;0,'Assumptions (Solar)'!Z$14*Model!$S$902*('Assumptions (Solar)'!$Q$20*'Assumptions (Solar)'!$Q$2+'Assumptions (Solar)'!$Q$21*'Assumptions (Solar)'!$Q$3)/10^9,0)</f>
        <v>0.003034048465</v>
      </c>
      <c r="X1079" s="160">
        <f>IF($S$902&gt;0,'Assumptions (Solar)'!AA$14*Model!$S$902*('Assumptions (Solar)'!$Q$20*'Assumptions (Solar)'!$Q$2+'Assumptions (Solar)'!$Q$21*'Assumptions (Solar)'!$Q$3)/10^9,0)</f>
        <v>0.001517024232</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0.01898275292</v>
      </c>
      <c r="U1080" s="160">
        <f>IF($T$902&gt;0,'Assumptions (Solar)'!W$14*Model!$T$902*('Assumptions (Solar)'!$R$20*'Assumptions (Solar)'!$R$2+'Assumptions (Solar)'!$R$21*'Assumptions (Solar)'!$R$3)/10^9,0)</f>
        <v>0.03037240468</v>
      </c>
      <c r="V1080" s="160">
        <f>IF($T$902&gt;0,'Assumptions (Solar)'!X$14*Model!$T$902*('Assumptions (Solar)'!$R$20*'Assumptions (Solar)'!$R$2+'Assumptions (Solar)'!$R$21*'Assumptions (Solar)'!$R$3)/10^9,0)</f>
        <v>0.01822344281</v>
      </c>
      <c r="W1080" s="160">
        <f>IF($T$902&gt;0,'Assumptions (Solar)'!Y$14*Model!$T$902*('Assumptions (Solar)'!$R$20*'Assumptions (Solar)'!$R$2+'Assumptions (Solar)'!$R$21*'Assumptions (Solar)'!$R$3)/10^9,0)</f>
        <v>0.01093406568</v>
      </c>
      <c r="X1080" s="160">
        <f>IF($T$902&gt;0,'Assumptions (Solar)'!Z$14*Model!$T$902*('Assumptions (Solar)'!$R$20*'Assumptions (Solar)'!$R$2+'Assumptions (Solar)'!$R$21*'Assumptions (Solar)'!$R$3)/10^9,0)</f>
        <v>0.01093406568</v>
      </c>
      <c r="Y1080" s="160">
        <f>IF($T$902&gt;0,'Assumptions (Solar)'!AA$14*Model!$T$902*('Assumptions (Solar)'!$R$20*'Assumptions (Solar)'!$R$2+'Assumptions (Solar)'!$R$21*'Assumptions (Solar)'!$R$3)/10^9,0)</f>
        <v>0.005467032842</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0.007274977413</v>
      </c>
      <c r="V1081" s="160">
        <f>IF($U$902&gt;0,'Assumptions (Solar)'!W$14*Model!$U$902*('Assumptions (Solar)'!$S$20*'Assumptions (Solar)'!$S$2+'Assumptions (Solar)'!$S$21*'Assumptions (Solar)'!$S$3)/10^9,0)</f>
        <v>0.01163996386</v>
      </c>
      <c r="W1081" s="160">
        <f>IF($U$902&gt;0,'Assumptions (Solar)'!X$14*Model!$U$902*('Assumptions (Solar)'!$S$20*'Assumptions (Solar)'!$S$2+'Assumptions (Solar)'!$S$21*'Assumptions (Solar)'!$S$3)/10^9,0)</f>
        <v>0.006983978316</v>
      </c>
      <c r="X1081" s="160">
        <f>IF($U$902&gt;0,'Assumptions (Solar)'!Y$14*Model!$U$902*('Assumptions (Solar)'!$S$20*'Assumptions (Solar)'!$S$2+'Assumptions (Solar)'!$S$21*'Assumptions (Solar)'!$S$3)/10^9,0)</f>
        <v>0.00419038699</v>
      </c>
      <c r="Y1081" s="160">
        <f>IF($U$902&gt;0,'Assumptions (Solar)'!Z$14*Model!$U$902*('Assumptions (Solar)'!$S$20*'Assumptions (Solar)'!$S$2+'Assumptions (Solar)'!$S$21*'Assumptions (Solar)'!$S$3)/10^9,0)</f>
        <v>0.00419038699</v>
      </c>
      <c r="Z1081" s="160">
        <f>IF($U$902&gt;0,'Assumptions (Solar)'!AA$14*Model!$U$902*('Assumptions (Solar)'!$S$20*'Assumptions (Solar)'!$S$2+'Assumptions (Solar)'!$S$21*'Assumptions (Solar)'!$S$3)/10^9,0)</f>
        <v>0.002095193495</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0.3656306162</v>
      </c>
      <c r="Y1084" s="160">
        <f>IF($X$902&gt;0,'Assumptions (Solar)'!W14*Model!$X$902*('Assumptions (Solar)'!$V$20*'Assumptions (Solar)'!$V$2+'Assumptions (Solar)'!$V$21*'Assumptions (Solar)'!$V$3)/10^9,0)</f>
        <v>0.585008986</v>
      </c>
      <c r="Z1084" s="160">
        <f>IF($X$902&gt;0,'Assumptions (Solar)'!X14*Model!$X$902*('Assumptions (Solar)'!$V$20*'Assumptions (Solar)'!$V$2+'Assumptions (Solar)'!$V$21*'Assumptions (Solar)'!$V$3)/10^9,0)</f>
        <v>0.3510053916</v>
      </c>
      <c r="AA1084" s="160">
        <f>IF($X$902&gt;0,'Assumptions (Solar)'!Y14*Model!$X$902*('Assumptions (Solar)'!$V$20*'Assumptions (Solar)'!$V$2+'Assumptions (Solar)'!$V$21*'Assumptions (Solar)'!$V$3)/10^9,0)</f>
        <v>0.210603235</v>
      </c>
      <c r="AB1084" s="160">
        <f>IF($X$902&gt;0,'Assumptions (Solar)'!Z14*Model!$X$902*('Assumptions (Solar)'!$V$20*'Assumptions (Solar)'!$V$2+'Assumptions (Solar)'!$V$21*'Assumptions (Solar)'!$V$3)/10^9,0)</f>
        <v>0.210603235</v>
      </c>
      <c r="AC1084" s="160">
        <f>IF($X$902&gt;0,'Assumptions (Solar)'!AA14*Model!$X$902*('Assumptions (Solar)'!$V$20*'Assumptions (Solar)'!$V$2+'Assumptions (Solar)'!$V$21*'Assumptions (Solar)'!$V$3)/10^9,0)</f>
        <v>0.1053016175</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0.2554282415</v>
      </c>
      <c r="Z1085" s="160">
        <f>IF($Y$902&gt;0,'Assumptions (Solar)'!W14*Model!$Y$902*('Assumptions (Solar)'!$W$20*'Assumptions (Solar)'!$W$2+'Assumptions (Solar)'!$W$21*'Assumptions (Solar)'!$W$3)/10^9,0)</f>
        <v>0.4086851863</v>
      </c>
      <c r="AA1085" s="160">
        <f>IF($Y$902&gt;0,'Assumptions (Solar)'!X14*Model!$Y$902*('Assumptions (Solar)'!$W$20*'Assumptions (Solar)'!$W$2+'Assumptions (Solar)'!$W$21*'Assumptions (Solar)'!$W$3)/10^9,0)</f>
        <v>0.2452111118</v>
      </c>
      <c r="AB1085" s="160">
        <f>IF($Y$902&gt;0,'Assumptions (Solar)'!Y14*Model!$Y$902*('Assumptions (Solar)'!$W$20*'Assumptions (Solar)'!$W$2+'Assumptions (Solar)'!$W$21*'Assumptions (Solar)'!$W$3)/10^9,0)</f>
        <v>0.1471266671</v>
      </c>
      <c r="AC1085" s="160">
        <f>IF($Y$902&gt;0,'Assumptions (Solar)'!Z14*Model!$Y$902*('Assumptions (Solar)'!$W$20*'Assumptions (Solar)'!$W$2+'Assumptions (Solar)'!$W$21*'Assumptions (Solar)'!$W$3)/10^9,0)</f>
        <v>0.1471266671</v>
      </c>
      <c r="AD1085" s="160">
        <f>IF($Y$902&gt;0,'Assumptions (Solar)'!AA14*Model!$Y$902*('Assumptions (Solar)'!$W$20*'Assumptions (Solar)'!$W$2+'Assumptions (Solar)'!$W$21*'Assumptions (Solar)'!$W$3)/10^9,0)</f>
        <v>0.07356333354</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0.2500109299</v>
      </c>
      <c r="AA1086" s="160">
        <f>IF($Z$902&gt;0,'Assumptions (Solar)'!W14*Model!$Z$902*('Assumptions (Solar)'!$X$20*'Assumptions (Solar)'!$X$2+'Assumptions (Solar)'!$X$21*'Assumptions (Solar)'!$X$3)/10^9,0)</f>
        <v>0.4000174878</v>
      </c>
      <c r="AB1086" s="160">
        <f>IF($Z$902&gt;0,'Assumptions (Solar)'!X14*Model!$Z$902*('Assumptions (Solar)'!$X$20*'Assumptions (Solar)'!$X$2+'Assumptions (Solar)'!$X$21*'Assumptions (Solar)'!$X$3)/10^9,0)</f>
        <v>0.2400104927</v>
      </c>
      <c r="AC1086" s="160">
        <f>IF($Z$902&gt;0,'Assumptions (Solar)'!Y14*Model!$Z$902*('Assumptions (Solar)'!$X$20*'Assumptions (Solar)'!$X$2+'Assumptions (Solar)'!$X$21*'Assumptions (Solar)'!$X$3)/10^9,0)</f>
        <v>0.1440062956</v>
      </c>
      <c r="AD1086" s="160">
        <f>IF($Z$902&gt;0,'Assumptions (Solar)'!Z14*Model!$Z$902*('Assumptions (Solar)'!$X$20*'Assumptions (Solar)'!$X$2+'Assumptions (Solar)'!$X$21*'Assumptions (Solar)'!$X$3)/10^9,0)</f>
        <v>0.1440062956</v>
      </c>
      <c r="AE1086" s="160">
        <f>IF($Z$902&gt;0,'Assumptions (Solar)'!AA14*Model!$Z$902*('Assumptions (Solar)'!$X$20*'Assumptions (Solar)'!$X$2+'Assumptions (Solar)'!$X$21*'Assumptions (Solar)'!$X$3)/10^9,0)</f>
        <v>0.0720031478</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0.2442850299</v>
      </c>
      <c r="AB1087" s="160">
        <f>IF($AA$902&gt;0,'Assumptions (Solar)'!W14*Model!$AA$902*('Assumptions (Solar)'!$Y$20*'Assumptions (Solar)'!$Y$2+'Assumptions (Solar)'!$Y$21*'Assumptions (Solar)'!$Y$3)/10^9,0)</f>
        <v>0.3908560478</v>
      </c>
      <c r="AC1087" s="160">
        <f>IF($AA$902&gt;0,'Assumptions (Solar)'!X14*Model!$AA$902*('Assumptions (Solar)'!$Y$20*'Assumptions (Solar)'!$Y$2+'Assumptions (Solar)'!$Y$21*'Assumptions (Solar)'!$Y$3)/10^9,0)</f>
        <v>0.2345136287</v>
      </c>
      <c r="AD1087" s="160">
        <f>IF($AA$902&gt;0,'Assumptions (Solar)'!Y14*Model!$AA$902*('Assumptions (Solar)'!$Y$20*'Assumptions (Solar)'!$Y$2+'Assumptions (Solar)'!$Y$21*'Assumptions (Solar)'!$Y$3)/10^9,0)</f>
        <v>0.1407081772</v>
      </c>
      <c r="AE1087" s="160">
        <f>IF($AA$902&gt;0,'Assumptions (Solar)'!Z14*Model!$AA$902*('Assumptions (Solar)'!$Y$20*'Assumptions (Solar)'!$Y$2+'Assumptions (Solar)'!$Y$21*'Assumptions (Solar)'!$Y$3)/10^9,0)</f>
        <v>0.1407081772</v>
      </c>
      <c r="AF1087" s="160">
        <f>IF($AA$902&gt;0,'Assumptions (Solar)'!AA14*Model!$AA$902*('Assumptions (Solar)'!$Y$20*'Assumptions (Solar)'!$Y$2+'Assumptions (Solar)'!$Y$21*'Assumptions (Solar)'!$Y$3)/10^9,0)</f>
        <v>0.07035408861</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0.2384484517</v>
      </c>
      <c r="AC1088" s="160">
        <f>IF($AB$902&gt;0,'Assumptions (Solar)'!W14*Model!$AB$902*('Assumptions (Solar)'!$Z$20*'Assumptions (Solar)'!$Z$2+'Assumptions (Solar)'!$Z$21*'Assumptions (Solar)'!$Z$3)/10^9,0)</f>
        <v>0.3815175227</v>
      </c>
      <c r="AD1088" s="160">
        <f>IF($AB$902&gt;0,'Assumptions (Solar)'!X14*Model!$AB$902*('Assumptions (Solar)'!$Z$20*'Assumptions (Solar)'!$Z$2+'Assumptions (Solar)'!$Z$21*'Assumptions (Solar)'!$Z$3)/10^9,0)</f>
        <v>0.2289105136</v>
      </c>
      <c r="AE1088" s="160">
        <f>IF($AB$902&gt;0,'Assumptions (Solar)'!Y14*Model!$AB$902*('Assumptions (Solar)'!$Z$20*'Assumptions (Solar)'!$Z$2+'Assumptions (Solar)'!$Z$21*'Assumptions (Solar)'!$Z$3)/10^9,0)</f>
        <v>0.1373463082</v>
      </c>
      <c r="AF1088" s="160">
        <f>IF($AB$902&gt;0,'Assumptions (Solar)'!Z14*Model!$AB$902*('Assumptions (Solar)'!$Z$20*'Assumptions (Solar)'!$Z$2+'Assumptions (Solar)'!$Z$21*'Assumptions (Solar)'!$Z$3)/10^9,0)</f>
        <v>0.1373463082</v>
      </c>
      <c r="AG1088" s="160">
        <f>IF($AB$902&gt;0,'Assumptions (Solar)'!AA14*Model!$AB$902*('Assumptions (Solar)'!$Z$20*'Assumptions (Solar)'!$Z$2+'Assumptions (Solar)'!$Z$21*'Assumptions (Solar)'!$Z$3)/10^9,0)</f>
        <v>0.06867315408</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0.2320792227</v>
      </c>
      <c r="AD1089" s="160">
        <f>IF($AC$902&gt;0,'Assumptions (Solar)'!W14*Model!$AC$902*('Assumptions (Solar)'!$AA$20*'Assumptions (Solar)'!$AA$2+'Assumptions (Solar)'!$AA$21*'Assumptions (Solar)'!$AA$3)/10^9,0)</f>
        <v>0.3713267563</v>
      </c>
      <c r="AE1089" s="160">
        <f>IF($AC$902&gt;0,'Assumptions (Solar)'!X14*Model!$AC$902*('Assumptions (Solar)'!$AA$20*'Assumptions (Solar)'!$AA$2+'Assumptions (Solar)'!$AA$21*'Assumptions (Solar)'!$AA$3)/10^9,0)</f>
        <v>0.2227960538</v>
      </c>
      <c r="AF1089" s="160">
        <f>IF($AC$902&gt;0,'Assumptions (Solar)'!Y14*Model!$AC$902*('Assumptions (Solar)'!$AA$20*'Assumptions (Solar)'!$AA$2+'Assumptions (Solar)'!$AA$21*'Assumptions (Solar)'!$AA$3)/10^9,0)</f>
        <v>0.1336776323</v>
      </c>
      <c r="AG1089" s="160">
        <f>IF($AC$902&gt;0,'Assumptions (Solar)'!Z14*Model!$AC$902*('Assumptions (Solar)'!$AA$20*'Assumptions (Solar)'!$AA$2+'Assumptions (Solar)'!$AA$21*'Assumptions (Solar)'!$AA$3)/10^9,0)</f>
        <v>0.1336776323</v>
      </c>
      <c r="AH1089" s="160">
        <f>IF($AC$902&gt;0,'Assumptions (Solar)'!AA14*Model!$AC$902*('Assumptions (Solar)'!$AA$20*'Assumptions (Solar)'!$AA$2+'Assumptions (Solar)'!$AA$21*'Assumptions (Solar)'!$AA$3)/10^9,0)</f>
        <v>0.06683881614</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0.225370726</v>
      </c>
      <c r="AE1090" s="160">
        <f>IF($AD$902&gt;0,'Assumptions (Solar)'!W14*Model!$AD$902*('Assumptions (Solar)'!$AB$20*'Assumptions (Solar)'!$AB$2+'Assumptions (Solar)'!$AB$21*'Assumptions (Solar)'!$AB$3)/10^9,0)</f>
        <v>0.3605931616</v>
      </c>
      <c r="AF1090" s="160">
        <f>IF($AD$902&gt;0,'Assumptions (Solar)'!X14*Model!$AD$902*('Assumptions (Solar)'!$AB$20*'Assumptions (Solar)'!$AB$2+'Assumptions (Solar)'!$AB$21*'Assumptions (Solar)'!$AB$3)/10^9,0)</f>
        <v>0.216355897</v>
      </c>
      <c r="AG1090" s="160">
        <f>IF($AD$902&gt;0,'Assumptions (Solar)'!Y14*Model!$AD$902*('Assumptions (Solar)'!$AB$20*'Assumptions (Solar)'!$AB$2+'Assumptions (Solar)'!$AB$21*'Assumptions (Solar)'!$AB$3)/10^9,0)</f>
        <v>0.1298135382</v>
      </c>
      <c r="AH1090" s="160">
        <f>IF($AD$902&gt;0,'Assumptions (Solar)'!Z14*Model!$AD$902*('Assumptions (Solar)'!$AB$20*'Assumptions (Solar)'!$AB$2+'Assumptions (Solar)'!$AB$21*'Assumptions (Solar)'!$AB$3)/10^9,0)</f>
        <v>0.1298135382</v>
      </c>
      <c r="AI1090" s="160">
        <f>IF($AD$902&gt;0,'Assumptions (Solar)'!AA14*Model!$AD$902*('Assumptions (Solar)'!$AB$20*'Assumptions (Solar)'!$AB$2+'Assumptions (Solar)'!$AB$21*'Assumptions (Solar)'!$AB$3)/10^9,0)</f>
        <v>0.06490676909</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0.2185324429</v>
      </c>
      <c r="AF1091" s="160">
        <f>IF($AE$902&gt;0,'Assumptions (Solar)'!W14*Model!$AE$902*('Assumptions (Solar)'!$AC$20*'Assumptions (Solar)'!$AC$2+'Assumptions (Solar)'!$AC$21*'Assumptions (Solar)'!$AC$3)/10^9,0)</f>
        <v>0.3496519087</v>
      </c>
      <c r="AG1091" s="160">
        <f>IF($AE$902&gt;0,'Assumptions (Solar)'!X14*Model!$AE$902*('Assumptions (Solar)'!$AC$20*'Assumptions (Solar)'!$AC$2+'Assumptions (Solar)'!$AC$21*'Assumptions (Solar)'!$AC$3)/10^9,0)</f>
        <v>0.2097911452</v>
      </c>
      <c r="AH1091" s="160">
        <f>IF($AE$902&gt;0,'Assumptions (Solar)'!Y14*Model!$AE$902*('Assumptions (Solar)'!$AC$20*'Assumptions (Solar)'!$AC$2+'Assumptions (Solar)'!$AC$21*'Assumptions (Solar)'!$AC$3)/10^9,0)</f>
        <v>0.1258746871</v>
      </c>
      <c r="AI1091" s="160">
        <f>IF($AE$902&gt;0,'Assumptions (Solar)'!Z14*Model!$AE$902*('Assumptions (Solar)'!$AC$20*'Assumptions (Solar)'!$AC$2+'Assumptions (Solar)'!$AC$21*'Assumptions (Solar)'!$AC$3)/10^9,0)</f>
        <v>0.1258746871</v>
      </c>
      <c r="AJ1091" s="160">
        <f>IF($AE$902&gt;0,'Assumptions (Solar)'!AA14*Model!$AE$902*('Assumptions (Solar)'!$AC$20*'Assumptions (Solar)'!$AC$2+'Assumptions (Solar)'!$AC$21*'Assumptions (Solar)'!$AC$3)/10^9,0)</f>
        <v>0.06293734356</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0.2111169754</v>
      </c>
      <c r="AG1092" s="160">
        <f>IF($AF$902&gt;0,'Assumptions (Solar)'!W14*Model!$AF$902*('Assumptions (Solar)'!$AD$20*'Assumptions (Solar)'!$AD$2+'Assumptions (Solar)'!$AD$21*'Assumptions (Solar)'!$AD$3)/10^9,0)</f>
        <v>0.3377871607</v>
      </c>
      <c r="AH1092" s="160">
        <f>IF($AF$902&gt;0,'Assumptions (Solar)'!X14*Model!$AF$902*('Assumptions (Solar)'!$AD$20*'Assumptions (Solar)'!$AD$2+'Assumptions (Solar)'!$AD$21*'Assumptions (Solar)'!$AD$3)/10^9,0)</f>
        <v>0.2026722964</v>
      </c>
      <c r="AI1092" s="160">
        <f>IF($AF$902&gt;0,'Assumptions (Solar)'!Y14*Model!$AF$902*('Assumptions (Solar)'!$AD$20*'Assumptions (Solar)'!$AD$2+'Assumptions (Solar)'!$AD$21*'Assumptions (Solar)'!$AD$3)/10^9,0)</f>
        <v>0.1216033778</v>
      </c>
      <c r="AJ1092" s="160">
        <f>IF($AF$902&gt;0,'Assumptions (Solar)'!Z14*Model!$AF$902*('Assumptions (Solar)'!$AD$20*'Assumptions (Solar)'!$AD$2+'Assumptions (Solar)'!$AD$21*'Assumptions (Solar)'!$AD$3)/10^9,0)</f>
        <v>0.1216033778</v>
      </c>
      <c r="AK1092" s="160">
        <f>IF($AF$902&gt;0,'Assumptions (Solar)'!AA14*Model!$AF$902*('Assumptions (Solar)'!$AD$20*'Assumptions (Solar)'!$AD$2+'Assumptions (Solar)'!$AD$21*'Assumptions (Solar)'!$AD$3)/10^9,0)</f>
        <v>0.06080168892</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0.2033289981</v>
      </c>
      <c r="AH1093" s="160">
        <f>IF($AG$902&gt;0,'Assumptions (Solar)'!W14*Model!$AG$902*('Assumptions (Solar)'!$AE$20*'Assumptions (Solar)'!$AE$2+'Assumptions (Solar)'!$AE$21*'Assumptions (Solar)'!$AE$3)/10^9,0)</f>
        <v>0.325326397</v>
      </c>
      <c r="AI1093" s="160">
        <f>IF($AG$902&gt;0,'Assumptions (Solar)'!X14*Model!$AG$902*('Assumptions (Solar)'!$AE$20*'Assumptions (Solar)'!$AE$2+'Assumptions (Solar)'!$AE$21*'Assumptions (Solar)'!$AE$3)/10^9,0)</f>
        <v>0.1951958382</v>
      </c>
      <c r="AJ1093" s="160">
        <f>IF($AG$902&gt;0,'Assumptions (Solar)'!Y14*Model!$AG$902*('Assumptions (Solar)'!$AE$20*'Assumptions (Solar)'!$AE$2+'Assumptions (Solar)'!$AE$21*'Assumptions (Solar)'!$AE$3)/10^9,0)</f>
        <v>0.1171175029</v>
      </c>
      <c r="AK1093" s="160">
        <f>IF($AG$902&gt;0,'Assumptions (Solar)'!Z14*Model!$AG$902*('Assumptions (Solar)'!$AE$20*'Assumptions (Solar)'!$AE$2+'Assumptions (Solar)'!$AE$21*'Assumptions (Solar)'!$AE$3)/10^9,0)</f>
        <v>0.1171175029</v>
      </c>
      <c r="AL1093" s="160">
        <f>IF($AG$902&gt;0,'Assumptions (Solar)'!AA14*Model!$AG$902*('Assumptions (Solar)'!$AE$20*'Assumptions (Solar)'!$AE$2+'Assumptions (Solar)'!$AE$21*'Assumptions (Solar)'!$AE$3)/10^9,0)</f>
        <v>0.05855875146</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0.1951567988</v>
      </c>
      <c r="AI1094" s="160">
        <f>IF($AH$902&gt;0,'Assumptions (Solar)'!W14*Model!$AH$902*('Assumptions (Solar)'!$AF$20*'Assumptions (Solar)'!$AF$2+'Assumptions (Solar)'!$AF$21*'Assumptions (Solar)'!$AF$3)/10^9,0)</f>
        <v>0.312250878</v>
      </c>
      <c r="AJ1094" s="160">
        <f>IF($AH$902&gt;0,'Assumptions (Solar)'!X14*Model!$AH$902*('Assumptions (Solar)'!$AF$20*'Assumptions (Solar)'!$AF$2+'Assumptions (Solar)'!$AF$21*'Assumptions (Solar)'!$AF$3)/10^9,0)</f>
        <v>0.1873505268</v>
      </c>
      <c r="AK1094" s="160">
        <f>IF($AH$902&gt;0,'Assumptions (Solar)'!Y14*Model!$AH$902*('Assumptions (Solar)'!$AF$20*'Assumptions (Solar)'!$AF$2+'Assumptions (Solar)'!$AF$21*'Assumptions (Solar)'!$AF$3)/10^9,0)</f>
        <v>0.1124103161</v>
      </c>
      <c r="AL1094" s="160">
        <f>IF($AH$902&gt;0,'Assumptions (Solar)'!Z14*Model!$AH$902*('Assumptions (Solar)'!$AF$20*'Assumptions (Solar)'!$AF$2+'Assumptions (Solar)'!$AF$21*'Assumptions (Solar)'!$AF$3)/10^9,0)</f>
        <v>0.1124103161</v>
      </c>
      <c r="AM1094" s="160">
        <f>IF($AH$902&gt;0,'Assumptions (Solar)'!AA14*Model!$AH$902*('Assumptions (Solar)'!$AF$20*'Assumptions (Solar)'!$AF$2+'Assumptions (Solar)'!$AF$21*'Assumptions (Solar)'!$AF$3)/10^9,0)</f>
        <v>0.05620515804</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0.1972981404</v>
      </c>
      <c r="AJ1095" s="177">
        <f>IF($AI$902&gt;0,'Assumptions (Solar)'!W14*Model!$AI$902*('Assumptions (Solar)'!$AG$20*'Assumptions (Solar)'!$AG$2+'Assumptions (Solar)'!$AG$21*'Assumptions (Solar)'!$AG$3)/10^9,0)</f>
        <v>0.3156770247</v>
      </c>
      <c r="AK1095" s="177">
        <f>IF($AI$902&gt;0,'Assumptions (Solar)'!X14*Model!$AI$902*('Assumptions (Solar)'!$AG$20*'Assumptions (Solar)'!$AG$2+'Assumptions (Solar)'!$AG$21*'Assumptions (Solar)'!$AG$3)/10^9,0)</f>
        <v>0.1894062148</v>
      </c>
      <c r="AL1095" s="177">
        <f>IF($AI$902&gt;0,'Assumptions (Solar)'!Y14*Model!$AI$902*('Assumptions (Solar)'!$AG$20*'Assumptions (Solar)'!$AG$2+'Assumptions (Solar)'!$AG$21*'Assumptions (Solar)'!$AG$3)/10^9,0)</f>
        <v>0.1136437289</v>
      </c>
      <c r="AM1095" s="177">
        <f>IF($AI$902&gt;0,'Assumptions (Solar)'!Z14*Model!$AI$902*('Assumptions (Solar)'!$AG$20*'Assumptions (Solar)'!$AG$2+'Assumptions (Solar)'!$AG$21*'Assumptions (Solar)'!$AG$3)/10^9,0)</f>
        <v>0.1136437289</v>
      </c>
      <c r="AN1095" s="177">
        <f>IF($AI$902&gt;0,'Assumptions (Solar)'!AA14*Model!$AI$902*('Assumptions (Solar)'!$AG$20*'Assumptions (Solar)'!$AG$2+'Assumptions (Solar)'!$AG$21*'Assumptions (Solar)'!$AG$3)/10^9,0)</f>
        <v>0.05682186444</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0.1994487561</v>
      </c>
      <c r="AK1096" s="177">
        <f>IF($AJ$902&gt;0,'Assumptions (Solar)'!W14*Model!$AJ$902*('Assumptions (Solar)'!$AH$20*'Assumptions (Solar)'!$AH$2+'Assumptions (Solar)'!$AH$21*'Assumptions (Solar)'!$AH$3)/10^9,0)</f>
        <v>0.3191180098</v>
      </c>
      <c r="AL1096" s="177">
        <f>IF($AJ$902&gt;0,'Assumptions (Solar)'!X14*Model!$AJ$902*('Assumptions (Solar)'!$AH$20*'Assumptions (Solar)'!$AH$2+'Assumptions (Solar)'!$AH$21*'Assumptions (Solar)'!$AH$3)/10^9,0)</f>
        <v>0.1914708059</v>
      </c>
      <c r="AM1096" s="177">
        <f>IF($AJ$902&gt;0,'Assumptions (Solar)'!Y14*Model!$AJ$902*('Assumptions (Solar)'!$AH$20*'Assumptions (Solar)'!$AH$2+'Assumptions (Solar)'!$AH$21*'Assumptions (Solar)'!$AH$3)/10^9,0)</f>
        <v>0.1148824835</v>
      </c>
      <c r="AN1096" s="177">
        <f>IF($AJ$902&gt;0,'Assumptions (Solar)'!Z14*Model!$AJ$902*('Assumptions (Solar)'!$AH$20*'Assumptions (Solar)'!$AH$2+'Assumptions (Solar)'!$AH$21*'Assumptions (Solar)'!$AH$3)/10^9,0)</f>
        <v>0.1148824835</v>
      </c>
      <c r="AO1096" s="177">
        <f>IF($AJ$902&gt;0,'Assumptions (Solar)'!AA14*Model!$AJ$902*('Assumptions (Solar)'!$AH$20*'Assumptions (Solar)'!$AH$2+'Assumptions (Solar)'!$AH$21*'Assumptions (Solar)'!$AH$3)/10^9,0)</f>
        <v>0.05744124176</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0.2013608207</v>
      </c>
      <c r="AL1097" s="160">
        <f>IF($AK$902&gt;0,'Assumptions (Solar)'!W14*Model!$AK$902*('Assumptions (Solar)'!$AI$20*'Assumptions (Solar)'!$AI$2+'Assumptions (Solar)'!$AI$21*'Assumptions (Solar)'!$AI$3)/10^9,0)</f>
        <v>0.3221773132</v>
      </c>
      <c r="AM1097" s="160">
        <f>IF($AK$902&gt;0,'Assumptions (Solar)'!X14*Model!$AK$902*('Assumptions (Solar)'!$AI$20*'Assumptions (Solar)'!$AI$2+'Assumptions (Solar)'!$AI$21*'Assumptions (Solar)'!$AI$3)/10^9,0)</f>
        <v>0.1933063879</v>
      </c>
      <c r="AN1097" s="160">
        <f>IF($AK$902&gt;0,'Assumptions (Solar)'!Y14*Model!$AK$902*('Assumptions (Solar)'!$AI$20*'Assumptions (Solar)'!$AI$2+'Assumptions (Solar)'!$AI$21*'Assumptions (Solar)'!$AI$3)/10^9,0)</f>
        <v>0.1159838327</v>
      </c>
      <c r="AO1097" s="160">
        <f>IF($AK$902&gt;0,'Assumptions (Solar)'!Z14*Model!$AK$902*('Assumptions (Solar)'!$AI$20*'Assumptions (Solar)'!$AI$2+'Assumptions (Solar)'!$AI$21*'Assumptions (Solar)'!$AI$3)/10^9,0)</f>
        <v>0.1159838327</v>
      </c>
      <c r="AP1097" s="160">
        <f>IF($AK$902&gt;0,'Assumptions (Solar)'!AA14*Model!$AK$902*('Assumptions (Solar)'!$AI$20*'Assumptions (Solar)'!$AI$2+'Assumptions (Solar)'!$AI$21*'Assumptions (Solar)'!$AI$3)/10^9,0)</f>
        <v>0.05799191637</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0.203523778</v>
      </c>
      <c r="AM1098" s="177">
        <f>IF($AL$902&gt;0,'Assumptions (Solar)'!W14*Model!$AL$902*('Assumptions (Solar)'!$AJ$20*'Assumptions (Solar)'!$AJ$2+'Assumptions (Solar)'!$AJ$21*'Assumptions (Solar)'!$AJ$3)/10^9,0)</f>
        <v>0.3256380448</v>
      </c>
      <c r="AN1098" s="177">
        <f>IF($AL$902&gt;0,'Assumptions (Solar)'!X14*Model!$AL$902*('Assumptions (Solar)'!$AJ$20*'Assumptions (Solar)'!$AJ$2+'Assumptions (Solar)'!$AJ$21*'Assumptions (Solar)'!$AJ$3)/10^9,0)</f>
        <v>0.1953828269</v>
      </c>
      <c r="AO1098" s="177">
        <f>IF($AL$902&gt;0,'Assumptions (Solar)'!Y14*Model!$AL$902*('Assumptions (Solar)'!$AJ$20*'Assumptions (Solar)'!$AJ$2+'Assumptions (Solar)'!$AJ$21*'Assumptions (Solar)'!$AJ$3)/10^9,0)</f>
        <v>0.1172296961</v>
      </c>
      <c r="AP1098" s="177">
        <f>IF($AL$902&gt;0,'Assumptions (Solar)'!Z14*Model!$AL$902*('Assumptions (Solar)'!$AJ$20*'Assumptions (Solar)'!$AJ$2+'Assumptions (Solar)'!$AJ$21*'Assumptions (Solar)'!$AJ$3)/10^9,0)</f>
        <v>0.1172296961</v>
      </c>
      <c r="AQ1098" s="177">
        <f>IF($AL$902&gt;0,'Assumptions (Solar)'!AA14*Model!$AL$902*('Assumptions (Solar)'!$AJ$20*'Assumptions (Solar)'!$AJ$2+'Assumptions (Solar)'!$AJ$21*'Assumptions (Solar)'!$AJ$3)/10^9,0)</f>
        <v>0.05861484806</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0.2054373733</v>
      </c>
      <c r="AN1099" s="160">
        <f>IF($AM$902&gt;0,'Assumptions (Solar)'!W14*Model!$AM$902*('Assumptions (Solar)'!$AK$20*'Assumptions (Solar)'!$AK$2+'Assumptions (Solar)'!$AK$21*'Assumptions (Solar)'!$AK$3)/10^9,0)</f>
        <v>0.3286997973</v>
      </c>
      <c r="AO1099" s="160">
        <f>IF($AM$902&gt;0,'Assumptions (Solar)'!X14*Model!$AM$902*('Assumptions (Solar)'!$AK$20*'Assumptions (Solar)'!$AK$2+'Assumptions (Solar)'!$AK$21*'Assumptions (Solar)'!$AK$3)/10^9,0)</f>
        <v>0.1972198784</v>
      </c>
      <c r="AP1099" s="160">
        <f>IF($AM$902&gt;0,'Assumptions (Solar)'!Y14*Model!$AM$902*('Assumptions (Solar)'!$AK$20*'Assumptions (Solar)'!$AK$2+'Assumptions (Solar)'!$AK$21*'Assumptions (Solar)'!$AK$3)/10^9,0)</f>
        <v>0.118331927</v>
      </c>
      <c r="AQ1099" s="160">
        <f>IF($AM$902&gt;0,'Assumptions (Solar)'!Z14*Model!$AM$902*('Assumptions (Solar)'!$AK$20*'Assumptions (Solar)'!$AK$2+'Assumptions (Solar)'!$AK$21*'Assumptions (Solar)'!$AK$3)/10^9,0)</f>
        <v>0.118331927</v>
      </c>
      <c r="AR1099" s="160">
        <f>IF($AM$902&gt;0,'Assumptions (Solar)'!AA14*Model!$AM$902*('Assumptions (Solar)'!$AK$20*'Assumptions (Solar)'!$AK$2+'Assumptions (Solar)'!$AK$21*'Assumptions (Solar)'!$AK$3)/10^9,0)</f>
        <v>0.05916596351</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0.2076103062</v>
      </c>
      <c r="AO1100" s="160">
        <f>IF($AN$902&gt;0,'Assumptions (Solar)'!W14*Model!$AN$902*('Assumptions (Solar)'!$AL$20*'Assumptions (Solar)'!$AL$2+'Assumptions (Solar)'!$AL$21*'Assumptions (Solar)'!$AL$3)/10^9,0)</f>
        <v>0.33217649</v>
      </c>
      <c r="AP1100" s="160">
        <f>IF($AN$902&gt;0,'Assumptions (Solar)'!X14*Model!$AN$902*('Assumptions (Solar)'!$AL$20*'Assumptions (Solar)'!$AL$2+'Assumptions (Solar)'!$AL$21*'Assumptions (Solar)'!$AL$3)/10^9,0)</f>
        <v>0.199305894</v>
      </c>
      <c r="AQ1100" s="160">
        <f>IF($AN$902&gt;0,'Assumptions (Solar)'!Y14*Model!$AN$902*('Assumptions (Solar)'!$AL$20*'Assumptions (Solar)'!$AL$2+'Assumptions (Solar)'!$AL$21*'Assumptions (Solar)'!$AL$3)/10^9,0)</f>
        <v>0.1195835364</v>
      </c>
      <c r="AR1100" s="160">
        <f>IF($AN$902&gt;0,'Assumptions (Solar)'!Z14*Model!$AN$902*('Assumptions (Solar)'!$AL$20*'Assumptions (Solar)'!$AL$2+'Assumptions (Solar)'!$AL$21*'Assumptions (Solar)'!$AL$3)/10^9,0)</f>
        <v>0.1195835364</v>
      </c>
      <c r="AS1100" s="160">
        <f>IF($AN$902&gt;0,'Assumptions (Solar)'!AA14*Model!$AN$902*('Assumptions (Solar)'!$AL$20*'Assumptions (Solar)'!$AL$2+'Assumptions (Solar)'!$AL$21*'Assumptions (Solar)'!$AL$3)/10^9,0)</f>
        <v>0.0597917682</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0.2095225849</v>
      </c>
      <c r="AP1101" s="160">
        <f>IF($AO$902&gt;0,'Assumptions (Solar)'!W14*Model!$AO$902*('Assumptions (Solar)'!$AM$20*'Assumptions (Solar)'!$AM$2+'Assumptions (Solar)'!$AM$21*'Assumptions (Solar)'!$AM$3)/10^9,0)</f>
        <v>0.3352361358</v>
      </c>
      <c r="AQ1101" s="160">
        <f>IF($AO$902&gt;0,'Assumptions (Solar)'!X14*Model!$AO$902*('Assumptions (Solar)'!$AM$20*'Assumptions (Solar)'!$AM$2+'Assumptions (Solar)'!$AM$21*'Assumptions (Solar)'!$AM$3)/10^9,0)</f>
        <v>0.2011416815</v>
      </c>
      <c r="AR1101" s="160">
        <f>IF($AO$902&gt;0,'Assumptions (Solar)'!Y14*Model!$AO$902*('Assumptions (Solar)'!$AM$20*'Assumptions (Solar)'!$AM$2+'Assumptions (Solar)'!$AM$21*'Assumptions (Solar)'!$AM$3)/10^9,0)</f>
        <v>0.1206850089</v>
      </c>
      <c r="AS1101" s="160">
        <f>IF($AO$902&gt;0,'Assumptions (Solar)'!Z14*Model!$AO$902*('Assumptions (Solar)'!$AM$20*'Assumptions (Solar)'!$AM$2+'Assumptions (Solar)'!$AM$21*'Assumptions (Solar)'!$AM$3)/10^9,0)</f>
        <v>0.1206850089</v>
      </c>
      <c r="AT1101" s="160">
        <f>IF($AO$902&gt;0,'Assumptions (Solar)'!AA14*Model!$AO$902*('Assumptions (Solar)'!$AM$20*'Assumptions (Solar)'!$AM$2+'Assumptions (Solar)'!$AM$21*'Assumptions (Solar)'!$AM$3)/10^9,0)</f>
        <v>0.06034250445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0.2117029222</v>
      </c>
      <c r="AQ1102" s="160">
        <f>IF($AP$902&gt;0,'Assumptions (Solar)'!W14*Model!$AP$902*('Assumptions (Solar)'!$AN$20*'Assumptions (Solar)'!$AN$2+'Assumptions (Solar)'!$AN$21*'Assumptions (Solar)'!$AN$3)/10^9,0)</f>
        <v>0.3387246755</v>
      </c>
      <c r="AR1102" s="160">
        <f>IF($AP$902&gt;0,'Assumptions (Solar)'!X14*Model!$AP$902*('Assumptions (Solar)'!$AN$20*'Assumptions (Solar)'!$AN$2+'Assumptions (Solar)'!$AN$21*'Assumptions (Solar)'!$AN$3)/10^9,0)</f>
        <v>0.2032348053</v>
      </c>
      <c r="AS1102" s="160">
        <f>IF($AP$902&gt;0,'Assumptions (Solar)'!Y14*Model!$AP$902*('Assumptions (Solar)'!$AN$20*'Assumptions (Solar)'!$AN$2+'Assumptions (Solar)'!$AN$21*'Assumptions (Solar)'!$AN$3)/10^9,0)</f>
        <v>0.1219408832</v>
      </c>
      <c r="AT1102" s="160">
        <f>IF($AP$902&gt;0,'Assumptions (Solar)'!Z14*Model!$AP$902*('Assumptions (Solar)'!$AN$20*'Assumptions (Solar)'!$AN$2+'Assumptions (Solar)'!$AN$21*'Assumptions (Solar)'!$AN$3)/10^9,0)</f>
        <v>0.1219408832</v>
      </c>
      <c r="AU1102" s="160">
        <f>IF($AP$902&gt;0,'Assumptions (Solar)'!AA14*Model!$AP$902*('Assumptions (Solar)'!$AN$20*'Assumptions (Solar)'!$AN$2+'Assumptions (Solar)'!$AN$21*'Assumptions (Solar)'!$AN$3)/10^9,0)</f>
        <v>0.06097044159</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0.2138885874</v>
      </c>
      <c r="AR1103" s="160">
        <f>IF($AQ$902&gt;0,'Assumptions (Solar)'!W14*Model!$AQ$902*('Assumptions (Solar)'!$AO$20*'Assumptions (Solar)'!$AO$2+'Assumptions (Solar)'!$AO$21*'Assumptions (Solar)'!$AO$3)/10^9,0)</f>
        <v>0.3422217399</v>
      </c>
      <c r="AS1103" s="160">
        <f>IF($AQ$902&gt;0,'Assumptions (Solar)'!X14*Model!$AQ$902*('Assumptions (Solar)'!$AO$20*'Assumptions (Solar)'!$AO$2+'Assumptions (Solar)'!$AO$21*'Assumptions (Solar)'!$AO$3)/10^9,0)</f>
        <v>0.2053330439</v>
      </c>
      <c r="AT1103" s="160">
        <f>IF($AQ$902&gt;0,'Assumptions (Solar)'!Y14*Model!$AQ$902*('Assumptions (Solar)'!$AO$20*'Assumptions (Solar)'!$AO$2+'Assumptions (Solar)'!$AO$21*'Assumptions (Solar)'!$AO$3)/10^9,0)</f>
        <v>0.1231998264</v>
      </c>
      <c r="AU1103" s="160">
        <f>IF($AQ$902&gt;0,'Assumptions (Solar)'!Z14*Model!$AQ$902*('Assumptions (Solar)'!$AO$20*'Assumptions (Solar)'!$AO$2+'Assumptions (Solar)'!$AO$21*'Assumptions (Solar)'!$AO$3)/10^9,0)</f>
        <v>0.1231998264</v>
      </c>
      <c r="AV1103" s="160">
        <f>IF($AQ$902&gt;0,'Assumptions (Solar)'!AA14*Model!$AQ$902*('Assumptions (Solar)'!$AO$20*'Assumptions (Solar)'!$AO$2+'Assumptions (Solar)'!$AO$21*'Assumptions (Solar)'!$AO$3)/10^9,0)</f>
        <v>0.06159991318</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0.2166116983</v>
      </c>
      <c r="AS1104" s="160">
        <f>IF($AR$902&gt;0,'Assumptions (Solar)'!W14*Model!$AR$902*('Assumptions (Solar)'!$AP$20*'Assumptions (Solar)'!$AP$2+'Assumptions (Solar)'!$AP$21*'Assumptions (Solar)'!$AP$3)/10^9,0)</f>
        <v>0.3465787173</v>
      </c>
      <c r="AT1104" s="160">
        <f>IF($AR$902&gt;0,'Assumptions (Solar)'!X14*Model!$AR$902*('Assumptions (Solar)'!$AP$20*'Assumptions (Solar)'!$AP$2+'Assumptions (Solar)'!$AP$21*'Assumptions (Solar)'!$AP$3)/10^9,0)</f>
        <v>0.2079472304</v>
      </c>
      <c r="AU1104" s="160">
        <f>IF($AR$902&gt;0,'Assumptions (Solar)'!Y14*Model!$AR$902*('Assumptions (Solar)'!$AP$20*'Assumptions (Solar)'!$AP$2+'Assumptions (Solar)'!$AP$21*'Assumptions (Solar)'!$AP$3)/10^9,0)</f>
        <v>0.1247683382</v>
      </c>
      <c r="AV1104" s="160">
        <f>IF($AR$902&gt;0,'Assumptions (Solar)'!Z14*Model!$AR$902*('Assumptions (Solar)'!$AP$20*'Assumptions (Solar)'!$AP$2+'Assumptions (Solar)'!$AP$21*'Assumptions (Solar)'!$AP$3)/10^9,0)</f>
        <v>0.1247683382</v>
      </c>
      <c r="AW1104" s="160">
        <f>IF($AR$902&gt;0,'Assumptions (Solar)'!AA14*Model!$AR$902*('Assumptions (Solar)'!$AP$20*'Assumptions (Solar)'!$AP$2+'Assumptions (Solar)'!$AP$21*'Assumptions (Solar)'!$AP$3)/10^9,0)</f>
        <v>0.06238416912</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0.2197037382</v>
      </c>
      <c r="AT1105" s="160">
        <f>IF($AS$902&gt;0,'Assumptions (Solar)'!W14*Model!$AS$902*('Assumptions (Solar)'!$AQ$20*'Assumptions (Solar)'!$AQ$2+'Assumptions (Solar)'!$AQ$21*'Assumptions (Solar)'!$AQ$3)/10^9,0)</f>
        <v>0.3515259812</v>
      </c>
      <c r="AU1105" s="160">
        <f>IF($AS$902&gt;0,'Assumptions (Solar)'!X14*Model!$AS$902*('Assumptions (Solar)'!$AQ$20*'Assumptions (Solar)'!$AQ$2+'Assumptions (Solar)'!$AQ$21*'Assumptions (Solar)'!$AQ$3)/10^9,0)</f>
        <v>0.2109155887</v>
      </c>
      <c r="AV1105" s="160">
        <f>IF($AS$902&gt;0,'Assumptions (Solar)'!Y14*Model!$AS$902*('Assumptions (Solar)'!$AQ$20*'Assumptions (Solar)'!$AQ$2+'Assumptions (Solar)'!$AQ$21*'Assumptions (Solar)'!$AQ$3)/10^9,0)</f>
        <v>0.1265493532</v>
      </c>
      <c r="AW1105" s="160">
        <f>IF($AS$902&gt;0,'Assumptions (Solar)'!Z14*Model!$AS$902*('Assumptions (Solar)'!$AQ$20*'Assumptions (Solar)'!$AQ$2+'Assumptions (Solar)'!$AQ$21*'Assumptions (Solar)'!$AQ$3)/10^9,0)</f>
        <v>0.1265493532</v>
      </c>
      <c r="AX1105" s="160">
        <f>IF($AS$902&gt;0,'Assumptions (Solar)'!AA14*Model!$AS$902*('Assumptions (Solar)'!$AQ$20*'Assumptions (Solar)'!$AQ$2+'Assumptions (Solar)'!$AQ$21*'Assumptions (Solar)'!$AQ$3)/10^9,0)</f>
        <v>0.06327467661</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0.2270799386</v>
      </c>
      <c r="AU1106" s="160">
        <f>IF($AT$902&gt;0,'Assumptions (Solar)'!W14*Model!$AT$902*('Assumptions (Solar)'!$AR$20*'Assumptions (Solar)'!$AR$2+'Assumptions (Solar)'!$AR$21*'Assumptions (Solar)'!$AR$3)/10^9,0)</f>
        <v>0.3633279018</v>
      </c>
      <c r="AV1106" s="160">
        <f>IF($AT$902&gt;0,'Assumptions (Solar)'!X14*Model!$AT$902*('Assumptions (Solar)'!$AR$20*'Assumptions (Solar)'!$AR$2+'Assumptions (Solar)'!$AR$21*'Assumptions (Solar)'!$AR$3)/10^9,0)</f>
        <v>0.2179967411</v>
      </c>
      <c r="AW1106" s="160">
        <f>IF($AT$902&gt;0,'Assumptions (Solar)'!Y14*Model!$AT$902*('Assumptions (Solar)'!$AR$20*'Assumptions (Solar)'!$AR$2+'Assumptions (Solar)'!$AR$21*'Assumptions (Solar)'!$AR$3)/10^9,0)</f>
        <v>0.1307980446</v>
      </c>
      <c r="AX1106" s="160">
        <f>IF($AT$902&gt;0,'Assumptions (Solar)'!Z14*Model!$AT$902*('Assumptions (Solar)'!$AR$20*'Assumptions (Solar)'!$AR$2+'Assumptions (Solar)'!$AR$21*'Assumptions (Solar)'!$AR$3)/10^9,0)</f>
        <v>0.1307980446</v>
      </c>
      <c r="AY1106" s="160">
        <f>IF($AT$902&gt;0,'Assumptions (Solar)'!AA14*Model!$AT$902*('Assumptions (Solar)'!$AR$20*'Assumptions (Solar)'!$AR$2+'Assumptions (Solar)'!$AR$21*'Assumptions (Solar)'!$AR$3)/10^9,0)</f>
        <v>0.06539902232</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0.2250223198</v>
      </c>
      <c r="AV1107" s="160">
        <f>IF($AU$902&gt;0,'Assumptions (Solar)'!W14*Model!$AU$902*('Assumptions (Solar)'!$AS$20*'Assumptions (Solar)'!$AS$2+'Assumptions (Solar)'!$AS$21*'Assumptions (Solar)'!$AS$3)/10^9,0)</f>
        <v>0.3600357116</v>
      </c>
      <c r="AW1107" s="160">
        <f>IF($AU$902&gt;0,'Assumptions (Solar)'!X14*Model!$AU$902*('Assumptions (Solar)'!$AS$20*'Assumptions (Solar)'!$AS$2+'Assumptions (Solar)'!$AS$21*'Assumptions (Solar)'!$AS$3)/10^9,0)</f>
        <v>0.216021427</v>
      </c>
      <c r="AX1107" s="160">
        <f>IF($AU$902&gt;0,'Assumptions (Solar)'!Y14*Model!$AU$902*('Assumptions (Solar)'!$AS$20*'Assumptions (Solar)'!$AS$2+'Assumptions (Solar)'!$AS$21*'Assumptions (Solar)'!$AS$3)/10^9,0)</f>
        <v>0.1296128562</v>
      </c>
      <c r="AY1107" s="160">
        <f>IF($AU$902&gt;0,'Assumptions (Solar)'!Z14*Model!$AU$902*('Assumptions (Solar)'!$AS$20*'Assumptions (Solar)'!$AS$2+'Assumptions (Solar)'!$AS$21*'Assumptions (Solar)'!$AS$3)/10^9,0)</f>
        <v>0.1296128562</v>
      </c>
      <c r="AZ1107" s="160">
        <f>IF($AU$902&gt;0,'Assumptions (Solar)'!AA14*Model!$AU$902*('Assumptions (Solar)'!$AS$20*'Assumptions (Solar)'!$AS$2+'Assumptions (Solar)'!$AS$21*'Assumptions (Solar)'!$AS$3)/10^9,0)</f>
        <v>0.06480642809</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0.2239562744</v>
      </c>
      <c r="AW1108" s="160">
        <f>IF($AV$902&gt;0,'Assumptions (Solar)'!W14*Model!$AV$902*('Assumptions (Solar)'!$AT$20*'Assumptions (Solar)'!$AT$2+'Assumptions (Solar)'!$AT$21*'Assumptions (Solar)'!$AT$3)/10^9,0)</f>
        <v>0.3583300391</v>
      </c>
      <c r="AX1108" s="160">
        <f>IF($AV$902&gt;0,'Assumptions (Solar)'!X14*Model!$AV$902*('Assumptions (Solar)'!$AT$20*'Assumptions (Solar)'!$AT$2+'Assumptions (Solar)'!$AT$21*'Assumptions (Solar)'!$AT$3)/10^9,0)</f>
        <v>0.2149980235</v>
      </c>
      <c r="AY1108" s="160">
        <f>IF($AV$902&gt;0,'Assumptions (Solar)'!Y14*Model!$AV$902*('Assumptions (Solar)'!$AT$20*'Assumptions (Solar)'!$AT$2+'Assumptions (Solar)'!$AT$21*'Assumptions (Solar)'!$AT$3)/10^9,0)</f>
        <v>0.1289988141</v>
      </c>
      <c r="AZ1108" s="160">
        <f>IF($AV$902&gt;0,'Assumptions (Solar)'!Z14*Model!$AV$902*('Assumptions (Solar)'!$AT$20*'Assumptions (Solar)'!$AT$2+'Assumptions (Solar)'!$AT$21*'Assumptions (Solar)'!$AT$3)/10^9,0)</f>
        <v>0.1289988141</v>
      </c>
      <c r="BA1108" s="160">
        <f>IF($AV$902&gt;0,'Assumptions (Solar)'!AA14*Model!$AV$902*('Assumptions (Solar)'!$AT$20*'Assumptions (Solar)'!$AT$2+'Assumptions (Solar)'!$AT$21*'Assumptions (Solar)'!$AT$3)/10^9,0)</f>
        <v>0.06449940704</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0.2261419918</v>
      </c>
      <c r="AX1109" s="160">
        <f>IF($AW$902&gt;0,'Assumptions (Solar)'!W14*Model!$AW$902*('Assumptions (Solar)'!$AU$20*'Assumptions (Solar)'!$AU$2+'Assumptions (Solar)'!$AU$21*'Assumptions (Solar)'!$AU$3)/10^9,0)</f>
        <v>0.3618271869</v>
      </c>
      <c r="AY1109" s="160">
        <f>IF($AW$902&gt;0,'Assumptions (Solar)'!X14*Model!$AW$902*('Assumptions (Solar)'!$AU$20*'Assumptions (Solar)'!$AU$2+'Assumptions (Solar)'!$AU$21*'Assumptions (Solar)'!$AU$3)/10^9,0)</f>
        <v>0.2170963121</v>
      </c>
      <c r="AZ1109" s="160">
        <f>IF($AW$902&gt;0,'Assumptions (Solar)'!Y14*Model!$AW$902*('Assumptions (Solar)'!$AU$20*'Assumptions (Solar)'!$AU$2+'Assumptions (Solar)'!$AU$21*'Assumptions (Solar)'!$AU$3)/10^9,0)</f>
        <v>0.1302577873</v>
      </c>
      <c r="BA1109" s="160">
        <f>IF($AW$902&gt;0,'Assumptions (Solar)'!Z14*Model!$AW$902*('Assumptions (Solar)'!$AU$20*'Assumptions (Solar)'!$AU$2+'Assumptions (Solar)'!$AU$21*'Assumptions (Solar)'!$AU$3)/10^9,0)</f>
        <v>0.1302577873</v>
      </c>
      <c r="BB1109" s="160">
        <f>IF($AW$902&gt;0,'Assumptions (Solar)'!AA14*Model!$AW$902*('Assumptions (Solar)'!$AU$20*'Assumptions (Solar)'!$AU$2+'Assumptions (Solar)'!$AU$21*'Assumptions (Solar)'!$AU$3)/10^9,0)</f>
        <v>0.06512889364</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0.4566555073</v>
      </c>
      <c r="AY1110" s="160">
        <f>IF($AX$902&gt;0,'Assumptions (Solar)'!W14*Model!$AX$902*('Assumptions (Solar)'!$AV$20*'Assumptions (Solar)'!$AV$2+'Assumptions (Solar)'!$AV$21*'Assumptions (Solar)'!$AV$3)/10^9,0)</f>
        <v>0.7306488116</v>
      </c>
      <c r="AZ1110" s="160">
        <f>IF($AX$902&gt;0,'Assumptions (Solar)'!X14*Model!$AX$902*('Assumptions (Solar)'!$AV$20*'Assumptions (Solar)'!$AV$2+'Assumptions (Solar)'!$AV$21*'Assumptions (Solar)'!$AV$3)/10^9,0)</f>
        <v>0.438389287</v>
      </c>
      <c r="BA1110" s="160">
        <f>IF($AX$902&gt;0,'Assumptions (Solar)'!Y14*Model!$AX$902*('Assumptions (Solar)'!$AV$20*'Assumptions (Solar)'!$AV$2+'Assumptions (Solar)'!$AV$21*'Assumptions (Solar)'!$AV$3)/10^9,0)</f>
        <v>0.2630335722</v>
      </c>
      <c r="BB1110" s="160">
        <f>IF($AX$902&gt;0,'Assumptions (Solar)'!Z14*Model!$AX$902*('Assumptions (Solar)'!$AV$20*'Assumptions (Solar)'!$AV$2+'Assumptions (Solar)'!$AV$21*'Assumptions (Solar)'!$AV$3)/10^9,0)</f>
        <v>0.2630335722</v>
      </c>
      <c r="BC1110" s="160">
        <f>IF($AX$902&gt;0,'Assumptions (Solar)'!AA14*Model!$AX$902*('Assumptions (Solar)'!$AV$20*'Assumptions (Solar)'!$AV$2+'Assumptions (Solar)'!$AV$21*'Assumptions (Solar)'!$AV$3)/10^9,0)</f>
        <v>0.1315167861</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0.4603770411</v>
      </c>
      <c r="AZ1111" s="160">
        <f>IF($AY$902&gt;0,'Assumptions (Solar)'!W14*Model!$AY$902*('Assumptions (Solar)'!$AW$20*'Assumptions (Solar)'!$AW$2+'Assumptions (Solar)'!$AW$21*'Assumptions (Solar)'!$AW$3)/10^9,0)</f>
        <v>0.7366032657</v>
      </c>
      <c r="BA1111" s="160">
        <f>IF($AY$902&gt;0,'Assumptions (Solar)'!X14*Model!$AY$902*('Assumptions (Solar)'!$AW$20*'Assumptions (Solar)'!$AW$2+'Assumptions (Solar)'!$AW$21*'Assumptions (Solar)'!$AW$3)/10^9,0)</f>
        <v>0.4419619594</v>
      </c>
      <c r="BB1111" s="160">
        <f>IF($AY$902&gt;0,'Assumptions (Solar)'!Y14*Model!$AY$902*('Assumptions (Solar)'!$AW$20*'Assumptions (Solar)'!$AW$2+'Assumptions (Solar)'!$AW$21*'Assumptions (Solar)'!$AW$3)/10^9,0)</f>
        <v>0.2651771757</v>
      </c>
      <c r="BC1111" s="160">
        <f>IF($AY$902&gt;0,'Assumptions (Solar)'!Z14*Model!$AY$902*('Assumptions (Solar)'!$AW$20*'Assumptions (Solar)'!$AW$2+'Assumptions (Solar)'!$AW$21*'Assumptions (Solar)'!$AW$3)/10^9,0)</f>
        <v>0.2651771757</v>
      </c>
      <c r="BD1111" s="160">
        <f>IF($AY$902&gt;0,'Assumptions (Solar)'!AA14*Model!$AY$902*('Assumptions (Solar)'!$AW$20*'Assumptions (Solar)'!$AW$2+'Assumptions (Solar)'!$AW$21*'Assumptions (Solar)'!$AW$3)/10^9,0)</f>
        <v>0.1325885878</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0.4647310467</v>
      </c>
      <c r="BA1112" s="160">
        <f>IF($AZ$902&gt;0,'Assumptions (Solar)'!W14*Model!$AZ$902*('Assumptions (Solar)'!$AX$20*'Assumptions (Solar)'!$AX$2+'Assumptions (Solar)'!$AX$21*'Assumptions (Solar)'!$AX$3)/10^9,0)</f>
        <v>0.7435696747</v>
      </c>
      <c r="BB1112" s="160">
        <f>IF($AZ$902&gt;0,'Assumptions (Solar)'!X14*Model!$AZ$902*('Assumptions (Solar)'!$AX$20*'Assumptions (Solar)'!$AX$2+'Assumptions (Solar)'!$AX$21*'Assumptions (Solar)'!$AX$3)/10^9,0)</f>
        <v>0.4461418048</v>
      </c>
      <c r="BC1112" s="160">
        <f>IF($AZ$902&gt;0,'Assumptions (Solar)'!Y14*Model!$AZ$902*('Assumptions (Solar)'!$AX$20*'Assumptions (Solar)'!$AX$2+'Assumptions (Solar)'!$AX$21*'Assumptions (Solar)'!$AX$3)/10^9,0)</f>
        <v>0.2676850829</v>
      </c>
      <c r="BD1112" s="160">
        <f>IF($AZ$902&gt;0,'Assumptions (Solar)'!Z14*Model!$AZ$902*('Assumptions (Solar)'!$AX$20*'Assumptions (Solar)'!$AX$2+'Assumptions (Solar)'!$AX$21*'Assumptions (Solar)'!$AX$3)/10^9,0)</f>
        <v>0.2676850829</v>
      </c>
      <c r="BE1112" s="160">
        <f>IF($AZ$902&gt;0,'Assumptions (Solar)'!AA14*Model!$AZ$902*('Assumptions (Solar)'!$AX$20*'Assumptions (Solar)'!$AX$2+'Assumptions (Solar)'!$AX$21*'Assumptions (Solar)'!$AX$3)/10^9,0)</f>
        <v>0.1338425415</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0.4684057521</v>
      </c>
      <c r="BB1113" s="160">
        <f>IF($BA$902&gt;0,'Assumptions (Solar)'!W14*Model!$BA$902*('Assumptions (Solar)'!$AY$20*'Assumptions (Solar)'!$AY$2+'Assumptions (Solar)'!$AY$21*'Assumptions (Solar)'!$AY$3)/10^9,0)</f>
        <v>0.7494492033</v>
      </c>
      <c r="BC1113" s="160">
        <f>IF($BA$902&gt;0,'Assumptions (Solar)'!X14*Model!$BA$902*('Assumptions (Solar)'!$AY$20*'Assumptions (Solar)'!$AY$2+'Assumptions (Solar)'!$AY$21*'Assumptions (Solar)'!$AY$3)/10^9,0)</f>
        <v>0.449669522</v>
      </c>
      <c r="BD1113" s="160">
        <f>IF($BA$902&gt;0,'Assumptions (Solar)'!Y14*Model!$BA$902*('Assumptions (Solar)'!$AY$20*'Assumptions (Solar)'!$AY$2+'Assumptions (Solar)'!$AY$21*'Assumptions (Solar)'!$AY$3)/10^9,0)</f>
        <v>0.2698017132</v>
      </c>
      <c r="BE1113" s="160">
        <f>IF($BA$902&gt;0,'Assumptions (Solar)'!Z14*Model!$BA$902*('Assumptions (Solar)'!$AY$20*'Assumptions (Solar)'!$AY$2+'Assumptions (Solar)'!$AY$21*'Assumptions (Solar)'!$AY$3)/10^9,0)</f>
        <v>0.2698017132</v>
      </c>
      <c r="BF1113" s="160">
        <f>IF($BA$902&gt;0,'Assumptions (Solar)'!AA14*Model!$BA$902*('Assumptions (Solar)'!$AY$20*'Assumptions (Solar)'!$AY$2+'Assumptions (Solar)'!$AY$21*'Assumptions (Solar)'!$AY$3)/10^9,0)</f>
        <v>0.1349008566</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v>
      </c>
      <c r="L1114" s="160">
        <f>IF(Model!L900+Model!L901-Model!L899-L1062+L1010&gt;0,(1-'Assumptions (Solar)'!K33)*(Model!L900+Model!L901-Model!L899-L1062+L1010)+L1062-L957+L958,Model!L900+Model!L901-Model!L899+L1010-L957+L958)</f>
        <v>0</v>
      </c>
      <c r="M1114" s="160">
        <f>IF(Model!M900+Model!M901-Model!M899-M1062+M1010&gt;0,(1-'Assumptions (Solar)'!L33)*(Model!M900+Model!M901-Model!M899-M1062+M1010)+M1062-M957+M958,Model!M900+Model!M901-Model!M899+M1010-M957+M958)</f>
        <v>0</v>
      </c>
      <c r="N1114" s="160">
        <f>IF(Model!N900+Model!N901-Model!N899-N1062+N1010&gt;0,(1-'Assumptions (Solar)'!M33)*(Model!N900+Model!N901-Model!N899-N1062+N1010)+N1062-N957+N958,Model!N900+Model!N901-Model!N899+N1010-N957+N958)</f>
        <v>0</v>
      </c>
      <c r="O1114" s="160">
        <f>IF(Model!O900+Model!O901-Model!O899-O1062+O1010&gt;0,(1-'Assumptions (Solar)'!N33)*(Model!O900+Model!O901-Model!O899-O1062+O1010)+O1062-O957+O958,Model!O900+Model!O901-Model!O899+O1010-O957+O958)</f>
        <v>0</v>
      </c>
      <c r="P1114" s="160">
        <f>IF(Model!P900+Model!P901-Model!P899-P1062+P1010&gt;0,(1-'Assumptions (Solar)'!O33)*(Model!P900+Model!P901-Model!P899-P1062+P1010)+P1062-P957+P958,Model!P900+Model!P901-Model!P899+P1010-P957+P958)</f>
        <v>0</v>
      </c>
      <c r="Q1114" s="160">
        <f>IF(Model!Q900+Model!Q901-Model!Q899-Q1062+Q1010&gt;0,(1-'Assumptions (Solar)'!P33)*(Model!Q900+Model!Q901-Model!Q899-Q1062+Q1010)+Q1062-Q957+Q958,Model!Q900+Model!Q901-Model!Q899+Q1010-Q957+Q958)</f>
        <v>-0.005616698052</v>
      </c>
      <c r="R1114" s="160">
        <f>IF(Model!R900+Model!R901-Model!R899-R1062+R1010&gt;0,(1-'Assumptions (Solar)'!Q33)*(Model!R900+Model!R901-Model!R899-R1062+R1010)+R1062-R957+R958,Model!R900+Model!R901-Model!R899+R1010-R957+R958)</f>
        <v>-0.01153738918</v>
      </c>
      <c r="S1114" s="160">
        <f>IF(Model!S900+Model!S901-Model!S899-S1062+S1010&gt;0,(1-'Assumptions (Solar)'!R33)*(Model!S900+Model!S901-Model!S899-S1062+S1010)+S1062-S957+S958,Model!S900+Model!S901-Model!S899+S1010-S957+S958)</f>
        <v>-0.04071801976</v>
      </c>
      <c r="T1114" s="160">
        <f>IF(Model!T900+Model!T901-Model!T899-T1062+T1010&gt;0,(1-'Assumptions (Solar)'!S33)*(Model!T900+Model!T901-Model!T899-T1062+T1010)+T1062-T957+T958,Model!T900+Model!T901-Model!T899+T1010-T957+T958)</f>
        <v>-0.022732778</v>
      </c>
      <c r="U1114" s="160">
        <f>IF(Model!U900+Model!U901-Model!U899-U1062+U1010&gt;0,(1-'Assumptions (Solar)'!T33)*(Model!U900+Model!U901-Model!U899-U1062+U1010)+U1062-U957+U958,Model!U900+Model!U901-Model!U899+U1010-U957+U958)</f>
        <v>-0.008481099926</v>
      </c>
      <c r="V1114" s="160">
        <f>IF(Model!V900+Model!V901-Model!V899-V1062+V1010&gt;0,(1-'Assumptions (Solar)'!U33)*(Model!V900+Model!V901-Model!V899-V1062+V1010)+V1062-V957+V958,Model!V900+Model!V901-Model!V899+V1010-V957+V958)</f>
        <v>-0.006623227967</v>
      </c>
      <c r="W1114" s="160">
        <f>IF(Model!W900+Model!W901-Model!W899-W1062+W1010&gt;0,(1-'Assumptions (Solar)'!V33)*(Model!W900+Model!W901-Model!W899-W1062+W1010)+W1062-W957+W958,Model!W900+Model!W901-Model!W899+W1010-W957+W958)</f>
        <v>-0.7375010941</v>
      </c>
      <c r="X1114" s="160">
        <f>IF(Model!X900+Model!X901-Model!X899-X1062+X1010&gt;0,(1-'Assumptions (Solar)'!W33)*(Model!X900+Model!X901-Model!X899-X1062+X1010)+X1062-X957+X958,Model!X900+Model!X901-Model!X899+X1010-X957+X958)</f>
        <v>-0.5700189796</v>
      </c>
      <c r="Y1114" s="160">
        <f>IF(Model!Y900+Model!Y901-Model!Y899-Y1062+Y1010&gt;0,(1-'Assumptions (Solar)'!X33)*(Model!Y900+Model!Y901-Model!Y899-Y1062+Y1010)+Y1062-Y957+Y958,Model!Y900+Model!Y901-Model!Y899+Y1010-Y957+Y958)</f>
        <v>-0.5599928774</v>
      </c>
      <c r="Z1114" s="160">
        <f>IF(Model!Z900+Model!Z901-Model!Z899-Z1062+Z1010&gt;0,(1-'Assumptions (Solar)'!Y33)*(Model!Z900+Model!Z901-Model!Z899-Z1062+Z1010)+Z1062-Z957+Z958,Model!Z900+Model!Z901-Model!Z899+Z1010-Z957+Z958)</f>
        <v>-0.541137408</v>
      </c>
      <c r="AA1114" s="160">
        <f>IF(Model!AA900+Model!AA901-Model!AA899-AA1062+AA1010&gt;0,(1-'Assumptions (Solar)'!Z33)*(Model!AA900+Model!AA901-Model!AA899-AA1062+AA1010)+AA1062-AA957+AA958,Model!AA900+Model!AA901-Model!AA899+AA1010-AA957+AA958)</f>
        <v>-0.513084178</v>
      </c>
      <c r="AB1114" s="160">
        <f>IF(Model!AB900+Model!AB901-Model!AB899-AB1062+AB1010&gt;0,(1-'Assumptions (Solar)'!AA33)*(Model!AB900+Model!AB901-Model!AB899-AB1062+AB1010)+AB1062-AB957+AB958,Model!AB900+Model!AB901-Model!AB899+AB1010-AB957+AB958)</f>
        <v>-0.4680603194</v>
      </c>
      <c r="AC1114" s="160">
        <f>IF(Model!AC900+Model!AC901-Model!AC899-AC1062+AC1010&gt;0,(1-'Assumptions (Solar)'!AB33)*(Model!AC900+Model!AC901-Model!AC899-AC1062+AC1010)+AC1062-AC957+AC958,Model!AC900+Model!AC901-Model!AC899+AC1010-AC957+AC958)</f>
        <v>-0.4194057013</v>
      </c>
      <c r="AD1114" s="160">
        <f>IF(Model!AD900+Model!AD901-Model!AD899-AD1062+AD1010&gt;0,(1-'Assumptions (Solar)'!AC33)*(Model!AD900+Model!AD901-Model!AD899-AD1062+AD1010)+AD1062-AD957+AD958,Model!AD900+Model!AD901-Model!AD899+AD1010-AD957+AD958)</f>
        <v>-0.352444373</v>
      </c>
      <c r="AE1114" s="160">
        <f>IF(Model!AE900+Model!AE901-Model!AE899-AE1062+AE1010&gt;0,(1-'Assumptions (Solar)'!AD33)*(Model!AE900+Model!AE901-Model!AE899-AE1062+AE1010)+AE1062-AE957+AE958,Model!AE900+Model!AE901-Model!AE899+AE1010-AE957+AE958)</f>
        <v>-0.282074336</v>
      </c>
      <c r="AF1114" s="160">
        <f>IF(Model!AF900+Model!AF901-Model!AF899-AF1062+AF1010&gt;0,(1-'Assumptions (Solar)'!AE33)*(Model!AF900+Model!AF901-Model!AF899-AF1062+AF1010)+AF1062-AF957+AF958,Model!AF900+Model!AF901-Model!AF899+AF1010-AF957+AF958)</f>
        <v>-0.2034377019</v>
      </c>
      <c r="AG1114" s="160">
        <f>IF(Model!AG900+Model!AG901-Model!AG899-AG1062+AG1010&gt;0,(1-'Assumptions (Solar)'!AF33)*(Model!AG900+Model!AG901-Model!AG899-AG1062+AG1010)+AG1062-AG957+AG958,Model!AG900+Model!AG901-Model!AG899+AG1010-AG957+AG958)</f>
        <v>-0.1136338282</v>
      </c>
      <c r="AH1114" s="160">
        <f>IF(Model!AH900+Model!AH901-Model!AH899-AH1062+AH1010&gt;0,(1-'Assumptions (Solar)'!AG33)*(Model!AH900+Model!AH901-Model!AH899-AH1062+AH1010)+AH1062-AH957+AH958,Model!AH900+Model!AH901-Model!AH899+AH1010-AH957+AH958)</f>
        <v>0.08988199555</v>
      </c>
      <c r="AI1114" s="160">
        <f>IF(Model!AI900+Model!AI901-Model!AI899-AI1062+AI1010&gt;0,(1-'Assumptions (Solar)'!AH33)*(Model!AI900+Model!AI901-Model!AI899-AI1062+AI1010)+AI1062-AI957+AI958,Model!AI900+Model!AI901-Model!AI899+AI1010-AI957+AI958)</f>
        <v>0.234753345</v>
      </c>
      <c r="AJ1114" s="160">
        <f>IF(Model!AJ900+Model!AJ901-Model!AJ899-AJ1062+AJ1010&gt;0,(1-'Assumptions (Solar)'!AI33)*(Model!AJ900+Model!AJ901-Model!AJ899-AJ1062+AJ1010)+AJ1062-AJ957+AJ958,Model!AJ900+Model!AJ901-Model!AJ899+AJ1010-AJ957+AJ958)</f>
        <v>0.3834585593</v>
      </c>
      <c r="AK1114" s="160">
        <f>IF(Model!AK900+Model!AK901-Model!AK899-AK1062+AK1010&gt;0,(1-'Assumptions (Solar)'!AJ33)*(Model!AK900+Model!AK901-Model!AK899-AK1062+AK1010)+AK1062-AK957+AK958,Model!AK900+Model!AK901-Model!AK899+AK1010-AK957+AK958)</f>
        <v>0.5345257123</v>
      </c>
      <c r="AL1114" s="160">
        <f>IF(Model!AL900+Model!AL901-Model!AL899-AL1062+AL1010&gt;0,(1-'Assumptions (Solar)'!AK33)*(Model!AL900+Model!AL901-Model!AL899-AL1062+AL1010)+AL1062-AL957+AL958,Model!AL900+Model!AL901-Model!AL899+AL1010-AL957+AL958)</f>
        <v>0.6908287332</v>
      </c>
      <c r="AM1114" s="160">
        <f>IF(Model!AM900+Model!AM901-Model!AM899-AM1062+AM1010&gt;0,(1-'Assumptions (Solar)'!AL33)*(Model!AM900+Model!AM901-Model!AM899-AM1062+AM1010)+AM1062-AM957+AM958,Model!AM900+Model!AM901-Model!AM899+AM1010-AM957+AM958)</f>
        <v>0.8569939298</v>
      </c>
      <c r="AN1114" s="160">
        <f>IF(Model!AN900+Model!AN901-Model!AN899-AN1062+AN1010&gt;0,(1-'Assumptions (Solar)'!AM33)*(Model!AN900+Model!AN901-Model!AN899-AN1062+AN1010)+AN1062-AN957+AN958,Model!AN900+Model!AN901-Model!AN899+AN1010-AN957+AN958)</f>
        <v>1.024284403</v>
      </c>
      <c r="AO1114" s="160">
        <f>IF(Model!AO900+Model!AO901-Model!AO899-AO1062+AO1010&gt;0,(1-'Assumptions (Solar)'!AN33)*(Model!AO900+Model!AO901-Model!AO899-AO1062+AO1010)+AO1062-AO957+AO958,Model!AO900+Model!AO901-Model!AO899+AO1010-AO957+AO958)</f>
        <v>1.199711126</v>
      </c>
      <c r="AP1114" s="160">
        <f>IF(Model!AP900+Model!AP901-Model!AP899-AP1062+AP1010&gt;0,(1-'Assumptions (Solar)'!AO33)*(Model!AP900+Model!AP901-Model!AP899-AP1062+AP1010)+AP1062-AP957+AP958,Model!AP900+Model!AP901-Model!AP899+AP1010-AP957+AP958)</f>
        <v>1.37773792</v>
      </c>
      <c r="AQ1114" s="160">
        <f>IF(Model!AQ900+Model!AQ901-Model!AQ899-AQ1062+AQ1010&gt;0,(1-'Assumptions (Solar)'!AP33)*(Model!AQ900+Model!AQ901-Model!AQ899-AQ1062+AQ1010)+AQ1062-AQ957+AQ958,Model!AQ900+Model!AQ901-Model!AQ899+AQ1010-AQ957+AQ958)</f>
        <v>1.552235543</v>
      </c>
      <c r="AR1114" s="160">
        <f>IF(Model!AR900+Model!AR901-Model!AR899-AR1062+AR1010&gt;0,(1-'Assumptions (Solar)'!AQ33)*(Model!AR900+Model!AR901-Model!AR899-AR1062+AR1010)+AR1062-AR957+AR958,Model!AR900+Model!AR901-Model!AR899+AR1010-AR957+AR958)</f>
        <v>1.725492342</v>
      </c>
      <c r="AS1114" s="160">
        <f>IF(Model!AS900+Model!AS901-Model!AS899-AS1062+AS1010&gt;0,(1-'Assumptions (Solar)'!AR33)*(Model!AS900+Model!AS901-Model!AS899-AS1062+AS1010)+AS1062-AS957+AS958,Model!AS900+Model!AS901-Model!AS899+AS1010-AS957+AS958)</f>
        <v>1.894962733</v>
      </c>
      <c r="AT1114" s="160">
        <f>IF(Model!AT900+Model!AT901-Model!AT899-AT1062+AT1010&gt;0,(1-'Assumptions (Solar)'!AS33)*(Model!AT900+Model!AT901-Model!AT899-AT1062+AT1010)+AT1062-AT957+AT958,Model!AT900+Model!AT901-Model!AT899+AT1010-AT957+AT958)</f>
        <v>2.091403023</v>
      </c>
      <c r="AU1114" s="160">
        <f>IF(Model!AU900+Model!AU901-Model!AU899-AU1062+AU1010&gt;0,(1-'Assumptions (Solar)'!AT33)*(Model!AU900+Model!AU901-Model!AU899-AU1062+AU1010)+AU1062-AU957+AU958,Model!AU900+Model!AU901-Model!AU899+AU1010-AU957+AU958)</f>
        <v>2.297252431</v>
      </c>
      <c r="AV1114" s="160">
        <f>IF(Model!AV900+Model!AV901-Model!AV899-AV1062+AV1010&gt;0,(1-'Assumptions (Solar)'!AU33)*(Model!AV900+Model!AV901-Model!AV899-AV1062+AV1010)+AV1062-AV957+AV958,Model!AV900+Model!AV901-Model!AV899+AV1010-AV957+AV958)</f>
        <v>2.50383981</v>
      </c>
      <c r="AW1114" s="160">
        <f>IF(Model!AW900+Model!AW901-Model!AW899-AW1062+AW1010&gt;0,(1-'Assumptions (Solar)'!AV33)*(Model!AW900+Model!AW901-Model!AW899-AW1062+AW1010)+AW1062-AW957+AW958,Model!AW900+Model!AW901-Model!AW899+AW1010-AW957+AW958)</f>
        <v>2.252524091</v>
      </c>
      <c r="AX1114" s="160">
        <f>IF(Model!AX900+Model!AX901-Model!AX899-AX1062+AX1010&gt;0,(1-'Assumptions (Solar)'!AW33)*(Model!AX900+Model!AX901-Model!AX899-AX1062+AX1010)+AX1062-AX957+AX958,Model!AX900+Model!AX901-Model!AX899+AX1010-AX957+AX958)</f>
        <v>2.434010408</v>
      </c>
      <c r="AY1114" s="160">
        <f>IF(Model!AY900+Model!AY901-Model!AY899-AY1062+AY1010&gt;0,(1-'Assumptions (Solar)'!AX33)*(Model!AY900+Model!AY901-Model!AY899-AY1062+AY1010)+AY1062-AY957+AY958,Model!AY900+Model!AY901-Model!AY899+AY1010-AY957+AY958)</f>
        <v>2.714245539</v>
      </c>
      <c r="AZ1114" s="160">
        <f>IF(Model!AZ900+Model!AZ901-Model!AZ899-AZ1062+AZ1010&gt;0,(1-'Assumptions (Solar)'!AY33)*(Model!AZ900+Model!AZ901-Model!AZ899-AZ1062+AZ1010)+AZ1062-AZ957+AZ958,Model!AZ900+Model!AZ901-Model!AZ899+AZ1010-AZ957+AZ958)</f>
        <v>2.935861298</v>
      </c>
      <c r="BA1114" s="160">
        <f>IF(Model!BA900+Model!BA901-Model!BA899-BA1062+BA1010&gt;0,(1-'Assumptions (Solar)'!AZ33)*(Model!BA900+Model!BA901-Model!BA899-BA1062+BA1010)+BA1062-BA957+BA958,Model!BA900+Model!BA901-Model!BA899+BA1010-BA957+BA958)</f>
        <v>4.062638567</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-0.004659417954</v>
      </c>
      <c r="X1115" s="160">
        <f>IF(Model!X900+Model!X901-Model!X899-X1062+X1010&gt;0,'Assumptions (Solar)'!W33*(Model!X900+Model!X901-Model!X899-X1062+X1010)-'Assumptions (Solar)'!W34*Model!X898/10^3,-'Assumptions (Solar)'!W34*Model!X898/10^3)</f>
        <v>-0.05959847227</v>
      </c>
      <c r="Y1115" s="160">
        <f>IF(Model!Y900+Model!Y901-Model!Y899-Y1062+Y1010&gt;0,'Assumptions (Solar)'!X33*(Model!Y900+Model!Y901-Model!Y899-Y1062+Y1010)-'Assumptions (Solar)'!X34*Model!Y898/10^3,-'Assumptions (Solar)'!X34*Model!Y898/10^3)</f>
        <v>-0.1167216237</v>
      </c>
      <c r="Z1115" s="160">
        <f>IF(Model!Z900+Model!Z901-Model!Z899-Z1062+Z1010&gt;0,'Assumptions (Solar)'!Y33*(Model!Z900+Model!Z901-Model!Z899-Z1062+Z1010)-'Assumptions (Solar)'!Y34*Model!Z898/10^3,-'Assumptions (Solar)'!Y34*Model!Z898/10^3)</f>
        <v>-0.1760940302</v>
      </c>
      <c r="AA1115" s="160">
        <f>IF(Model!AA900+Model!AA901-Model!AA899-AA1062+AA1010&gt;0,'Assumptions (Solar)'!Z33*(Model!AA900+Model!AA901-Model!AA899-AA1062+AA1010)-'Assumptions (Solar)'!Z34*Model!AA898/10^3,-'Assumptions (Solar)'!Z34*Model!AA898/10^3)</f>
        <v>-0.237782578</v>
      </c>
      <c r="AB1115" s="160">
        <f>IF(Model!AB900+Model!AB901-Model!AB899-AB1062+AB1010&gt;0,'Assumptions (Solar)'!AA33*(Model!AB900+Model!AB901-Model!AB899-AB1062+AB1010)-'Assumptions (Solar)'!AA34*Model!AB898/10^3,-'Assumptions (Solar)'!AA34*Model!AB898/10^3)</f>
        <v>-0.3018559245</v>
      </c>
      <c r="AC1115" s="160">
        <f>IF(Model!AC900+Model!AC901-Model!AC899-AC1062+AC1010&gt;0,'Assumptions (Solar)'!AB33*(Model!AC900+Model!AC901-Model!AC899-AC1062+AC1010)-'Assumptions (Solar)'!AB34*Model!AC898/10^3,-'Assumptions (Solar)'!AB34*Model!AC898/10^3)</f>
        <v>-0.368384542</v>
      </c>
      <c r="AD1115" s="160">
        <f>IF(Model!AD900+Model!AD901-Model!AD899-AD1062+AD1010&gt;0,'Assumptions (Solar)'!AC33*(Model!AD900+Model!AD901-Model!AD899-AD1062+AD1010)-'Assumptions (Solar)'!AC34*Model!AD898/10^3,-'Assumptions (Solar)'!AC34*Model!AD898/10^3)</f>
        <v>-0.4374407629</v>
      </c>
      <c r="AE1115" s="160">
        <f>IF(Model!AE900+Model!AE901-Model!AE899-AE1062+AE1010&gt;0,'Assumptions (Solar)'!AD33*(Model!AE900+Model!AE901-Model!AE899-AE1062+AE1010)-'Assumptions (Solar)'!AD34*Model!AE898/10^3,-'Assumptions (Solar)'!AD34*Model!AE898/10^3)</f>
        <v>-0.509098826</v>
      </c>
      <c r="AF1115" s="160">
        <f>IF(Model!AF900+Model!AF901-Model!AF899-AF1062+AF1010&gt;0,'Assumptions (Solar)'!AE33*(Model!AF900+Model!AF901-Model!AF899-AF1062+AF1010)-'Assumptions (Solar)'!AE34*Model!AF898/10^3,-'Assumptions (Solar)'!AE34*Model!AF898/10^3)</f>
        <v>-0.5834349236</v>
      </c>
      <c r="AG1115" s="160">
        <f>IF(Model!AG900+Model!AG901-Model!AG899-AG1062+AG1010&gt;0,'Assumptions (Solar)'!AF33*(Model!AG900+Model!AG901-Model!AG899-AG1062+AG1010)-'Assumptions (Solar)'!AF34*Model!AG898/10^3,-'Assumptions (Solar)'!AF34*Model!AG898/10^3)</f>
        <v>-0.6605272497</v>
      </c>
      <c r="AH1115" s="160">
        <f>IF(Model!AH900+Model!AH901-Model!AH899-AH1062+AH1010&gt;0,'Assumptions (Solar)'!AG33*(Model!AH900+Model!AH901-Model!AH899-AH1062+AH1010)-'Assumptions (Solar)'!AG34*Model!AH898/10^3,-'Assumptions (Solar)'!AG34*Model!AH898/10^3)</f>
        <v>-0.7049862893</v>
      </c>
      <c r="AI1115" s="160">
        <f>IF(Model!AI900+Model!AI901-Model!AI899-AI1062+AI1010&gt;0,'Assumptions (Solar)'!AH33*(Model!AI900+Model!AI901-Model!AI899-AI1062+AI1010)-'Assumptions (Solar)'!AH34*Model!AI898/10^3,-'Assumptions (Solar)'!AH34*Model!AI898/10^3)</f>
        <v>-0.7453140615</v>
      </c>
      <c r="AJ1115" s="160">
        <f>IF(Model!AJ900+Model!AJ901-Model!AJ899-AJ1062+AJ1010&gt;0,'Assumptions (Solar)'!AI33*(Model!AJ900+Model!AJ901-Model!AJ899-AJ1062+AJ1010)-'Assumptions (Solar)'!AI34*Model!AJ898/10^3,-'Assumptions (Solar)'!AI34*Model!AJ898/10^3)</f>
        <v>-0.7915041119</v>
      </c>
      <c r="AK1115" s="160">
        <f>IF(Model!AK900+Model!AK901-Model!AK899-AK1062+AK1010&gt;0,'Assumptions (Solar)'!AJ33*(Model!AK900+Model!AK901-Model!AK899-AK1062+AK1010)-'Assumptions (Solar)'!AJ34*Model!AK898/10^3,-'Assumptions (Solar)'!AJ34*Model!AK898/10^3)</f>
        <v>-0.8419967237</v>
      </c>
      <c r="AL1115" s="160">
        <f>IF(Model!AL900+Model!AL901-Model!AL899-AL1062+AL1010&gt;0,'Assumptions (Solar)'!AK33*(Model!AL900+Model!AL901-Model!AL899-AL1062+AL1010)-'Assumptions (Solar)'!AK34*Model!AL898/10^3,-'Assumptions (Solar)'!AK34*Model!AL898/10^3)</f>
        <v>-0.8953678233</v>
      </c>
      <c r="AM1115" s="160">
        <f>IF(Model!AM900+Model!AM901-Model!AM899-AM1062+AM1010&gt;0,'Assumptions (Solar)'!AL33*(Model!AM900+Model!AM901-Model!AM899-AM1062+AM1010)-'Assumptions (Solar)'!AL34*Model!AM898/10^3,-'Assumptions (Solar)'!AL34*Model!AM898/10^3)</f>
        <v>-0.9501901411</v>
      </c>
      <c r="AN1115" s="160">
        <f>IF(Model!AN900+Model!AN901-Model!AN899-AN1062+AN1010&gt;0,'Assumptions (Solar)'!AM33*(Model!AN900+Model!AN901-Model!AN899-AN1062+AN1010)-'Assumptions (Solar)'!AM34*Model!AN898/10^3,-'Assumptions (Solar)'!AM34*Model!AN898/10^3)</f>
        <v>-1.008305109</v>
      </c>
      <c r="AO1115" s="160">
        <f>IF(Model!AO900+Model!AO901-Model!AO899-AO1062+AO1010&gt;0,'Assumptions (Solar)'!AN33*(Model!AO900+Model!AO901-Model!AO899-AO1062+AO1010)-'Assumptions (Solar)'!AN34*Model!AO898/10^3,-'Assumptions (Solar)'!AN34*Model!AO898/10^3)</f>
        <v>-1.066806216</v>
      </c>
      <c r="AP1115" s="160">
        <f>IF(Model!AP900+Model!AP901-Model!AP899-AP1062+AP1010&gt;0,'Assumptions (Solar)'!AO33*(Model!AP900+Model!AP901-Model!AP899-AP1062+AP1010)-'Assumptions (Solar)'!AO34*Model!AP898/10^3,-'Assumptions (Solar)'!AO34*Model!AP898/10^3)</f>
        <v>-1.127288698</v>
      </c>
      <c r="AQ1115" s="160">
        <f>IF(Model!AQ900+Model!AQ901-Model!AQ899-AQ1062+AQ1010&gt;0,'Assumptions (Solar)'!AP33*(Model!AQ900+Model!AQ901-Model!AQ899-AQ1062+AQ1010)-'Assumptions (Solar)'!AP34*Model!AQ898/10^3,-'Assumptions (Solar)'!AP34*Model!AQ898/10^3)</f>
        <v>-1.191145277</v>
      </c>
      <c r="AR1115" s="160">
        <f>IF(Model!AR900+Model!AR901-Model!AR899-AR1062+AR1010&gt;0,'Assumptions (Solar)'!AQ33*(Model!AR900+Model!AR901-Model!AR899-AR1062+AR1010)-'Assumptions (Solar)'!AQ34*Model!AR898/10^3,-'Assumptions (Solar)'!AQ34*Model!AR898/10^3)</f>
        <v>-1.257929737</v>
      </c>
      <c r="AS1115" s="160">
        <f>IF(Model!AS900+Model!AS901-Model!AS899-AS1062+AS1010&gt;0,'Assumptions (Solar)'!AR33*(Model!AS900+Model!AS901-Model!AS899-AS1062+AS1010)-'Assumptions (Solar)'!AR34*Model!AS898/10^3,-'Assumptions (Solar)'!AR34*Model!AS898/10^3)</f>
        <v>-1.327610756</v>
      </c>
      <c r="AT1115" s="160">
        <f>IF(Model!AT900+Model!AT901-Model!AT899-AT1062+AT1010&gt;0,'Assumptions (Solar)'!AS33*(Model!AT900+Model!AT901-Model!AT899-AT1062+AT1010)-'Assumptions (Solar)'!AS34*Model!AT898/10^3,-'Assumptions (Solar)'!AS34*Model!AT898/10^3)</f>
        <v>-1.400281846</v>
      </c>
      <c r="AU1115" s="160">
        <f>IF(Model!AU900+Model!AU901-Model!AU899-AU1062+AU1010&gt;0,'Assumptions (Solar)'!AT33*(Model!AU900+Model!AU901-Model!AU899-AU1062+AU1010)-'Assumptions (Solar)'!AT34*Model!AU898/10^3,-'Assumptions (Solar)'!AT34*Model!AU898/10^3)</f>
        <v>-1.473705584</v>
      </c>
      <c r="AV1115" s="160">
        <f>IF(Model!AV900+Model!AV901-Model!AV899-AV1062+AV1010&gt;0,'Assumptions (Solar)'!AU33*(Model!AV900+Model!AV901-Model!AV899-AV1062+AV1010)-'Assumptions (Solar)'!AU34*Model!AV898/10^3,-'Assumptions (Solar)'!AU34*Model!AV898/10^3)</f>
        <v>-1.547061167</v>
      </c>
      <c r="AW1115" s="160">
        <f>IF(Model!AW900+Model!AW901-Model!AW899-AW1062+AW1010&gt;0,'Assumptions (Solar)'!AV33*(Model!AW900+Model!AW901-Model!AW899-AW1062+AW1010)-'Assumptions (Solar)'!AV34*Model!AW898/10^3,-'Assumptions (Solar)'!AV34*Model!AW898/10^3)</f>
        <v>-1.62467634</v>
      </c>
      <c r="AX1115" s="160">
        <f>IF(Model!AX900+Model!AX901-Model!AX899-AX1062+AX1010&gt;0,'Assumptions (Solar)'!AW33*(Model!AX900+Model!AX901-Model!AX899-AX1062+AX1010)-'Assumptions (Solar)'!AW34*Model!AX898/10^3,-'Assumptions (Solar)'!AW34*Model!AX898/10^3)</f>
        <v>-1.761262286</v>
      </c>
      <c r="AY1115" s="160">
        <f>IF(Model!AY900+Model!AY901-Model!AY899-AY1062+AY1010&gt;0,'Assumptions (Solar)'!AX33*(Model!AY900+Model!AY901-Model!AY899-AY1062+AY1010)-'Assumptions (Solar)'!AX34*Model!AY898/10^3,-'Assumptions (Solar)'!AX34*Model!AY898/10^3)</f>
        <v>-1.911400568</v>
      </c>
      <c r="AZ1115" s="160">
        <f>IF(Model!AZ900+Model!AZ901-Model!AZ899-AZ1062+AZ1010&gt;0,'Assumptions (Solar)'!AY33*(Model!AZ900+Model!AZ901-Model!AZ899-AZ1062+AZ1010)-'Assumptions (Solar)'!AY34*Model!AZ898/10^3,-'Assumptions (Solar)'!AY34*Model!AZ898/10^3)</f>
        <v>-2.042869069</v>
      </c>
      <c r="BA1115" s="160">
        <f>IF(Model!BA900+Model!BA901-Model!BA899-BA1062+BA1010&gt;0,'Assumptions (Solar)'!AZ33*(Model!BA900+Model!BA901-Model!BA899-BA1062+BA1010)-'Assumptions (Solar)'!AZ34*Model!BA898/10^3,-'Assumptions (Solar)'!AZ34*Model!BA898/10^3)</f>
        <v>-2.166005728</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v>
      </c>
      <c r="M1116" s="256">
        <f>M902*'Assumptions (Solar)'!$V$32/1000000000</f>
        <v>0</v>
      </c>
      <c r="N1116" s="256">
        <f>N902*'Assumptions (Solar)'!$V$32/1000000000</f>
        <v>0</v>
      </c>
      <c r="O1116" s="256">
        <f>O902*'Assumptions (Solar)'!$V$32/1000000000</f>
        <v>0</v>
      </c>
      <c r="P1116" s="256">
        <f>P902*'Assumptions (Solar)'!$V$32/1000000000</f>
        <v>0</v>
      </c>
      <c r="Q1116" s="256">
        <f>Q902*'Assumptions (Solar)'!$V$32/1000000000</f>
        <v>0</v>
      </c>
      <c r="R1116" s="256">
        <f>R902*'Assumptions (Solar)'!$V$32/1000000000</f>
        <v>0.005705</v>
      </c>
      <c r="S1116" s="256">
        <f>S902*'Assumptions (Solar)'!$V$32/1000000000</f>
        <v>0.011899</v>
      </c>
      <c r="T1116" s="256">
        <f>T902*'Assumptions (Solar)'!$V$32/1000000000</f>
        <v>0.049389</v>
      </c>
      <c r="U1116" s="256">
        <f>U902*'Assumptions (Solar)'!$V$32/1000000000</f>
        <v>0.020049</v>
      </c>
      <c r="V1116" s="256">
        <f>V902*'Assumptions (Solar)'!$V$32/1000000000</f>
        <v>0</v>
      </c>
      <c r="W1116" s="256">
        <f>W902*'Assumptions (Solar)'!$V$32/1000000000</f>
        <v>0</v>
      </c>
      <c r="X1116" s="256">
        <f>X902*'Assumptions (Solar)'!$V$32/1000000000</f>
        <v>1.508837184</v>
      </c>
      <c r="Y1116" s="256">
        <f>Y902*'Assumptions (Solar)'!$V$32/1000000000</f>
        <v>1.508837184</v>
      </c>
      <c r="Z1116" s="256">
        <f>Z902*'Assumptions (Solar)'!$V$32/1000000000</f>
        <v>1.508837184</v>
      </c>
      <c r="AA1116" s="256">
        <f>AA902*'Assumptions (Solar)'!$V$32/1000000000</f>
        <v>1.508837184</v>
      </c>
      <c r="AB1116" s="256">
        <f>AB902*'Assumptions (Solar)'!$V$32/1000000000</f>
        <v>1.508837184</v>
      </c>
      <c r="AC1116" s="256">
        <f>AC902*'Assumptions (Solar)'!$V$32/1000000000</f>
        <v>1.508837184</v>
      </c>
      <c r="AD1116" s="256">
        <f>AD902*'Assumptions (Solar)'!$V$32/1000000000</f>
        <v>1.508837184</v>
      </c>
      <c r="AE1116" s="256">
        <f>AE902*'Assumptions (Solar)'!$V$32/1000000000</f>
        <v>1.508837184</v>
      </c>
      <c r="AF1116" s="256">
        <f>AF902*'Assumptions (Solar)'!$V$32/1000000000</f>
        <v>1.508837184</v>
      </c>
      <c r="AG1116" s="256">
        <f>AG902*'Assumptions (Solar)'!$V$32/1000000000</f>
        <v>1.508837184</v>
      </c>
      <c r="AH1116" s="256">
        <f>AH902*'Assumptions (Solar)'!$V$32/1000000000</f>
        <v>1.508837184</v>
      </c>
      <c r="AI1116" s="256">
        <f>AI902*'Assumptions (Solar)'!$V$32/1000000000</f>
        <v>1.508837184</v>
      </c>
      <c r="AJ1116" s="256">
        <f>AJ902*'Assumptions (Solar)'!$V$32/1000000000</f>
        <v>1.508837184</v>
      </c>
      <c r="AK1116" s="256">
        <f>AK902*'Assumptions (Solar)'!$V$32/1000000000</f>
        <v>1.508837184</v>
      </c>
      <c r="AL1116" s="256">
        <f>AL902*'Assumptions (Solar)'!$V$32/1000000000</f>
        <v>1.508837184</v>
      </c>
      <c r="AM1116" s="256">
        <f>AM902*'Assumptions (Solar)'!$V$32/1000000000</f>
        <v>1.508837184</v>
      </c>
      <c r="AN1116" s="256">
        <f>AN902*'Assumptions (Solar)'!$V$32/1000000000</f>
        <v>1.508837184</v>
      </c>
      <c r="AO1116" s="256">
        <f>AO902*'Assumptions (Solar)'!$V$32/1000000000</f>
        <v>1.508837184</v>
      </c>
      <c r="AP1116" s="256">
        <f>AP902*'Assumptions (Solar)'!$V$32/1000000000</f>
        <v>1.508837184</v>
      </c>
      <c r="AQ1116" s="256">
        <f>AQ902*'Assumptions (Solar)'!$V$32/1000000000</f>
        <v>1.508837184</v>
      </c>
      <c r="AR1116" s="256">
        <f>AR902*'Assumptions (Solar)'!$V$32/1000000000</f>
        <v>1.514542184</v>
      </c>
      <c r="AS1116" s="256">
        <f>AS902*'Assumptions (Solar)'!$V$32/1000000000</f>
        <v>1.520736184</v>
      </c>
      <c r="AT1116" s="256">
        <f>AT902*'Assumptions (Solar)'!$V$32/1000000000</f>
        <v>1.558226184</v>
      </c>
      <c r="AU1116" s="256">
        <f>AU902*'Assumptions (Solar)'!$V$32/1000000000</f>
        <v>1.528886184</v>
      </c>
      <c r="AV1116" s="256">
        <f>AV902*'Assumptions (Solar)'!$V$32/1000000000</f>
        <v>1.508837184</v>
      </c>
      <c r="AW1116" s="256">
        <f>AW902*'Assumptions (Solar)'!$V$32/1000000000</f>
        <v>1.508837184</v>
      </c>
      <c r="AX1116" s="256">
        <f>AX902*'Assumptions (Solar)'!$V$32/1000000000</f>
        <v>3.017674367</v>
      </c>
      <c r="AY1116" s="256">
        <f>AY902*'Assumptions (Solar)'!$V$32/1000000000</f>
        <v>3.017674367</v>
      </c>
      <c r="AZ1116" s="256">
        <f>AZ902*'Assumptions (Solar)'!$V$32/1000000000</f>
        <v>3.017674367</v>
      </c>
      <c r="BA1116" s="256">
        <f>BA902*'Assumptions (Solar)'!$V$32/1000000000</f>
        <v>3.017674367</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801</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1267.7</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2068.7</v>
      </c>
      <c r="Y1121" s="167">
        <f>X1121-'Assumptions (Nuclear)'!X46+X1129</f>
        <v>2068.7</v>
      </c>
      <c r="Z1121" s="167">
        <f>Y1121-'Assumptions (Nuclear)'!Y46+Y1129</f>
        <v>2068.7</v>
      </c>
      <c r="AA1121" s="167">
        <f>Z1121-'Assumptions (Nuclear)'!Z46+Z1129</f>
        <v>2068.7</v>
      </c>
      <c r="AB1121" s="167">
        <f>AA1121-'Assumptions (Nuclear)'!AA46+AA1129</f>
        <v>2068.7</v>
      </c>
      <c r="AC1121" s="167">
        <f>AB1121-'Assumptions (Nuclear)'!AB46+AB1129</f>
        <v>2068.7</v>
      </c>
      <c r="AD1121" s="167">
        <f>AC1121-'Assumptions (Nuclear)'!AC46+AC1129</f>
        <v>2068.7</v>
      </c>
      <c r="AE1121" s="167">
        <f>AD1121-'Assumptions (Nuclear)'!AD46+AD1129</f>
        <v>2068.7</v>
      </c>
      <c r="AF1121" s="167">
        <f>AE1121-'Assumptions (Nuclear)'!AE46+AE1129</f>
        <v>2068.7</v>
      </c>
      <c r="AG1121" s="167">
        <f>AF1121-'Assumptions (Nuclear)'!AF46+AF1129</f>
        <v>2068.7</v>
      </c>
      <c r="AH1121" s="167">
        <f>AG1121-'Assumptions (Nuclear)'!AG46+AG1129</f>
        <v>2068.7</v>
      </c>
      <c r="AI1121" s="167">
        <f>AH1121-'Assumptions (Nuclear)'!AH46+AH1129</f>
        <v>2068.7</v>
      </c>
      <c r="AJ1121" s="167">
        <f>AI1121-'Assumptions (Nuclear)'!AI46+AI1129</f>
        <v>2068.7</v>
      </c>
      <c r="AK1121" s="167">
        <f>AJ1121-'Assumptions (Nuclear)'!AJ46+AJ1129</f>
        <v>2068.7</v>
      </c>
      <c r="AL1121" s="167">
        <f>AK1121-'Assumptions (Nuclear)'!AK46+AK1129</f>
        <v>2068.7</v>
      </c>
      <c r="AM1121" s="167">
        <f>AL1121-'Assumptions (Nuclear)'!AL46+AL1129</f>
        <v>1267.7</v>
      </c>
      <c r="AN1121" s="167">
        <f>AM1121-'Assumptions (Nuclear)'!AM46+AM1129</f>
        <v>1267.7</v>
      </c>
      <c r="AO1121" s="167">
        <f>AN1121-'Assumptions (Nuclear)'!AN46+AN1129</f>
        <v>1267.7</v>
      </c>
      <c r="AP1121" s="167">
        <f>AO1121-'Assumptions (Nuclear)'!AO46+AO1129</f>
        <v>1267.7</v>
      </c>
      <c r="AQ1121" s="167">
        <f>AP1121-'Assumptions (Nuclear)'!AP46+AP1129</f>
        <v>1267.7</v>
      </c>
      <c r="AR1121" s="167">
        <f>AQ1121-'Assumptions (Nuclear)'!AQ46+AQ1129</f>
        <v>1267.7</v>
      </c>
      <c r="AS1121" s="167">
        <f>AR1121-'Assumptions (Nuclear)'!AR46+AR1129</f>
        <v>1267.7</v>
      </c>
      <c r="AT1121" s="167">
        <f>AS1121-'Assumptions (Nuclear)'!AS46+AS1129</f>
        <v>1267.7</v>
      </c>
      <c r="AU1121" s="167">
        <f>AT1121-'Assumptions (Nuclear)'!AT46+AT1129</f>
        <v>1267.7</v>
      </c>
      <c r="AV1121" s="167">
        <f>AU1121-'Assumptions (Nuclear)'!AU46+AU1129</f>
        <v>1267.7</v>
      </c>
      <c r="AW1121" s="167">
        <f>AV1121-'Assumptions (Nuclear)'!AV46+AV1129</f>
        <v>1267.7</v>
      </c>
      <c r="AX1121" s="167">
        <f>AW1121-'Assumptions (Nuclear)'!AW46+AW1129</f>
        <v>0</v>
      </c>
      <c r="AY1121" s="167">
        <f>AX1121-'Assumptions (Nuclear)'!AX46+AX1129</f>
        <v>206.87</v>
      </c>
      <c r="AZ1121" s="167">
        <f>AY1121-'Assumptions (Nuclear)'!AY46+AY1129</f>
        <v>206.87</v>
      </c>
      <c r="BA1121" s="167">
        <f>AZ1121-'Assumptions (Nuclear)'!AZ46+AZ1129</f>
        <v>206.87</v>
      </c>
    </row>
    <row r="1122" ht="15.75" customHeight="1">
      <c r="A1122" s="261" t="s">
        <v>350</v>
      </c>
      <c r="B1122" s="150" t="s">
        <v>149</v>
      </c>
      <c r="C1122" s="151">
        <v>2570.7</v>
      </c>
      <c r="D1122" s="151">
        <v>2570.7</v>
      </c>
      <c r="E1122" s="151">
        <v>2570.7</v>
      </c>
      <c r="F1122" s="151">
        <v>2570.7</v>
      </c>
      <c r="G1122" s="151">
        <v>2570.7</v>
      </c>
      <c r="H1122" s="151">
        <v>2570.7</v>
      </c>
      <c r="I1122" s="151">
        <v>2570.7</v>
      </c>
      <c r="J1122" s="151">
        <v>2570.7</v>
      </c>
      <c r="K1122" s="151">
        <v>2570.7</v>
      </c>
      <c r="L1122" s="151">
        <v>2570.7</v>
      </c>
      <c r="M1122" s="151">
        <v>2570.7</v>
      </c>
      <c r="N1122" s="151">
        <v>2570.7</v>
      </c>
      <c r="O1122" s="151">
        <v>2570.7</v>
      </c>
      <c r="P1122" s="151">
        <v>2570.7</v>
      </c>
      <c r="Q1122" s="151">
        <v>2570.7</v>
      </c>
      <c r="R1122" s="151">
        <v>2570.7</v>
      </c>
      <c r="S1122" s="151">
        <v>2068.7</v>
      </c>
      <c r="T1122" s="151">
        <v>2068.7</v>
      </c>
      <c r="U1122" s="151">
        <v>2068.7</v>
      </c>
      <c r="V1122" s="172">
        <f t="shared" ref="V1122:W1122" si="44">U1122+V1129</f>
        <v>2068.7</v>
      </c>
      <c r="W1122" s="153">
        <f t="shared" si="44"/>
        <v>2068.7</v>
      </c>
      <c r="X1122" s="154">
        <f t="shared" ref="X1122:AZ1122" si="45">W1122+($BA$1122-$W$1122)/($BA$2-$W$2)</f>
        <v>1999.743333</v>
      </c>
      <c r="Y1122" s="154">
        <f t="shared" si="45"/>
        <v>1930.786667</v>
      </c>
      <c r="Z1122" s="154">
        <f t="shared" si="45"/>
        <v>1861.83</v>
      </c>
      <c r="AA1122" s="154">
        <f t="shared" si="45"/>
        <v>1792.873333</v>
      </c>
      <c r="AB1122" s="154">
        <f t="shared" si="45"/>
        <v>1723.916667</v>
      </c>
      <c r="AC1122" s="154">
        <f t="shared" si="45"/>
        <v>1654.96</v>
      </c>
      <c r="AD1122" s="154">
        <f t="shared" si="45"/>
        <v>1586.003333</v>
      </c>
      <c r="AE1122" s="154">
        <f t="shared" si="45"/>
        <v>1517.046667</v>
      </c>
      <c r="AF1122" s="154">
        <f t="shared" si="45"/>
        <v>1448.09</v>
      </c>
      <c r="AG1122" s="154">
        <f t="shared" si="45"/>
        <v>1379.133333</v>
      </c>
      <c r="AH1122" s="154">
        <f t="shared" si="45"/>
        <v>1310.176667</v>
      </c>
      <c r="AI1122" s="154">
        <f t="shared" si="45"/>
        <v>1241.22</v>
      </c>
      <c r="AJ1122" s="154">
        <f t="shared" si="45"/>
        <v>1172.263333</v>
      </c>
      <c r="AK1122" s="154">
        <f t="shared" si="45"/>
        <v>1103.306667</v>
      </c>
      <c r="AL1122" s="154">
        <f t="shared" si="45"/>
        <v>1034.35</v>
      </c>
      <c r="AM1122" s="154">
        <f t="shared" si="45"/>
        <v>965.3933333</v>
      </c>
      <c r="AN1122" s="154">
        <f t="shared" si="45"/>
        <v>896.4366667</v>
      </c>
      <c r="AO1122" s="154">
        <f t="shared" si="45"/>
        <v>827.48</v>
      </c>
      <c r="AP1122" s="154">
        <f t="shared" si="45"/>
        <v>758.5233333</v>
      </c>
      <c r="AQ1122" s="154">
        <f t="shared" si="45"/>
        <v>689.5666667</v>
      </c>
      <c r="AR1122" s="154">
        <f t="shared" si="45"/>
        <v>620.61</v>
      </c>
      <c r="AS1122" s="154">
        <f t="shared" si="45"/>
        <v>551.6533333</v>
      </c>
      <c r="AT1122" s="154">
        <f t="shared" si="45"/>
        <v>482.6966667</v>
      </c>
      <c r="AU1122" s="154">
        <f t="shared" si="45"/>
        <v>413.74</v>
      </c>
      <c r="AV1122" s="154">
        <f t="shared" si="45"/>
        <v>344.7833333</v>
      </c>
      <c r="AW1122" s="154">
        <f t="shared" si="45"/>
        <v>275.8266667</v>
      </c>
      <c r="AX1122" s="154">
        <f t="shared" si="45"/>
        <v>206.87</v>
      </c>
      <c r="AY1122" s="154">
        <f t="shared" si="45"/>
        <v>137.9133333</v>
      </c>
      <c r="AZ1122" s="154">
        <f t="shared" si="45"/>
        <v>68.95666667</v>
      </c>
      <c r="BA1122" s="155">
        <f>Inputs!$H$4</f>
        <v>0</v>
      </c>
    </row>
    <row r="1123" ht="15.75" customHeight="1">
      <c r="A1123" s="262" t="s">
        <v>28</v>
      </c>
      <c r="B1123" s="159" t="s">
        <v>150</v>
      </c>
      <c r="C1123" s="156">
        <v>17.689513</v>
      </c>
      <c r="D1123" s="156">
        <v>19.072764</v>
      </c>
      <c r="E1123" s="156">
        <v>19.163944</v>
      </c>
      <c r="F1123" s="156">
        <v>16.886569</v>
      </c>
      <c r="G1123" s="156">
        <v>20.37399</v>
      </c>
      <c r="H1123" s="156">
        <v>17.622786</v>
      </c>
      <c r="I1123" s="156">
        <v>18.352925</v>
      </c>
      <c r="J1123" s="156">
        <v>21.410668</v>
      </c>
      <c r="K1123" s="156">
        <v>17.976199</v>
      </c>
      <c r="L1123" s="156">
        <v>18.20369</v>
      </c>
      <c r="M1123" s="156">
        <v>20.610049</v>
      </c>
      <c r="N1123" s="156">
        <v>14.252062</v>
      </c>
      <c r="O1123" s="156">
        <v>14.086502</v>
      </c>
      <c r="P1123" s="156">
        <v>14.033668</v>
      </c>
      <c r="Q1123" s="156">
        <v>18.660222</v>
      </c>
      <c r="R1123" s="156">
        <v>18.954906</v>
      </c>
      <c r="S1123" s="156">
        <v>17.596633</v>
      </c>
      <c r="T1123" s="156">
        <v>17.560724</v>
      </c>
      <c r="U1123" s="156">
        <v>14.800429</v>
      </c>
      <c r="V1123" s="157">
        <f t="shared" ref="V1123:W1123" si="46">U1123</f>
        <v>14.800429</v>
      </c>
      <c r="W1123" s="157">
        <f t="shared" si="46"/>
        <v>14.800429</v>
      </c>
      <c r="X1123" s="154">
        <f t="shared" ref="X1123:AZ1123" si="47">W1123+($BA$1123-$W$1123)/($BA$2-$W$2)</f>
        <v>14.30708137</v>
      </c>
      <c r="Y1123" s="154">
        <f t="shared" si="47"/>
        <v>13.81373373</v>
      </c>
      <c r="Z1123" s="154">
        <f t="shared" si="47"/>
        <v>13.3203861</v>
      </c>
      <c r="AA1123" s="154">
        <f t="shared" si="47"/>
        <v>12.82703847</v>
      </c>
      <c r="AB1123" s="154">
        <f t="shared" si="47"/>
        <v>12.33369083</v>
      </c>
      <c r="AC1123" s="154">
        <f t="shared" si="47"/>
        <v>11.8403432</v>
      </c>
      <c r="AD1123" s="154">
        <f t="shared" si="47"/>
        <v>11.34699557</v>
      </c>
      <c r="AE1123" s="154">
        <f t="shared" si="47"/>
        <v>10.85364793</v>
      </c>
      <c r="AF1123" s="154">
        <f t="shared" si="47"/>
        <v>10.3603003</v>
      </c>
      <c r="AG1123" s="154">
        <f t="shared" si="47"/>
        <v>9.866952667</v>
      </c>
      <c r="AH1123" s="154">
        <f t="shared" si="47"/>
        <v>9.373605033</v>
      </c>
      <c r="AI1123" s="154">
        <f t="shared" si="47"/>
        <v>8.8802574</v>
      </c>
      <c r="AJ1123" s="154">
        <f t="shared" si="47"/>
        <v>8.386909767</v>
      </c>
      <c r="AK1123" s="154">
        <f t="shared" si="47"/>
        <v>7.893562133</v>
      </c>
      <c r="AL1123" s="154">
        <f t="shared" si="47"/>
        <v>7.4002145</v>
      </c>
      <c r="AM1123" s="154">
        <f t="shared" si="47"/>
        <v>6.906866867</v>
      </c>
      <c r="AN1123" s="154">
        <f t="shared" si="47"/>
        <v>6.413519233</v>
      </c>
      <c r="AO1123" s="154">
        <f t="shared" si="47"/>
        <v>5.9201716</v>
      </c>
      <c r="AP1123" s="154">
        <f t="shared" si="47"/>
        <v>5.426823967</v>
      </c>
      <c r="AQ1123" s="154">
        <f t="shared" si="47"/>
        <v>4.933476333</v>
      </c>
      <c r="AR1123" s="154">
        <f t="shared" si="47"/>
        <v>4.4401287</v>
      </c>
      <c r="AS1123" s="154">
        <f t="shared" si="47"/>
        <v>3.946781067</v>
      </c>
      <c r="AT1123" s="154">
        <f t="shared" si="47"/>
        <v>3.453433433</v>
      </c>
      <c r="AU1123" s="154">
        <f t="shared" si="47"/>
        <v>2.9600858</v>
      </c>
      <c r="AV1123" s="154">
        <f t="shared" si="47"/>
        <v>2.466738167</v>
      </c>
      <c r="AW1123" s="154">
        <f t="shared" si="47"/>
        <v>1.973390533</v>
      </c>
      <c r="AX1123" s="154">
        <f t="shared" si="47"/>
        <v>1.4800429</v>
      </c>
      <c r="AY1123" s="154">
        <f t="shared" si="47"/>
        <v>0.9866952667</v>
      </c>
      <c r="AZ1123" s="154">
        <f t="shared" si="47"/>
        <v>0.4933476333</v>
      </c>
      <c r="BA1123" s="243">
        <f>Inputs!$I$4</f>
        <v>0</v>
      </c>
    </row>
    <row r="1124" ht="15.75" customHeight="1">
      <c r="A1124" s="262" t="s">
        <v>421</v>
      </c>
      <c r="B1124" s="159" t="s">
        <v>351</v>
      </c>
      <c r="C1124" s="95">
        <f>C1123*'Assumptions (Nuclear)'!B20/10^3</f>
        <v>0.3019209042</v>
      </c>
      <c r="D1124" s="95">
        <f>D1123*'Assumptions (Nuclear)'!C20/10^3</f>
        <v>0.323479104</v>
      </c>
      <c r="E1124" s="95">
        <f>E1123*'Assumptions (Nuclear)'!D20/10^3</f>
        <v>0.32297788</v>
      </c>
      <c r="F1124" s="95">
        <f>F1123*'Assumptions (Nuclear)'!E20/10^3</f>
        <v>0.2828033796</v>
      </c>
      <c r="G1124" s="95">
        <f>G1123*'Assumptions (Nuclear)'!F20/10^3</f>
        <v>0.3390584362</v>
      </c>
      <c r="H1124" s="95">
        <f>H1123*'Assumptions (Nuclear)'!G20/10^3</f>
        <v>0.2964089825</v>
      </c>
      <c r="I1124" s="95">
        <f>I1123*'Assumptions (Nuclear)'!H20/10^3</f>
        <v>0.3161995284</v>
      </c>
      <c r="J1124" s="95">
        <f>J1123*'Assumptions (Nuclear)'!I20/10^3</f>
        <v>0.3863699488</v>
      </c>
      <c r="K1124" s="95">
        <f>K1123*'Assumptions (Nuclear)'!J20/10^3</f>
        <v>0.3305258642</v>
      </c>
      <c r="L1124" s="95">
        <f>L1123*'Assumptions (Nuclear)'!K20/10^3</f>
        <v>0.3459756721</v>
      </c>
      <c r="M1124" s="95">
        <f>M1123*'Assumptions (Nuclear)'!L20/10^3</f>
        <v>0.39683956</v>
      </c>
      <c r="N1124" s="95">
        <f>N1123*'Assumptions (Nuclear)'!M20/10^3</f>
        <v>0.2779812612</v>
      </c>
      <c r="O1124" s="95">
        <f>O1123*'Assumptions (Nuclear)'!N20/10^3</f>
        <v>0.2791789484</v>
      </c>
      <c r="P1124" s="95">
        <f>P1123*'Assumptions (Nuclear)'!O20/10^3</f>
        <v>0.2790067177</v>
      </c>
      <c r="Q1124" s="95">
        <f>Q1123*'Assumptions (Nuclear)'!P20/10^3</f>
        <v>0.3733372016</v>
      </c>
      <c r="R1124" s="95">
        <f>R1123*'Assumptions (Nuclear)'!Q20/10^3</f>
        <v>0.3900487146</v>
      </c>
      <c r="S1124" s="95">
        <f>S1123*'Assumptions (Nuclear)'!R20/10^3</f>
        <v>0.3656863589</v>
      </c>
      <c r="T1124" s="95">
        <f>T1123*'Assumptions (Nuclear)'!S20/10^3</f>
        <v>0.3587655913</v>
      </c>
      <c r="U1124" s="95">
        <f>U1123*'Assumptions (Nuclear)'!T20/10^3</f>
        <v>0.3123315362</v>
      </c>
      <c r="V1124" s="95">
        <f>V1123*'Assumptions (Nuclear)'!U20/10^3</f>
        <v>0.3143090145</v>
      </c>
      <c r="W1124" s="95">
        <f>W1123*'Assumptions (Nuclear)'!V20/10^3</f>
        <v>0.3185818058</v>
      </c>
      <c r="X1124" s="95">
        <f>X1123*'Assumptions (Nuclear)'!W20/10^3</f>
        <v>0.3121489264</v>
      </c>
      <c r="Y1124" s="95">
        <f>Y1123*'Assumptions (Nuclear)'!X20/10^3</f>
        <v>0.3054822719</v>
      </c>
      <c r="Z1124" s="95">
        <f>Z1123*'Assumptions (Nuclear)'!Y20/10^3</f>
        <v>0.298576675</v>
      </c>
      <c r="AA1124" s="95">
        <f>AA1123*'Assumptions (Nuclear)'!Z20/10^3</f>
        <v>0.2914268714</v>
      </c>
      <c r="AB1124" s="95">
        <f>AB1123*'Assumptions (Nuclear)'!AA20/10^3</f>
        <v>0.2840274976</v>
      </c>
      <c r="AC1124" s="95">
        <f>AC1123*'Assumptions (Nuclear)'!AB20/10^3</f>
        <v>0.2763730894</v>
      </c>
      <c r="AD1124" s="95">
        <f>AD1123*'Assumptions (Nuclear)'!AC20/10^3</f>
        <v>0.2684580803</v>
      </c>
      <c r="AE1124" s="95">
        <f>AE1123*'Assumptions (Nuclear)'!AD20/10^3</f>
        <v>0.2602767996</v>
      </c>
      <c r="AF1124" s="95">
        <f>AF1123*'Assumptions (Nuclear)'!AE20/10^3</f>
        <v>0.2518234704</v>
      </c>
      <c r="AG1124" s="95">
        <f>AG1123*'Assumptions (Nuclear)'!AF20/10^3</f>
        <v>0.243092208</v>
      </c>
      <c r="AH1124" s="95">
        <f>AH1123*'Assumptions (Nuclear)'!AG20/10^3</f>
        <v>0.2340770181</v>
      </c>
      <c r="AI1124" s="95">
        <f>AI1123*'Assumptions (Nuclear)'!AH20/10^3</f>
        <v>0.2247717947</v>
      </c>
      <c r="AJ1124" s="95">
        <f>AJ1123*'Assumptions (Nuclear)'!AI20/10^3</f>
        <v>0.2151703183</v>
      </c>
      <c r="AK1124" s="95">
        <f>AK1123*'Assumptions (Nuclear)'!AJ20/10^3</f>
        <v>0.2052662539</v>
      </c>
      <c r="AL1124" s="95">
        <f>AL1123*'Assumptions (Nuclear)'!AK20/10^3</f>
        <v>0.1950531488</v>
      </c>
      <c r="AM1124" s="95">
        <f>AM1123*'Assumptions (Nuclear)'!AL20/10^3</f>
        <v>0.1845244311</v>
      </c>
      <c r="AN1124" s="95">
        <f>AN1123*'Assumptions (Nuclear)'!AM20/10^3</f>
        <v>0.1736734071</v>
      </c>
      <c r="AO1124" s="95">
        <f>AO1123*'Assumptions (Nuclear)'!AN20/10^3</f>
        <v>0.1624932597</v>
      </c>
      <c r="AP1124" s="95">
        <f>AP1123*'Assumptions (Nuclear)'!AO20/10^3</f>
        <v>0.1509770457</v>
      </c>
      <c r="AQ1124" s="95">
        <f>AQ1123*'Assumptions (Nuclear)'!AP20/10^3</f>
        <v>0.1391176941</v>
      </c>
      <c r="AR1124" s="95">
        <f>AR1123*'Assumptions (Nuclear)'!AQ20/10^3</f>
        <v>0.1269080037</v>
      </c>
      <c r="AS1124" s="95">
        <f>AS1123*'Assumptions (Nuclear)'!AR20/10^3</f>
        <v>0.1143406411</v>
      </c>
      <c r="AT1124" s="95">
        <f>AT1123*'Assumptions (Nuclear)'!AS20/10^3</f>
        <v>0.1014081381</v>
      </c>
      <c r="AU1124" s="95">
        <f>AU1123*'Assumptions (Nuclear)'!AT20/10^3</f>
        <v>0.08810288945</v>
      </c>
      <c r="AV1124" s="95">
        <f>AV1123*'Assumptions (Nuclear)'!AU20/10^3</f>
        <v>0.07441715087</v>
      </c>
      <c r="AW1124" s="95">
        <f>AW1123*'Assumptions (Nuclear)'!AV20/10^3</f>
        <v>0.06034303623</v>
      </c>
      <c r="AX1124" s="95">
        <f>AX1123*'Assumptions (Nuclear)'!AW20/10^3</f>
        <v>0.04587251534</v>
      </c>
      <c r="AY1124" s="95">
        <f>AY1123*'Assumptions (Nuclear)'!AX20/10^3</f>
        <v>0.03099741147</v>
      </c>
      <c r="AZ1124" s="95">
        <f>AZ1123*'Assumptions (Nuclear)'!AY20/10^3</f>
        <v>0.01570939882</v>
      </c>
      <c r="BA1124" s="95">
        <f>BA1123*'Assumptions (Nuclear)'!AZ20/10^3</f>
        <v>0</v>
      </c>
    </row>
    <row r="1125" ht="15.75" customHeight="1">
      <c r="A1125" s="261" t="s">
        <v>422</v>
      </c>
      <c r="B1125" s="150" t="s">
        <v>351</v>
      </c>
      <c r="C1125" s="95">
        <f>C1123*'Assumptions (Nuclear)'!B22/10^3</f>
        <v>0.0882889544</v>
      </c>
      <c r="D1125" s="95">
        <f>D1123*'Assumptions (Nuclear)'!C22/10^3</f>
        <v>0.09519280667</v>
      </c>
      <c r="E1125" s="95">
        <f>E1123*'Assumptions (Nuclear)'!D22/10^3</f>
        <v>0.09564788912</v>
      </c>
      <c r="F1125" s="95">
        <f>F1123*'Assumptions (Nuclear)'!E22/10^3</f>
        <v>0.08428143389</v>
      </c>
      <c r="G1125" s="95">
        <f>G1123*'Assumptions (Nuclear)'!F22/10^3</f>
        <v>0.1016872694</v>
      </c>
      <c r="H1125" s="95">
        <f>H1123*'Assumptions (Nuclear)'!G22/10^3</f>
        <v>0.08945036209</v>
      </c>
      <c r="I1125" s="95">
        <f>I1123*'Assumptions (Nuclear)'!H22/10^3</f>
        <v>0.09600964249</v>
      </c>
      <c r="J1125" s="95">
        <f>J1123*'Assumptions (Nuclear)'!I22/10^3</f>
        <v>0.1180215619</v>
      </c>
      <c r="K1125" s="95">
        <f>K1123*'Assumptions (Nuclear)'!J22/10^3</f>
        <v>0.1015875495</v>
      </c>
      <c r="L1125" s="95">
        <f>L1123*'Assumptions (Nuclear)'!K22/10^3</f>
        <v>0.1069841687</v>
      </c>
      <c r="M1125" s="95">
        <f>M1123*'Assumptions (Nuclear)'!L22/10^3</f>
        <v>0.123475628</v>
      </c>
      <c r="N1125" s="95">
        <f>N1123*'Assumptions (Nuclear)'!M22/10^3</f>
        <v>0.08703109161</v>
      </c>
      <c r="O1125" s="95">
        <f>O1123*'Assumptions (Nuclear)'!N22/10^3</f>
        <v>0.08794799316</v>
      </c>
      <c r="P1125" s="95">
        <f>P1123*'Assumptions (Nuclear)'!O22/10^3</f>
        <v>0.08844573062</v>
      </c>
      <c r="Q1125" s="95">
        <f>Q1123*'Assumptions (Nuclear)'!P22/10^3</f>
        <v>0.1190896031</v>
      </c>
      <c r="R1125" s="95">
        <f>R1123*'Assumptions (Nuclear)'!Q22/10^3</f>
        <v>0.1251824663</v>
      </c>
      <c r="S1125" s="95">
        <f>S1123*'Assumptions (Nuclear)'!R22/10^3</f>
        <v>0.1180957337</v>
      </c>
      <c r="T1125" s="95">
        <f>T1123*'Assumptions (Nuclear)'!S22/10^3</f>
        <v>0.1166032074</v>
      </c>
      <c r="U1125" s="95">
        <f>U1123*'Assumptions (Nuclear)'!T22/10^3</f>
        <v>0.1021307028</v>
      </c>
      <c r="V1125" s="95">
        <f>V1123*'Assumptions (Nuclear)'!U22/10^3</f>
        <v>0.0990495567</v>
      </c>
      <c r="W1125" s="95">
        <f>W1123*'Assumptions (Nuclear)'!V22/10^3</f>
        <v>0.09678075107</v>
      </c>
      <c r="X1125" s="95">
        <f>X1123*'Assumptions (Nuclear)'!W22/10^3</f>
        <v>0.09141178369</v>
      </c>
      <c r="Y1125" s="95">
        <f>Y1123*'Assumptions (Nuclear)'!X22/10^3</f>
        <v>0.08623799855</v>
      </c>
      <c r="Z1125" s="95">
        <f>Z1123*'Assumptions (Nuclear)'!Y22/10^3</f>
        <v>0.08125327102</v>
      </c>
      <c r="AA1125" s="95">
        <f>AA1123*'Assumptions (Nuclear)'!Z22/10^3</f>
        <v>0.07645165462</v>
      </c>
      <c r="AB1125" s="95">
        <f>AB1123*'Assumptions (Nuclear)'!AA22/10^3</f>
        <v>0.07182737613</v>
      </c>
      <c r="AC1125" s="95">
        <f>AC1123*'Assumptions (Nuclear)'!AB22/10^3</f>
        <v>0.06737483069</v>
      </c>
      <c r="AD1125" s="95">
        <f>AD1123*'Assumptions (Nuclear)'!AC22/10^3</f>
        <v>0.06443158215</v>
      </c>
      <c r="AE1125" s="95">
        <f>AE1123*'Assumptions (Nuclear)'!AD22/10^3</f>
        <v>0.06150043042</v>
      </c>
      <c r="AF1125" s="95">
        <f>AF1123*'Assumptions (Nuclear)'!AE22/10^3</f>
        <v>0.05858133761</v>
      </c>
      <c r="AG1125" s="95">
        <f>AG1123*'Assumptions (Nuclear)'!AF22/10^3</f>
        <v>0.05567426592</v>
      </c>
      <c r="AH1125" s="95">
        <f>AH1123*'Assumptions (Nuclear)'!AG22/10^3</f>
        <v>0.05277917768</v>
      </c>
      <c r="AI1125" s="95">
        <f>AI1123*'Assumptions (Nuclear)'!AH22/10^3</f>
        <v>0.0498960353</v>
      </c>
      <c r="AJ1125" s="95">
        <f>AJ1123*'Assumptions (Nuclear)'!AI22/10^3</f>
        <v>0.04702480131</v>
      </c>
      <c r="AK1125" s="95">
        <f>AK1123*'Assumptions (Nuclear)'!AJ22/10^3</f>
        <v>0.04416543834</v>
      </c>
      <c r="AL1125" s="95">
        <f>AL1123*'Assumptions (Nuclear)'!AK22/10^3</f>
        <v>0.04131790914</v>
      </c>
      <c r="AM1125" s="95">
        <f>AM1123*'Assumptions (Nuclear)'!AL22/10^3</f>
        <v>0.03848217654</v>
      </c>
      <c r="AN1125" s="95">
        <f>AN1123*'Assumptions (Nuclear)'!AM22/10^3</f>
        <v>0.03565820348</v>
      </c>
      <c r="AO1125" s="95">
        <f>AO1123*'Assumptions (Nuclear)'!AN22/10^3</f>
        <v>0.03284595301</v>
      </c>
      <c r="AP1125" s="95">
        <f>AP1123*'Assumptions (Nuclear)'!AO22/10^3</f>
        <v>0.0300453883</v>
      </c>
      <c r="AQ1125" s="95">
        <f>AQ1123*'Assumptions (Nuclear)'!AP22/10^3</f>
        <v>0.02725647258</v>
      </c>
      <c r="AR1125" s="95">
        <f>AR1123*'Assumptions (Nuclear)'!AQ22/10^3</f>
        <v>0.02447916923</v>
      </c>
      <c r="AS1125" s="95">
        <f>AS1123*'Assumptions (Nuclear)'!AR22/10^3</f>
        <v>0.0217134417</v>
      </c>
      <c r="AT1125" s="95">
        <f>AT1123*'Assumptions (Nuclear)'!AS22/10^3</f>
        <v>0.01895925355</v>
      </c>
      <c r="AU1125" s="95">
        <f>AU1123*'Assumptions (Nuclear)'!AT22/10^3</f>
        <v>0.01621656846</v>
      </c>
      <c r="AV1125" s="95">
        <f>AV1123*'Assumptions (Nuclear)'!AU22/10^3</f>
        <v>0.01348535018</v>
      </c>
      <c r="AW1125" s="95">
        <f>AW1123*'Assumptions (Nuclear)'!AV22/10^3</f>
        <v>0.01076556258</v>
      </c>
      <c r="AX1125" s="95">
        <f>AX1123*'Assumptions (Nuclear)'!AW22/10^3</f>
        <v>0.008057169649</v>
      </c>
      <c r="AY1125" s="95">
        <f>AY1123*'Assumptions (Nuclear)'!AX22/10^3</f>
        <v>0.005360135441</v>
      </c>
      <c r="AZ1125" s="95">
        <f>AZ1123*'Assumptions (Nuclear)'!AY22/10^3</f>
        <v>0.002674424134</v>
      </c>
      <c r="BA1125" s="95">
        <f>BA1123*'Assumptions (Nuclear)'!AZ22/10^3</f>
        <v>0</v>
      </c>
    </row>
    <row r="1126" ht="15.75" customHeight="1">
      <c r="A1126" s="262" t="s">
        <v>34</v>
      </c>
      <c r="B1126" s="159" t="s">
        <v>351</v>
      </c>
      <c r="C1126" s="95">
        <f>C1123*'Assumptions (Nuclear)'!B25/10^3</f>
        <v>0.103721071</v>
      </c>
      <c r="D1126" s="95">
        <f>D1123*'Assumptions (Nuclear)'!C25/10^3</f>
        <v>0.1105567738</v>
      </c>
      <c r="E1126" s="95">
        <f>E1123*'Assumptions (Nuclear)'!D25/10^3</f>
        <v>0.1098189334</v>
      </c>
      <c r="F1126" s="95">
        <f>F1123*'Assumptions (Nuclear)'!E25/10^3</f>
        <v>0.09566528138</v>
      </c>
      <c r="G1126" s="95">
        <f>G1123*'Assumptions (Nuclear)'!F25/10^3</f>
        <v>0.1141063015</v>
      </c>
      <c r="H1126" s="95">
        <f>H1123*'Assumptions (Nuclear)'!G25/10^3</f>
        <v>0.09924974827</v>
      </c>
      <c r="I1126" s="95">
        <f>I1123*'Assumptions (Nuclear)'!H25/10^3</f>
        <v>0.1053492804</v>
      </c>
      <c r="J1126" s="95">
        <f>J1123*'Assumptions (Nuclear)'!I25/10^3</f>
        <v>0.1281014032</v>
      </c>
      <c r="K1126" s="95">
        <f>K1123*'Assumptions (Nuclear)'!J25/10^3</f>
        <v>0.1090377133</v>
      </c>
      <c r="L1126" s="95">
        <f>L1123*'Assumptions (Nuclear)'!K25/10^3</f>
        <v>0.1135713457</v>
      </c>
      <c r="M1126" s="95">
        <f>M1123*'Assumptions (Nuclear)'!L25/10^3</f>
        <v>0.1296123466</v>
      </c>
      <c r="N1126" s="95">
        <f>N1123*'Assumptions (Nuclear)'!M25/10^3</f>
        <v>0.09033476036</v>
      </c>
      <c r="O1126" s="95">
        <f>O1123*'Assumptions (Nuclear)'!N25/10^3</f>
        <v>0.09026861383</v>
      </c>
      <c r="P1126" s="95">
        <f>P1123*'Assumptions (Nuclear)'!O25/10^3</f>
        <v>0.08975428222</v>
      </c>
      <c r="Q1126" s="95">
        <f>Q1123*'Assumptions (Nuclear)'!P25/10^3</f>
        <v>0.1194910075</v>
      </c>
      <c r="R1126" s="95">
        <f>R1123*'Assumptions (Nuclear)'!Q25/10^3</f>
        <v>0.1242206979</v>
      </c>
      <c r="S1126" s="95">
        <f>S1123*'Assumptions (Nuclear)'!R25/10^3</f>
        <v>0.1158737725</v>
      </c>
      <c r="T1126" s="95">
        <f>T1123*'Assumptions (Nuclear)'!S25/10^3</f>
        <v>0.1130910626</v>
      </c>
      <c r="U1126" s="95">
        <f>U1123*'Assumptions (Nuclear)'!T25/10^3</f>
        <v>0.0979678885</v>
      </c>
      <c r="V1126" s="95">
        <f>V1123*'Assumptions (Nuclear)'!U25/10^3</f>
        <v>0.09808852063</v>
      </c>
      <c r="W1126" s="95">
        <f>W1123*'Assumptions (Nuclear)'!V25/10^3</f>
        <v>0.09892170781</v>
      </c>
      <c r="X1126" s="95">
        <f>X1123*'Assumptions (Nuclear)'!W25/10^3</f>
        <v>0.0964365732</v>
      </c>
      <c r="Y1126" s="95">
        <f>Y1123*'Assumptions (Nuclear)'!X25/10^3</f>
        <v>0.09390208254</v>
      </c>
      <c r="Z1126" s="95">
        <f>Z1123*'Assumptions (Nuclear)'!Y25/10^3</f>
        <v>0.09131757665</v>
      </c>
      <c r="AA1126" s="95">
        <f>AA1123*'Assumptions (Nuclear)'!Z25/10^3</f>
        <v>0.08868238872</v>
      </c>
      <c r="AB1126" s="95">
        <f>AB1123*'Assumptions (Nuclear)'!AA25/10^3</f>
        <v>0.08599584421</v>
      </c>
      <c r="AC1126" s="95">
        <f>AC1123*'Assumptions (Nuclear)'!AB25/10^3</f>
        <v>0.0832572608</v>
      </c>
      <c r="AD1126" s="95">
        <f>AD1123*'Assumptions (Nuclear)'!AC25/10^3</f>
        <v>0.08046594824</v>
      </c>
      <c r="AE1126" s="95">
        <f>AE1123*'Assumptions (Nuclear)'!AD25/10^3</f>
        <v>0.07762120837</v>
      </c>
      <c r="AF1126" s="95">
        <f>AF1123*'Assumptions (Nuclear)'!AE25/10^3</f>
        <v>0.07472233491</v>
      </c>
      <c r="AG1126" s="95">
        <f>AG1123*'Assumptions (Nuclear)'!AF25/10^3</f>
        <v>0.07176861349</v>
      </c>
      <c r="AH1126" s="95">
        <f>AH1123*'Assumptions (Nuclear)'!AG25/10^3</f>
        <v>0.06875932147</v>
      </c>
      <c r="AI1126" s="95">
        <f>AI1123*'Assumptions (Nuclear)'!AH25/10^3</f>
        <v>0.06569372792</v>
      </c>
      <c r="AJ1126" s="95">
        <f>AJ1123*'Assumptions (Nuclear)'!AI25/10^3</f>
        <v>0.06257109348</v>
      </c>
      <c r="AK1126" s="95">
        <f>AK1123*'Assumptions (Nuclear)'!AJ25/10^3</f>
        <v>0.05939067031</v>
      </c>
      <c r="AL1126" s="95">
        <f>AL1123*'Assumptions (Nuclear)'!AK25/10^3</f>
        <v>0.05615170196</v>
      </c>
      <c r="AM1126" s="95">
        <f>AM1123*'Assumptions (Nuclear)'!AL25/10^3</f>
        <v>0.05285342332</v>
      </c>
      <c r="AN1126" s="95">
        <f>AN1123*'Assumptions (Nuclear)'!AM25/10^3</f>
        <v>0.0494950605</v>
      </c>
      <c r="AO1126" s="95">
        <f>AO1123*'Assumptions (Nuclear)'!AN25/10^3</f>
        <v>0.04607583073</v>
      </c>
      <c r="AP1126" s="95">
        <f>AP1123*'Assumptions (Nuclear)'!AO25/10^3</f>
        <v>0.0425949423</v>
      </c>
      <c r="AQ1126" s="95">
        <f>AQ1123*'Assumptions (Nuclear)'!AP25/10^3</f>
        <v>0.03905159441</v>
      </c>
      <c r="AR1126" s="95">
        <f>AR1123*'Assumptions (Nuclear)'!AQ25/10^3</f>
        <v>0.03544497713</v>
      </c>
      <c r="AS1126" s="95">
        <f>AS1123*'Assumptions (Nuclear)'!AR25/10^3</f>
        <v>0.03177427127</v>
      </c>
      <c r="AT1126" s="95">
        <f>AT1123*'Assumptions (Nuclear)'!AS25/10^3</f>
        <v>0.02803864829</v>
      </c>
      <c r="AU1126" s="95">
        <f>AU1123*'Assumptions (Nuclear)'!AT25/10^3</f>
        <v>0.02423727019</v>
      </c>
      <c r="AV1126" s="95">
        <f>AV1123*'Assumptions (Nuclear)'!AU25/10^3</f>
        <v>0.02036928943</v>
      </c>
      <c r="AW1126" s="95">
        <f>AW1123*'Assumptions (Nuclear)'!AV25/10^3</f>
        <v>0.01643384881</v>
      </c>
      <c r="AX1126" s="95">
        <f>AX1123*'Assumptions (Nuclear)'!AW25/10^3</f>
        <v>0.01243008137</v>
      </c>
      <c r="AY1126" s="95">
        <f>AY1123*'Assumptions (Nuclear)'!AX25/10^3</f>
        <v>0.008357110285</v>
      </c>
      <c r="AZ1126" s="95">
        <f>AZ1123*'Assumptions (Nuclear)'!AY25/10^3</f>
        <v>0.004214048782</v>
      </c>
      <c r="BA1126" s="95">
        <f>BA1123*'Assumptions (Nuclear)'!AZ25/10^3</f>
        <v>0</v>
      </c>
    </row>
    <row r="1127" ht="15.75" customHeight="1">
      <c r="A1127" s="262" t="s">
        <v>36</v>
      </c>
      <c r="B1127" s="159" t="s">
        <v>351</v>
      </c>
      <c r="C1127" s="95">
        <f>C1123*'Assumptions (Nuclear)'!B37/10^3</f>
        <v>1.184075856</v>
      </c>
      <c r="D1127" s="95">
        <f>D1123*'Assumptions (Nuclear)'!C37/10^3</f>
        <v>1.307680196</v>
      </c>
      <c r="E1127" s="95">
        <f>E1123*'Assumptions (Nuclear)'!D37/10^3</f>
        <v>1.187926895</v>
      </c>
      <c r="F1127" s="95">
        <f>F1123*'Assumptions (Nuclear)'!E37/10^3</f>
        <v>1.272401285</v>
      </c>
      <c r="G1127" s="95">
        <f>G1123*'Assumptions (Nuclear)'!F37/10^3</f>
        <v>1.612961928</v>
      </c>
      <c r="H1127" s="95">
        <f>H1123*'Assumptions (Nuclear)'!G37/10^3</f>
        <v>1.689195144</v>
      </c>
      <c r="I1127" s="95">
        <f>I1123*'Assumptions (Nuclear)'!H37/10^3</f>
        <v>1.58271404</v>
      </c>
      <c r="J1127" s="95">
        <f>J1123*'Assumptions (Nuclear)'!I37/10^3</f>
        <v>1.876681448</v>
      </c>
      <c r="K1127" s="95">
        <f>K1123*'Assumptions (Nuclear)'!J37/10^3</f>
        <v>1.823473269</v>
      </c>
      <c r="L1127" s="95">
        <f>L1123*'Assumptions (Nuclear)'!K37/10^3</f>
        <v>1.289278165</v>
      </c>
      <c r="M1127" s="95">
        <f>M1123*'Assumptions (Nuclear)'!L37/10^3</f>
        <v>1.509251217</v>
      </c>
      <c r="N1127" s="95">
        <f>N1123*'Assumptions (Nuclear)'!M37/10^3</f>
        <v>1.005373233</v>
      </c>
      <c r="O1127" s="95">
        <f>O1123*'Assumptions (Nuclear)'!N37/10^3</f>
        <v>0.8592456317</v>
      </c>
      <c r="P1127" s="95">
        <f>P1123*'Assumptions (Nuclear)'!O37/10^3</f>
        <v>0.9502800051</v>
      </c>
      <c r="Q1127" s="95">
        <f>Q1123*'Assumptions (Nuclear)'!P37/10^3</f>
        <v>1.355913309</v>
      </c>
      <c r="R1127" s="95">
        <f>R1123*'Assumptions (Nuclear)'!Q37/10^3</f>
        <v>1.134765776</v>
      </c>
      <c r="S1127" s="95">
        <f>S1123*'Assumptions (Nuclear)'!R37/10^3</f>
        <v>1.127416276</v>
      </c>
      <c r="T1127" s="95">
        <f>T1123*'Assumptions (Nuclear)'!S37/10^3</f>
        <v>1.098247679</v>
      </c>
      <c r="U1127" s="95">
        <f>U1123*'Assumptions (Nuclear)'!T37/10^3</f>
        <v>0.9501875418</v>
      </c>
      <c r="V1127" s="95">
        <f>V1123*'Assumptions (Nuclear)'!U37/10^3</f>
        <v>0.9633599236</v>
      </c>
      <c r="W1127" s="95">
        <f>W1123*'Assumptions (Nuclear)'!V37/10^3</f>
        <v>1.00484967</v>
      </c>
      <c r="X1127" s="95">
        <f>X1123*'Assumptions (Nuclear)'!W37/10^3</f>
        <v>0.9787221128</v>
      </c>
      <c r="Y1127" s="95">
        <f>Y1123*'Assumptions (Nuclear)'!X37/10^3</f>
        <v>0.9536979668</v>
      </c>
      <c r="Z1127" s="95">
        <f>Z1123*'Assumptions (Nuclear)'!Y37/10^3</f>
        <v>0.9346372787</v>
      </c>
      <c r="AA1127" s="95">
        <f>AA1123*'Assumptions (Nuclear)'!Z37/10^3</f>
        <v>0.9171273499</v>
      </c>
      <c r="AB1127" s="95">
        <f>AB1123*'Assumptions (Nuclear)'!AA37/10^3</f>
        <v>0.9067308922</v>
      </c>
      <c r="AC1127" s="95">
        <f>AC1123*'Assumptions (Nuclear)'!AB37/10^3</f>
        <v>0.8845164991</v>
      </c>
      <c r="AD1127" s="95">
        <f>AD1123*'Assumptions (Nuclear)'!AC37/10^3</f>
        <v>0.864318921</v>
      </c>
      <c r="AE1127" s="95">
        <f>AE1123*'Assumptions (Nuclear)'!AD37/10^3</f>
        <v>0.8412606074</v>
      </c>
      <c r="AF1127" s="95">
        <f>AF1123*'Assumptions (Nuclear)'!AE37/10^3</f>
        <v>0.8178113356</v>
      </c>
      <c r="AG1127" s="95">
        <f>AG1123*'Assumptions (Nuclear)'!AF37/10^3</f>
        <v>0.7932512916</v>
      </c>
      <c r="AH1127" s="95">
        <f>AH1123*'Assumptions (Nuclear)'!AG37/10^3</f>
        <v>0.7686283013</v>
      </c>
      <c r="AI1127" s="95">
        <f>AI1123*'Assumptions (Nuclear)'!AH37/10^3</f>
        <v>0.7396202104</v>
      </c>
      <c r="AJ1127" s="95">
        <f>AJ1123*'Assumptions (Nuclear)'!AI37/10^3</f>
        <v>0.7091315042</v>
      </c>
      <c r="AK1127" s="95">
        <f>AK1123*'Assumptions (Nuclear)'!AJ37/10^3</f>
        <v>0.677603581</v>
      </c>
      <c r="AL1127" s="95">
        <f>AL1123*'Assumptions (Nuclear)'!AK37/10^3</f>
        <v>0.6459092221</v>
      </c>
      <c r="AM1127" s="95">
        <f>AM1123*'Assumptions (Nuclear)'!AL37/10^3</f>
        <v>0.6153435439</v>
      </c>
      <c r="AN1127" s="95">
        <f>AN1123*'Assumptions (Nuclear)'!AM37/10^3</f>
        <v>0.5826368602</v>
      </c>
      <c r="AO1127" s="95">
        <f>AO1123*'Assumptions (Nuclear)'!AN37/10^3</f>
        <v>0.5498943694</v>
      </c>
      <c r="AP1127" s="95">
        <f>AP1123*'Assumptions (Nuclear)'!AO37/10^3</f>
        <v>0.5153332661</v>
      </c>
      <c r="AQ1127" s="95">
        <f>AQ1123*'Assumptions (Nuclear)'!AP37/10^3</f>
        <v>0.4780442364</v>
      </c>
      <c r="AR1127" s="95">
        <f>AR1123*'Assumptions (Nuclear)'!AQ37/10^3</f>
        <v>0.4386532794</v>
      </c>
      <c r="AS1127" s="95">
        <f>AS1123*'Assumptions (Nuclear)'!AR37/10^3</f>
        <v>0.3973418681</v>
      </c>
      <c r="AT1127" s="95">
        <f>AT1123*'Assumptions (Nuclear)'!AS37/10^3</f>
        <v>0.3545633544</v>
      </c>
      <c r="AU1127" s="95">
        <f>AU1123*'Assumptions (Nuclear)'!AT37/10^3</f>
        <v>0.3102114861</v>
      </c>
      <c r="AV1127" s="95">
        <f>AV1123*'Assumptions (Nuclear)'!AU37/10^3</f>
        <v>0.2638944365</v>
      </c>
      <c r="AW1127" s="95">
        <f>AW1123*'Assumptions (Nuclear)'!AV37/10^3</f>
        <v>0.2150588768</v>
      </c>
      <c r="AX1127" s="95">
        <f>AX1123*'Assumptions (Nuclear)'!AW37/10^3</f>
        <v>0.1648392156</v>
      </c>
      <c r="AY1127" s="95">
        <f>AY1123*'Assumptions (Nuclear)'!AX37/10^3</f>
        <v>0.113854086</v>
      </c>
      <c r="AZ1127" s="95">
        <f>AZ1123*'Assumptions (Nuclear)'!AY37/10^3</f>
        <v>0.05844344069</v>
      </c>
      <c r="BA1127" s="95">
        <f>BA1123*'Assumptions (Nuclear)'!AZ37/10^3</f>
        <v>0</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0.1113871688</v>
      </c>
      <c r="K1128" s="95">
        <f>K1122*'Assumptions (Nuclear)'!J39*'Assumptions (Nuclear)'!J40*365/10^9</f>
        <v>0.1132135331</v>
      </c>
      <c r="L1128" s="95">
        <f>L1122*'Assumptions (Nuclear)'!K39*'Assumptions (Nuclear)'!K40*365/10^9</f>
        <v>0.131020585</v>
      </c>
      <c r="M1128" s="95">
        <f>M1122*'Assumptions (Nuclear)'!L39*'Assumptions (Nuclear)'!L40*365/10^9</f>
        <v>0.09147979791</v>
      </c>
      <c r="N1128" s="95">
        <f>N1122*'Assumptions (Nuclear)'!M39*'Assumptions (Nuclear)'!M40*365/10^9</f>
        <v>0.09458461722</v>
      </c>
      <c r="O1128" s="95">
        <f>O1122*'Assumptions (Nuclear)'!N39*'Assumptions (Nuclear)'!N40*365/10^9</f>
        <v>0.09111452505</v>
      </c>
      <c r="P1128" s="95">
        <f>P1122*'Assumptions (Nuclear)'!O39*'Assumptions (Nuclear)'!O40*365/10^9</f>
        <v>0.07878656602</v>
      </c>
      <c r="Q1128" s="95">
        <f>Q1122*'Assumptions (Nuclear)'!P39*'Assumptions (Nuclear)'!P40*365/10^9</f>
        <v>0.08746179645</v>
      </c>
      <c r="R1128" s="95">
        <f>R1122*'Assumptions (Nuclear)'!Q39*'Assumptions (Nuclear)'!Q40*365/10^9</f>
        <v>0.0938540715</v>
      </c>
      <c r="S1128" s="95">
        <f>S1122*'Assumptions (Nuclear)'!R39*'Assumptions (Nuclear)'!R40*365/10^9</f>
        <v>0.06222554528</v>
      </c>
      <c r="T1128" s="95">
        <f>T1122*'Assumptions (Nuclear)'!S39*'Assumptions (Nuclear)'!S40*365/10^9</f>
        <v>0.06659457337</v>
      </c>
      <c r="U1128" s="95">
        <f>U1122*'Assumptions (Nuclear)'!T39*'Assumptions (Nuclear)'!T40*365/10^9</f>
        <v>0.06500428623</v>
      </c>
      <c r="V1128" s="95">
        <f>V1122*'Assumptions (Nuclear)'!U39*'Assumptions (Nuclear)'!U40*365/10^9</f>
        <v>0.06672969581</v>
      </c>
      <c r="W1128" s="95">
        <f>W1122*'Assumptions (Nuclear)'!V39*'Assumptions (Nuclear)'!V40*365/10^9</f>
        <v>0.0676547648</v>
      </c>
      <c r="X1128" s="95">
        <f>X1122*'Assumptions (Nuclear)'!W39*'Assumptions (Nuclear)'!W40*365/10^9</f>
        <v>0.06589564221</v>
      </c>
      <c r="Y1128" s="95">
        <f>Y1122*'Assumptions (Nuclear)'!X39*'Assumptions (Nuclear)'!X40*365/10^9</f>
        <v>0.06421081038</v>
      </c>
      <c r="Z1128" s="95">
        <f>Z1122*'Assumptions (Nuclear)'!Y39*'Assumptions (Nuclear)'!Y40*365/10^9</f>
        <v>0.0629274877</v>
      </c>
      <c r="AA1128" s="95">
        <f>AA1122*'Assumptions (Nuclear)'!Z39*'Assumptions (Nuclear)'!Z40*365/10^9</f>
        <v>0.06174857493</v>
      </c>
      <c r="AB1128" s="95">
        <f>AB1122*'Assumptions (Nuclear)'!AA39*'Assumptions (Nuclear)'!AA40*365/10^9</f>
        <v>0.06104859967</v>
      </c>
      <c r="AC1128" s="95">
        <f>AC1122*'Assumptions (Nuclear)'!AB39*'Assumptions (Nuclear)'!AB40*365/10^9</f>
        <v>0.05955294357</v>
      </c>
      <c r="AD1128" s="95">
        <f>AD1122*'Assumptions (Nuclear)'!AC39*'Assumptions (Nuclear)'!AC40*365/10^9</f>
        <v>0.05819307608</v>
      </c>
      <c r="AE1128" s="95">
        <f>AE1122*'Assumptions (Nuclear)'!AD39*'Assumptions (Nuclear)'!AD40*365/10^9</f>
        <v>0.0566406003</v>
      </c>
      <c r="AF1128" s="95">
        <f>AF1122*'Assumptions (Nuclear)'!AE39*'Assumptions (Nuclear)'!AE40*365/10^9</f>
        <v>0.05506180198</v>
      </c>
      <c r="AG1128" s="95">
        <f>AG1122*'Assumptions (Nuclear)'!AF39*'Assumptions (Nuclear)'!AF40*365/10^9</f>
        <v>0.05340821732</v>
      </c>
      <c r="AH1128" s="95">
        <f>AH1122*'Assumptions (Nuclear)'!AG39*'Assumptions (Nuclear)'!AG40*365/10^9</f>
        <v>0.0517503946</v>
      </c>
      <c r="AI1128" s="95">
        <f>AI1122*'Assumptions (Nuclear)'!AH39*'Assumptions (Nuclear)'!AH40*365/10^9</f>
        <v>0.04979733074</v>
      </c>
      <c r="AJ1128" s="95">
        <f>AJ1122*'Assumptions (Nuclear)'!AI39*'Assumptions (Nuclear)'!AI40*365/10^9</f>
        <v>0.04774457967</v>
      </c>
      <c r="AK1128" s="95">
        <f>AK1122*'Assumptions (Nuclear)'!AJ39*'Assumptions (Nuclear)'!AJ40*365/10^9</f>
        <v>0.04562185993</v>
      </c>
      <c r="AL1128" s="95">
        <f>AL1122*'Assumptions (Nuclear)'!AK39*'Assumptions (Nuclear)'!AK40*365/10^9</f>
        <v>0.04348793436</v>
      </c>
      <c r="AM1128" s="95">
        <f>AM1122*'Assumptions (Nuclear)'!AL39*'Assumptions (Nuclear)'!AL40*365/10^9</f>
        <v>0.04143000089</v>
      </c>
      <c r="AN1128" s="95">
        <f>AN1122*'Assumptions (Nuclear)'!AM39*'Assumptions (Nuclear)'!AM40*365/10^9</f>
        <v>0.03922791728</v>
      </c>
      <c r="AO1128" s="95">
        <f>AO1122*'Assumptions (Nuclear)'!AN39*'Assumptions (Nuclear)'!AN40*365/10^9</f>
        <v>0.03702342284</v>
      </c>
      <c r="AP1128" s="95">
        <f>AP1122*'Assumptions (Nuclear)'!AO39*'Assumptions (Nuclear)'!AO40*365/10^9</f>
        <v>0.0346964844</v>
      </c>
      <c r="AQ1128" s="95">
        <f>AQ1122*'Assumptions (Nuclear)'!AP39*'Assumptions (Nuclear)'!AP40*365/10^9</f>
        <v>0.03218587948</v>
      </c>
      <c r="AR1128" s="95">
        <f>AR1122*'Assumptions (Nuclear)'!AQ39*'Assumptions (Nuclear)'!AQ40*365/10^9</f>
        <v>0.02953375548</v>
      </c>
      <c r="AS1128" s="95">
        <f>AS1122*'Assumptions (Nuclear)'!AR39*'Assumptions (Nuclear)'!AR40*365/10^9</f>
        <v>0.02675233065</v>
      </c>
      <c r="AT1128" s="95">
        <f>AT1122*'Assumptions (Nuclear)'!AS39*'Assumptions (Nuclear)'!AS40*365/10^9</f>
        <v>0.0238721284</v>
      </c>
      <c r="AU1128" s="95">
        <f>AU1122*'Assumptions (Nuclear)'!AT39*'Assumptions (Nuclear)'!AT40*365/10^9</f>
        <v>0.02088599494</v>
      </c>
      <c r="AV1128" s="95">
        <f>AV1122*'Assumptions (Nuclear)'!AU39*'Assumptions (Nuclear)'!AU40*365/10^9</f>
        <v>0.01776754928</v>
      </c>
      <c r="AW1128" s="95">
        <f>AW1122*'Assumptions (Nuclear)'!AV39*'Assumptions (Nuclear)'!AV40*365/10^9</f>
        <v>0.01447953675</v>
      </c>
      <c r="AX1128" s="95">
        <f>AX1122*'Assumptions (Nuclear)'!AW39*'Assumptions (Nuclear)'!AW40*365/10^9</f>
        <v>0.01109833509</v>
      </c>
      <c r="AY1128" s="95">
        <f>AY1122*'Assumptions (Nuclear)'!AX39*'Assumptions (Nuclear)'!AX40*365/10^9</f>
        <v>0.007665595798</v>
      </c>
      <c r="AZ1128" s="95">
        <f>AZ1122*'Assumptions (Nuclear)'!AY39*'Assumptions (Nuclear)'!AY40*365/10^9</f>
        <v>0.003934894294</v>
      </c>
      <c r="BA1128" s="95">
        <f>BA1122*'Assumptions (Nuclear)'!AZ39*'Assumptions (Nuclear)'!AZ40*365/10^9</f>
        <v>0</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206.87</v>
      </c>
      <c r="AY1129" s="148">
        <f t="shared" si="48"/>
        <v>0</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0</v>
      </c>
      <c r="AK1131" s="176">
        <f t="shared" si="49"/>
        <v>0</v>
      </c>
      <c r="AL1131" s="176">
        <f t="shared" si="49"/>
        <v>0</v>
      </c>
      <c r="AM1131" s="176">
        <f t="shared" si="49"/>
        <v>0</v>
      </c>
      <c r="AN1131" s="176">
        <f t="shared" si="49"/>
        <v>0</v>
      </c>
      <c r="AO1131" s="176">
        <f t="shared" si="49"/>
        <v>0</v>
      </c>
      <c r="AP1131" s="176">
        <f t="shared" si="49"/>
        <v>0</v>
      </c>
      <c r="AQ1131" s="176">
        <f t="shared" si="49"/>
        <v>0</v>
      </c>
      <c r="AR1131" s="176">
        <f t="shared" si="49"/>
        <v>0.3347723682</v>
      </c>
      <c r="AS1131" s="176">
        <f t="shared" si="49"/>
        <v>0.3386721192</v>
      </c>
      <c r="AT1131" s="176">
        <f t="shared" si="49"/>
        <v>0.3428201702</v>
      </c>
      <c r="AU1131" s="176">
        <f t="shared" si="49"/>
        <v>0.3469441922</v>
      </c>
      <c r="AV1131" s="176">
        <f t="shared" si="49"/>
        <v>0.3513310095</v>
      </c>
      <c r="AW1131" s="176">
        <f t="shared" si="49"/>
        <v>0.3551054833</v>
      </c>
      <c r="AX1131" s="176">
        <f t="shared" si="49"/>
        <v>0</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0.3347723682</v>
      </c>
      <c r="AS1179" s="160">
        <f>IF($AX$1129&gt;0,'Assumptions (Nuclear)'!$V$14*Model!$AX$1129*'Assumptions (Nuclear)'!AR$2/10^9,0)</f>
        <v>0.3386721192</v>
      </c>
      <c r="AT1179" s="160">
        <f>IF($AX$1129&gt;0,'Assumptions (Nuclear)'!$V$14*Model!$AX$1129*'Assumptions (Nuclear)'!AS$2/10^9,0)</f>
        <v>0.3428201702</v>
      </c>
      <c r="AU1179" s="160">
        <f>IF($AX$1129&gt;0,'Assumptions (Nuclear)'!$V$14*Model!$AX$1129*'Assumptions (Nuclear)'!AT$2/10^9,0)</f>
        <v>0.3469441922</v>
      </c>
      <c r="AV1179" s="160">
        <f>IF($AX$1129&gt;0,'Assumptions (Nuclear)'!$V$14*Model!$AX$1129*'Assumptions (Nuclear)'!AU$2/10^9,0)</f>
        <v>0.3513310095</v>
      </c>
      <c r="AW1179" s="160">
        <f>IF($AX$1129&gt;0,'Assumptions (Nuclear)'!$V$14*Model!$AX$1129*'Assumptions (Nuclear)'!AV$2/10^9,0)</f>
        <v>0.3551054833</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v>
      </c>
      <c r="AT1180" s="160">
        <f>IF($AY$1129&gt;0,'Assumptions (Nuclear)'!$V$14*Model!$AY$1129*'Assumptions (Nuclear)'!AS$2/10^9,0)</f>
        <v>0</v>
      </c>
      <c r="AU1180" s="160">
        <f>IF($AY$1129&gt;0,'Assumptions (Nuclear)'!$V$14*Model!$AY$1129*'Assumptions (Nuclear)'!AT$2/10^9,0)</f>
        <v>0</v>
      </c>
      <c r="AV1180" s="160">
        <f>IF($AY$1129&gt;0,'Assumptions (Nuclear)'!$V$14*Model!$AY$1129*'Assumptions (Nuclear)'!AU$2/10^9,0)</f>
        <v>0</v>
      </c>
      <c r="AW1180" s="160">
        <f>IF($AY$1129&gt;0,'Assumptions (Nuclear)'!$V$14*Model!$AY$1129*'Assumptions (Nuclear)'!AV$2/10^9,0)</f>
        <v>0</v>
      </c>
      <c r="AX1180" s="160">
        <f>IF($AY$1129&gt;0,'Assumptions (Nuclear)'!$V$14*Model!$AY$1129*'Assumptions (Nuclear)'!AW$2/10^9,0)</f>
        <v>0</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0</v>
      </c>
      <c r="AK1183" s="176">
        <f>'Assumptions (Nuclear)'!$V$5*Model!AK1131</f>
        <v>0</v>
      </c>
      <c r="AL1183" s="176">
        <f>'Assumptions (Nuclear)'!$V$5*Model!AL1131</f>
        <v>0</v>
      </c>
      <c r="AM1183" s="176">
        <f>'Assumptions (Nuclear)'!$V$5*Model!AM1131</f>
        <v>0</v>
      </c>
      <c r="AN1183" s="176">
        <f>'Assumptions (Nuclear)'!$V$5*Model!AN1131</f>
        <v>0</v>
      </c>
      <c r="AO1183" s="176">
        <f>'Assumptions (Nuclear)'!$V$5*Model!AO1131</f>
        <v>0</v>
      </c>
      <c r="AP1183" s="176">
        <f>'Assumptions (Nuclear)'!$V$5*Model!AP1131</f>
        <v>0</v>
      </c>
      <c r="AQ1183" s="176">
        <f>'Assumptions (Nuclear)'!$V$5*Model!AQ1131</f>
        <v>0</v>
      </c>
      <c r="AR1183" s="176">
        <f>'Assumptions (Nuclear)'!$V$5*Model!AR1131</f>
        <v>0.1339089473</v>
      </c>
      <c r="AS1183" s="176">
        <f>'Assumptions (Nuclear)'!$V$5*Model!AS1131</f>
        <v>0.1354688477</v>
      </c>
      <c r="AT1183" s="176">
        <f>'Assumptions (Nuclear)'!$V$5*Model!AT1131</f>
        <v>0.1371280681</v>
      </c>
      <c r="AU1183" s="176">
        <f>'Assumptions (Nuclear)'!$V$5*Model!AU1131</f>
        <v>0.1387776769</v>
      </c>
      <c r="AV1183" s="176">
        <f>'Assumptions (Nuclear)'!$V$5*Model!AV1131</f>
        <v>0.1405324038</v>
      </c>
      <c r="AW1183" s="176">
        <f>'Assumptions (Nuclear)'!$V$5*Model!AW1131</f>
        <v>0.1420421933</v>
      </c>
      <c r="AX1183" s="176">
        <f>'Assumptions (Nuclear)'!$V$5*Model!AX1131</f>
        <v>0</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0</v>
      </c>
      <c r="AK1184" s="176">
        <f>'Assumptions (Nuclear)'!$V$6*Model!AK1131</f>
        <v>0</v>
      </c>
      <c r="AL1184" s="176">
        <f>'Assumptions (Nuclear)'!$V$6*Model!AL1131</f>
        <v>0</v>
      </c>
      <c r="AM1184" s="176">
        <f>'Assumptions (Nuclear)'!$V$6*Model!AM1131</f>
        <v>0</v>
      </c>
      <c r="AN1184" s="176">
        <f>'Assumptions (Nuclear)'!$V$6*Model!AN1131</f>
        <v>0</v>
      </c>
      <c r="AO1184" s="176">
        <f>'Assumptions (Nuclear)'!$V$6*Model!AO1131</f>
        <v>0</v>
      </c>
      <c r="AP1184" s="176">
        <f>'Assumptions (Nuclear)'!$V$6*Model!AP1131</f>
        <v>0</v>
      </c>
      <c r="AQ1184" s="176">
        <f>'Assumptions (Nuclear)'!$V$6*Model!AQ1131</f>
        <v>0</v>
      </c>
      <c r="AR1184" s="176">
        <f>'Assumptions (Nuclear)'!$V$6*Model!AR1131</f>
        <v>0.2008634209</v>
      </c>
      <c r="AS1184" s="176">
        <f>'Assumptions (Nuclear)'!$V$6*Model!AS1131</f>
        <v>0.2032032715</v>
      </c>
      <c r="AT1184" s="176">
        <f>'Assumptions (Nuclear)'!$V$6*Model!AT1131</f>
        <v>0.2056921021</v>
      </c>
      <c r="AU1184" s="176">
        <f>'Assumptions (Nuclear)'!$V$6*Model!AU1131</f>
        <v>0.2081665153</v>
      </c>
      <c r="AV1184" s="176">
        <f>'Assumptions (Nuclear)'!$V$6*Model!AV1131</f>
        <v>0.2107986057</v>
      </c>
      <c r="AW1184" s="176">
        <f>'Assumptions (Nuclear)'!$V$6*Model!AW1131</f>
        <v>0.21306329</v>
      </c>
      <c r="AX1184" s="176">
        <f>'Assumptions (Nuclear)'!$V$6*Model!AX1131</f>
        <v>0</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v>
      </c>
      <c r="AQ1185" s="177">
        <f t="array" ref="AQ1185">SUM(IF(ISERROR(AQ1186:AQ1236),"",AQ1186:AQ1236))</f>
        <v>0</v>
      </c>
      <c r="AR1185" s="177">
        <f t="array" ref="AR1185">SUM(IF(ISERROR(AR1186:AR1236),"",AR1186:AR1236))</f>
        <v>0</v>
      </c>
      <c r="AS1185" s="177">
        <f t="array" ref="AS1185">SUM(IF(ISERROR(AS1186:AS1236),"",AS1186:AS1236))</f>
        <v>0</v>
      </c>
      <c r="AT1185" s="177">
        <f t="array" ref="AT1185">SUM(IF(ISERROR(AT1186:AT1236),"",AT1186:AT1236))</f>
        <v>0</v>
      </c>
      <c r="AU1185" s="177">
        <f t="array" ref="AU1185">SUM(IF(ISERROR(AU1186:AU1236),"",AU1186:AU1236))</f>
        <v>0</v>
      </c>
      <c r="AV1185" s="177">
        <f t="array" ref="AV1185">SUM(IF(ISERROR(AV1186:AV1236),"",AV1186:AV1236))</f>
        <v>0</v>
      </c>
      <c r="AW1185" s="177">
        <f t="array" ref="AW1185">SUM(IF(ISERROR(AW1186:AW1236),"",AW1186:AW1236))</f>
        <v>0</v>
      </c>
      <c r="AX1185" s="177">
        <f t="array" ref="AX1185">SUM(IF(ISERROR(AX1186:AX1236),"",AX1186:AX1236))</f>
        <v>-0.03909240036</v>
      </c>
      <c r="AY1185" s="177">
        <f t="array" ref="AY1185">SUM(IF(ISERROR(AY1186:AY1236),"",AY1186:AY1236))</f>
        <v>-0.04094928938</v>
      </c>
      <c r="AZ1185" s="177">
        <f t="array" ref="AZ1185">SUM(IF(ISERROR(AZ1186:AZ1236),"",AZ1186:AZ1236))</f>
        <v>-0.04289438062</v>
      </c>
      <c r="BA1185" s="177">
        <f t="array" ref="BA1185">SUM(IF(ISERROR(BA1186:BA1236),"",BA1186:BA1236))</f>
        <v>-0.0449318637</v>
      </c>
      <c r="BB1185" s="177">
        <f t="array" ref="BB1185">SUM(IF(ISERROR(BB1186:BB1236),"",BB1186:BB1236))</f>
        <v>-0.04706612723</v>
      </c>
      <c r="BC1185" s="177">
        <f t="array" ref="BC1185">SUM(IF(ISERROR(BC1186:BC1236),"",BC1186:BC1236))</f>
        <v>-0.04930176827</v>
      </c>
      <c r="BD1185" s="177">
        <f t="array" ref="BD1185">SUM(IF(ISERROR(BD1186:BD1236),"",BD1186:BD1236))</f>
        <v>-0.05164360227</v>
      </c>
      <c r="BE1185" s="177">
        <f t="array" ref="BE1185">SUM(IF(ISERROR(BE1186:BE1236),"",BE1186:BE1236))</f>
        <v>-0.05409667337</v>
      </c>
      <c r="BF1185" s="177">
        <f t="array" ref="BF1185">SUM(IF(ISERROR(BF1186:BF1236),"",BF1186:BF1236))</f>
        <v>-0.05666626536</v>
      </c>
      <c r="BG1185" s="177">
        <f t="array" ref="BG1185">SUM(IF(ISERROR(BG1186:BG1236),"",BG1186:BG1236))</f>
        <v>-0.05935791296</v>
      </c>
      <c r="BH1185" s="177">
        <f t="array" ref="BH1185">SUM(IF(ISERROR(BH1186:BH1236),"",BH1186:BH1236))</f>
        <v>-0.06217741383</v>
      </c>
      <c r="BI1185" s="177">
        <f t="array" ref="BI1185">SUM(IF(ISERROR(BI1186:BI1236),"",BI1186:BI1236))</f>
        <v>-0.06513084099</v>
      </c>
      <c r="BJ1185" s="177">
        <f t="array" ref="BJ1185">SUM(IF(ISERROR(BJ1186:BJ1236),"",BJ1186:BJ1236))</f>
        <v>-0.06822455593</v>
      </c>
      <c r="BK1185" s="177">
        <f t="array" ref="BK1185">SUM(IF(ISERROR(BK1186:BK1236),"",BK1186:BK1236))</f>
        <v>-0.07146522234</v>
      </c>
      <c r="BL1185" s="177">
        <f t="array" ref="BL1185">SUM(IF(ISERROR(BL1186:BL1236),"",BL1186:BL1236))</f>
        <v>-0.0748598204</v>
      </c>
      <c r="BM1185" s="177">
        <f t="array" ref="BM1185">SUM(IF(ISERROR(BM1186:BM1236),"",BM1186:BM1236))</f>
        <v>0</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-0.03909240036</v>
      </c>
      <c r="AY1233" s="160">
        <f>IF($AX$1129&gt;0,PPMT('Assumptions (Nuclear)'!$V$7,Model!X1,'Assumptions (Nuclear)'!$V$10,'Assumptions (Nuclear)'!$V$5*Model!$AX$1129*AVERAGE('Assumptions (Nuclear)'!$AQ$2:$AV$2)/10^9),0)</f>
        <v>-0.04094928938</v>
      </c>
      <c r="AZ1233" s="160">
        <f>IF($AX$1129&gt;0,PPMT('Assumptions (Nuclear)'!$V$7,Model!Y1,'Assumptions (Nuclear)'!$V$10,'Assumptions (Nuclear)'!$V$5*Model!$AX$1129*AVERAGE('Assumptions (Nuclear)'!$AQ$2:$AV$2)/10^9),0)</f>
        <v>-0.04289438062</v>
      </c>
      <c r="BA1233" s="160">
        <f>IF($AX$1129&gt;0,PPMT('Assumptions (Nuclear)'!$V$7,Model!Z1,'Assumptions (Nuclear)'!$V$10,'Assumptions (Nuclear)'!$V$5*Model!$AX$1129*AVERAGE('Assumptions (Nuclear)'!$AQ$2:$AV$2)/10^9),0)</f>
        <v>-0.0449318637</v>
      </c>
      <c r="BB1233" s="160">
        <f>IF($AX$1129&gt;0,PPMT('Assumptions (Nuclear)'!$V$7,Model!AA1,'Assumptions (Nuclear)'!$V$10,'Assumptions (Nuclear)'!$V$5*Model!$AX$1129*AVERAGE('Assumptions (Nuclear)'!$AQ$2:$AV$2)/10^9),0)</f>
        <v>-0.04706612723</v>
      </c>
      <c r="BC1233" s="160">
        <f>IF($AX$1129&gt;0,PPMT('Assumptions (Nuclear)'!$V$7,Model!AB1,'Assumptions (Nuclear)'!$V$10,'Assumptions (Nuclear)'!$V$5*Model!$AX$1129*AVERAGE('Assumptions (Nuclear)'!$AQ$2:$AV$2)/10^9),0)</f>
        <v>-0.04930176827</v>
      </c>
      <c r="BD1233" s="160">
        <f>IF($AX$1129&gt;0,PPMT('Assumptions (Nuclear)'!$V$7,Model!AC1,'Assumptions (Nuclear)'!$V$10,'Assumptions (Nuclear)'!$V$5*Model!$AX$1129*AVERAGE('Assumptions (Nuclear)'!$AQ$2:$AV$2)/10^9),0)</f>
        <v>-0.05164360227</v>
      </c>
      <c r="BE1233" s="160">
        <f>IF($AX$1129&gt;0,PPMT('Assumptions (Nuclear)'!$V$7,Model!AD1,'Assumptions (Nuclear)'!$V$10,'Assumptions (Nuclear)'!$V$5*Model!$AX$1129*AVERAGE('Assumptions (Nuclear)'!$AQ$2:$AV$2)/10^9),0)</f>
        <v>-0.05409667337</v>
      </c>
      <c r="BF1233" s="160">
        <f>IF($AX$1129&gt;0,PPMT('Assumptions (Nuclear)'!$V$7,Model!AE1,'Assumptions (Nuclear)'!$V$10,'Assumptions (Nuclear)'!$V$5*Model!$AX$1129*AVERAGE('Assumptions (Nuclear)'!$AQ$2:$AV$2)/10^9),0)</f>
        <v>-0.05666626536</v>
      </c>
      <c r="BG1233" s="160">
        <f>IF($AX$1129&gt;0,PPMT('Assumptions (Nuclear)'!$V$7,Model!AF1,'Assumptions (Nuclear)'!$V$10,'Assumptions (Nuclear)'!$V$5*Model!$AX$1129*AVERAGE('Assumptions (Nuclear)'!$AQ$2:$AV$2)/10^9),0)</f>
        <v>-0.05935791296</v>
      </c>
      <c r="BH1233" s="160">
        <f>IF($AX$1129&gt;0,PPMT('Assumptions (Nuclear)'!$V$7,Model!AG1,'Assumptions (Nuclear)'!$V$10,'Assumptions (Nuclear)'!$V$5*Model!$AX$1129*AVERAGE('Assumptions (Nuclear)'!$AQ$2:$AV$2)/10^9),0)</f>
        <v>-0.06217741383</v>
      </c>
      <c r="BI1233" s="160">
        <f>IF($AX$1129&gt;0,PPMT('Assumptions (Nuclear)'!$V$7,Model!AH1,'Assumptions (Nuclear)'!$V$10,'Assumptions (Nuclear)'!$V$5*Model!$AX$1129*AVERAGE('Assumptions (Nuclear)'!$AQ$2:$AV$2)/10^9),0)</f>
        <v>-0.06513084099</v>
      </c>
      <c r="BJ1233" s="160">
        <f>IF($AX$1129&gt;0,PPMT('Assumptions (Nuclear)'!$V$7,Model!AI1,'Assumptions (Nuclear)'!$V$10,'Assumptions (Nuclear)'!$V$5*Model!$AX$1129*AVERAGE('Assumptions (Nuclear)'!$AQ$2:$AV$2)/10^9),0)</f>
        <v>-0.06822455593</v>
      </c>
      <c r="BK1233" s="160">
        <f>IF($AX$1129&gt;0,PPMT('Assumptions (Nuclear)'!$V$7,Model!AJ1,'Assumptions (Nuclear)'!$V$10,'Assumptions (Nuclear)'!$V$5*Model!$AX$1129*AVERAGE('Assumptions (Nuclear)'!$AQ$2:$AV$2)/10^9),0)</f>
        <v>-0.07146522234</v>
      </c>
      <c r="BL1233" s="160">
        <f>IF($AX$1129&gt;0,PPMT('Assumptions (Nuclear)'!$V$7,Model!AK1,'Assumptions (Nuclear)'!$V$10,'Assumptions (Nuclear)'!$V$5*Model!$AX$1129*AVERAGE('Assumptions (Nuclear)'!$AQ$2:$AV$2)/10^9),0)</f>
        <v>-0.0748598204</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v>
      </c>
      <c r="AZ1234" s="160">
        <f>IF($AY$1129&gt;0,PPMT('Assumptions (Nuclear)'!$V$7,Model!X1,'Assumptions (Nuclear)'!$V$10,'Assumptions (Nuclear)'!$V$5*Model!$AY$1129*AVERAGE('Assumptions (Nuclear)'!$AR$2:$AW$2)/10^9),0)</f>
        <v>0</v>
      </c>
      <c r="BA1234" s="160">
        <f>IF($AY$1129&gt;0,PPMT('Assumptions (Nuclear)'!$V$7,Model!Y1,'Assumptions (Nuclear)'!$V$10,'Assumptions (Nuclear)'!$V$5*Model!$AY$1129*AVERAGE('Assumptions (Nuclear)'!$AR$2:$AW$2)/10^9),0)</f>
        <v>0</v>
      </c>
      <c r="BB1234" s="160">
        <f>IF($AY$1129&gt;0,PPMT('Assumptions (Nuclear)'!$V$7,Model!Z1,'Assumptions (Nuclear)'!$V$10,'Assumptions (Nuclear)'!$V$5*Model!$AY$1129*AVERAGE('Assumptions (Nuclear)'!$AR$2:$AW$2)/10^9),0)</f>
        <v>0</v>
      </c>
      <c r="BC1234" s="160">
        <f>IF($AY$1129&gt;0,PPMT('Assumptions (Nuclear)'!$V$7,Model!AA1,'Assumptions (Nuclear)'!$V$10,'Assumptions (Nuclear)'!$V$5*Model!$AY$1129*AVERAGE('Assumptions (Nuclear)'!$AR$2:$AW$2)/10^9),0)</f>
        <v>0</v>
      </c>
      <c r="BD1234" s="160">
        <f>IF($AY$1129&gt;0,PPMT('Assumptions (Nuclear)'!$V$7,Model!AB1,'Assumptions (Nuclear)'!$V$10,'Assumptions (Nuclear)'!$V$5*Model!$AY$1129*AVERAGE('Assumptions (Nuclear)'!$AR$2:$AW$2)/10^9),0)</f>
        <v>0</v>
      </c>
      <c r="BE1234" s="160">
        <f>IF($AY$1129&gt;0,PPMT('Assumptions (Nuclear)'!$V$7,Model!AC1,'Assumptions (Nuclear)'!$V$10,'Assumptions (Nuclear)'!$V$5*Model!$AY$1129*AVERAGE('Assumptions (Nuclear)'!$AR$2:$AW$2)/10^9),0)</f>
        <v>0</v>
      </c>
      <c r="BF1234" s="160">
        <f>IF($AY$1129&gt;0,PPMT('Assumptions (Nuclear)'!$V$7,Model!AD1,'Assumptions (Nuclear)'!$V$10,'Assumptions (Nuclear)'!$V$5*Model!$AY$1129*AVERAGE('Assumptions (Nuclear)'!$AR$2:$AW$2)/10^9),0)</f>
        <v>0</v>
      </c>
      <c r="BG1234" s="160">
        <f>IF($AY$1129&gt;0,PPMT('Assumptions (Nuclear)'!$V$7,Model!AE1,'Assumptions (Nuclear)'!$V$10,'Assumptions (Nuclear)'!$V$5*Model!$AY$1129*AVERAGE('Assumptions (Nuclear)'!$AR$2:$AW$2)/10^9),0)</f>
        <v>0</v>
      </c>
      <c r="BH1234" s="160">
        <f>IF($AY$1129&gt;0,PPMT('Assumptions (Nuclear)'!$V$7,Model!AF1,'Assumptions (Nuclear)'!$V$10,'Assumptions (Nuclear)'!$V$5*Model!$AY$1129*AVERAGE('Assumptions (Nuclear)'!$AR$2:$AW$2)/10^9),0)</f>
        <v>0</v>
      </c>
      <c r="BI1234" s="160">
        <f>IF($AY$1129&gt;0,PPMT('Assumptions (Nuclear)'!$V$7,Model!AG1,'Assumptions (Nuclear)'!$V$10,'Assumptions (Nuclear)'!$V$5*Model!$AY$1129*AVERAGE('Assumptions (Nuclear)'!$AR$2:$AW$2)/10^9),0)</f>
        <v>0</v>
      </c>
      <c r="BJ1234" s="160">
        <f>IF($AY$1129&gt;0,PPMT('Assumptions (Nuclear)'!$V$7,Model!AH1,'Assumptions (Nuclear)'!$V$10,'Assumptions (Nuclear)'!$V$5*Model!$AY$1129*AVERAGE('Assumptions (Nuclear)'!$AR$2:$AW$2)/10^9),0)</f>
        <v>0</v>
      </c>
      <c r="BK1234" s="160">
        <f>IF($AY$1129&gt;0,PPMT('Assumptions (Nuclear)'!$V$7,Model!AI1,'Assumptions (Nuclear)'!$V$10,'Assumptions (Nuclear)'!$V$5*Model!$AY$1129*AVERAGE('Assumptions (Nuclear)'!$AR$2:$AW$2)/10^9),0)</f>
        <v>0</v>
      </c>
      <c r="BL1234" s="160">
        <f>IF($AY$1129&gt;0,PPMT('Assumptions (Nuclear)'!$V$7,Model!AJ1,'Assumptions (Nuclear)'!$V$10,'Assumptions (Nuclear)'!$V$5*Model!$AY$1129*AVERAGE('Assumptions (Nuclear)'!$AR$2:$AW$2)/10^9),0)</f>
        <v>0</v>
      </c>
      <c r="BM1234" s="160">
        <f>IF($AY$1129&gt;0,PPMT('Assumptions (Nuclear)'!$V$7,Model!AK1,'Assumptions (Nuclear)'!$V$10,'Assumptions (Nuclear)'!$V$5*Model!$AY$1129*AVERAGE('Assumptions (Nuclear)'!$AR$2:$AW$2)/10^9),0)</f>
        <v>0</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v>
      </c>
      <c r="AQ1237" s="177">
        <f t="array" ref="AQ1237">SUM(IF(ISERROR(AQ1238:AQ1288),"",AQ1238:AQ1288))</f>
        <v>0</v>
      </c>
      <c r="AR1237" s="177">
        <f t="array" ref="AR1237">SUM(IF(ISERROR(AR1238:AR1288),"",AR1238:AR1288))</f>
        <v>0</v>
      </c>
      <c r="AS1237" s="177">
        <f t="array" ref="AS1237">SUM(IF(ISERROR(AS1238:AS1288),"",AS1238:AS1288))</f>
        <v>0</v>
      </c>
      <c r="AT1237" s="177">
        <f t="array" ref="AT1237">SUM(IF(ISERROR(AT1238:AT1288),"",AT1238:AT1288))</f>
        <v>0</v>
      </c>
      <c r="AU1237" s="177">
        <f t="array" ref="AU1237">SUM(IF(ISERROR(AU1238:AU1288),"",AU1238:AU1288))</f>
        <v>0</v>
      </c>
      <c r="AV1237" s="177">
        <f t="array" ref="AV1237">SUM(IF(ISERROR(AV1238:AV1288),"",AV1238:AV1288))</f>
        <v>0</v>
      </c>
      <c r="AW1237" s="177">
        <f t="array" ref="AW1237">SUM(IF(ISERROR(AW1238:AW1288),"",AW1238:AW1288))</f>
        <v>0</v>
      </c>
      <c r="AX1237" s="177">
        <f t="array" ref="AX1237">SUM(IF(ISERROR(AX1238:AX1288),"",AX1238:AX1288))</f>
        <v>-0.03932326151</v>
      </c>
      <c r="AY1237" s="177">
        <f t="array" ref="AY1237">SUM(IF(ISERROR(AY1238:AY1288),"",AY1238:AY1288))</f>
        <v>-0.03746637249</v>
      </c>
      <c r="AZ1237" s="177">
        <f t="array" ref="AZ1237">SUM(IF(ISERROR(AZ1238:AZ1288),"",AZ1238:AZ1288))</f>
        <v>-0.03552128125</v>
      </c>
      <c r="BA1237" s="177">
        <f t="array" ref="BA1237">SUM(IF(ISERROR(BA1238:BA1288),"",BA1238:BA1288))</f>
        <v>-0.03348379817</v>
      </c>
      <c r="BB1237" s="177">
        <f t="array" ref="BB1237">SUM(IF(ISERROR(BB1238:BB1288),"",BB1238:BB1288))</f>
        <v>-0.03134953464</v>
      </c>
      <c r="BC1237" s="177">
        <f t="array" ref="BC1237">SUM(IF(ISERROR(BC1238:BC1288),"",BC1238:BC1288))</f>
        <v>-0.0291138936</v>
      </c>
      <c r="BD1237" s="177">
        <f t="array" ref="BD1237">SUM(IF(ISERROR(BD1238:BD1288),"",BD1238:BD1288))</f>
        <v>-0.0267720596</v>
      </c>
      <c r="BE1237" s="177">
        <f t="array" ref="BE1237">SUM(IF(ISERROR(BE1238:BE1288),"",BE1238:BE1288))</f>
        <v>-0.0243189885</v>
      </c>
      <c r="BF1237" s="177">
        <f t="array" ref="BF1237">SUM(IF(ISERROR(BF1238:BF1288),"",BF1238:BF1288))</f>
        <v>-0.02174939651</v>
      </c>
      <c r="BG1237" s="177">
        <f t="array" ref="BG1237">SUM(IF(ISERROR(BG1238:BG1288),"",BG1238:BG1288))</f>
        <v>-0.01905774891</v>
      </c>
      <c r="BH1237" s="177">
        <f t="array" ref="BH1237">SUM(IF(ISERROR(BH1238:BH1288),"",BH1238:BH1288))</f>
        <v>-0.01623824804</v>
      </c>
      <c r="BI1237" s="177">
        <f t="array" ref="BI1237">SUM(IF(ISERROR(BI1238:BI1288),"",BI1238:BI1288))</f>
        <v>-0.01328482088</v>
      </c>
      <c r="BJ1237" s="177">
        <f t="array" ref="BJ1237">SUM(IF(ISERROR(BJ1238:BJ1288),"",BJ1238:BJ1288))</f>
        <v>-0.01019110594</v>
      </c>
      <c r="BK1237" s="177">
        <f t="array" ref="BK1237">SUM(IF(ISERROR(BK1238:BK1288),"",BK1238:BK1288))</f>
        <v>-0.00695043953</v>
      </c>
      <c r="BL1237" s="177">
        <f t="array" ref="BL1237">SUM(IF(ISERROR(BL1238:BL1288),"",BL1238:BL1288))</f>
        <v>-0.003555841469</v>
      </c>
      <c r="BM1237" s="177">
        <f t="array" ref="BM1237">SUM(IF(ISERROR(BM1238:BM1288),"",BM1238:BM1288))</f>
        <v>0</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-0.03932326151</v>
      </c>
      <c r="AY1285" s="160">
        <f>IF($AX$1129&gt;0,IPMT('Assumptions (Nuclear)'!$V$7,Model!X1,'Assumptions (Nuclear)'!$V$10,'Assumptions (Nuclear)'!$V$5*Model!$AX$1129*AVERAGE('Assumptions (Nuclear)'!$AQ$2:$AV$2)/10^9),0)</f>
        <v>-0.03746637249</v>
      </c>
      <c r="AZ1285" s="160">
        <f>IF($AX$1129&gt;0,IPMT('Assumptions (Nuclear)'!$V$7,Model!Y1,'Assumptions (Nuclear)'!$V$10,'Assumptions (Nuclear)'!$V$5*Model!$AX$1129*AVERAGE('Assumptions (Nuclear)'!$AQ$2:$AV$2)/10^9),0)</f>
        <v>-0.03552128125</v>
      </c>
      <c r="BA1285" s="160">
        <f>IF($AX$1129&gt;0,IPMT('Assumptions (Nuclear)'!$V$7,Model!Z1,'Assumptions (Nuclear)'!$V$10,'Assumptions (Nuclear)'!$V$5*Model!$AX$1129*AVERAGE('Assumptions (Nuclear)'!$AQ$2:$AV$2)/10^9),0)</f>
        <v>-0.03348379817</v>
      </c>
      <c r="BB1285" s="160">
        <f>IF($AX$1129&gt;0,IPMT('Assumptions (Nuclear)'!$V$7,Model!AA1,'Assumptions (Nuclear)'!$V$10,'Assumptions (Nuclear)'!$V$5*Model!$AX$1129*AVERAGE('Assumptions (Nuclear)'!$AQ$2:$AV$2)/10^9),0)</f>
        <v>-0.03134953464</v>
      </c>
      <c r="BC1285" s="160">
        <f>IF($AX$1129&gt;0,IPMT('Assumptions (Nuclear)'!$V$7,Model!AB1,'Assumptions (Nuclear)'!$V$10,'Assumptions (Nuclear)'!$V$5*Model!$AX$1129*AVERAGE('Assumptions (Nuclear)'!$AQ$2:$AV$2)/10^9),0)</f>
        <v>-0.0291138936</v>
      </c>
      <c r="BD1285" s="160">
        <f>IF($AX$1129&gt;0,IPMT('Assumptions (Nuclear)'!$V$7,Model!AC1,'Assumptions (Nuclear)'!$V$10,'Assumptions (Nuclear)'!$V$5*Model!$AX$1129*AVERAGE('Assumptions (Nuclear)'!$AQ$2:$AV$2)/10^9),0)</f>
        <v>-0.0267720596</v>
      </c>
      <c r="BE1285" s="160">
        <f>IF($AX$1129&gt;0,IPMT('Assumptions (Nuclear)'!$V$7,Model!AD1,'Assumptions (Nuclear)'!$V$10,'Assumptions (Nuclear)'!$V$5*Model!$AX$1129*AVERAGE('Assumptions (Nuclear)'!$AQ$2:$AV$2)/10^9),0)</f>
        <v>-0.0243189885</v>
      </c>
      <c r="BF1285" s="160">
        <f>IF($AX$1129&gt;0,IPMT('Assumptions (Nuclear)'!$V$7,Model!AE1,'Assumptions (Nuclear)'!$V$10,'Assumptions (Nuclear)'!$V$5*Model!$AX$1129*AVERAGE('Assumptions (Nuclear)'!$AQ$2:$AV$2)/10^9),0)</f>
        <v>-0.02174939651</v>
      </c>
      <c r="BG1285" s="160">
        <f>IF($AX$1129&gt;0,IPMT('Assumptions (Nuclear)'!$V$7,Model!AF1,'Assumptions (Nuclear)'!$V$10,'Assumptions (Nuclear)'!$V$5*Model!$AX$1129*AVERAGE('Assumptions (Nuclear)'!$AQ$2:$AV$2)/10^9),0)</f>
        <v>-0.01905774891</v>
      </c>
      <c r="BH1285" s="160">
        <f>IF($AX$1129&gt;0,IPMT('Assumptions (Nuclear)'!$V$7,Model!AG1,'Assumptions (Nuclear)'!$V$10,'Assumptions (Nuclear)'!$V$5*Model!$AX$1129*AVERAGE('Assumptions (Nuclear)'!$AQ$2:$AV$2)/10^9),0)</f>
        <v>-0.01623824804</v>
      </c>
      <c r="BI1285" s="160">
        <f>IF($AX$1129&gt;0,IPMT('Assumptions (Nuclear)'!$V$7,Model!AH1,'Assumptions (Nuclear)'!$V$10,'Assumptions (Nuclear)'!$V$5*Model!$AX$1129*AVERAGE('Assumptions (Nuclear)'!$AQ$2:$AV$2)/10^9),0)</f>
        <v>-0.01328482088</v>
      </c>
      <c r="BJ1285" s="160">
        <f>IF($AX$1129&gt;0,IPMT('Assumptions (Nuclear)'!$V$7,Model!AI1,'Assumptions (Nuclear)'!$V$10,'Assumptions (Nuclear)'!$V$5*Model!$AX$1129*AVERAGE('Assumptions (Nuclear)'!$AQ$2:$AV$2)/10^9),0)</f>
        <v>-0.01019110594</v>
      </c>
      <c r="BK1285" s="160">
        <f>IF($AX$1129&gt;0,IPMT('Assumptions (Nuclear)'!$V$7,Model!AJ1,'Assumptions (Nuclear)'!$V$10,'Assumptions (Nuclear)'!$V$5*Model!$AX$1129*AVERAGE('Assumptions (Nuclear)'!$AQ$2:$AV$2)/10^9),0)</f>
        <v>-0.00695043953</v>
      </c>
      <c r="BL1285" s="160">
        <f>IF($AX$1129&gt;0,IPMT('Assumptions (Nuclear)'!$V$7,Model!AK1,'Assumptions (Nuclear)'!$V$10,'Assumptions (Nuclear)'!$V$5*Model!$AX$1129*AVERAGE('Assumptions (Nuclear)'!$AQ$2:$AV$2)/10^9),0)</f>
        <v>-0.003555841469</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v>
      </c>
      <c r="AZ1286" s="160">
        <f>IF($AY$1129&gt;0,IPMT('Assumptions (Nuclear)'!$V$7,Model!X1,'Assumptions (Nuclear)'!$V$10,'Assumptions (Nuclear)'!$V$5*Model!$AY$1129*AVERAGE('Assumptions (Nuclear)'!$AR$2:$AW$2)/10^9),0)</f>
        <v>0</v>
      </c>
      <c r="BA1286" s="160">
        <f>IF($AY$1129&gt;0,IPMT('Assumptions (Nuclear)'!$V$7,Model!Y1,'Assumptions (Nuclear)'!$V$10,'Assumptions (Nuclear)'!$V$5*Model!$AY$1129*AVERAGE('Assumptions (Nuclear)'!$AR$2:$AW$2)/10^9),0)</f>
        <v>0</v>
      </c>
      <c r="BB1286" s="160">
        <f>IF($AY$1129&gt;0,IPMT('Assumptions (Nuclear)'!$V$7,Model!Z1,'Assumptions (Nuclear)'!$V$10,'Assumptions (Nuclear)'!$V$5*Model!$AY$1129*AVERAGE('Assumptions (Nuclear)'!$AR$2:$AW$2)/10^9),0)</f>
        <v>0</v>
      </c>
      <c r="BC1286" s="160">
        <f>IF($AY$1129&gt;0,IPMT('Assumptions (Nuclear)'!$V$7,Model!AA1,'Assumptions (Nuclear)'!$V$10,'Assumptions (Nuclear)'!$V$5*Model!$AY$1129*AVERAGE('Assumptions (Nuclear)'!$AR$2:$AW$2)/10^9),0)</f>
        <v>0</v>
      </c>
      <c r="BD1286" s="160">
        <f>IF($AY$1129&gt;0,IPMT('Assumptions (Nuclear)'!$V$7,Model!AB1,'Assumptions (Nuclear)'!$V$10,'Assumptions (Nuclear)'!$V$5*Model!$AY$1129*AVERAGE('Assumptions (Nuclear)'!$AR$2:$AW$2)/10^9),0)</f>
        <v>0</v>
      </c>
      <c r="BE1286" s="160">
        <f>IF($AY$1129&gt;0,IPMT('Assumptions (Nuclear)'!$V$7,Model!AC1,'Assumptions (Nuclear)'!$V$10,'Assumptions (Nuclear)'!$V$5*Model!$AY$1129*AVERAGE('Assumptions (Nuclear)'!$AR$2:$AW$2)/10^9),0)</f>
        <v>0</v>
      </c>
      <c r="BF1286" s="160">
        <f>IF($AY$1129&gt;0,IPMT('Assumptions (Nuclear)'!$V$7,Model!AD1,'Assumptions (Nuclear)'!$V$10,'Assumptions (Nuclear)'!$V$5*Model!$AY$1129*AVERAGE('Assumptions (Nuclear)'!$AR$2:$AW$2)/10^9),0)</f>
        <v>0</v>
      </c>
      <c r="BG1286" s="160">
        <f>IF($AY$1129&gt;0,IPMT('Assumptions (Nuclear)'!$V$7,Model!AE1,'Assumptions (Nuclear)'!$V$10,'Assumptions (Nuclear)'!$V$5*Model!$AY$1129*AVERAGE('Assumptions (Nuclear)'!$AR$2:$AW$2)/10^9),0)</f>
        <v>0</v>
      </c>
      <c r="BH1286" s="160">
        <f>IF($AY$1129&gt;0,IPMT('Assumptions (Nuclear)'!$V$7,Model!AF1,'Assumptions (Nuclear)'!$V$10,'Assumptions (Nuclear)'!$V$5*Model!$AY$1129*AVERAGE('Assumptions (Nuclear)'!$AR$2:$AW$2)/10^9),0)</f>
        <v>0</v>
      </c>
      <c r="BI1286" s="160">
        <f>IF($AY$1129&gt;0,IPMT('Assumptions (Nuclear)'!$V$7,Model!AG1,'Assumptions (Nuclear)'!$V$10,'Assumptions (Nuclear)'!$V$5*Model!$AY$1129*AVERAGE('Assumptions (Nuclear)'!$AR$2:$AW$2)/10^9),0)</f>
        <v>0</v>
      </c>
      <c r="BJ1286" s="160">
        <f>IF($AY$1129&gt;0,IPMT('Assumptions (Nuclear)'!$V$7,Model!AH1,'Assumptions (Nuclear)'!$V$10,'Assumptions (Nuclear)'!$V$5*Model!$AY$1129*AVERAGE('Assumptions (Nuclear)'!$AR$2:$AW$2)/10^9),0)</f>
        <v>0</v>
      </c>
      <c r="BK1286" s="160">
        <f>IF($AY$1129&gt;0,IPMT('Assumptions (Nuclear)'!$V$7,Model!AI1,'Assumptions (Nuclear)'!$V$10,'Assumptions (Nuclear)'!$V$5*Model!$AY$1129*AVERAGE('Assumptions (Nuclear)'!$AR$2:$AW$2)/10^9),0)</f>
        <v>0</v>
      </c>
      <c r="BL1286" s="160">
        <f>IF($AY$1129&gt;0,IPMT('Assumptions (Nuclear)'!$V$7,Model!AJ1,'Assumptions (Nuclear)'!$V$10,'Assumptions (Nuclear)'!$V$5*Model!$AY$1129*AVERAGE('Assumptions (Nuclear)'!$AR$2:$AW$2)/10^9),0)</f>
        <v>0</v>
      </c>
      <c r="BM1286" s="160">
        <f>IF($AY$1129&gt;0,IPMT('Assumptions (Nuclear)'!$V$7,Model!AK1,'Assumptions (Nuclear)'!$V$10,'Assumptions (Nuclear)'!$V$5*Model!$AY$1129*AVERAGE('Assumptions (Nuclear)'!$AR$2:$AW$2)/10^9),0)</f>
        <v>0</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0</v>
      </c>
      <c r="AQ1289" s="160">
        <f t="shared" si="50"/>
        <v>0</v>
      </c>
      <c r="AR1289" s="160">
        <f t="shared" si="50"/>
        <v>0</v>
      </c>
      <c r="AS1289" s="160">
        <f t="shared" si="50"/>
        <v>0</v>
      </c>
      <c r="AT1289" s="160">
        <f t="shared" si="50"/>
        <v>0</v>
      </c>
      <c r="AU1289" s="160">
        <f t="shared" si="50"/>
        <v>0</v>
      </c>
      <c r="AV1289" s="160">
        <f t="shared" si="50"/>
        <v>0</v>
      </c>
      <c r="AW1289" s="160">
        <f t="shared" si="50"/>
        <v>0</v>
      </c>
      <c r="AX1289" s="160">
        <f t="shared" si="50"/>
        <v>0.1034822671</v>
      </c>
      <c r="AY1289" s="160">
        <f t="shared" si="50"/>
        <v>0.1966163075</v>
      </c>
      <c r="AZ1289" s="160">
        <f t="shared" si="50"/>
        <v>0.1769546768</v>
      </c>
      <c r="BA1289" s="160">
        <f t="shared" si="50"/>
        <v>0.1593626914</v>
      </c>
      <c r="BB1289" s="160">
        <f t="shared" si="50"/>
        <v>0.1434264222</v>
      </c>
      <c r="BC1289" s="160">
        <f t="shared" si="50"/>
        <v>0.1289389048</v>
      </c>
      <c r="BD1289" s="160">
        <f t="shared" si="50"/>
        <v>0.1221090752</v>
      </c>
      <c r="BE1289" s="160">
        <f t="shared" si="50"/>
        <v>0.1221090752</v>
      </c>
      <c r="BF1289" s="160">
        <f t="shared" si="50"/>
        <v>0.1223160397</v>
      </c>
      <c r="BG1289" s="160">
        <f t="shared" si="50"/>
        <v>0.1221090752</v>
      </c>
      <c r="BH1289" s="160">
        <f t="shared" si="50"/>
        <v>0.1223160397</v>
      </c>
      <c r="BI1289" s="160">
        <f t="shared" si="50"/>
        <v>0.1221090752</v>
      </c>
      <c r="BJ1289" s="160">
        <f t="shared" si="50"/>
        <v>0.1223160397</v>
      </c>
      <c r="BK1289" s="160">
        <f t="shared" si="50"/>
        <v>0.1221090752</v>
      </c>
      <c r="BL1289" s="160">
        <f t="shared" si="50"/>
        <v>0.1223160397</v>
      </c>
      <c r="BM1289" s="160">
        <f t="shared" si="50"/>
        <v>0.06105453761</v>
      </c>
      <c r="BN1289" s="160">
        <f t="shared" si="50"/>
        <v>0</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0.1034822671</v>
      </c>
      <c r="AY1337" s="160">
        <f>IF($AX$1129&gt;0,'Assumptions (Nuclear)'!W11*Model!$AX$1129*AVERAGE('Assumptions (Nuclear)'!$AQ$2:$AV$2)/10^9,0)</f>
        <v>0.1966163075</v>
      </c>
      <c r="AZ1337" s="160">
        <f>IF($AX$1129&gt;0,'Assumptions (Nuclear)'!X11*Model!$AX$1129*AVERAGE('Assumptions (Nuclear)'!$AQ$2:$AV$2)/10^9,0)</f>
        <v>0.1769546768</v>
      </c>
      <c r="BA1337" s="160">
        <f>IF($AX$1129&gt;0,'Assumptions (Nuclear)'!Y11*Model!$AX$1129*AVERAGE('Assumptions (Nuclear)'!$AQ$2:$AV$2)/10^9,0)</f>
        <v>0.1593626914</v>
      </c>
      <c r="BB1337" s="160">
        <f>IF($AX$1129&gt;0,'Assumptions (Nuclear)'!Z11*Model!$AX$1129*AVERAGE('Assumptions (Nuclear)'!$AQ$2:$AV$2)/10^9,0)</f>
        <v>0.1434264222</v>
      </c>
      <c r="BC1337" s="160">
        <f>IF($AX$1129&gt;0,'Assumptions (Nuclear)'!AA11*Model!$AX$1129*AVERAGE('Assumptions (Nuclear)'!$AQ$2:$AV$2)/10^9,0)</f>
        <v>0.1289389048</v>
      </c>
      <c r="BD1337" s="160">
        <f>IF($AX$1129&gt;0,'Assumptions (Nuclear)'!AB11*Model!$AX$1129*AVERAGE('Assumptions (Nuclear)'!$AQ$2:$AV$2)/10^9,0)</f>
        <v>0.1221090752</v>
      </c>
      <c r="BE1337" s="160">
        <f>IF($AX$1129&gt;0,'Assumptions (Nuclear)'!AC11*Model!$AX$1129*AVERAGE('Assumptions (Nuclear)'!$AQ$2:$AV$2)/10^9,0)</f>
        <v>0.1221090752</v>
      </c>
      <c r="BF1337" s="160">
        <f>IF($AX$1129&gt;0,'Assumptions (Nuclear)'!AD11*Model!$AX$1129*AVERAGE('Assumptions (Nuclear)'!$AQ$2:$AV$2)/10^9,0)</f>
        <v>0.1223160397</v>
      </c>
      <c r="BG1337" s="160">
        <f>IF($AX$1129&gt;0,'Assumptions (Nuclear)'!AE11*Model!$AX$1129*AVERAGE('Assumptions (Nuclear)'!$AQ$2:$AV$2)/10^9,0)</f>
        <v>0.1221090752</v>
      </c>
      <c r="BH1337" s="160">
        <f>IF($AX$1129&gt;0,'Assumptions (Nuclear)'!AF11*Model!$AX$1129*AVERAGE('Assumptions (Nuclear)'!$AQ$2:$AV$2)/10^9,0)</f>
        <v>0.1223160397</v>
      </c>
      <c r="BI1337" s="160">
        <f>IF($AX$1129&gt;0,'Assumptions (Nuclear)'!AG11*Model!$AX$1129*AVERAGE('Assumptions (Nuclear)'!$AQ$2:$AV$2)/10^9,0)</f>
        <v>0.1221090752</v>
      </c>
      <c r="BJ1337" s="160">
        <f>IF($AX$1129&gt;0,'Assumptions (Nuclear)'!AH11*Model!$AX$1129*AVERAGE('Assumptions (Nuclear)'!$AQ$2:$AV$2)/10^9,0)</f>
        <v>0.1223160397</v>
      </c>
      <c r="BK1337" s="160">
        <f>IF($AX$1129&gt;0,'Assumptions (Nuclear)'!AI11*Model!$AX$1129*AVERAGE('Assumptions (Nuclear)'!$AQ$2:$AV$2)/10^9,0)</f>
        <v>0.1221090752</v>
      </c>
      <c r="BL1337" s="160">
        <f>IF($AX$1129&gt;0,'Assumptions (Nuclear)'!AJ11*Model!$AX$1129*AVERAGE('Assumptions (Nuclear)'!$AQ$2:$AV$2)/10^9,0)</f>
        <v>0.1223160397</v>
      </c>
      <c r="BM1337" s="160">
        <f>IF($AX$1129&gt;0,'Assumptions (Nuclear)'!AK11*Model!$AX$1129*AVERAGE('Assumptions (Nuclear)'!$AQ$2:$AV$2)/10^9,0)</f>
        <v>0.06105453761</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v>
      </c>
      <c r="AZ1338" s="160">
        <f>IF($AY$1129&gt;0,'Assumptions (Nuclear)'!W11*Model!$AY$1129*AVERAGE('Assumptions (Nuclear)'!$AR$2:$AW$2)/10^9,0)</f>
        <v>0</v>
      </c>
      <c r="BA1338" s="160">
        <f>IF($AY$1129&gt;0,'Assumptions (Nuclear)'!X11*Model!$AY$1129*AVERAGE('Assumptions (Nuclear)'!$AR$2:$AW$2)/10^9,0)</f>
        <v>0</v>
      </c>
      <c r="BB1338" s="160">
        <f>IF($AY$1129&gt;0,'Assumptions (Nuclear)'!Y11*Model!$AY$1129*AVERAGE('Assumptions (Nuclear)'!$AR$2:$AW$2)/10^9,0)</f>
        <v>0</v>
      </c>
      <c r="BC1338" s="160">
        <f>IF($AY$1129&gt;0,'Assumptions (Nuclear)'!Z11*Model!$AY$1129*AVERAGE('Assumptions (Nuclear)'!$AR$2:$AW$2)/10^9,0)</f>
        <v>0</v>
      </c>
      <c r="BD1338" s="160">
        <f>IF($AY$1129&gt;0,'Assumptions (Nuclear)'!AA11*Model!$AY$1129*AVERAGE('Assumptions (Nuclear)'!$AR$2:$AW$2)/10^9,0)</f>
        <v>0</v>
      </c>
      <c r="BE1338" s="160">
        <f>IF($AY$1129&gt;0,'Assumptions (Nuclear)'!AB11*Model!$AY$1129*AVERAGE('Assumptions (Nuclear)'!$AR$2:$AW$2)/10^9,0)</f>
        <v>0</v>
      </c>
      <c r="BF1338" s="160">
        <f>IF($AY$1129&gt;0,'Assumptions (Nuclear)'!AC11*Model!$AY$1129*AVERAGE('Assumptions (Nuclear)'!$AR$2:$AW$2)/10^9,0)</f>
        <v>0</v>
      </c>
      <c r="BG1338" s="160">
        <f>IF($AY$1129&gt;0,'Assumptions (Nuclear)'!AD11*Model!$AY$1129*AVERAGE('Assumptions (Nuclear)'!$AR$2:$AW$2)/10^9,0)</f>
        <v>0</v>
      </c>
      <c r="BH1338" s="160">
        <f>IF($AY$1129&gt;0,'Assumptions (Nuclear)'!AE11*Model!$AY$1129*AVERAGE('Assumptions (Nuclear)'!$AR$2:$AW$2)/10^9,0)</f>
        <v>0</v>
      </c>
      <c r="BI1338" s="160">
        <f>IF($AY$1129&gt;0,'Assumptions (Nuclear)'!AF11*Model!$AY$1129*AVERAGE('Assumptions (Nuclear)'!$AR$2:$AW$2)/10^9,0)</f>
        <v>0</v>
      </c>
      <c r="BJ1338" s="160">
        <f>IF($AY$1129&gt;0,'Assumptions (Nuclear)'!AG11*Model!$AY$1129*AVERAGE('Assumptions (Nuclear)'!$AR$2:$AW$2)/10^9,0)</f>
        <v>0</v>
      </c>
      <c r="BK1338" s="160">
        <f>IF($AY$1129&gt;0,'Assumptions (Nuclear)'!AH11*Model!$AY$1129*AVERAGE('Assumptions (Nuclear)'!$AR$2:$AW$2)/10^9,0)</f>
        <v>0</v>
      </c>
      <c r="BL1338" s="160">
        <f>IF($AY$1129&gt;0,'Assumptions (Nuclear)'!AI11*Model!$AY$1129*AVERAGE('Assumptions (Nuclear)'!$AR$2:$AW$2)/10^9,0)</f>
        <v>0</v>
      </c>
      <c r="BM1338" s="160">
        <f>IF($AY$1129&gt;0,'Assumptions (Nuclear)'!AJ11*Model!$AY$1129*AVERAGE('Assumptions (Nuclear)'!$AR$2:$AW$2)/10^9,0)</f>
        <v>0</v>
      </c>
      <c r="BN1338" s="160">
        <f>IF($AY$1129&gt;0,'Assumptions (Nuclear)'!AK11*Model!$AY$1129*AVERAGE('Assumptions (Nuclear)'!$AR$2:$AW$2)/10^9,0)</f>
        <v>0</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0.448594202</v>
      </c>
      <c r="D1341" s="160">
        <f>IF(Model!D1127+Model!D1128-D1124-Model!D1125-Model!D1126-D1289+D1237&gt;0,(1-'Assumptions (Nuclear)'!C29)*(Model!D1127+Model!D1128-D1124-Model!D1125-Model!D1126-D1289+D1237)+D1289-D1184+D1185,Model!D1127+Model!D1128-D1124-Model!D1125-Model!D1126+D1237-D1184+D1185)</f>
        <v>0.5059934826</v>
      </c>
      <c r="E1341" s="160">
        <f>IF(Model!E1127+Model!E1128-E1124-Model!E1125-Model!E1126-E1289+E1237&gt;0,(1-'Assumptions (Nuclear)'!D29)*(Model!E1127+Model!E1128-E1124-Model!E1125-Model!E1126-E1289+E1237)+E1289-E1184+E1185,Model!E1127+Model!E1128-E1124-Model!E1125-Model!E1126+E1237-E1184+E1185)</f>
        <v>0.4286634252</v>
      </c>
      <c r="F1341" s="160">
        <f>IF(Model!F1127+Model!F1128-F1124-Model!F1125-Model!F1126-F1289+F1237&gt;0,(1-'Assumptions (Nuclear)'!E29)*(Model!F1127+Model!F1128-F1124-Model!F1125-Model!F1126-F1289+F1237)+F1289-F1184+F1185,Model!F1127+Model!F1128-F1124-Model!F1125-Model!F1126+F1237-F1184+F1185)</f>
        <v>0.5262732739</v>
      </c>
      <c r="G1341" s="160">
        <f>IF(Model!G1127+Model!G1128-G1124-Model!G1125-Model!G1126-G1289+G1237&gt;0,(1-'Assumptions (Nuclear)'!F29)*(Model!G1127+Model!G1128-G1124-Model!G1125-Model!G1126-G1289+G1237)+G1289-G1184+G1185,Model!G1127+Model!G1128-G1124-Model!G1125-Model!G1126+G1237-G1184+G1185)</f>
        <v>0.6877714486</v>
      </c>
      <c r="H1341" s="160">
        <f>IF(Model!H1127+Model!H1128-H1124-Model!H1125-Model!H1126-H1289+H1237&gt;0,(1-'Assumptions (Nuclear)'!G29)*(Model!H1127+Model!H1128-H1124-Model!H1125-Model!H1126-H1289+H1237)+H1289-H1184+H1185,Model!H1127+Model!H1128-H1124-Model!H1125-Model!H1126+H1237-H1184+H1185)</f>
        <v>0.7826559334</v>
      </c>
      <c r="I1341" s="160">
        <f>IF(Model!I1127+Model!I1128-I1124-Model!I1125-Model!I1126-I1289+I1237&gt;0,(1-'Assumptions (Nuclear)'!H29)*(Model!I1127+Model!I1128-I1124-Model!I1125-Model!I1126-I1289+I1237)+I1289-I1184+I1185,Model!I1127+Model!I1128-I1124-Model!I1125-Model!I1126+I1237-I1184+I1185)</f>
        <v>0.6923511329</v>
      </c>
      <c r="J1341" s="160">
        <f>IF(Model!J1127+Model!J1128-J1124-Model!J1125-Model!J1126-J1289+J1237&gt;0,(1-'Assumptions (Nuclear)'!I29)*(Model!J1127+Model!J1128-J1124-Model!J1125-Model!J1126-J1289+J1237)+J1289-J1184+J1185,Model!J1127+Model!J1128-J1124-Model!J1125-Model!J1126+J1237-J1184+J1185)</f>
        <v>0.8811242071</v>
      </c>
      <c r="K1341" s="160">
        <f>IF(Model!K1127+Model!K1128-K1124-Model!K1125-Model!K1126-K1289+K1237&gt;0,(1-'Assumptions (Nuclear)'!J29)*(Model!K1127+Model!K1128-K1124-Model!K1125-Model!K1126-K1289+K1237)+K1289-K1184+K1185,Model!K1127+Model!K1128-K1124-Model!K1125-Model!K1126+K1237-K1184+K1185)</f>
        <v>0.9070981891</v>
      </c>
      <c r="L1341" s="160">
        <f>IF(Model!L1127+Model!L1128-L1124-Model!L1125-Model!L1126-L1289+L1237&gt;0,(1-'Assumptions (Nuclear)'!K29)*(Model!L1127+Model!L1128-L1124-Model!L1125-Model!L1126-L1289+L1237)+L1289-L1184+L1185,Model!L1127+Model!L1128-L1124-Model!L1125-Model!L1126+L1237-L1184+L1185)</f>
        <v>0.554948916</v>
      </c>
      <c r="M1341" s="160">
        <f>IF(Model!M1127+Model!M1128-M1124-Model!M1125-Model!M1126-M1289+M1237&gt;0,(1-'Assumptions (Nuclear)'!L29)*(Model!M1127+Model!M1128-M1124-Model!M1125-Model!M1126-M1289+M1237)+M1289-M1184+M1185,Model!M1127+Model!M1128-M1124-Model!M1125-Model!M1126+M1237-M1184+M1185)</f>
        <v>0.6180222624</v>
      </c>
      <c r="N1341" s="160">
        <f>IF(Model!N1127+Model!N1128-N1124-Model!N1125-Model!N1126-N1289+N1237&gt;0,(1-'Assumptions (Nuclear)'!M29)*(Model!N1127+Model!N1128-N1124-Model!N1125-Model!N1126-N1289+N1237)+N1289-N1184+N1185,Model!N1127+Model!N1128-N1124-Model!N1125-Model!N1126+N1237-N1184+N1185)</f>
        <v>0.4189969792</v>
      </c>
      <c r="O1341" s="160">
        <f>IF(Model!O1127+Model!O1128-O1124-Model!O1125-Model!O1126-O1289+O1237&gt;0,(1-'Assumptions (Nuclear)'!N29)*(Model!O1127+Model!O1128-O1124-Model!O1125-Model!O1126-O1289+O1237)+O1289-O1184+O1185,Model!O1127+Model!O1128-O1124-Model!O1125-Model!O1126+O1237-O1184+O1185)</f>
        <v>0.3204269909</v>
      </c>
      <c r="P1341" s="160">
        <f>IF(Model!P1127+Model!P1128-P1124-Model!P1125-Model!P1126-P1289+P1237&gt;0,(1-'Assumptions (Nuclear)'!O29)*(Model!P1127+Model!P1128-P1124-Model!P1125-Model!P1126-P1289+P1237)+P1289-P1184+P1185,Model!P1127+Model!P1128-P1124-Model!P1125-Model!P1126+P1237-P1184+P1185)</f>
        <v>0.3717088963</v>
      </c>
      <c r="Q1341" s="160">
        <f>IF(Model!Q1127+Model!Q1128-Q1124-Model!Q1125-Model!Q1126-Q1289+Q1237&gt;0,(1-'Assumptions (Nuclear)'!P29)*(Model!Q1127+Model!Q1128-Q1124-Model!Q1125-Model!Q1126-Q1289+Q1237)+Q1289-Q1184+Q1185,Model!Q1127+Model!Q1128-Q1124-Model!Q1125-Model!Q1126+Q1237-Q1184+Q1185)</f>
        <v>0.5404472407</v>
      </c>
      <c r="R1341" s="160">
        <f>IF(Model!R1127+Model!R1128-R1124-Model!R1125-Model!R1126-R1289+R1237&gt;0,(1-'Assumptions (Nuclear)'!Q29)*(Model!R1127+Model!R1128-R1124-Model!R1125-Model!R1126-R1289+R1237)+R1289-R1184+R1185,Model!R1127+Model!R1128-R1124-Model!R1125-Model!R1126+R1237-R1184+R1185)</f>
        <v>0.3829591793</v>
      </c>
      <c r="S1341" s="160">
        <f>IF(Model!S1127+Model!S1128-S1124-Model!S1125-Model!S1126-S1289+S1237&gt;0,(1-'Assumptions (Nuclear)'!R29)*(Model!S1127+Model!S1128-S1124-Model!S1125-Model!S1126-S1289+S1237)+S1289-S1184+S1185,Model!S1127+Model!S1128-S1124-Model!S1125-Model!S1126+S1237-S1184+S1185)</f>
        <v>0.3834908717</v>
      </c>
      <c r="T1341" s="160">
        <f>IF(Model!T1127+Model!T1128-T1124-Model!T1125-Model!T1126-T1289+T1237&gt;0,(1-'Assumptions (Nuclear)'!S29)*(Model!T1127+Model!T1128-T1124-Model!T1125-Model!T1126-T1289+T1237)+T1289-T1184+T1185,Model!T1127+Model!T1128-T1124-Model!T1125-Model!T1126+T1237-T1184+T1185)</f>
        <v>0.3746485542</v>
      </c>
      <c r="U1341" s="160">
        <f>IF(Model!U1127+Model!U1128-U1124-Model!U1125-Model!U1126-U1289+U1237&gt;0,(1-'Assumptions (Nuclear)'!T29)*(Model!U1127+Model!U1128-U1124-Model!U1125-Model!U1126-U1289+U1237)+U1289-U1184+U1185,Model!U1127+Model!U1128-U1124-Model!U1125-Model!U1126+U1237-U1184+U1185)</f>
        <v>0.3971817434</v>
      </c>
      <c r="V1341" s="160">
        <f>IF(Model!V1127+Model!V1128-V1124-Model!V1125-Model!V1126-V1289+V1237&gt;0,(1-'Assumptions (Nuclear)'!U29)*(Model!V1127+Model!V1128-V1124-Model!V1125-Model!V1126-V1289+V1237)+V1289-V1184+V1185,Model!V1127+Model!V1128-V1124-Model!V1125-Model!V1126+V1237-V1184+V1185)</f>
        <v>0.4097275968</v>
      </c>
      <c r="W1341" s="160">
        <f>IF(Model!W1127+Model!W1128-W1124-Model!W1125-Model!W1126-W1289+W1237&gt;0,(1-'Assumptions (Nuclear)'!V29)*(Model!W1127+Model!W1128-W1124-Model!W1125-Model!W1126-W1289+W1237)+W1289-W1184+W1185,Model!W1127+Model!W1128-W1124-Model!W1125-Model!W1126+W1237-W1184+W1185)</f>
        <v>0.4409939346</v>
      </c>
      <c r="X1341" s="160">
        <f>IF(Model!X1127+Model!X1128-X1124-Model!X1125-Model!X1126-X1289+X1237&gt;0,(1-'Assumptions (Nuclear)'!W29)*(Model!X1127+Model!X1128-X1124-Model!X1125-Model!X1126-X1289+X1237)+X1289-X1184+X1185,Model!X1127+Model!X1128-X1124-Model!X1125-Model!X1126+X1237-X1184+X1185)</f>
        <v>0.4302501726</v>
      </c>
      <c r="Y1341" s="160">
        <f>IF(Model!Y1127+Model!Y1128-Y1124-Model!Y1125-Model!Y1126-Y1289+Y1237&gt;0,(1-'Assumptions (Nuclear)'!X29)*(Model!Y1127+Model!Y1128-Y1124-Model!Y1125-Model!Y1126-Y1289+Y1237)+Y1289-Y1184+Y1185,Model!Y1127+Model!Y1128-Y1124-Model!Y1125-Model!Y1126+Y1237-Y1184+Y1185)</f>
        <v>0.4205062751</v>
      </c>
      <c r="Z1341" s="160">
        <f>IF(Model!Z1127+Model!Z1128-Z1124-Model!Z1125-Model!Z1126-Z1289+Z1237&gt;0,(1-'Assumptions (Nuclear)'!Y29)*(Model!Z1127+Model!Z1128-Z1124-Model!Z1125-Model!Z1126-Z1289+Z1237)+Z1289-Z1184+Z1185,Model!Z1127+Model!Z1128-Z1124-Model!Z1125-Model!Z1126+Z1237-Z1184+Z1185)</f>
        <v>0.4158696225</v>
      </c>
      <c r="AA1341" s="160">
        <f>IF(Model!AA1127+Model!AA1128-AA1124-Model!AA1125-Model!AA1126-AA1289+AA1237&gt;0,(1-'Assumptions (Nuclear)'!Z29)*(Model!AA1127+Model!AA1128-AA1124-Model!AA1125-Model!AA1126-AA1289+AA1237)+AA1289-AA1184+AA1185,Model!AA1127+Model!AA1128-AA1124-Model!AA1125-Model!AA1126+AA1237-AA1184+AA1185)</f>
        <v>0.412628858</v>
      </c>
      <c r="AB1341" s="160">
        <f>IF(Model!AB1127+Model!AB1128-AB1124-Model!AB1125-Model!AB1126-AB1289+AB1237&gt;0,(1-'Assumptions (Nuclear)'!AA29)*(Model!AB1127+Model!AB1128-AB1124-Model!AB1125-Model!AB1126-AB1289+AB1237)+AB1289-AB1184+AB1185,Model!AB1127+Model!AB1128-AB1124-Model!AB1125-Model!AB1126+AB1237-AB1184+AB1185)</f>
        <v>0.4154837314</v>
      </c>
      <c r="AC1341" s="160">
        <f>IF(Model!AC1127+Model!AC1128-AC1124-Model!AC1125-Model!AC1126-AC1289+AC1237&gt;0,(1-'Assumptions (Nuclear)'!AB29)*(Model!AC1127+Model!AC1128-AC1124-Model!AC1125-Model!AC1126-AC1289+AC1237)+AC1289-AC1184+AC1185,Model!AC1127+Model!AC1128-AC1124-Model!AC1125-Model!AC1126+AC1237-AC1184+AC1185)</f>
        <v>0.4084807668</v>
      </c>
      <c r="AD1341" s="160">
        <f>IF(Model!AD1127+Model!AD1128-AD1124-Model!AD1125-Model!AD1126-AD1289+AD1237&gt;0,(1-'Assumptions (Nuclear)'!AC29)*(Model!AD1127+Model!AD1128-AD1124-Model!AD1125-Model!AD1126-AD1289+AD1237)+AD1289-AD1184+AD1185,Model!AD1127+Model!AD1128-AD1124-Model!AD1125-Model!AD1126+AD1237-AD1184+AD1185)</f>
        <v>0.4022335452</v>
      </c>
      <c r="AE1341" s="160">
        <f>IF(Model!AE1127+Model!AE1128-AE1124-Model!AE1125-Model!AE1126-AE1289+AE1237&gt;0,(1-'Assumptions (Nuclear)'!AD29)*(Model!AE1127+Model!AE1128-AE1124-Model!AE1125-Model!AE1126-AE1289+AE1237)+AE1289-AE1184+AE1185,Model!AE1127+Model!AE1128-AE1124-Model!AE1125-Model!AE1126+AE1237-AE1184+AE1185)</f>
        <v>0.3938171878</v>
      </c>
      <c r="AF1341" s="160">
        <f>IF(Model!AF1127+Model!AF1128-AF1124-Model!AF1125-Model!AF1126-AF1289+AF1237&gt;0,(1-'Assumptions (Nuclear)'!AE29)*(Model!AF1127+Model!AF1128-AF1124-Model!AF1125-Model!AF1126-AF1289+AF1237)+AF1289-AF1184+AF1185,Model!AF1127+Model!AF1128-AF1124-Model!AF1125-Model!AF1126+AF1237-AF1184+AF1185)</f>
        <v>0.3853193358</v>
      </c>
      <c r="AG1341" s="160">
        <f>IF(Model!AG1127+Model!AG1128-AG1124-Model!AG1125-Model!AG1126-AG1289+AG1237&gt;0,(1-'Assumptions (Nuclear)'!AF29)*(Model!AG1127+Model!AG1128-AG1124-Model!AG1125-Model!AG1126-AG1289+AG1237)+AG1289-AG1184+AG1185,Model!AG1127+Model!AG1128-AG1124-Model!AG1125-Model!AG1126+AG1237-AG1184+AG1185)</f>
        <v>0.376138293</v>
      </c>
      <c r="AH1341" s="160">
        <f>IF(Model!AH1127+Model!AH1128-AH1124-Model!AH1125-Model!AH1126-AH1289+AH1237&gt;0,(1-'Assumptions (Nuclear)'!AG29)*(Model!AH1127+Model!AH1128-AH1124-Model!AH1125-Model!AH1126-AH1289+AH1237)+AH1289-AH1184+AH1185,Model!AH1127+Model!AH1128-AH1124-Model!AH1125-Model!AH1126+AH1237-AH1184+AH1185)</f>
        <v>0.3671629111</v>
      </c>
      <c r="AI1341" s="160">
        <f>IF(Model!AI1127+Model!AI1128-AI1124-Model!AI1125-Model!AI1126-AI1289+AI1237&gt;0,(1-'Assumptions (Nuclear)'!AH29)*(Model!AI1127+Model!AI1128-AI1124-Model!AI1125-Model!AI1126-AI1289+AI1237)+AI1289-AI1184+AI1185,Model!AI1127+Model!AI1128-AI1124-Model!AI1125-Model!AI1126+AI1237-AI1184+AI1185)</f>
        <v>0.3547542267</v>
      </c>
      <c r="AJ1341" s="160">
        <f>IF(Model!AJ1127+Model!AJ1128-AJ1124-Model!AJ1125-Model!AJ1126-AJ1289+AJ1237&gt;0,(1-'Assumptions (Nuclear)'!AI29)*(Model!AJ1127+Model!AJ1128-AJ1124-Model!AJ1125-Model!AJ1126-AJ1289+AJ1237)+AJ1289-AJ1184+AJ1185,Model!AJ1127+Model!AJ1128-AJ1124-Model!AJ1125-Model!AJ1126+AJ1237-AJ1184+AJ1185)</f>
        <v>0.3413667979</v>
      </c>
      <c r="AK1341" s="160">
        <f>IF(Model!AK1127+Model!AK1128-AK1124-Model!AK1125-Model!AK1126-AK1289+AK1237&gt;0,(1-'Assumptions (Nuclear)'!AJ29)*(Model!AK1127+Model!AK1128-AK1124-Model!AK1125-Model!AK1126-AK1289+AK1237)+AK1289-AK1184+AK1185,Model!AK1127+Model!AK1128-AK1124-Model!AK1125-Model!AK1126+AK1237-AK1184+AK1185)</f>
        <v>0.327378432</v>
      </c>
      <c r="AL1341" s="160">
        <f>IF(Model!AL1127+Model!AL1128-AL1124-Model!AL1125-Model!AL1126-AL1289+AL1237&gt;0,(1-'Assumptions (Nuclear)'!AK29)*(Model!AL1127+Model!AL1128-AL1124-Model!AL1125-Model!AL1126-AL1289+AL1237)+AL1289-AL1184+AL1185,Model!AL1127+Model!AL1128-AL1124-Model!AL1125-Model!AL1126+AL1237-AL1184+AL1185)</f>
        <v>0.3135307733</v>
      </c>
      <c r="AM1341" s="160">
        <f>IF(Model!AM1127+Model!AM1128-AM1124-Model!AM1125-Model!AM1126-AM1289+AM1237&gt;0,(1-'Assumptions (Nuclear)'!AL29)*(Model!AM1127+Model!AM1128-AM1124-Model!AM1125-Model!AM1126-AM1289+AM1237)+AM1289-AM1184+AM1185,Model!AM1127+Model!AM1128-AM1124-Model!AM1125-Model!AM1126+AM1237-AM1184+AM1185)</f>
        <v>0.3009216759</v>
      </c>
      <c r="AN1341" s="160">
        <f>IF(Model!AN1127+Model!AN1128-AN1124-Model!AN1125-Model!AN1126-AN1289+AN1237&gt;0,(1-'Assumptions (Nuclear)'!AM29)*(Model!AN1127+Model!AN1128-AN1124-Model!AN1125-Model!AN1126-AN1289+AN1237)+AN1289-AN1184+AN1185,Model!AN1127+Model!AN1128-AN1124-Model!AN1125-Model!AN1126+AN1237-AN1184+AN1185)</f>
        <v>0.2868001041</v>
      </c>
      <c r="AO1341" s="160">
        <f>IF(Model!AO1127+Model!AO1128-AO1124-Model!AO1125-Model!AO1126-AO1289+AO1237&gt;0,(1-'Assumptions (Nuclear)'!AN29)*(Model!AO1127+Model!AO1128-AO1124-Model!AO1125-Model!AO1126-AO1289+AO1237)+AO1289-AO1184+AO1185,Model!AO1127+Model!AO1128-AO1124-Model!AO1125-Model!AO1126+AO1237-AO1184+AO1185)</f>
        <v>0.2729471716</v>
      </c>
      <c r="AP1341" s="160">
        <f>IF(Model!AP1127+Model!AP1128-AP1124-Model!AP1125-Model!AP1126-AP1289+AP1237&gt;0,(1-'Assumptions (Nuclear)'!AO29)*(Model!AP1127+Model!AP1128-AP1124-Model!AP1125-Model!AP1126-AP1289+AP1237)+AP1289-AP1184+AP1185,Model!AP1127+Model!AP1128-AP1124-Model!AP1125-Model!AP1126+AP1237-AP1184+AP1185)</f>
        <v>0.2578657756</v>
      </c>
      <c r="AQ1341" s="160">
        <f>IF(Model!AQ1127+Model!AQ1128-AQ1124-Model!AQ1125-Model!AQ1126-AQ1289+AQ1237&gt;0,(1-'Assumptions (Nuclear)'!AP29)*(Model!AQ1127+Model!AQ1128-AQ1124-Model!AQ1125-Model!AQ1126-AQ1289+AQ1237)+AQ1289-AQ1184+AQ1185,Model!AQ1127+Model!AQ1128-AQ1124-Model!AQ1125-Model!AQ1126+AQ1237-AQ1184+AQ1185)</f>
        <v>0.2407954403</v>
      </c>
      <c r="AR1341" s="160">
        <f>IF(Model!AR1127+Model!AR1128-AR1124-Model!AR1125-Model!AR1126-AR1289+AR1237&gt;0,(1-'Assumptions (Nuclear)'!AQ29)*(Model!AR1127+Model!AR1128-AR1124-Model!AR1125-Model!AR1126-AR1289+AR1237)+AR1289-AR1184+AR1185,Model!AR1127+Model!AR1128-AR1124-Model!AR1125-Model!AR1126+AR1237-AR1184+AR1185)</f>
        <v>0.02140693813</v>
      </c>
      <c r="AS1341" s="160">
        <f>IF(Model!AS1127+Model!AS1128-AS1124-Model!AS1125-Model!AS1126-AS1289+AS1237&gt;0,(1-'Assumptions (Nuclear)'!AR29)*(Model!AS1127+Model!AS1128-AS1124-Model!AS1125-Model!AS1126-AS1289+AS1237)+AS1289-AS1184+AS1185,Model!AS1127+Model!AS1128-AS1124-Model!AS1125-Model!AS1126+AS1237-AS1184+AS1185)</f>
        <v>-0.0007532541973</v>
      </c>
      <c r="AT1341" s="160">
        <f>IF(Model!AT1127+Model!AT1128-AT1124-Model!AT1125-Model!AT1126-AT1289+AT1237&gt;0,(1-'Assumptions (Nuclear)'!AS29)*(Model!AT1127+Model!AT1128-AT1124-Model!AT1125-Model!AT1126-AT1289+AT1237)+AT1289-AT1184+AT1185,Model!AT1127+Model!AT1128-AT1124-Model!AT1125-Model!AT1126+AT1237-AT1184+AT1185)</f>
        <v>-0.02396884221</v>
      </c>
      <c r="AU1341" s="160">
        <f>IF(Model!AU1127+Model!AU1128-AU1124-Model!AU1125-Model!AU1126-AU1289+AU1237&gt;0,(1-'Assumptions (Nuclear)'!AT29)*(Model!AU1127+Model!AU1128-AU1124-Model!AU1125-Model!AU1126-AU1289+AU1237)+AU1289-AU1184+AU1185,Model!AU1127+Model!AU1128-AU1124-Model!AU1125-Model!AU1126+AU1237-AU1184+AU1185)</f>
        <v>-0.04815932051</v>
      </c>
      <c r="AV1341" s="160">
        <f>IF(Model!AV1127+Model!AV1128-AV1124-Model!AV1125-Model!AV1126-AV1289+AV1237&gt;0,(1-'Assumptions (Nuclear)'!AU29)*(Model!AV1127+Model!AV1128-AV1124-Model!AV1125-Model!AV1126-AV1289+AV1237)+AV1289-AV1184+AV1185,Model!AV1127+Model!AV1128-AV1124-Model!AV1125-Model!AV1126+AV1237-AV1184+AV1185)</f>
        <v>-0.0738203514</v>
      </c>
      <c r="AW1341" s="160">
        <f>IF(Model!AW1127+Model!AW1128-AW1124-Model!AW1125-Model!AW1126-AW1289+AW1237&gt;0,(1-'Assumptions (Nuclear)'!AV29)*(Model!AW1127+Model!AW1128-AW1124-Model!AW1125-Model!AW1126-AW1289+AW1237)+AW1289-AW1184+AW1185,Model!AW1127+Model!AW1128-AW1124-Model!AW1125-Model!AW1126+AW1237-AW1184+AW1185)</f>
        <v>-0.1008864769</v>
      </c>
      <c r="AX1341" s="160">
        <f>IF(Model!AX1127+Model!AX1128-AX1124-Model!AX1125-Model!AX1126-AX1289+AX1237&gt;0,(1-'Assumptions (Nuclear)'!AW29)*(Model!AX1127+Model!AX1128-AX1124-Model!AX1125-Model!AX1126-AX1289+AX1237)+AX1289-AX1184+AX1185,Model!AX1127+Model!AX1128-AX1124-Model!AX1125-Model!AX1126+AX1237-AX1184+AX1185)</f>
        <v>0.03116212244</v>
      </c>
      <c r="AY1341" s="160">
        <f>IF(Model!AY1127+Model!AY1128-AY1124-Model!AY1125-Model!AY1126-AY1289+AY1237&gt;0,(1-'Assumptions (Nuclear)'!AX29)*(Model!AY1127+Model!AY1128-AY1124-Model!AY1125-Model!AY1126-AY1289+AY1237)+AY1289-AY1184+AY1185,Model!AY1127+Model!AY1128-AY1124-Model!AY1125-Model!AY1126+AY1237-AY1184+AY1185)</f>
        <v>-0.001610637266</v>
      </c>
      <c r="AZ1341" s="160">
        <f>IF(Model!AZ1127+Model!AZ1128-AZ1124-Model!AZ1125-Model!AZ1126-AZ1289+AZ1237&gt;0,(1-'Assumptions (Nuclear)'!AY29)*(Model!AZ1127+Model!AZ1128-AZ1124-Model!AZ1125-Model!AZ1126-AZ1289+AZ1237)+AZ1289-AZ1184+AZ1185,Model!AZ1127+Model!AZ1128-AZ1124-Model!AZ1125-Model!AZ1126+AZ1237-AZ1184+AZ1185)</f>
        <v>-0.03863519862</v>
      </c>
      <c r="BA1341" s="160">
        <f>IF(Model!BA1127+Model!BA1128-BA1124-Model!BA1125-Model!BA1126-BA1289+BA1237&gt;0,(1-'Assumptions (Nuclear)'!AZ29)*(Model!BA1127+Model!BA1128-BA1124-Model!BA1125-Model!BA1126-BA1289+BA1237)+BA1289-BA1184+BA1185,Model!BA1127+Model!BA1128-BA1124-Model!BA1125-Model!BA1126+BA1237-BA1184+BA1185)</f>
        <v>-0.07841566187</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0.2415507242</v>
      </c>
      <c r="D1342" s="160">
        <f>IF(Model!D1127+Model!D1128-D1124-Model!D1125-Model!D1126-D1289+D1237&gt;0,'Assumptions (Nuclear)'!C29*(Model!D1127+Model!D1128-D1124-Model!D1125-Model!D1126-D1289+D1237)-'Assumptions (Nuclear)'!C30*Model!D1123/10^3,-'Assumptions (Nuclear)'!C30*Model!D1123/10^3)</f>
        <v>0.2724580291</v>
      </c>
      <c r="E1342" s="160">
        <f>IF(Model!E1127+Model!E1128-E1124-Model!E1125-Model!E1126-E1289+E1237&gt;0,'Assumptions (Nuclear)'!D29*(Model!E1127+Model!E1128-E1124-Model!E1125-Model!E1126-E1289+E1237)-'Assumptions (Nuclear)'!D30*Model!E1123/10^3,-'Assumptions (Nuclear)'!D30*Model!E1123/10^3)</f>
        <v>0.2308187674</v>
      </c>
      <c r="F1342" s="160">
        <f>IF(Model!F1127+Model!F1128-F1124-Model!F1125-Model!F1126-F1289+F1237&gt;0,'Assumptions (Nuclear)'!E29*(Model!F1127+Model!F1128-F1124-Model!F1125-Model!F1126-F1289+F1237)-'Assumptions (Nuclear)'!E30*Model!F1123/10^3,-'Assumptions (Nuclear)'!E30*Model!F1123/10^3)</f>
        <v>0.2833779167</v>
      </c>
      <c r="G1342" s="160">
        <f>IF(Model!G1127+Model!G1128-G1124-Model!G1125-Model!G1126-G1289+G1237&gt;0,'Assumptions (Nuclear)'!F29*(Model!G1127+Model!G1128-G1124-Model!G1125-Model!G1126-G1289+G1237)-'Assumptions (Nuclear)'!F30*Model!G1123/10^3,-'Assumptions (Nuclear)'!F30*Model!G1123/10^3)</f>
        <v>0.3703384723</v>
      </c>
      <c r="H1342" s="160">
        <f>IF(Model!H1127+Model!H1128-H1124-Model!H1125-Model!H1126-H1289+H1237&gt;0,'Assumptions (Nuclear)'!G29*(Model!H1127+Model!H1128-H1124-Model!H1125-Model!H1126-H1289+H1237)-'Assumptions (Nuclear)'!G30*Model!H1123/10^3,-'Assumptions (Nuclear)'!G30*Model!H1123/10^3)</f>
        <v>0.421430118</v>
      </c>
      <c r="I1342" s="160">
        <f>IF(Model!I1127+Model!I1128-I1124-Model!I1125-Model!I1126-I1289+I1237&gt;0,'Assumptions (Nuclear)'!H29*(Model!I1127+Model!I1128-I1124-Model!I1125-Model!I1126-I1289+I1237)-'Assumptions (Nuclear)'!H30*Model!I1123/10^3,-'Assumptions (Nuclear)'!H30*Model!I1123/10^3)</f>
        <v>0.3728044562</v>
      </c>
      <c r="J1342" s="160">
        <f>IF(Model!J1127+Model!J1128-J1124-Model!J1125-Model!J1126-J1289+J1237&gt;0,'Assumptions (Nuclear)'!I29*(Model!J1127+Model!J1128-J1124-Model!J1125-Model!J1126-J1289+J1237)-'Assumptions (Nuclear)'!I30*Model!J1123/10^3,-'Assumptions (Nuclear)'!I30*Model!J1123/10^3)</f>
        <v>0.4744514961</v>
      </c>
      <c r="K1342" s="160">
        <f>IF(Model!K1127+Model!K1128-K1124-Model!K1125-Model!K1126-K1289+K1237&gt;0,'Assumptions (Nuclear)'!J29*(Model!K1127+Model!K1128-K1124-Model!K1125-Model!K1126-K1289+K1237)-'Assumptions (Nuclear)'!J30*Model!K1123/10^3,-'Assumptions (Nuclear)'!J30*Model!K1123/10^3)</f>
        <v>0.4884374864</v>
      </c>
      <c r="L1342" s="160">
        <f>IF(Model!L1127+Model!L1128-L1124-Model!L1125-Model!L1126-L1289+L1237&gt;0,'Assumptions (Nuclear)'!K29*(Model!L1127+Model!L1128-L1124-Model!L1125-Model!L1126-L1289+L1237)-'Assumptions (Nuclear)'!K30*Model!L1123/10^3,-'Assumptions (Nuclear)'!K30*Model!L1123/10^3)</f>
        <v>0.2988186471</v>
      </c>
      <c r="M1342" s="160">
        <f>IF(Model!M1127+Model!M1128-M1124-Model!M1125-Model!M1126-M1289+M1237&gt;0,'Assumptions (Nuclear)'!L29*(Model!M1127+Model!M1128-M1124-Model!M1125-Model!M1126-M1289+M1237)-'Assumptions (Nuclear)'!L30*Model!M1123/10^3,-'Assumptions (Nuclear)'!L30*Model!M1123/10^3)</f>
        <v>0.3327812182</v>
      </c>
      <c r="N1342" s="160">
        <f>IF(Model!N1127+Model!N1128-N1124-Model!N1125-Model!N1126-N1289+N1237&gt;0,'Assumptions (Nuclear)'!M29*(Model!N1127+Model!N1128-N1124-Model!N1125-Model!N1126-N1289+N1237)-'Assumptions (Nuclear)'!M30*Model!N1123/10^3,-'Assumptions (Nuclear)'!M30*Model!N1123/10^3)</f>
        <v>0.225613758</v>
      </c>
      <c r="O1342" s="160">
        <f>IF(Model!O1127+Model!O1128-O1124-Model!O1125-Model!O1126-O1289+O1237&gt;0,'Assumptions (Nuclear)'!N29*(Model!O1127+Model!O1128-O1124-Model!O1125-Model!O1126-O1289+O1237)-'Assumptions (Nuclear)'!N30*Model!O1123/10^3,-'Assumptions (Nuclear)'!N30*Model!O1123/10^3)</f>
        <v>0.1725376105</v>
      </c>
      <c r="P1342" s="160">
        <f>IF(Model!P1127+Model!P1128-P1124-Model!P1125-Model!P1126-P1289+P1237&gt;0,'Assumptions (Nuclear)'!O29*(Model!P1127+Model!P1128-P1124-Model!P1125-Model!P1126-P1289+P1237)-'Assumptions (Nuclear)'!O30*Model!P1123/10^3,-'Assumptions (Nuclear)'!O30*Model!P1123/10^3)</f>
        <v>0.2001509442</v>
      </c>
      <c r="Q1342" s="160">
        <f>IF(Model!Q1127+Model!Q1128-Q1124-Model!Q1125-Model!Q1126-Q1289+Q1237&gt;0,'Assumptions (Nuclear)'!P29*(Model!Q1127+Model!Q1128-Q1124-Model!Q1125-Model!Q1126-Q1289+Q1237)-'Assumptions (Nuclear)'!P30*Model!Q1123/10^3,-'Assumptions (Nuclear)'!P30*Model!Q1123/10^3)</f>
        <v>0.2910100527</v>
      </c>
      <c r="R1342" s="160">
        <f>IF(Model!R1127+Model!R1128-R1124-Model!R1125-Model!R1126-R1289+R1237&gt;0,'Assumptions (Nuclear)'!Q29*(Model!R1127+Model!R1128-R1124-Model!R1125-Model!R1126-R1289+R1237)-'Assumptions (Nuclear)'!Q30*Model!R1123/10^3,-'Assumptions (Nuclear)'!Q30*Model!R1123/10^3)</f>
        <v>0.2062087889</v>
      </c>
      <c r="S1342" s="160">
        <f>IF(Model!S1127+Model!S1128-S1124-Model!S1125-Model!S1126-S1289+S1237&gt;0,'Assumptions (Nuclear)'!R29*(Model!S1127+Model!S1128-S1124-Model!S1125-Model!S1126-S1289+S1237)-'Assumptions (Nuclear)'!R30*Model!S1123/10^3,-'Assumptions (Nuclear)'!R30*Model!S1123/10^3)</f>
        <v>0.2064950848</v>
      </c>
      <c r="T1342" s="160">
        <f>IF(Model!T1127+Model!T1128-T1124-Model!T1125-Model!T1126-T1289+T1237&gt;0,'Assumptions (Nuclear)'!S29*(Model!T1127+Model!T1128-T1124-Model!T1125-Model!T1126-T1289+T1237)-'Assumptions (Nuclear)'!S30*Model!T1123/10^3,-'Assumptions (Nuclear)'!S30*Model!T1123/10^3)</f>
        <v>0.2017338369</v>
      </c>
      <c r="U1342" s="160">
        <f>IF(Model!U1127+Model!U1128-U1124-Model!U1125-Model!U1126-U1289+U1237&gt;0,'Assumptions (Nuclear)'!T29*(Model!U1127+Model!U1128-U1124-Model!U1125-Model!U1126-U1289+U1237)-'Assumptions (Nuclear)'!T30*Model!U1123/10^3,-'Assumptions (Nuclear)'!T30*Model!U1123/10^3)</f>
        <v>0.1055799571</v>
      </c>
      <c r="V1342" s="160">
        <f>IF(Model!V1127+Model!V1128-V1124-Model!V1125-Model!V1126-V1289+V1237&gt;0,'Assumptions (Nuclear)'!U29*(Model!V1127+Model!V1128-V1124-Model!V1125-Model!V1126-V1289+V1237)-'Assumptions (Nuclear)'!U30*Model!V1123/10^3,-'Assumptions (Nuclear)'!U30*Model!V1123/10^3)</f>
        <v>0.1089149308</v>
      </c>
      <c r="W1342" s="160">
        <f>IF(Model!W1127+Model!W1128-W1124-Model!W1125-Model!W1126-W1289+W1237&gt;0,'Assumptions (Nuclear)'!V29*(Model!W1127+Model!W1128-W1124-Model!W1125-Model!W1126-W1289+W1237)-'Assumptions (Nuclear)'!V30*Model!W1123/10^3,-'Assumptions (Nuclear)'!V30*Model!W1123/10^3)</f>
        <v>0.1013897767</v>
      </c>
      <c r="X1342" s="160">
        <f>IF(Model!X1127+Model!X1128-X1124-Model!X1125-Model!X1126-X1289+X1237&gt;0,'Assumptions (Nuclear)'!W29*(Model!X1127+Model!X1128-X1124-Model!X1125-Model!X1126-X1289+X1237)-'Assumptions (Nuclear)'!W30*Model!X1123/10^3,-'Assumptions (Nuclear)'!W30*Model!X1123/10^3)</f>
        <v>0.09875716952</v>
      </c>
      <c r="Y1342" s="160">
        <f>IF(Model!Y1127+Model!Y1128-Y1124-Model!Y1125-Model!Y1126-Y1289+Y1237&gt;0,'Assumptions (Nuclear)'!X29*(Model!Y1127+Model!Y1128-Y1124-Model!Y1125-Model!Y1126-Y1289+Y1237)-'Assumptions (Nuclear)'!X30*Model!Y1123/10^3,-'Assumptions (Nuclear)'!X30*Model!Y1123/10^3)</f>
        <v>0.09640550275</v>
      </c>
      <c r="Z1342" s="160">
        <f>IF(Model!Z1127+Model!Z1128-Z1124-Model!Z1125-Model!Z1126-Z1289+Z1237&gt;0,'Assumptions (Nuclear)'!Y29*(Model!Z1127+Model!Z1128-Z1124-Model!Z1125-Model!Z1126-Z1289+Z1237)-'Assumptions (Nuclear)'!Y30*Model!Z1123/10^3,-'Assumptions (Nuclear)'!Y30*Model!Z1123/10^3)</f>
        <v>0.09542712631</v>
      </c>
      <c r="AA1342" s="160">
        <f>IF(Model!AA1127+Model!AA1128-AA1124-Model!AA1125-Model!AA1126-AA1289+AA1237&gt;0,'Assumptions (Nuclear)'!Z29*(Model!AA1127+Model!AA1128-AA1124-Model!AA1125-Model!AA1126-AA1289+AA1237)-'Assumptions (Nuclear)'!Z30*Model!AA1123/10^3,-'Assumptions (Nuclear)'!Z30*Model!AA1123/10^3)</f>
        <v>0.09483600601</v>
      </c>
      <c r="AB1342" s="160">
        <f>IF(Model!AB1127+Model!AB1128-AB1124-Model!AB1125-Model!AB1126-AB1289+AB1237&gt;0,'Assumptions (Nuclear)'!AA29*(Model!AB1127+Model!AB1128-AB1124-Model!AB1125-Model!AB1126-AB1289+AB1237)-'Assumptions (Nuclear)'!AA30*Model!AB1123/10^3,-'Assumptions (Nuclear)'!AA30*Model!AB1123/10^3)</f>
        <v>0.09588198634</v>
      </c>
      <c r="AC1342" s="160">
        <f>IF(Model!AC1127+Model!AC1128-AC1124-Model!AC1125-Model!AC1126-AC1289+AC1237&gt;0,'Assumptions (Nuclear)'!AB29*(Model!AC1127+Model!AC1128-AC1124-Model!AC1125-Model!AC1126-AC1289+AC1237)-'Assumptions (Nuclear)'!AB30*Model!AC1123/10^3,-'Assumptions (Nuclear)'!AB30*Model!AC1123/10^3)</f>
        <v>0.09432482896</v>
      </c>
      <c r="AD1342" s="160">
        <f>IF(Model!AD1127+Model!AD1128-AD1124-Model!AD1125-Model!AD1126-AD1289+AD1237&gt;0,'Assumptions (Nuclear)'!AC29*(Model!AD1127+Model!AD1128-AD1124-Model!AD1125-Model!AD1126-AD1289+AD1237)-'Assumptions (Nuclear)'!AC30*Model!AD1123/10^3,-'Assumptions (Nuclear)'!AC30*Model!AD1123/10^3)</f>
        <v>0.09298644031</v>
      </c>
      <c r="AE1342" s="160">
        <f>IF(Model!AE1127+Model!AE1128-AE1124-Model!AE1125-Model!AE1126-AE1289+AE1237&gt;0,'Assumptions (Nuclear)'!AD29*(Model!AE1127+Model!AE1128-AE1124-Model!AE1125-Model!AE1126-AE1289+AE1237)-'Assumptions (Nuclear)'!AD30*Model!AE1123/10^3,-'Assumptions (Nuclear)'!AD30*Model!AE1123/10^3)</f>
        <v>0.09108991167</v>
      </c>
      <c r="AF1342" s="160">
        <f>IF(Model!AF1127+Model!AF1128-AF1124-Model!AF1125-Model!AF1126-AF1289+AF1237&gt;0,'Assumptions (Nuclear)'!AE29*(Model!AF1127+Model!AF1128-AF1124-Model!AF1125-Model!AF1126-AF1289+AF1237)-'Assumptions (Nuclear)'!AE30*Model!AF1123/10^3,-'Assumptions (Nuclear)'!AE30*Model!AF1123/10^3)</f>
        <v>0.08919079284</v>
      </c>
      <c r="AG1342" s="160">
        <f>IF(Model!AG1127+Model!AG1128-AG1124-Model!AG1125-Model!AG1126-AG1289+AG1237&gt;0,'Assumptions (Nuclear)'!AF29*(Model!AG1127+Model!AG1128-AG1124-Model!AG1125-Model!AG1126-AG1289+AG1237)-'Assumptions (Nuclear)'!AF30*Model!AG1123/10^3,-'Assumptions (Nuclear)'!AF30*Model!AG1123/10^3)</f>
        <v>0.08712976327</v>
      </c>
      <c r="AH1342" s="160">
        <f>IF(Model!AH1127+Model!AH1128-AH1124-Model!AH1125-Model!AH1126-AH1289+AH1237&gt;0,'Assumptions (Nuclear)'!AG29*(Model!AH1127+Model!AH1128-AH1124-Model!AH1125-Model!AH1126-AH1289+AH1237)-'Assumptions (Nuclear)'!AG30*Model!AH1123/10^3,-'Assumptions (Nuclear)'!AG30*Model!AH1123/10^3)</f>
        <v>0.08514374134</v>
      </c>
      <c r="AI1342" s="160">
        <f>IF(Model!AI1127+Model!AI1128-AI1124-Model!AI1125-Model!AI1126-AI1289+AI1237&gt;0,'Assumptions (Nuclear)'!AH29*(Model!AI1127+Model!AI1128-AI1124-Model!AI1125-Model!AI1126-AI1289+AI1237)-'Assumptions (Nuclear)'!AH30*Model!AI1123/10^3,-'Assumptions (Nuclear)'!AH30*Model!AI1123/10^3)</f>
        <v>0.08226606663</v>
      </c>
      <c r="AJ1342" s="160">
        <f>IF(Model!AJ1127+Model!AJ1128-AJ1124-Model!AJ1125-Model!AJ1126-AJ1289+AJ1237&gt;0,'Assumptions (Nuclear)'!AI29*(Model!AJ1127+Model!AJ1128-AJ1124-Model!AJ1125-Model!AJ1126-AJ1289+AJ1237)-'Assumptions (Nuclear)'!AI30*Model!AJ1123/10^3,-'Assumptions (Nuclear)'!AI30*Model!AJ1123/10^3)</f>
        <v>0.07914989387</v>
      </c>
      <c r="AK1342" s="160">
        <f>IF(Model!AK1127+Model!AK1128-AK1124-Model!AK1125-Model!AK1126-AK1289+AK1237&gt;0,'Assumptions (Nuclear)'!AJ29*(Model!AK1127+Model!AK1128-AK1124-Model!AK1125-Model!AK1126-AK1289+AK1237)-'Assumptions (Nuclear)'!AJ30*Model!AK1123/10^3,-'Assumptions (Nuclear)'!AJ30*Model!AK1123/10^3)</f>
        <v>0.07589634864</v>
      </c>
      <c r="AL1342" s="160">
        <f>IF(Model!AL1127+Model!AL1128-AL1124-Model!AL1125-Model!AL1126-AL1289+AL1237&gt;0,'Assumptions (Nuclear)'!AK29*(Model!AL1127+Model!AL1128-AL1124-Model!AL1125-Model!AL1126-AL1289+AL1237)-'Assumptions (Nuclear)'!AK30*Model!AL1123/10^3,-'Assumptions (Nuclear)'!AK30*Model!AL1123/10^3)</f>
        <v>0.07270329187</v>
      </c>
      <c r="AM1342" s="160">
        <f>IF(Model!AM1127+Model!AM1128-AM1124-Model!AM1125-Model!AM1126-AM1289+AM1237&gt;0,'Assumptions (Nuclear)'!AL29*(Model!AM1127+Model!AM1128-AM1124-Model!AM1125-Model!AM1126-AM1289+AM1237)-'Assumptions (Nuclear)'!AL30*Model!AM1123/10^3,-'Assumptions (Nuclear)'!AL30*Model!AM1123/10^3)</f>
        <v>0.06986329272</v>
      </c>
      <c r="AN1342" s="160">
        <f>IF(Model!AN1127+Model!AN1128-AN1124-Model!AN1125-Model!AN1126-AN1289+AN1237&gt;0,'Assumptions (Nuclear)'!AM29*(Model!AN1127+Model!AN1128-AN1124-Model!AN1125-Model!AN1126-AN1289+AN1237)-'Assumptions (Nuclear)'!AM30*Model!AN1123/10^3,-'Assumptions (Nuclear)'!AM30*Model!AN1123/10^3)</f>
        <v>0.06664581783</v>
      </c>
      <c r="AO1342" s="160">
        <f>IF(Model!AO1127+Model!AO1128-AO1124-Model!AO1125-Model!AO1126-AO1289+AO1237&gt;0,'Assumptions (Nuclear)'!AN29*(Model!AO1127+Model!AO1128-AO1124-Model!AO1125-Model!AO1126-AO1289+AO1237)-'Assumptions (Nuclear)'!AN30*Model!AO1123/10^3,-'Assumptions (Nuclear)'!AN30*Model!AO1123/10^3)</f>
        <v>0.06352510307</v>
      </c>
      <c r="AP1342" s="160">
        <f>IF(Model!AP1127+Model!AP1128-AP1124-Model!AP1125-Model!AP1126-AP1289+AP1237&gt;0,'Assumptions (Nuclear)'!AO29*(Model!AP1127+Model!AP1128-AP1124-Model!AP1125-Model!AP1126-AP1289+AP1237)-'Assumptions (Nuclear)'!AO30*Model!AP1123/10^3,-'Assumptions (Nuclear)'!AO30*Model!AP1123/10^3)</f>
        <v>0.06010398071</v>
      </c>
      <c r="AQ1342" s="160">
        <f>IF(Model!AQ1127+Model!AQ1128-AQ1124-Model!AQ1125-Model!AQ1126-AQ1289+AQ1237&gt;0,'Assumptions (Nuclear)'!AP29*(Model!AQ1127+Model!AQ1128-AQ1124-Model!AQ1125-Model!AQ1126-AQ1289+AQ1237)-'Assumptions (Nuclear)'!AP30*Model!AQ1123/10^3,-'Assumptions (Nuclear)'!AP30*Model!AQ1123/10^3)</f>
        <v>0.05618111696</v>
      </c>
      <c r="AR1342" s="160">
        <f>IF(Model!AR1127+Model!AR1128-AR1124-Model!AR1125-Model!AR1126-AR1289+AR1237&gt;0,'Assumptions (Nuclear)'!AQ29*(Model!AR1127+Model!AR1128-AR1124-Model!AR1125-Model!AR1126-AR1289+AR1237)-'Assumptions (Nuclear)'!AQ30*Model!AR1123/10^3,-'Assumptions (Nuclear)'!AQ30*Model!AR1123/10^3)</f>
        <v>0.05189935276</v>
      </c>
      <c r="AS1342" s="160">
        <f>IF(Model!AS1127+Model!AS1128-AS1124-Model!AS1125-Model!AS1126-AS1289+AS1237&gt;0,'Assumptions (Nuclear)'!AR29*(Model!AS1127+Model!AS1128-AS1124-Model!AS1125-Model!AS1126-AS1289+AS1237)-'Assumptions (Nuclear)'!AR30*Model!AS1123/10^3,-'Assumptions (Nuclear)'!AR30*Model!AS1123/10^3)</f>
        <v>0.04730194597</v>
      </c>
      <c r="AT1342" s="160">
        <f>IF(Model!AT1127+Model!AT1128-AT1124-Model!AT1125-Model!AT1126-AT1289+AT1237&gt;0,'Assumptions (Nuclear)'!AS29*(Model!AT1127+Model!AT1128-AT1124-Model!AT1125-Model!AT1126-AT1289+AT1237)-'Assumptions (Nuclear)'!AS30*Model!AT1123/10^3,-'Assumptions (Nuclear)'!AS30*Model!AT1123/10^3)</f>
        <v>0.04249314666</v>
      </c>
      <c r="AU1342" s="160">
        <f>IF(Model!AU1127+Model!AU1128-AU1124-Model!AU1125-Model!AU1126-AU1289+AU1237&gt;0,'Assumptions (Nuclear)'!AT29*(Model!AU1127+Model!AU1128-AU1124-Model!AU1125-Model!AU1126-AU1289+AU1237)-'Assumptions (Nuclear)'!AT30*Model!AU1123/10^3,-'Assumptions (Nuclear)'!AT30*Model!AU1123/10^3)</f>
        <v>0.03745183044</v>
      </c>
      <c r="AV1342" s="160">
        <f>IF(Model!AV1127+Model!AV1128-AV1124-Model!AV1125-Model!AV1126-AV1289+AV1237&gt;0,'Assumptions (Nuclear)'!AU29*(Model!AV1127+Model!AV1128-AV1124-Model!AV1125-Model!AV1126-AV1289+AV1237)-'Assumptions (Nuclear)'!AU30*Model!AV1123/10^3,-'Assumptions (Nuclear)'!AU30*Model!AV1123/10^3)</f>
        <v>0.03209292037</v>
      </c>
      <c r="AW1342" s="160">
        <f>IF(Model!AW1127+Model!AW1128-AW1124-Model!AW1125-Model!AW1126-AW1289+AW1237&gt;0,'Assumptions (Nuclear)'!AV29*(Model!AW1127+Model!AW1128-AW1124-Model!AW1125-Model!AW1126-AW1289+AW1237)-'Assumptions (Nuclear)'!AV30*Model!AW1123/10^3,-'Assumptions (Nuclear)'!AV30*Model!AW1123/10^3)</f>
        <v>0.02629519744</v>
      </c>
      <c r="AX1342" s="160">
        <f>IF(Model!AX1127+Model!AX1128-AX1124-Model!AX1125-Model!AX1126-AX1289+AX1237&gt;0,'Assumptions (Nuclear)'!AW29*(Model!AX1127+Model!AX1128-AX1124-Model!AX1125-Model!AX1126-AX1289+AX1237)-'Assumptions (Nuclear)'!AW30*Model!AX1123/10^3,-'Assumptions (Nuclear)'!AW30*Model!AX1123/10^3)</f>
        <v>-0.002695546362</v>
      </c>
      <c r="AY1342" s="160">
        <f>IF(Model!AY1127+Model!AY1128-AY1124-Model!AY1125-Model!AY1126-AY1289+AY1237&gt;0,'Assumptions (Nuclear)'!AX29*(Model!AY1127+Model!AY1128-AY1124-Model!AY1125-Model!AY1126-AY1289+AY1237)-'Assumptions (Nuclear)'!AX30*Model!AY1123/10^3,-'Assumptions (Nuclear)'!AX30*Model!AY1123/10^3)</f>
        <v>-0.001832781467</v>
      </c>
      <c r="AZ1342" s="160">
        <f>IF(Model!AZ1127+Model!AZ1128-AZ1124-Model!AZ1125-Model!AZ1126-AZ1289+AZ1237&gt;0,'Assumptions (Nuclear)'!AY29*(Model!AZ1127+Model!AZ1128-AZ1124-Model!AZ1125-Model!AZ1126-AZ1289+AZ1237)-'Assumptions (Nuclear)'!AY30*Model!AZ1123/10^3,-'Assumptions (Nuclear)'!AY30*Model!AZ1123/10^3)</f>
        <v>-0.0009346216284</v>
      </c>
      <c r="BA1342" s="160">
        <f>IF(Model!BA1127+Model!BA1128-BA1124-Model!BA1125-Model!BA1126-BA1289+BA1237&gt;0,'Assumptions (Nuclear)'!AZ29*(Model!BA1127+Model!BA1128-BA1124-Model!BA1125-Model!BA1126-BA1289+BA1237)-'Assumptions (Nuclear)'!AZ30*Model!BA1123/10^3,-'Assumptions (Nuclear)'!AZ30*Model!BA1123/10^3)</f>
        <v>0</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v>
      </c>
      <c r="AX1343" s="266">
        <f>'Assumptions (Nuclear)'!$V$28*AX1129/1000000000</f>
        <v>0.0724045</v>
      </c>
      <c r="AY1343" s="266">
        <f>'Assumptions (Nuclear)'!$V$28*AY1129/1000000000</f>
        <v>0</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3374.7</v>
      </c>
      <c r="Y1348" s="167">
        <f>X1348-'Assumptions (Hydro)'!X36+X1354</f>
        <v>3374.7</v>
      </c>
      <c r="Z1348" s="167">
        <f>Y1348-'Assumptions (Hydro)'!Y36+Y1354</f>
        <v>3374.7</v>
      </c>
      <c r="AA1348" s="167">
        <f>Z1348-'Assumptions (Hydro)'!Z36+Z1354</f>
        <v>3374.7</v>
      </c>
      <c r="AB1348" s="167">
        <f>AA1348-'Assumptions (Hydro)'!AA36+AA1354</f>
        <v>3374.7</v>
      </c>
      <c r="AC1348" s="167">
        <f>AB1348-'Assumptions (Hydro)'!AB36+AB1354</f>
        <v>3374.7</v>
      </c>
      <c r="AD1348" s="167">
        <f>AC1348-'Assumptions (Hydro)'!AC36+AC1354</f>
        <v>3374.7</v>
      </c>
      <c r="AE1348" s="167">
        <f>AD1348-'Assumptions (Hydro)'!AD36+AD1354</f>
        <v>3374.7</v>
      </c>
      <c r="AF1348" s="167">
        <f>AE1348-'Assumptions (Hydro)'!AE36+AE1354</f>
        <v>3374.7</v>
      </c>
      <c r="AG1348" s="167">
        <f>AF1348-'Assumptions (Hydro)'!AF36+AF1354</f>
        <v>3374.7</v>
      </c>
      <c r="AH1348" s="167">
        <f>AG1348-'Assumptions (Hydro)'!AG36+AG1354</f>
        <v>3374.7</v>
      </c>
      <c r="AI1348" s="167">
        <f>AH1348-'Assumptions (Hydro)'!AH36+AH1354</f>
        <v>3374.7</v>
      </c>
      <c r="AJ1348" s="167">
        <f>AI1348-'Assumptions (Hydro)'!AI36+AI1354</f>
        <v>3374.7</v>
      </c>
      <c r="AK1348" s="167">
        <f>AJ1348-'Assumptions (Hydro)'!AJ36+AJ1354</f>
        <v>3374.7</v>
      </c>
      <c r="AL1348" s="167">
        <f>AK1348-'Assumptions (Hydro)'!AK36+AK1354</f>
        <v>3374.7</v>
      </c>
      <c r="AM1348" s="167">
        <f>AL1348-'Assumptions (Hydro)'!AL36+AL1354</f>
        <v>3374.7</v>
      </c>
      <c r="AN1348" s="167">
        <f>AM1348-'Assumptions (Hydro)'!AM36+AM1354</f>
        <v>3374.7</v>
      </c>
      <c r="AO1348" s="167">
        <f>AN1348-'Assumptions (Hydro)'!AN36+AN1354</f>
        <v>3374.7</v>
      </c>
      <c r="AP1348" s="167">
        <f>AO1348-'Assumptions (Hydro)'!AO36+AO1354</f>
        <v>3374.7</v>
      </c>
      <c r="AQ1348" s="167">
        <f>AP1348-'Assumptions (Hydro)'!AP36+AP1354</f>
        <v>3374.7</v>
      </c>
      <c r="AR1348" s="167">
        <f>AQ1348-'Assumptions (Hydro)'!AQ36+AQ1354</f>
        <v>3374.7</v>
      </c>
      <c r="AS1348" s="167">
        <f>AR1348-'Assumptions (Hydro)'!AR36+AR1354</f>
        <v>3374.7</v>
      </c>
      <c r="AT1348" s="167">
        <f>AS1348-'Assumptions (Hydro)'!AS36+AS1354</f>
        <v>3374.7</v>
      </c>
      <c r="AU1348" s="167">
        <f>AT1348-'Assumptions (Hydro)'!AT36+AT1354</f>
        <v>3374.7</v>
      </c>
      <c r="AV1348" s="167">
        <f>AU1348-'Assumptions (Hydro)'!AU36+AU1354</f>
        <v>3374.7</v>
      </c>
      <c r="AW1348" s="167">
        <f>AV1348-'Assumptions (Hydro)'!AV36+AV1354</f>
        <v>3374.7</v>
      </c>
      <c r="AX1348" s="167">
        <f>AW1348-'Assumptions (Hydro)'!AW36+AW1354</f>
        <v>3374.7</v>
      </c>
      <c r="AY1348" s="167">
        <f>AX1348-'Assumptions (Hydro)'!AX36+AX1354</f>
        <v>3374.7</v>
      </c>
      <c r="AZ1348" s="167">
        <f>AY1348-'Assumptions (Hydro)'!AY36+AY1354</f>
        <v>3374.7</v>
      </c>
      <c r="BA1348" s="167">
        <f>AZ1348-'Assumptions (Hydro)'!AZ36+AZ1354</f>
        <v>3374.7</v>
      </c>
    </row>
    <row r="1349" ht="15.75" customHeight="1">
      <c r="A1349" s="272" t="s">
        <v>350</v>
      </c>
      <c r="B1349" s="150" t="s">
        <v>149</v>
      </c>
      <c r="C1349" s="151">
        <v>3370.1</v>
      </c>
      <c r="D1349" s="151">
        <v>3370.1</v>
      </c>
      <c r="E1349" s="151">
        <v>3370.1</v>
      </c>
      <c r="F1349" s="151">
        <v>3370.1</v>
      </c>
      <c r="G1349" s="151">
        <v>3370.1</v>
      </c>
      <c r="H1349" s="151">
        <v>3370.1</v>
      </c>
      <c r="I1349" s="151">
        <v>3370.1</v>
      </c>
      <c r="J1349" s="151">
        <v>3370.1</v>
      </c>
      <c r="K1349" s="151">
        <v>3370.1</v>
      </c>
      <c r="L1349" s="151">
        <v>3370.1</v>
      </c>
      <c r="M1349" s="151">
        <v>3370.1</v>
      </c>
      <c r="N1349" s="151">
        <v>3370.1</v>
      </c>
      <c r="O1349" s="151">
        <v>3374.7</v>
      </c>
      <c r="P1349" s="151">
        <v>3374.7</v>
      </c>
      <c r="Q1349" s="151">
        <v>3374.7</v>
      </c>
      <c r="R1349" s="151">
        <v>3374.7</v>
      </c>
      <c r="S1349" s="151">
        <v>3374.7</v>
      </c>
      <c r="T1349" s="151">
        <v>3374.7</v>
      </c>
      <c r="U1349" s="151">
        <v>3374.7</v>
      </c>
      <c r="V1349" s="172">
        <f t="shared" ref="V1349:W1349" si="51">U1349+V1354</f>
        <v>3374.7</v>
      </c>
      <c r="W1349" s="153">
        <f t="shared" si="51"/>
        <v>3374.7</v>
      </c>
      <c r="X1349" s="154">
        <f t="shared" ref="X1349:AZ1349" si="52">W1349+($BA$1349-$W$1349)/($BA$2-$W$2)</f>
        <v>3357.40728</v>
      </c>
      <c r="Y1349" s="154">
        <f t="shared" si="52"/>
        <v>3340.11456</v>
      </c>
      <c r="Z1349" s="154">
        <f t="shared" si="52"/>
        <v>3322.821839</v>
      </c>
      <c r="AA1349" s="154">
        <f t="shared" si="52"/>
        <v>3305.529119</v>
      </c>
      <c r="AB1349" s="154">
        <f t="shared" si="52"/>
        <v>3288.236399</v>
      </c>
      <c r="AC1349" s="154">
        <f t="shared" si="52"/>
        <v>3270.943679</v>
      </c>
      <c r="AD1349" s="154">
        <f t="shared" si="52"/>
        <v>3253.650959</v>
      </c>
      <c r="AE1349" s="154">
        <f t="shared" si="52"/>
        <v>3236.358238</v>
      </c>
      <c r="AF1349" s="154">
        <f t="shared" si="52"/>
        <v>3219.065518</v>
      </c>
      <c r="AG1349" s="154">
        <f t="shared" si="52"/>
        <v>3201.772798</v>
      </c>
      <c r="AH1349" s="154">
        <f t="shared" si="52"/>
        <v>3184.480078</v>
      </c>
      <c r="AI1349" s="154">
        <f t="shared" si="52"/>
        <v>3167.187358</v>
      </c>
      <c r="AJ1349" s="154">
        <f t="shared" si="52"/>
        <v>3149.894638</v>
      </c>
      <c r="AK1349" s="154">
        <f t="shared" si="52"/>
        <v>3132.601917</v>
      </c>
      <c r="AL1349" s="154">
        <f t="shared" si="52"/>
        <v>3115.309197</v>
      </c>
      <c r="AM1349" s="154">
        <f t="shared" si="52"/>
        <v>3098.016477</v>
      </c>
      <c r="AN1349" s="154">
        <f t="shared" si="52"/>
        <v>3080.723757</v>
      </c>
      <c r="AO1349" s="154">
        <f t="shared" si="52"/>
        <v>3063.431037</v>
      </c>
      <c r="AP1349" s="154">
        <f t="shared" si="52"/>
        <v>3046.138316</v>
      </c>
      <c r="AQ1349" s="154">
        <f t="shared" si="52"/>
        <v>3028.845596</v>
      </c>
      <c r="AR1349" s="154">
        <f t="shared" si="52"/>
        <v>3011.552876</v>
      </c>
      <c r="AS1349" s="154">
        <f t="shared" si="52"/>
        <v>2994.260156</v>
      </c>
      <c r="AT1349" s="154">
        <f t="shared" si="52"/>
        <v>2976.967436</v>
      </c>
      <c r="AU1349" s="154">
        <f t="shared" si="52"/>
        <v>2959.674715</v>
      </c>
      <c r="AV1349" s="154">
        <f t="shared" si="52"/>
        <v>2942.381995</v>
      </c>
      <c r="AW1349" s="154">
        <f t="shared" si="52"/>
        <v>2925.089275</v>
      </c>
      <c r="AX1349" s="154">
        <f t="shared" si="52"/>
        <v>2907.796555</v>
      </c>
      <c r="AY1349" s="154">
        <f t="shared" si="52"/>
        <v>2890.503835</v>
      </c>
      <c r="AZ1349" s="154">
        <f t="shared" si="52"/>
        <v>2873.211114</v>
      </c>
      <c r="BA1349" s="155">
        <f>Inputs!$H$7</f>
        <v>2855.918394</v>
      </c>
    </row>
    <row r="1350" ht="15.75" customHeight="1">
      <c r="A1350" s="273" t="s">
        <v>28</v>
      </c>
      <c r="B1350" s="159" t="s">
        <v>150</v>
      </c>
      <c r="C1350" s="274">
        <v>11.631058</v>
      </c>
      <c r="D1350" s="274">
        <v>8.258315</v>
      </c>
      <c r="E1350" s="274">
        <v>9.044345</v>
      </c>
      <c r="F1350" s="274">
        <v>8.791164</v>
      </c>
      <c r="G1350" s="274">
        <v>9.045617</v>
      </c>
      <c r="H1350" s="274">
        <v>7.929561</v>
      </c>
      <c r="I1350" s="274">
        <v>6.444481</v>
      </c>
      <c r="J1350" s="274">
        <v>7.646483</v>
      </c>
      <c r="K1350" s="274">
        <v>8.4142</v>
      </c>
      <c r="L1350" s="274">
        <v>9.906763</v>
      </c>
      <c r="M1350" s="274">
        <v>11.416777</v>
      </c>
      <c r="N1350" s="274">
        <v>12.32712</v>
      </c>
      <c r="O1350" s="274">
        <v>10.871162</v>
      </c>
      <c r="P1350" s="274">
        <v>9.231541</v>
      </c>
      <c r="Q1350" s="274">
        <v>10.632042</v>
      </c>
      <c r="R1350" s="274">
        <v>11.312497</v>
      </c>
      <c r="S1350" s="274">
        <v>10.177901</v>
      </c>
      <c r="T1350" s="274">
        <v>11.392103</v>
      </c>
      <c r="U1350" s="274">
        <v>12.889814</v>
      </c>
      <c r="V1350" s="275">
        <f t="shared" ref="V1350:W1350" si="53">U1350</f>
        <v>12.889814</v>
      </c>
      <c r="W1350" s="275">
        <f t="shared" si="53"/>
        <v>12.889814</v>
      </c>
      <c r="X1350" s="154">
        <f t="shared" ref="X1350:AZ1350" si="54">W1350+($BA$1350-$W$1350)/($BA$2-$W$2)</f>
        <v>12.71559618</v>
      </c>
      <c r="Y1350" s="154">
        <f t="shared" si="54"/>
        <v>12.54137835</v>
      </c>
      <c r="Z1350" s="154">
        <f t="shared" si="54"/>
        <v>12.36716053</v>
      </c>
      <c r="AA1350" s="154">
        <f t="shared" si="54"/>
        <v>12.19294271</v>
      </c>
      <c r="AB1350" s="154">
        <f t="shared" si="54"/>
        <v>12.01872488</v>
      </c>
      <c r="AC1350" s="154">
        <f t="shared" si="54"/>
        <v>11.84450706</v>
      </c>
      <c r="AD1350" s="154">
        <f t="shared" si="54"/>
        <v>11.67028923</v>
      </c>
      <c r="AE1350" s="154">
        <f t="shared" si="54"/>
        <v>11.49607141</v>
      </c>
      <c r="AF1350" s="154">
        <f t="shared" si="54"/>
        <v>11.32185359</v>
      </c>
      <c r="AG1350" s="154">
        <f t="shared" si="54"/>
        <v>11.14763576</v>
      </c>
      <c r="AH1350" s="154">
        <f t="shared" si="54"/>
        <v>10.97341794</v>
      </c>
      <c r="AI1350" s="154">
        <f t="shared" si="54"/>
        <v>10.79920012</v>
      </c>
      <c r="AJ1350" s="154">
        <f t="shared" si="54"/>
        <v>10.62498229</v>
      </c>
      <c r="AK1350" s="154">
        <f t="shared" si="54"/>
        <v>10.45076447</v>
      </c>
      <c r="AL1350" s="154">
        <f t="shared" si="54"/>
        <v>10.27654664</v>
      </c>
      <c r="AM1350" s="154">
        <f t="shared" si="54"/>
        <v>10.10232882</v>
      </c>
      <c r="AN1350" s="154">
        <f t="shared" si="54"/>
        <v>9.928110997</v>
      </c>
      <c r="AO1350" s="154">
        <f t="shared" si="54"/>
        <v>9.753893173</v>
      </c>
      <c r="AP1350" s="154">
        <f t="shared" si="54"/>
        <v>9.579675349</v>
      </c>
      <c r="AQ1350" s="154">
        <f t="shared" si="54"/>
        <v>9.405457526</v>
      </c>
      <c r="AR1350" s="154">
        <f t="shared" si="54"/>
        <v>9.231239702</v>
      </c>
      <c r="AS1350" s="154">
        <f t="shared" si="54"/>
        <v>9.057021878</v>
      </c>
      <c r="AT1350" s="154">
        <f t="shared" si="54"/>
        <v>8.882804054</v>
      </c>
      <c r="AU1350" s="154">
        <f t="shared" si="54"/>
        <v>8.708586231</v>
      </c>
      <c r="AV1350" s="154">
        <f t="shared" si="54"/>
        <v>8.534368407</v>
      </c>
      <c r="AW1350" s="154">
        <f t="shared" si="54"/>
        <v>8.360150583</v>
      </c>
      <c r="AX1350" s="154">
        <f t="shared" si="54"/>
        <v>8.185932759</v>
      </c>
      <c r="AY1350" s="154">
        <f t="shared" si="54"/>
        <v>8.011714936</v>
      </c>
      <c r="AZ1350" s="154">
        <f t="shared" si="54"/>
        <v>7.837497112</v>
      </c>
      <c r="BA1350" s="243">
        <f>Inputs!$I$7</f>
        <v>7.663279288</v>
      </c>
    </row>
    <row r="1351" ht="15.75" customHeight="1">
      <c r="A1351" s="273" t="s">
        <v>31</v>
      </c>
      <c r="B1351" s="159" t="s">
        <v>351</v>
      </c>
      <c r="C1351" s="160">
        <f>'Assumptions (Hydro)'!B17*Model!C1349/10^9+'Assumptions (Hydro)'!B18*Model!C1350/10^3</f>
        <v>0.1053587314</v>
      </c>
      <c r="D1351" s="160">
        <f>'Assumptions (Hydro)'!C17*Model!D1349/10^9+'Assumptions (Hydro)'!C18*Model!D1350/10^3</f>
        <v>0.1022172328</v>
      </c>
      <c r="E1351" s="160">
        <f>'Assumptions (Hydro)'!D17*Model!E1349/10^9+'Assumptions (Hydro)'!D18*Model!E1350/10^3</f>
        <v>0.1029493704</v>
      </c>
      <c r="F1351" s="160">
        <f>'Assumptions (Hydro)'!E17*Model!F1349/10^9+'Assumptions (Hydro)'!E18*Model!F1350/10^3</f>
        <v>0.1027135482</v>
      </c>
      <c r="G1351" s="160">
        <f>'Assumptions (Hydro)'!F17*Model!G1349/10^9+'Assumptions (Hydro)'!F18*Model!G1350/10^3</f>
        <v>0.1029505552</v>
      </c>
      <c r="H1351" s="160">
        <f>'Assumptions (Hydro)'!G17*Model!H1349/10^9+'Assumptions (Hydro)'!G18*Model!H1350/10^3</f>
        <v>0.1036425723</v>
      </c>
      <c r="I1351" s="160">
        <f>'Assumptions (Hydro)'!H17*Model!I1349/10^9+'Assumptions (Hydro)'!H18*Model!I1350/10^3</f>
        <v>0.1053671109</v>
      </c>
      <c r="J1351" s="160">
        <f>'Assumptions (Hydro)'!I17*Model!J1349/10^9+'Assumptions (Hydro)'!I18*Model!J1350/10^3</f>
        <v>0.1122630154</v>
      </c>
      <c r="K1351" s="160">
        <f>'Assumptions (Hydro)'!J17*Model!K1349/10^9+'Assumptions (Hydro)'!J18*Model!K1350/10^3</f>
        <v>0.1159024742</v>
      </c>
      <c r="L1351" s="160">
        <f>'Assumptions (Hydro)'!K17*Model!L1349/10^9+'Assumptions (Hydro)'!K18*Model!L1350/10^3</f>
        <v>0.1221711954</v>
      </c>
      <c r="M1351" s="160">
        <f>'Assumptions (Hydro)'!L17*Model!M1349/10^9+'Assumptions (Hydro)'!L18*Model!M1350/10^3</f>
        <v>0.1262288881</v>
      </c>
      <c r="N1351" s="160">
        <f>'Assumptions (Hydro)'!M17*Model!N1349/10^9+'Assumptions (Hydro)'!M18*Model!N1350/10^3</f>
        <v>0.1297003236</v>
      </c>
      <c r="O1351" s="160">
        <f>'Assumptions (Hydro)'!N17*Model!O1349/10^9+'Assumptions (Hydro)'!N18*Model!O1350/10^3</f>
        <v>0.1310721713</v>
      </c>
      <c r="P1351" s="160">
        <f>'Assumptions (Hydro)'!O17*Model!P1349/10^9+'Assumptions (Hydro)'!O18*Model!P1350/10^3</f>
        <v>0.1303817544</v>
      </c>
      <c r="Q1351" s="160">
        <f>'Assumptions (Hydro)'!P17*Model!Q1349/10^9+'Assumptions (Hydro)'!P18*Model!Q1350/10^3</f>
        <v>0.1336966801</v>
      </c>
      <c r="R1351" s="160">
        <f>'Assumptions (Hydro)'!Q17*Model!R1349/10^9+'Assumptions (Hydro)'!Q18*Model!R1350/10^3</f>
        <v>0.1391906597</v>
      </c>
      <c r="S1351" s="160">
        <f>'Assumptions (Hydro)'!R17*Model!S1349/10^9+'Assumptions (Hydro)'!R18*Model!S1350/10^3</f>
        <v>0.1400256634</v>
      </c>
      <c r="T1351" s="160">
        <f>'Assumptions (Hydro)'!S17*Model!T1349/10^9+'Assumptions (Hydro)'!S18*Model!T1350/10^3</f>
        <v>0.1400432966</v>
      </c>
      <c r="U1351" s="160">
        <f>'Assumptions (Hydro)'!T17*Model!U1349/10^9+'Assumptions (Hydro)'!T18*Model!U1350/10^3</f>
        <v>0.1474666908</v>
      </c>
      <c r="V1351" s="160">
        <f>'Assumptions (Hydro)'!U17*Model!V1349/10^9+'Assumptions (Hydro)'!U18*Model!V1350/10^3</f>
        <v>0.1493293932</v>
      </c>
      <c r="W1351" s="160">
        <f>'Assumptions (Hydro)'!V17*Model!W1349/10^9+'Assumptions (Hydro)'!V18*Model!W1350/10^3</f>
        <v>0.1523001876</v>
      </c>
      <c r="X1351" s="160">
        <f>'Assumptions (Hydro)'!W17*Model!X1349/10^9+'Assumptions (Hydro)'!W18*Model!X1350/10^3</f>
        <v>0.1543874126</v>
      </c>
      <c r="Y1351" s="160">
        <f>'Assumptions (Hydro)'!X17*Model!Y1349/10^9+'Assumptions (Hydro)'!X18*Model!Y1350/10^3</f>
        <v>0.1564974077</v>
      </c>
      <c r="Z1351" s="160">
        <f>'Assumptions (Hydro)'!Y17*Model!Z1349/10^9+'Assumptions (Hydro)'!Y18*Model!Z1350/10^3</f>
        <v>0.1586302527</v>
      </c>
      <c r="AA1351" s="160">
        <f>'Assumptions (Hydro)'!Z17*Model!AA1349/10^9+'Assumptions (Hydro)'!Z18*Model!AA1350/10^3</f>
        <v>0.1607860217</v>
      </c>
      <c r="AB1351" s="160">
        <f>'Assumptions (Hydro)'!AA17*Model!AB1349/10^9+'Assumptions (Hydro)'!AA18*Model!AB1350/10^3</f>
        <v>0.1629647826</v>
      </c>
      <c r="AC1351" s="160">
        <f>'Assumptions (Hydro)'!AB17*Model!AC1349/10^9+'Assumptions (Hydro)'!AB18*Model!AC1350/10^3</f>
        <v>0.1651665972</v>
      </c>
      <c r="AD1351" s="160">
        <f>'Assumptions (Hydro)'!AC17*Model!AD1349/10^9+'Assumptions (Hydro)'!AC18*Model!AD1350/10^3</f>
        <v>0.1673915202</v>
      </c>
      <c r="AE1351" s="160">
        <f>'Assumptions (Hydro)'!AD17*Model!AE1349/10^9+'Assumptions (Hydro)'!AD18*Model!AE1350/10^3</f>
        <v>0.1696395998</v>
      </c>
      <c r="AF1351" s="160">
        <f>'Assumptions (Hydro)'!AE17*Model!AF1349/10^9+'Assumptions (Hydro)'!AE18*Model!AF1350/10^3</f>
        <v>0.1719108768</v>
      </c>
      <c r="AG1351" s="160">
        <f>'Assumptions (Hydro)'!AF17*Model!AG1349/10^9+'Assumptions (Hydro)'!AF18*Model!AG1350/10^3</f>
        <v>0.1742053843</v>
      </c>
      <c r="AH1351" s="160">
        <f>'Assumptions (Hydro)'!AG17*Model!AH1349/10^9+'Assumptions (Hydro)'!AG18*Model!AH1350/10^3</f>
        <v>0.1765231477</v>
      </c>
      <c r="AI1351" s="160">
        <f>'Assumptions (Hydro)'!AH17*Model!AI1349/10^9+'Assumptions (Hydro)'!AH18*Model!AI1350/10^3</f>
        <v>0.1788641843</v>
      </c>
      <c r="AJ1351" s="160">
        <f>'Assumptions (Hydro)'!AI17*Model!AJ1349/10^9+'Assumptions (Hydro)'!AI18*Model!AJ1350/10^3</f>
        <v>0.1812285027</v>
      </c>
      <c r="AK1351" s="160">
        <f>'Assumptions (Hydro)'!AJ17*Model!AK1349/10^9+'Assumptions (Hydro)'!AJ18*Model!AK1350/10^3</f>
        <v>0.1836161028</v>
      </c>
      <c r="AL1351" s="160">
        <f>'Assumptions (Hydro)'!AK17*Model!AL1349/10^9+'Assumptions (Hydro)'!AK18*Model!AL1350/10^3</f>
        <v>0.1860269751</v>
      </c>
      <c r="AM1351" s="160">
        <f>'Assumptions (Hydro)'!AL17*Model!AM1349/10^9+'Assumptions (Hydro)'!AL18*Model!AM1350/10^3</f>
        <v>0.1884611006</v>
      </c>
      <c r="AN1351" s="160">
        <f>'Assumptions (Hydro)'!AM17*Model!AN1349/10^9+'Assumptions (Hydro)'!AM18*Model!AN1350/10^3</f>
        <v>0.1909184503</v>
      </c>
      <c r="AO1351" s="160">
        <f>'Assumptions (Hydro)'!AN17*Model!AO1349/10^9+'Assumptions (Hydro)'!AN18*Model!AO1350/10^3</f>
        <v>0.1933989851</v>
      </c>
      <c r="AP1351" s="160">
        <f>'Assumptions (Hydro)'!AO17*Model!AP1349/10^9+'Assumptions (Hydro)'!AO18*Model!AP1350/10^3</f>
        <v>0.1959026546</v>
      </c>
      <c r="AQ1351" s="160">
        <f>'Assumptions (Hydro)'!AP17*Model!AQ1349/10^9+'Assumptions (Hydro)'!AP18*Model!AQ1350/10^3</f>
        <v>0.1984293978</v>
      </c>
      <c r="AR1351" s="160">
        <f>'Assumptions (Hydro)'!AQ17*Model!AR1349/10^9+'Assumptions (Hydro)'!AQ18*Model!AR1350/10^3</f>
        <v>0.2009791417</v>
      </c>
      <c r="AS1351" s="160">
        <f>'Assumptions (Hydro)'!AR17*Model!AS1349/10^9+'Assumptions (Hydro)'!AR18*Model!AS1350/10^3</f>
        <v>0.2035518016</v>
      </c>
      <c r="AT1351" s="160">
        <f>'Assumptions (Hydro)'!AS17*Model!AT1349/10^9+'Assumptions (Hydro)'!AS18*Model!AT1350/10^3</f>
        <v>0.20614728</v>
      </c>
      <c r="AU1351" s="160">
        <f>'Assumptions (Hydro)'!AT17*Model!AU1349/10^9+'Assumptions (Hydro)'!AT18*Model!AU1350/10^3</f>
        <v>0.2087654666</v>
      </c>
      <c r="AV1351" s="160">
        <f>'Assumptions (Hydro)'!AU17*Model!AV1349/10^9+'Assumptions (Hydro)'!AU18*Model!AV1350/10^3</f>
        <v>0.2114062378</v>
      </c>
      <c r="AW1351" s="160">
        <f>'Assumptions (Hydro)'!AV17*Model!AW1349/10^9+'Assumptions (Hydro)'!AV18*Model!AW1350/10^3</f>
        <v>0.2140694559</v>
      </c>
      <c r="AX1351" s="160">
        <f>'Assumptions (Hydro)'!AW17*Model!AX1349/10^9+'Assumptions (Hydro)'!AW18*Model!AX1350/10^3</f>
        <v>0.2167549689</v>
      </c>
      <c r="AY1351" s="160">
        <f>'Assumptions (Hydro)'!AX17*Model!AY1349/10^9+'Assumptions (Hydro)'!AX18*Model!AY1350/10^3</f>
        <v>0.2194626098</v>
      </c>
      <c r="AZ1351" s="160">
        <f>'Assumptions (Hydro)'!AY17*Model!AZ1349/10^9+'Assumptions (Hydro)'!AY18*Model!AZ1350/10^3</f>
        <v>0.2221921962</v>
      </c>
      <c r="BA1351" s="160">
        <f>'Assumptions (Hydro)'!AZ17*Model!BA1349/10^9+'Assumptions (Hydro)'!AZ18*Model!BA1350/10^3</f>
        <v>0.2249435296</v>
      </c>
    </row>
    <row r="1352" ht="15.75" customHeight="1">
      <c r="A1352" s="273" t="s">
        <v>36</v>
      </c>
      <c r="B1352" s="159" t="s">
        <v>351</v>
      </c>
      <c r="C1352" s="95">
        <f>C1350*'Assumptions (Hydro)'!B30/10^3</f>
        <v>0.7785434769</v>
      </c>
      <c r="D1352" s="95">
        <f>D1350*'Assumptions (Hydro)'!C30/10^3</f>
        <v>0.5662123739</v>
      </c>
      <c r="E1352" s="95">
        <f>E1350*'Assumptions (Hydro)'!D30/10^3</f>
        <v>0.5606372401</v>
      </c>
      <c r="F1352" s="95">
        <f>F1350*'Assumptions (Hydro)'!E30/10^3</f>
        <v>0.6624133283</v>
      </c>
      <c r="G1352" s="95">
        <f>G1350*'Assumptions (Hydro)'!F30/10^3</f>
        <v>0.716120693</v>
      </c>
      <c r="H1352" s="95">
        <f>H1350*'Assumptions (Hydro)'!G30/10^3</f>
        <v>0.7600714176</v>
      </c>
      <c r="I1352" s="95">
        <f>I1350*'Assumptions (Hydro)'!H30/10^3</f>
        <v>0.5557572191</v>
      </c>
      <c r="J1352" s="95">
        <f>J1350*'Assumptions (Hydro)'!I30/10^3</f>
        <v>0.670227234</v>
      </c>
      <c r="K1352" s="95">
        <f>K1350*'Assumptions (Hydro)'!J30/10^3</f>
        <v>0.8535213024</v>
      </c>
      <c r="L1352" s="95">
        <f>L1350*'Assumptions (Hydro)'!K30/10^3</f>
        <v>0.7016474802</v>
      </c>
      <c r="M1352" s="95">
        <f>M1350*'Assumptions (Hydro)'!L30/10^3</f>
        <v>0.8360380213</v>
      </c>
      <c r="N1352" s="95">
        <f>N1350*'Assumptions (Hydro)'!M30/10^3</f>
        <v>0.8695833972</v>
      </c>
      <c r="O1352" s="95">
        <f>O1350*'Assumptions (Hydro)'!N30/10^3</f>
        <v>0.6631169654</v>
      </c>
      <c r="P1352" s="95">
        <f>P1350*'Assumptions (Hydro)'!O30/10^3</f>
        <v>0.6251073367</v>
      </c>
      <c r="Q1352" s="95">
        <f>Q1350*'Assumptions (Hydro)'!P30/10^3</f>
        <v>0.7725592575</v>
      </c>
      <c r="R1352" s="95">
        <f>R1350*'Assumptions (Hydro)'!Q30/10^3</f>
        <v>0.6772407329</v>
      </c>
      <c r="S1352" s="95">
        <f>S1350*'Assumptions (Hydro)'!R30/10^3</f>
        <v>0.6520981171</v>
      </c>
      <c r="T1352" s="95">
        <f>T1350*'Assumptions (Hydro)'!S30/10^3</f>
        <v>0.7124621216</v>
      </c>
      <c r="U1352" s="95">
        <f>U1350*'Assumptions (Hydro)'!T30/10^3</f>
        <v>0.8275260588</v>
      </c>
      <c r="V1352" s="95">
        <f>V1350*'Assumptions (Hydro)'!U30/10^3</f>
        <v>0.8389979933</v>
      </c>
      <c r="W1352" s="95">
        <f>W1350*'Assumptions (Hydro)'!V30/10^3</f>
        <v>0.875131751</v>
      </c>
      <c r="X1352" s="95">
        <f>X1350*'Assumptions (Hydro)'!W30/10^3</f>
        <v>0.8698514278</v>
      </c>
      <c r="Y1352" s="95">
        <f>Y1350*'Assumptions (Hydro)'!X30/10^3</f>
        <v>0.8658547548</v>
      </c>
      <c r="Z1352" s="95">
        <f>Z1350*'Assumptions (Hydro)'!Y30/10^3</f>
        <v>0.86775332</v>
      </c>
      <c r="AA1352" s="95">
        <f>AA1350*'Assumptions (Hydro)'!Z30/10^3</f>
        <v>0.8717897947</v>
      </c>
      <c r="AB1352" s="95">
        <f>AB1350*'Assumptions (Hydro)'!AA30/10^3</f>
        <v>0.8835756694</v>
      </c>
      <c r="AC1352" s="95">
        <f>AC1350*'Assumptions (Hydro)'!AB30/10^3</f>
        <v>0.8848275543</v>
      </c>
      <c r="AD1352" s="95">
        <f>AD1350*'Assumptions (Hydro)'!AC30/10^3</f>
        <v>0.8889447201</v>
      </c>
      <c r="AE1352" s="95">
        <f>AE1350*'Assumptions (Hydro)'!AD30/10^3</f>
        <v>0.891054517</v>
      </c>
      <c r="AF1352" s="95">
        <f>AF1350*'Assumptions (Hydro)'!AE30/10^3</f>
        <v>0.8937134962</v>
      </c>
      <c r="AG1352" s="95">
        <f>AG1350*'Assumptions (Hydro)'!AF30/10^3</f>
        <v>0.8962115017</v>
      </c>
      <c r="AH1352" s="95">
        <f>AH1350*'Assumptions (Hydro)'!AG30/10^3</f>
        <v>0.8998117117</v>
      </c>
      <c r="AI1352" s="95">
        <f>AI1350*'Assumptions (Hydro)'!AH30/10^3</f>
        <v>0.8994453991</v>
      </c>
      <c r="AJ1352" s="95">
        <f>AJ1350*'Assumptions (Hydro)'!AI30/10^3</f>
        <v>0.8983654152</v>
      </c>
      <c r="AK1352" s="95">
        <f>AK1350*'Assumptions (Hydro)'!AJ30/10^3</f>
        <v>0.8971203759</v>
      </c>
      <c r="AL1352" s="95">
        <f>AL1350*'Assumptions (Hydro)'!AK30/10^3</f>
        <v>0.8969626825</v>
      </c>
      <c r="AM1352" s="95">
        <f>AM1350*'Assumptions (Hydro)'!AL30/10^3</f>
        <v>0.9000322342</v>
      </c>
      <c r="AN1352" s="95">
        <f>AN1350*'Assumptions (Hydro)'!AM30/10^3</f>
        <v>0.9019203356</v>
      </c>
      <c r="AO1352" s="95">
        <f>AO1350*'Assumptions (Hydro)'!AN30/10^3</f>
        <v>0.9059890994</v>
      </c>
      <c r="AP1352" s="95">
        <f>AP1350*'Assumptions (Hydro)'!AO30/10^3</f>
        <v>0.9096896114</v>
      </c>
      <c r="AQ1352" s="95">
        <f>AQ1350*'Assumptions (Hydro)'!AP30/10^3</f>
        <v>0.9113704936</v>
      </c>
      <c r="AR1352" s="95">
        <f>AR1350*'Assumptions (Hydro)'!AQ30/10^3</f>
        <v>0.9119811254</v>
      </c>
      <c r="AS1352" s="95">
        <f>AS1350*'Assumptions (Hydro)'!AR30/10^3</f>
        <v>0.911814953</v>
      </c>
      <c r="AT1352" s="95">
        <f>AT1350*'Assumptions (Hydro)'!AS30/10^3</f>
        <v>0.9119958045</v>
      </c>
      <c r="AU1352" s="95">
        <f>AU1350*'Assumptions (Hydro)'!AT30/10^3</f>
        <v>0.912643639</v>
      </c>
      <c r="AV1352" s="95">
        <f>AV1350*'Assumptions (Hydro)'!AU30/10^3</f>
        <v>0.913016376</v>
      </c>
      <c r="AW1352" s="95">
        <f>AW1350*'Assumptions (Hydro)'!AV30/10^3</f>
        <v>0.9110840273</v>
      </c>
      <c r="AX1352" s="95">
        <f>AX1350*'Assumptions (Hydro)'!AW30/10^3</f>
        <v>0.9117051504</v>
      </c>
      <c r="AY1352" s="95">
        <f>AY1350*'Assumptions (Hydro)'!AX30/10^3</f>
        <v>0.9244662584</v>
      </c>
      <c r="AZ1352" s="95">
        <f>AZ1350*'Assumptions (Hydro)'!AY30/10^3</f>
        <v>0.9284534204</v>
      </c>
      <c r="BA1352" s="95">
        <f>BA1350*'Assumptions (Hydro)'!AZ30/10^3</f>
        <v>0.926332679</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0.0495441212</v>
      </c>
      <c r="K1353" s="95">
        <f>K1349*'Assumptions (Hydro)'!J33*'Assumptions (Hydro)'!J32*365/10^9</f>
        <v>0.05035647343</v>
      </c>
      <c r="L1353" s="95">
        <f>L1349*'Assumptions (Hydro)'!K33*'Assumptions (Hydro)'!K32*365/10^9</f>
        <v>0.05827690761</v>
      </c>
      <c r="M1353" s="95">
        <f>M1349*'Assumptions (Hydro)'!L33*'Assumptions (Hydro)'!L32*365/10^9</f>
        <v>0.04068948196</v>
      </c>
      <c r="N1353" s="95">
        <f>N1349*'Assumptions (Hydro)'!M33*'Assumptions (Hydro)'!M32*365/10^9</f>
        <v>0.04207048074</v>
      </c>
      <c r="O1353" s="95">
        <f>O1349*'Assumptions (Hydro)'!N33*'Assumptions (Hydro)'!N32*365/10^9</f>
        <v>0.04058232864</v>
      </c>
      <c r="P1353" s="95">
        <f>P1349*'Assumptions (Hydro)'!O33*'Assumptions (Hydro)'!O32*365/10^9</f>
        <v>0.03509146663</v>
      </c>
      <c r="Q1353" s="95">
        <f>Q1349*'Assumptions (Hydro)'!P33*'Assumptions (Hydro)'!P32*365/10^9</f>
        <v>0.03895540657</v>
      </c>
      <c r="R1353" s="95">
        <f>R1349*'Assumptions (Hydro)'!Q33*'Assumptions (Hydro)'!Q32*365/10^9</f>
        <v>0.0418025202</v>
      </c>
      <c r="S1353" s="95">
        <f>S1349*'Assumptions (Hydro)'!R33*'Assumptions (Hydro)'!R32*365/10^9</f>
        <v>0.03444069779</v>
      </c>
      <c r="T1353" s="95">
        <f>T1349*'Assumptions (Hydro)'!S33*'Assumptions (Hydro)'!S32*365/10^9</f>
        <v>0.03685887469</v>
      </c>
      <c r="U1353" s="95">
        <f>U1349*'Assumptions (Hydro)'!T33*'Assumptions (Hydro)'!T32*365/10^9</f>
        <v>0.03597867993</v>
      </c>
      <c r="V1353" s="95">
        <f>V1349*'Assumptions (Hydro)'!U33*'Assumptions (Hydro)'!U32*365/10^9</f>
        <v>0.03693366248</v>
      </c>
      <c r="W1353" s="95">
        <f>W1349*'Assumptions (Hydro)'!V33*'Assumptions (Hydro)'!V32*365/10^9</f>
        <v>0.0374456712</v>
      </c>
      <c r="X1353" s="95">
        <f>X1349*'Assumptions (Hydro)'!W33*'Assumptions (Hydro)'!W32*365/10^9</f>
        <v>0.03753634992</v>
      </c>
      <c r="Y1353" s="95">
        <f>Y1349*'Assumptions (Hydro)'!X33*'Assumptions (Hydro)'!X32*365/10^9</f>
        <v>0.03768780086</v>
      </c>
      <c r="Z1353" s="95">
        <f>Z1349*'Assumptions (Hydro)'!Y33*'Assumptions (Hydro)'!Y32*365/10^9</f>
        <v>0.03810421331</v>
      </c>
      <c r="AA1353" s="95">
        <f>AA1349*'Assumptions (Hydro)'!Z33*'Assumptions (Hydro)'!Z32*365/10^9</f>
        <v>0.03862636968</v>
      </c>
      <c r="AB1353" s="95">
        <f>AB1349*'Assumptions (Hydro)'!AA33*'Assumptions (Hydro)'!AA32*365/10^9</f>
        <v>0.03950827286</v>
      </c>
      <c r="AC1353" s="95">
        <f>AC1349*'Assumptions (Hydro)'!AB33*'Assumptions (Hydro)'!AB32*365/10^9</f>
        <v>0.03993506276</v>
      </c>
      <c r="AD1353" s="95">
        <f>AD1349*'Assumptions (Hydro)'!AC33*'Assumptions (Hydro)'!AC32*365/10^9</f>
        <v>0.04050454464</v>
      </c>
      <c r="AE1353" s="95">
        <f>AE1349*'Assumptions (Hydro)'!AD33*'Assumptions (Hydro)'!AD32*365/10^9</f>
        <v>0.04099690479</v>
      </c>
      <c r="AF1353" s="95">
        <f>AF1349*'Assumptions (Hydro)'!AE33*'Assumptions (Hydro)'!AE32*365/10^9</f>
        <v>0.04152888354</v>
      </c>
      <c r="AG1353" s="95">
        <f>AG1349*'Assumptions (Hydro)'!AF33*'Assumptions (Hydro)'!AF32*365/10^9</f>
        <v>0.04206858565</v>
      </c>
      <c r="AH1353" s="95">
        <f>AH1349*'Assumptions (Hydro)'!AG33*'Assumptions (Hydro)'!AG32*365/10^9</f>
        <v>0.04267641357</v>
      </c>
      <c r="AI1353" s="95">
        <f>AI1349*'Assumptions (Hydro)'!AH33*'Assumptions (Hydro)'!AH32*365/10^9</f>
        <v>0.04311184691</v>
      </c>
      <c r="AJ1353" s="95">
        <f>AJ1349*'Assumptions (Hydro)'!AI33*'Assumptions (Hydro)'!AI32*365/10^9</f>
        <v>0.04352717627</v>
      </c>
      <c r="AK1353" s="95">
        <f>AK1349*'Assumptions (Hydro)'!AJ33*'Assumptions (Hydro)'!AJ32*365/10^9</f>
        <v>0.04394885124</v>
      </c>
      <c r="AL1353" s="95">
        <f>AL1349*'Assumptions (Hydro)'!AK33*'Assumptions (Hydro)'!AK32*365/10^9</f>
        <v>0.04443938008</v>
      </c>
      <c r="AM1353" s="95">
        <f>AM1349*'Assumptions (Hydro)'!AL33*'Assumptions (Hydro)'!AL32*365/10^9</f>
        <v>0.0451086619</v>
      </c>
      <c r="AN1353" s="95">
        <f>AN1349*'Assumptions (Hydro)'!AM33*'Assumptions (Hydro)'!AM32*365/10^9</f>
        <v>0.04573976936</v>
      </c>
      <c r="AO1353" s="95">
        <f>AO1349*'Assumptions (Hydro)'!AN33*'Assumptions (Hydro)'!AN32*365/10^9</f>
        <v>0.04650426056</v>
      </c>
      <c r="AP1353" s="95">
        <f>AP1349*'Assumptions (Hydro)'!AO33*'Assumptions (Hydro)'!AO32*365/10^9</f>
        <v>0.04727501997</v>
      </c>
      <c r="AQ1353" s="95">
        <f>AQ1349*'Assumptions (Hydro)'!AP33*'Assumptions (Hydro)'!AP32*365/10^9</f>
        <v>0.04796581515</v>
      </c>
      <c r="AR1353" s="95">
        <f>AR1349*'Assumptions (Hydro)'!AQ33*'Assumptions (Hydro)'!AQ32*365/10^9</f>
        <v>0.04862459224</v>
      </c>
      <c r="AS1353" s="95">
        <f>AS1349*'Assumptions (Hydro)'!AR33*'Assumptions (Hydro)'!AR32*365/10^9</f>
        <v>0.04926636069</v>
      </c>
      <c r="AT1353" s="95">
        <f>AT1349*'Assumptions (Hydro)'!AS33*'Assumptions (Hydro)'!AS32*365/10^9</f>
        <v>0.04995241621</v>
      </c>
      <c r="AU1353" s="95">
        <f>AU1349*'Assumptions (Hydro)'!AT33*'Assumptions (Hydro)'!AT32*365/10^9</f>
        <v>0.05069174186</v>
      </c>
      <c r="AV1353" s="95">
        <f>AV1349*'Assumptions (Hydro)'!AU33*'Assumptions (Hydro)'!AU32*365/10^9</f>
        <v>0.05144532236</v>
      </c>
      <c r="AW1353" s="95">
        <f>AW1349*'Assumptions (Hydro)'!AV33*'Assumptions (Hydro)'!AV32*365/10^9</f>
        <v>0.05209824766</v>
      </c>
      <c r="AX1353" s="95">
        <f>AX1349*'Assumptions (Hydro)'!AW33*'Assumptions (Hydro)'!AW32*365/10^9</f>
        <v>0.05292853953</v>
      </c>
      <c r="AY1353" s="95">
        <f>AY1349*'Assumptions (Hydro)'!AX33*'Assumptions (Hydro)'!AX32*365/10^9</f>
        <v>0.05451032657</v>
      </c>
      <c r="AZ1353" s="95">
        <f>AZ1349*'Assumptions (Hydro)'!AY33*'Assumptions (Hydro)'!AY32*365/10^9</f>
        <v>0.05562754863</v>
      </c>
      <c r="BA1353" s="95">
        <f>BA1349*'Assumptions (Hydro)'!AZ33*'Assumptions (Hydro)'!AZ32*365/10^9</f>
        <v>0.05642061072</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0.0</v>
      </c>
      <c r="J1354" s="172">
        <v>0.0</v>
      </c>
      <c r="K1354" s="172">
        <v>0.0</v>
      </c>
      <c r="L1354" s="172">
        <v>0.0</v>
      </c>
      <c r="M1354" s="172">
        <v>0.0</v>
      </c>
      <c r="N1354" s="172">
        <v>0.0</v>
      </c>
      <c r="O1354" s="172">
        <v>4.6</v>
      </c>
      <c r="P1354" s="172">
        <v>0.0</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v>
      </c>
      <c r="G1356" s="177">
        <f t="shared" si="56"/>
        <v>0</v>
      </c>
      <c r="H1356" s="177">
        <f t="shared" si="56"/>
        <v>0</v>
      </c>
      <c r="I1356" s="177">
        <f t="shared" si="56"/>
        <v>0</v>
      </c>
      <c r="J1356" s="177">
        <f t="shared" si="56"/>
        <v>0</v>
      </c>
      <c r="K1356" s="177">
        <f t="shared" si="56"/>
        <v>0</v>
      </c>
      <c r="L1356" s="177">
        <f t="shared" si="56"/>
        <v>0.003664430787</v>
      </c>
      <c r="M1356" s="177">
        <f t="shared" si="56"/>
        <v>0.00373549928</v>
      </c>
      <c r="N1356" s="177">
        <f t="shared" si="56"/>
        <v>0.003807528525</v>
      </c>
      <c r="O1356" s="177">
        <f t="shared" si="56"/>
        <v>0</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0.003664430787</v>
      </c>
      <c r="M1369" s="160">
        <f>IF($O$1354&gt;0,'Assumptions (Hydro)'!$V$13*Model!$O$1354*'Assumptions (Hydro)'!L$2/10^9,0)</f>
        <v>0.00373549928</v>
      </c>
      <c r="N1369" s="160">
        <f>IF($O$1354&gt;0,'Assumptions (Hydro)'!$V$13*Model!$O$1354*'Assumptions (Hydro)'!M$2/10^9,0)</f>
        <v>0.003807528525</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v>
      </c>
      <c r="G1408" s="279">
        <f>'Assumptions (Hydro)'!$V$4*Model!G1356</f>
        <v>0</v>
      </c>
      <c r="H1408" s="279">
        <f>'Assumptions (Hydro)'!$V$4*Model!H1356</f>
        <v>0</v>
      </c>
      <c r="I1408" s="279">
        <f>'Assumptions (Hydro)'!$V$4*Model!I1356</f>
        <v>0</v>
      </c>
      <c r="J1408" s="279">
        <f>'Assumptions (Hydro)'!$V$4*Model!J1356</f>
        <v>0</v>
      </c>
      <c r="K1408" s="279">
        <f>'Assumptions (Hydro)'!$V$4*Model!K1356</f>
        <v>0</v>
      </c>
      <c r="L1408" s="279">
        <f>'Assumptions (Hydro)'!$V$4*Model!L1356</f>
        <v>0.002198658472</v>
      </c>
      <c r="M1408" s="279">
        <f>'Assumptions (Hydro)'!$V$4*Model!M1356</f>
        <v>0.002241299568</v>
      </c>
      <c r="N1408" s="279">
        <f>'Assumptions (Hydro)'!$V$4*Model!N1356</f>
        <v>0.002284517115</v>
      </c>
      <c r="O1408" s="279">
        <f>'Assumptions (Hydro)'!$V$4*Model!O1356</f>
        <v>0</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v>
      </c>
      <c r="G1409" s="176">
        <f>'Assumptions (Hydro)'!$V$5*Model!G1356</f>
        <v>0</v>
      </c>
      <c r="H1409" s="176">
        <f>'Assumptions (Hydro)'!$V$5*Model!H1356</f>
        <v>0</v>
      </c>
      <c r="I1409" s="176">
        <f>'Assumptions (Hydro)'!$V$5*Model!I1356</f>
        <v>0</v>
      </c>
      <c r="J1409" s="176">
        <f>'Assumptions (Hydro)'!$V$5*Model!J1356</f>
        <v>0</v>
      </c>
      <c r="K1409" s="176">
        <f>'Assumptions (Hydro)'!$V$5*Model!K1356</f>
        <v>0</v>
      </c>
      <c r="L1409" s="176">
        <f>'Assumptions (Hydro)'!$V$5*Model!L1356</f>
        <v>0.001465772315</v>
      </c>
      <c r="M1409" s="176">
        <f>'Assumptions (Hydro)'!$V$5*Model!M1356</f>
        <v>0.001494199712</v>
      </c>
      <c r="N1409" s="176">
        <f>'Assumptions (Hydro)'!$V$5*Model!N1356</f>
        <v>0.00152301141</v>
      </c>
      <c r="O1409" s="176">
        <f>'Assumptions (Hydro)'!$V$5*Model!O1356</f>
        <v>0</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v>
      </c>
      <c r="J1410" s="177">
        <f t="array" ref="J1410">SUM(IF(ISERROR(J1411:J1461),"",J1411:J1461))</f>
        <v>0</v>
      </c>
      <c r="K1410" s="177">
        <f t="array" ref="K1410">SUM(IF(ISERROR(K1411:K1461),"",K1411:K1461))</f>
        <v>0</v>
      </c>
      <c r="L1410" s="177">
        <f t="array" ref="L1410">SUM(IF(ISERROR(L1411:L1461),"",L1411:L1461))</f>
        <v>0</v>
      </c>
      <c r="M1410" s="177">
        <f t="array" ref="M1410">SUM(IF(ISERROR(M1411:M1461),"",M1411:M1461))</f>
        <v>0</v>
      </c>
      <c r="N1410" s="177">
        <f t="array" ref="N1410">SUM(IF(ISERROR(N1411:N1461),"",N1411:N1461))</f>
        <v>0</v>
      </c>
      <c r="O1410" s="177">
        <f t="array" ref="O1410">SUM(IF(ISERROR(O1411:O1461),"",O1411:O1461))</f>
        <v>-0.0003175373452</v>
      </c>
      <c r="P1410" s="177">
        <f t="array" ref="P1410">SUM(IF(ISERROR(P1411:P1461),"",P1411:P1461))</f>
        <v>-0.0003326203691</v>
      </c>
      <c r="Q1410" s="177">
        <f t="array" ref="Q1410">SUM(IF(ISERROR(Q1411:Q1461),"",Q1411:Q1461))</f>
        <v>-0.0003484198366</v>
      </c>
      <c r="R1410" s="177">
        <f t="array" ref="R1410">SUM(IF(ISERROR(R1411:R1461),"",R1411:R1461))</f>
        <v>-0.0003649697788</v>
      </c>
      <c r="S1410" s="177">
        <f t="array" ref="S1410">SUM(IF(ISERROR(S1411:S1461),"",S1411:S1461))</f>
        <v>-0.0003823058433</v>
      </c>
      <c r="T1410" s="177">
        <f t="array" ref="T1410">SUM(IF(ISERROR(T1411:T1461),"",T1411:T1461))</f>
        <v>-0.0004004653709</v>
      </c>
      <c r="U1410" s="177">
        <f t="array" ref="U1410">SUM(IF(ISERROR(U1411:U1461),"",U1411:U1461))</f>
        <v>-0.000419487476</v>
      </c>
      <c r="V1410" s="177">
        <f t="array" ref="V1410">SUM(IF(ISERROR(V1411:V1461),"",V1411:V1461))</f>
        <v>-0.0004394131311</v>
      </c>
      <c r="W1410" s="177">
        <f t="array" ref="W1410">SUM(IF(ISERROR(W1411:W1461),"",W1411:W1461))</f>
        <v>-0.0004602852548</v>
      </c>
      <c r="X1410" s="177">
        <f t="array" ref="X1410">SUM(IF(ISERROR(X1411:X1461),"",X1411:X1461))</f>
        <v>-0.0004821488044</v>
      </c>
      <c r="Y1410" s="177">
        <f t="array" ref="Y1410">SUM(IF(ISERROR(Y1411:Y1461),"",Y1411:Y1461))</f>
        <v>-0.0005050508726</v>
      </c>
      <c r="Z1410" s="177">
        <f t="array" ref="Z1410">SUM(IF(ISERROR(Z1411:Z1461),"",Z1411:Z1461))</f>
        <v>-0.0005290407891</v>
      </c>
      <c r="AA1410" s="177">
        <f t="array" ref="AA1410">SUM(IF(ISERROR(AA1411:AA1461),"",AA1411:AA1461))</f>
        <v>-0.0005541702266</v>
      </c>
      <c r="AB1410" s="177">
        <f t="array" ref="AB1410">SUM(IF(ISERROR(AB1411:AB1461),"",AB1411:AB1461))</f>
        <v>-0.0005804933123</v>
      </c>
      <c r="AC1410" s="177">
        <f t="array" ref="AC1410">SUM(IF(ISERROR(AC1411:AC1461),"",AC1411:AC1461))</f>
        <v>-0.0006080667447</v>
      </c>
      <c r="AD1410" s="177">
        <f t="array" ref="AD1410">SUM(IF(ISERROR(AD1411:AD1461),"",AD1411:AD1461))</f>
        <v>0</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-0.0003175373452</v>
      </c>
      <c r="P1423" s="160">
        <f>IF($O$1354&gt;0,PPMT('Assumptions (Hydro)'!$V$6,Model!X$1,'Assumptions (Hydro)'!$V$9,'Assumptions (Hydro)'!$V$4*Model!$O$1354*AVERAGE('Assumptions (Hydro)'!$K$2:$M$2)/10^9),0)</f>
        <v>-0.0003326203691</v>
      </c>
      <c r="Q1423" s="160">
        <f>IF($O$1354&gt;0,PPMT('Assumptions (Hydro)'!$V$6,Model!Y$1,'Assumptions (Hydro)'!$V$9,'Assumptions (Hydro)'!$V$4*Model!$O$1354*AVERAGE('Assumptions (Hydro)'!$K$2:$M$2)/10^9),0)</f>
        <v>-0.0003484198366</v>
      </c>
      <c r="R1423" s="160">
        <f>IF($O$1354&gt;0,PPMT('Assumptions (Hydro)'!$V$6,Model!Z$1,'Assumptions (Hydro)'!$V$9,'Assumptions (Hydro)'!$V$4*Model!$O$1354*AVERAGE('Assumptions (Hydro)'!$K$2:$M$2)/10^9),0)</f>
        <v>-0.0003649697788</v>
      </c>
      <c r="S1423" s="160">
        <f>IF($O$1354&gt;0,PPMT('Assumptions (Hydro)'!$V$6,Model!AA$1,'Assumptions (Hydro)'!$V$9,'Assumptions (Hydro)'!$V$4*Model!$O$1354*AVERAGE('Assumptions (Hydro)'!$K$2:$M$2)/10^9),0)</f>
        <v>-0.0003823058433</v>
      </c>
      <c r="T1423" s="160">
        <f>IF($O$1354&gt;0,PPMT('Assumptions (Hydro)'!$V$6,Model!AB$1,'Assumptions (Hydro)'!$V$9,'Assumptions (Hydro)'!$V$4*Model!$O$1354*AVERAGE('Assumptions (Hydro)'!$K$2:$M$2)/10^9),0)</f>
        <v>-0.0004004653709</v>
      </c>
      <c r="U1423" s="160">
        <f>IF($O$1354&gt;0,PPMT('Assumptions (Hydro)'!$V$6,Model!AC$1,'Assumptions (Hydro)'!$V$9,'Assumptions (Hydro)'!$V$4*Model!$O$1354*AVERAGE('Assumptions (Hydro)'!$K$2:$M$2)/10^9),0)</f>
        <v>-0.000419487476</v>
      </c>
      <c r="V1423" s="160">
        <f>IF($O$1354&gt;0,PPMT('Assumptions (Hydro)'!$V$6,Model!AD$1,'Assumptions (Hydro)'!$V$9,'Assumptions (Hydro)'!$V$4*Model!$O$1354*AVERAGE('Assumptions (Hydro)'!$K$2:$M$2)/10^9),0)</f>
        <v>-0.0004394131311</v>
      </c>
      <c r="W1423" s="160">
        <f>IF($O$1354&gt;0,PPMT('Assumptions (Hydro)'!$V$6,Model!AE$1,'Assumptions (Hydro)'!$V$9,'Assumptions (Hydro)'!$V$4*Model!$O$1354*AVERAGE('Assumptions (Hydro)'!$K$2:$M$2)/10^9),0)</f>
        <v>-0.0004602852548</v>
      </c>
      <c r="X1423" s="160">
        <f>IF($O$1354&gt;0,PPMT('Assumptions (Hydro)'!$V$6,Model!AF$1,'Assumptions (Hydro)'!$V$9,'Assumptions (Hydro)'!$V$4*Model!$O$1354*AVERAGE('Assumptions (Hydro)'!$K$2:$M$2)/10^9),0)</f>
        <v>-0.0004821488044</v>
      </c>
      <c r="Y1423" s="160">
        <f>IF($O$1354&gt;0,PPMT('Assumptions (Hydro)'!$V$6,Model!AG$1,'Assumptions (Hydro)'!$V$9,'Assumptions (Hydro)'!$V$4*Model!$O$1354*AVERAGE('Assumptions (Hydro)'!$K$2:$M$2)/10^9),0)</f>
        <v>-0.0005050508726</v>
      </c>
      <c r="Z1423" s="160">
        <f>IF($O$1354&gt;0,PPMT('Assumptions (Hydro)'!$V$6,Model!AH$1,'Assumptions (Hydro)'!$V$9,'Assumptions (Hydro)'!$V$4*Model!$O$1354*AVERAGE('Assumptions (Hydro)'!$K$2:$M$2)/10^9),0)</f>
        <v>-0.0005290407891</v>
      </c>
      <c r="AA1423" s="160">
        <f>IF($O$1354&gt;0,PPMT('Assumptions (Hydro)'!$V$6,Model!AI$1,'Assumptions (Hydro)'!$V$9,'Assumptions (Hydro)'!$V$4*Model!$O$1354*AVERAGE('Assumptions (Hydro)'!$K$2:$M$2)/10^9),0)</f>
        <v>-0.0005541702266</v>
      </c>
      <c r="AB1423" s="160">
        <f>IF($O$1354&gt;0,PPMT('Assumptions (Hydro)'!$V$6,Model!AJ$1,'Assumptions (Hydro)'!$V$9,'Assumptions (Hydro)'!$V$4*Model!$O$1354*AVERAGE('Assumptions (Hydro)'!$K$2:$M$2)/10^9),0)</f>
        <v>-0.0005804933123</v>
      </c>
      <c r="AC1423" s="160">
        <f>IF($O$1354&gt;0,PPMT('Assumptions (Hydro)'!$V$6,Model!AK$1,'Assumptions (Hydro)'!$V$9,'Assumptions (Hydro)'!$V$4*Model!$O$1354*AVERAGE('Assumptions (Hydro)'!$K$2:$M$2)/10^9),0)</f>
        <v>-0.0006080667447</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v>
      </c>
      <c r="J1462" s="177">
        <f t="array" ref="J1462">SUM(IF(ISERROR(J1463:J1513),"",J1463:J1513))</f>
        <v>0</v>
      </c>
      <c r="K1462" s="177">
        <f t="array" ref="K1462">SUM(IF(ISERROR(K1463:K1513),"",K1463:K1513))</f>
        <v>0</v>
      </c>
      <c r="L1462" s="177">
        <f t="array" ref="L1462">SUM(IF(ISERROR(L1463:L1513),"",L1463:L1513))</f>
        <v>0</v>
      </c>
      <c r="M1462" s="177">
        <f t="array" ref="M1462">SUM(IF(ISERROR(M1463:M1513),"",M1463:M1513))</f>
        <v>0</v>
      </c>
      <c r="N1462" s="177">
        <f t="array" ref="N1462">SUM(IF(ISERROR(N1463:N1513),"",N1463:N1513))</f>
        <v>0</v>
      </c>
      <c r="O1462" s="177">
        <f t="array" ref="O1462">SUM(IF(ISERROR(O1463:O1513),"",O1463:O1513))</f>
        <v>-0.0003194125699</v>
      </c>
      <c r="P1462" s="177">
        <f t="array" ref="P1462">SUM(IF(ISERROR(P1463:P1513),"",P1463:P1513))</f>
        <v>-0.000304329546</v>
      </c>
      <c r="Q1462" s="177">
        <f t="array" ref="Q1462">SUM(IF(ISERROR(Q1463:Q1513),"",Q1463:Q1513))</f>
        <v>-0.0002885300785</v>
      </c>
      <c r="R1462" s="177">
        <f t="array" ref="R1462">SUM(IF(ISERROR(R1463:R1513),"",R1463:R1513))</f>
        <v>-0.0002719801362</v>
      </c>
      <c r="S1462" s="177">
        <f t="array" ref="S1462">SUM(IF(ISERROR(S1463:S1513),"",S1463:S1513))</f>
        <v>-0.0002546440717</v>
      </c>
      <c r="T1462" s="177">
        <f t="array" ref="T1462">SUM(IF(ISERROR(T1463:T1513),"",T1463:T1513))</f>
        <v>-0.0002364845442</v>
      </c>
      <c r="U1462" s="177">
        <f t="array" ref="U1462">SUM(IF(ISERROR(U1463:U1513),"",U1463:U1513))</f>
        <v>-0.0002174624391</v>
      </c>
      <c r="V1462" s="177">
        <f t="array" ref="V1462">SUM(IF(ISERROR(V1463:V1513),"",V1463:V1513))</f>
        <v>-0.0001975367839</v>
      </c>
      <c r="W1462" s="177">
        <f t="array" ref="W1462">SUM(IF(ISERROR(W1463:W1513),"",W1463:W1513))</f>
        <v>-0.0001766646602</v>
      </c>
      <c r="X1462" s="177">
        <f t="array" ref="X1462">SUM(IF(ISERROR(X1463:X1513),"",X1463:X1513))</f>
        <v>-0.0001548011106</v>
      </c>
      <c r="Y1462" s="177">
        <f t="array" ref="Y1462">SUM(IF(ISERROR(Y1463:Y1513),"",Y1463:Y1513))</f>
        <v>-0.0001318990424</v>
      </c>
      <c r="Z1462" s="177">
        <f t="array" ref="Z1462">SUM(IF(ISERROR(Z1463:Z1513),"",Z1463:Z1513))</f>
        <v>-0.000107909126</v>
      </c>
      <c r="AA1462" s="177">
        <f t="array" ref="AA1462">SUM(IF(ISERROR(AA1463:AA1513),"",AA1463:AA1513))</f>
        <v>-0.00008277968847</v>
      </c>
      <c r="AB1462" s="177">
        <f t="array" ref="AB1462">SUM(IF(ISERROR(AB1463:AB1513),"",AB1463:AB1513))</f>
        <v>-0.00005645660271</v>
      </c>
      <c r="AC1462" s="177">
        <f t="array" ref="AC1462">SUM(IF(ISERROR(AC1463:AC1513),"",AC1463:AC1513))</f>
        <v>-0.00002888317037</v>
      </c>
      <c r="AD1462" s="177">
        <f t="array" ref="AD1462">SUM(IF(ISERROR(AD1463:AD1513),"",AD1463:AD1513))</f>
        <v>0</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-0.0003194125699</v>
      </c>
      <c r="P1475" s="160">
        <f>IF($O$1354&gt;0,IPMT('Assumptions (Hydro)'!$V$6,Model!X$1,'Assumptions (Hydro)'!$V$9,'Assumptions (Hydro)'!$V$4*Model!$O$1354*AVERAGE('Assumptions (Hydro)'!$K$2:$M$2)/10^9),0)</f>
        <v>-0.000304329546</v>
      </c>
      <c r="Q1475" s="160">
        <f>IF($O$1354&gt;0,IPMT('Assumptions (Hydro)'!$V$6,Model!Y$1,'Assumptions (Hydro)'!$V$9,'Assumptions (Hydro)'!$V$4*Model!$O$1354*AVERAGE('Assumptions (Hydro)'!$K$2:$M$2)/10^9),0)</f>
        <v>-0.0002885300785</v>
      </c>
      <c r="R1475" s="160">
        <f>IF($O$1354&gt;0,IPMT('Assumptions (Hydro)'!$V$6,Model!Z$1,'Assumptions (Hydro)'!$V$9,'Assumptions (Hydro)'!$V$4*Model!$O$1354*AVERAGE('Assumptions (Hydro)'!$K$2:$M$2)/10^9),0)</f>
        <v>-0.0002719801362</v>
      </c>
      <c r="S1475" s="160">
        <f>IF($O$1354&gt;0,IPMT('Assumptions (Hydro)'!$V$6,Model!AA$1,'Assumptions (Hydro)'!$V$9,'Assumptions (Hydro)'!$V$4*Model!$O$1354*AVERAGE('Assumptions (Hydro)'!$K$2:$M$2)/10^9),0)</f>
        <v>-0.0002546440717</v>
      </c>
      <c r="T1475" s="160">
        <f>IF($O$1354&gt;0,IPMT('Assumptions (Hydro)'!$V$6,Model!AB$1,'Assumptions (Hydro)'!$V$9,'Assumptions (Hydro)'!$V$4*Model!$O$1354*AVERAGE('Assumptions (Hydro)'!$K$2:$M$2)/10^9),0)</f>
        <v>-0.0002364845442</v>
      </c>
      <c r="U1475" s="160">
        <f>IF($O$1354&gt;0,IPMT('Assumptions (Hydro)'!$V$6,Model!AC$1,'Assumptions (Hydro)'!$V$9,'Assumptions (Hydro)'!$V$4*Model!$O$1354*AVERAGE('Assumptions (Hydro)'!$K$2:$M$2)/10^9),0)</f>
        <v>-0.0002174624391</v>
      </c>
      <c r="V1475" s="160">
        <f>IF($O$1354&gt;0,IPMT('Assumptions (Hydro)'!$V$6,Model!AD$1,'Assumptions (Hydro)'!$V$9,'Assumptions (Hydro)'!$V$4*Model!$O$1354*AVERAGE('Assumptions (Hydro)'!$K$2:$M$2)/10^9),0)</f>
        <v>-0.0001975367839</v>
      </c>
      <c r="W1475" s="160">
        <f>IF($O$1354&gt;0,IPMT('Assumptions (Hydro)'!$V$6,Model!AE$1,'Assumptions (Hydro)'!$V$9,'Assumptions (Hydro)'!$V$4*Model!$O$1354*AVERAGE('Assumptions (Hydro)'!$K$2:$M$2)/10^9),0)</f>
        <v>-0.0001766646602</v>
      </c>
      <c r="X1475" s="160">
        <f>IF($O$1354&gt;0,IPMT('Assumptions (Hydro)'!$V$6,Model!AF$1,'Assumptions (Hydro)'!$V$9,'Assumptions (Hydro)'!$V$4*Model!$O$1354*AVERAGE('Assumptions (Hydro)'!$K$2:$M$2)/10^9),0)</f>
        <v>-0.0001548011106</v>
      </c>
      <c r="Y1475" s="160">
        <f>IF($O$1354&gt;0,IPMT('Assumptions (Hydro)'!$V$6,Model!AG$1,'Assumptions (Hydro)'!$V$9,'Assumptions (Hydro)'!$V$4*Model!$O$1354*AVERAGE('Assumptions (Hydro)'!$K$2:$M$2)/10^9),0)</f>
        <v>-0.0001318990424</v>
      </c>
      <c r="Z1475" s="160">
        <f>IF($O$1354&gt;0,IPMT('Assumptions (Hydro)'!$V$6,Model!AH$1,'Assumptions (Hydro)'!$V$9,'Assumptions (Hydro)'!$V$4*Model!$O$1354*AVERAGE('Assumptions (Hydro)'!$K$2:$M$2)/10^9),0)</f>
        <v>-0.000107909126</v>
      </c>
      <c r="AA1475" s="160">
        <f>IF($O$1354&gt;0,IPMT('Assumptions (Hydro)'!$V$6,Model!AI$1,'Assumptions (Hydro)'!$V$9,'Assumptions (Hydro)'!$V$4*Model!$O$1354*AVERAGE('Assumptions (Hydro)'!$K$2:$M$2)/10^9),0)</f>
        <v>-0.00008277968847</v>
      </c>
      <c r="AB1475" s="160">
        <f>IF($O$1354&gt;0,IPMT('Assumptions (Hydro)'!$V$6,Model!AJ$1,'Assumptions (Hydro)'!$V$9,'Assumptions (Hydro)'!$V$4*Model!$O$1354*AVERAGE('Assumptions (Hydro)'!$K$2:$M$2)/10^9),0)</f>
        <v>-0.00005645660271</v>
      </c>
      <c r="AC1475" s="160">
        <f>IF($O$1354&gt;0,IPMT('Assumptions (Hydro)'!$V$6,Model!AK$1,'Assumptions (Hydro)'!$V$9,'Assumptions (Hydro)'!$V$4*Model!$O$1354*AVERAGE('Assumptions (Hydro)'!$K$2:$M$2)/10^9),0)</f>
        <v>-0.00002888317037</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v>
      </c>
      <c r="J1514" s="177">
        <f t="shared" si="57"/>
        <v>0</v>
      </c>
      <c r="K1514" s="177">
        <f t="shared" si="57"/>
        <v>0</v>
      </c>
      <c r="L1514" s="177">
        <f t="shared" si="57"/>
        <v>0</v>
      </c>
      <c r="M1514" s="177">
        <f t="shared" si="57"/>
        <v>0</v>
      </c>
      <c r="N1514" s="177">
        <f t="shared" si="57"/>
        <v>0</v>
      </c>
      <c r="O1514" s="177">
        <f t="shared" si="57"/>
        <v>0.0005603729296</v>
      </c>
      <c r="P1514" s="177">
        <f t="shared" si="57"/>
        <v>0.001064708566</v>
      </c>
      <c r="Q1514" s="177">
        <f t="shared" si="57"/>
        <v>0.0009582377097</v>
      </c>
      <c r="R1514" s="177">
        <f t="shared" si="57"/>
        <v>0.0008629743116</v>
      </c>
      <c r="S1514" s="177">
        <f t="shared" si="57"/>
        <v>0.0007766768805</v>
      </c>
      <c r="T1514" s="177">
        <f t="shared" si="57"/>
        <v>0.0006982246703</v>
      </c>
      <c r="U1514" s="177">
        <f t="shared" si="57"/>
        <v>0.000661240057</v>
      </c>
      <c r="V1514" s="177">
        <f t="shared" si="57"/>
        <v>0.000661240057</v>
      </c>
      <c r="W1514" s="177">
        <f t="shared" si="57"/>
        <v>0.0006623608028</v>
      </c>
      <c r="X1514" s="177">
        <f t="shared" si="57"/>
        <v>0.000661240057</v>
      </c>
      <c r="Y1514" s="177">
        <f t="shared" si="57"/>
        <v>0.0006623608028</v>
      </c>
      <c r="Z1514" s="177">
        <f t="shared" si="57"/>
        <v>0.000661240057</v>
      </c>
      <c r="AA1514" s="177">
        <f t="shared" si="57"/>
        <v>0.0006623608028</v>
      </c>
      <c r="AB1514" s="177">
        <f t="shared" si="57"/>
        <v>0.000661240057</v>
      </c>
      <c r="AC1514" s="177">
        <f t="shared" si="57"/>
        <v>0.0006623608028</v>
      </c>
      <c r="AD1514" s="177">
        <f t="shared" si="57"/>
        <v>0.0003306200285</v>
      </c>
      <c r="AE1514" s="177">
        <f t="shared" si="57"/>
        <v>0</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0.0005603729296</v>
      </c>
      <c r="P1527" s="160">
        <f>IF($O$1354&gt;0,'Assumptions (Hydro)'!W$10*Model!$O$1354*AVERAGE('Assumptions (Hydro)'!$K$2:$M$2)/10^9,0)</f>
        <v>0.001064708566</v>
      </c>
      <c r="Q1527" s="160">
        <f>IF($O$1354&gt;0,'Assumptions (Hydro)'!X$10*Model!$O$1354*AVERAGE('Assumptions (Hydro)'!$K$2:$M$2)/10^9,0)</f>
        <v>0.0009582377097</v>
      </c>
      <c r="R1527" s="160">
        <f>IF($O$1354&gt;0,'Assumptions (Hydro)'!Y$10*Model!$O$1354*AVERAGE('Assumptions (Hydro)'!$K$2:$M$2)/10^9,0)</f>
        <v>0.0008629743116</v>
      </c>
      <c r="S1527" s="160">
        <f>IF($O$1354&gt;0,'Assumptions (Hydro)'!Z$10*Model!$O$1354*AVERAGE('Assumptions (Hydro)'!$K$2:$M$2)/10^9,0)</f>
        <v>0.0007766768805</v>
      </c>
      <c r="T1527" s="160">
        <f>IF($O$1354&gt;0,'Assumptions (Hydro)'!AA$10*Model!$O$1354*AVERAGE('Assumptions (Hydro)'!$K$2:$M$2)/10^9,0)</f>
        <v>0.0006982246703</v>
      </c>
      <c r="U1527" s="160">
        <f>IF($O$1354&gt;0,'Assumptions (Hydro)'!AB$10*Model!$O$1354*AVERAGE('Assumptions (Hydro)'!$K$2:$M$2)/10^9,0)</f>
        <v>0.000661240057</v>
      </c>
      <c r="V1527" s="160">
        <f>IF($O$1354&gt;0,'Assumptions (Hydro)'!AC$10*Model!$O$1354*AVERAGE('Assumptions (Hydro)'!$K$2:$M$2)/10^9,0)</f>
        <v>0.000661240057</v>
      </c>
      <c r="W1527" s="160">
        <f>IF($O$1354&gt;0,'Assumptions (Hydro)'!AD$10*Model!$O$1354*AVERAGE('Assumptions (Hydro)'!$K$2:$M$2)/10^9,0)</f>
        <v>0.0006623608028</v>
      </c>
      <c r="X1527" s="160">
        <f>IF($O$1354&gt;0,'Assumptions (Hydro)'!AE$10*Model!$O$1354*AVERAGE('Assumptions (Hydro)'!$K$2:$M$2)/10^9,0)</f>
        <v>0.000661240057</v>
      </c>
      <c r="Y1527" s="160">
        <f>IF($O$1354&gt;0,'Assumptions (Hydro)'!AF$10*Model!$O$1354*AVERAGE('Assumptions (Hydro)'!$K$2:$M$2)/10^9,0)</f>
        <v>0.0006623608028</v>
      </c>
      <c r="Z1527" s="160">
        <f>IF($O$1354&gt;0,'Assumptions (Hydro)'!AG$10*Model!$O$1354*AVERAGE('Assumptions (Hydro)'!$K$2:$M$2)/10^9,0)</f>
        <v>0.000661240057</v>
      </c>
      <c r="AA1527" s="160">
        <f>IF($O$1354&gt;0,'Assumptions (Hydro)'!AH$10*Model!$O$1354*AVERAGE('Assumptions (Hydro)'!$K$2:$M$2)/10^9,0)</f>
        <v>0.0006623608028</v>
      </c>
      <c r="AB1527" s="160">
        <f>IF($O$1354&gt;0,'Assumptions (Hydro)'!AI$10*Model!$O$1354*AVERAGE('Assumptions (Hydro)'!$K$2:$M$2)/10^9,0)</f>
        <v>0.000661240057</v>
      </c>
      <c r="AC1527" s="160">
        <f>IF($O$1354&gt;0,'Assumptions (Hydro)'!AJ$10*Model!$O$1354*AVERAGE('Assumptions (Hydro)'!$K$2:$M$2)/10^9,0)</f>
        <v>0.0006623608028</v>
      </c>
      <c r="AD1527" s="160">
        <f>IF($O$1354&gt;0,'Assumptions (Hydro)'!AK$10*Model!$O$1354*AVERAGE('Assumptions (Hydro)'!$K$2:$M$2)/10^9,0)</f>
        <v>0.0003306200285</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0.4375700846</v>
      </c>
      <c r="D1566" s="160">
        <f>IF(Model!D1352+Model!D1353-D1351-D1514+D1462&gt;0,(1-'Assumptions (Hydro)'!C22)*(Model!D1352+Model!D1353-D1351-D1514+D1462)+Model!D1514-D1409-+Model!D1410,Model!D1352+Model!D1353-D1351+D1462-D1409+Model!D1410)</f>
        <v>0.3015968417</v>
      </c>
      <c r="E1566" s="160">
        <f>IF(Model!E1352+Model!E1353-E1351-E1514+E1462&gt;0,(1-'Assumptions (Hydro)'!D22)*(Model!E1352+Model!E1353-E1351-E1514+E1462)+Model!E1514-E1409-+Model!E1410,Model!E1352+Model!E1353-E1351+E1462-E1409+Model!E1410)</f>
        <v>0.2974971153</v>
      </c>
      <c r="F1566" s="160">
        <f>IF(Model!F1352+Model!F1353-F1351-F1514+F1462&gt;0,(1-'Assumptions (Hydro)'!E22)*(Model!F1352+Model!F1353-F1351-F1514+F1462)+Model!F1514-F1409-+Model!F1410,Model!F1352+Model!F1353-F1351+F1462-F1409+Model!F1410)</f>
        <v>0.363804857</v>
      </c>
      <c r="G1566" s="160">
        <f>IF(Model!G1352+Model!G1353-G1351-G1514+G1462&gt;0,(1-'Assumptions (Hydro)'!F22)*(Model!G1352+Model!G1353-G1351-G1514+G1462)+Model!G1514-G1409-+Model!G1410,Model!G1352+Model!G1353-G1351+G1462-G1409+Model!G1410)</f>
        <v>0.3985605895</v>
      </c>
      <c r="H1566" s="160">
        <f>IF(Model!H1352+Model!H1353-H1351-H1514+H1462&gt;0,(1-'Assumptions (Hydro)'!G22)*(Model!H1352+Model!H1353-H1351-H1514+H1462)+Model!H1514-H1409-+Model!H1410,Model!H1352+Model!H1353-H1351+H1462-H1409+Model!H1410)</f>
        <v>0.4266787495</v>
      </c>
      <c r="I1566" s="160">
        <f>IF(Model!I1352+Model!I1353-I1351-I1514+I1462&gt;0,(1-'Assumptions (Hydro)'!H22)*(Model!I1352+Model!I1353-I1351-I1514+I1462)+Model!I1514-I1409-+Model!I1410,Model!I1352+Model!I1353-I1351+I1462-I1409+Model!I1410)</f>
        <v>0.2927535703</v>
      </c>
      <c r="J1566" s="160">
        <f>IF(Model!J1352+Model!J1353-J1351-J1514+J1462&gt;0,(1-'Assumptions (Hydro)'!I22)*(Model!J1352+Model!J1353-J1351-J1514+J1462)+Model!J1514-J1409-+Model!J1410,Model!J1352+Model!J1353-J1351+J1462-J1409+Model!J1410)</f>
        <v>0.3948804209</v>
      </c>
      <c r="K1566" s="160">
        <f>IF(Model!K1352+Model!K1353-K1351-K1514+K1462&gt;0,(1-'Assumptions (Hydro)'!J22)*(Model!K1352+Model!K1353-K1351-K1514+K1462)+Model!K1514-K1409-+Model!K1410,Model!K1352+Model!K1353-K1351+K1462-K1409+Model!K1410)</f>
        <v>0.5121839461</v>
      </c>
      <c r="L1566" s="160">
        <f>IF(Model!L1352+Model!L1353-L1351-L1514+L1462&gt;0,(1-'Assumptions (Hydro)'!K22)*(Model!L1352+Model!L1353-L1351-L1514+L1462)+Model!L1514-L1409-+Model!L1410,Model!L1352+Model!L1353-L1351+L1462-L1409+Model!L1410)</f>
        <v>0.4130738028</v>
      </c>
      <c r="M1566" s="160">
        <f>IF(Model!M1352+Model!M1353-M1351-M1514+M1462&gt;0,(1-'Assumptions (Hydro)'!L22)*(Model!M1352+Model!M1353-M1351-M1514+M1462)+Model!M1514-M1409-+Model!M1410,Model!M1352+Model!M1353-M1351+M1462-M1409+Model!M1410)</f>
        <v>0.4863299001</v>
      </c>
      <c r="N1566" s="160">
        <f>IF(Model!N1352+Model!N1353-N1351-N1514+N1462&gt;0,(1-'Assumptions (Hydro)'!M22)*(Model!N1352+Model!N1353-N1351-N1514+N1462)+Model!N1514-N1409-+Model!N1410,Model!N1352+Model!N1353-N1351+N1462-N1409+Model!N1410)</f>
        <v>0.5067467989</v>
      </c>
      <c r="O1566" s="160">
        <f>IF(Model!O1352+Model!O1353-O1351-O1514+O1462&gt;0,(1-'Assumptions (Hydro)'!N22)*(Model!O1352+Model!O1353-O1351-O1514+O1462)+Model!O1514-O1409-+Model!O1410,Model!O1352+Model!O1353-O1351+O1462-O1409+Model!O1410)</f>
        <v>0.3725136795</v>
      </c>
      <c r="P1566" s="160">
        <f>IF(Model!P1352+Model!P1353-P1351-P1514+P1462&gt;0,(1-'Assumptions (Hydro)'!O22)*(Model!P1352+Model!P1353-P1351-P1514+P1462)+Model!P1514-P1409-+Model!P1410,Model!P1352+Model!P1353-P1351+P1462-P1409+Model!P1410)</f>
        <v>0.344888536</v>
      </c>
      <c r="Q1566" s="160">
        <f>IF(Model!Q1352+Model!Q1353-Q1351-Q1514+Q1462&gt;0,(1-'Assumptions (Hydro)'!P22)*(Model!Q1352+Model!Q1353-Q1351-Q1514+Q1462)+Model!Q1514-Q1409-+Model!Q1410,Model!Q1352+Model!Q1353-Q1351+Q1462-Q1409+Model!Q1410)</f>
        <v>0.4410779481</v>
      </c>
      <c r="R1566" s="160">
        <f>IF(Model!R1352+Model!R1353-R1351-R1514+R1462&gt;0,(1-'Assumptions (Hydro)'!Q22)*(Model!R1352+Model!R1353-R1351-R1514+R1462)+Model!R1514-R1409-+Model!R1410,Model!R1352+Model!R1353-R1351+R1462-R1409+Model!R1410)</f>
        <v>0.3773944094</v>
      </c>
      <c r="S1566" s="160">
        <f>IF(Model!S1352+Model!S1353-S1351-S1514+S1462&gt;0,(1-'Assumptions (Hydro)'!R22)*(Model!S1352+Model!S1353-S1351-S1514+S1462)+Model!S1514-S1409-+Model!S1410,Model!S1352+Model!S1353-S1351+S1462-S1409+Model!S1410)</f>
        <v>0.3557221726</v>
      </c>
      <c r="T1566" s="160">
        <f>IF(Model!T1352+Model!T1353-T1351-T1514+T1462&gt;0,(1-'Assumptions (Hydro)'!S22)*(Model!T1352+Model!T1353-T1351-T1514+T1462)+Model!T1514-T1409-+Model!T1410,Model!T1352+Model!T1353-T1351+T1462-T1409+Model!T1410)</f>
        <v>0.3965216338</v>
      </c>
      <c r="U1566" s="160">
        <f>IF(Model!U1352+Model!U1353-U1351-U1514+U1462&gt;0,(1-'Assumptions (Hydro)'!T22)*(Model!U1352+Model!U1353-U1351-U1514+U1462)+Model!U1514-U1409-+Model!U1410,Model!U1352+Model!U1353-U1351+U1462-U1409+Model!U1410)</f>
        <v>0.5660566104</v>
      </c>
      <c r="V1566" s="160">
        <f>IF(Model!V1352+Model!V1353-V1351-V1514+V1462&gt;0,(1-'Assumptions (Hydro)'!U22)*(Model!V1352+Model!V1353-V1351-V1514+V1462)+Model!V1514-V1409-+Model!V1410,Model!V1352+Model!V1353-V1351+V1462-V1409+Model!V1410)</f>
        <v>0.5744380069</v>
      </c>
      <c r="W1566" s="160">
        <f>IF(Model!W1352+Model!W1353-W1351-W1514+W1462&gt;0,(1-'Assumptions (Hydro)'!V22)*(Model!W1352+Model!W1353-W1351-W1514+W1462)+Model!W1514-W1409-+Model!W1410,Model!W1352+Model!W1353-W1351+W1462-W1409+Model!W1410)</f>
        <v>0.6010788313</v>
      </c>
      <c r="X1566" s="160">
        <f>IF(Model!X1352+Model!X1353-X1351-X1514+X1462&gt;0,(1-'Assumptions (Hydro)'!W22)*(Model!X1352+Model!X1353-X1351-X1514+X1462)+Model!X1514-X1409-+Model!X1410,Model!X1352+Model!X1353-X1351+X1462-X1409+Model!X1410)</f>
        <v>0.5953690048</v>
      </c>
      <c r="Y1566" s="160">
        <f>IF(Model!Y1352+Model!Y1353-Y1351-Y1514+Y1462&gt;0,(1-'Assumptions (Hydro)'!X22)*(Model!Y1352+Model!Y1353-Y1351-Y1514+Y1462)+Model!Y1514-Y1409-+Model!Y1410,Model!Y1352+Model!Y1353-Y1351+Y1462-Y1409+Model!Y1410)</f>
        <v>0.5907056133</v>
      </c>
      <c r="Z1566" s="160">
        <f>IF(Model!Z1352+Model!Z1353-Z1351-Z1514+Z1462&gt;0,(1-'Assumptions (Hydro)'!Y22)*(Model!Z1352+Model!Z1353-Z1351-Z1514+Z1462)+Model!Z1514-Z1409-+Model!Z1410,Model!Z1352+Model!Z1353-Z1351+Z1462-Z1409+Model!Z1410)</f>
        <v>0.5908922047</v>
      </c>
      <c r="AA1566" s="160">
        <f>IF(Model!AA1352+Model!AA1353-AA1351-AA1514+AA1462&gt;0,(1-'Assumptions (Hydro)'!Z22)*(Model!AA1352+Model!AA1353-AA1351-AA1514+AA1462)+Model!AA1514-AA1409-+Model!AA1410,Model!AA1352+Model!AA1353-AA1351+AA1462-AA1409+Model!AA1410)</f>
        <v>0.5928356827</v>
      </c>
      <c r="AB1566" s="160">
        <f>IF(Model!AB1352+Model!AB1353-AB1351-AB1514+AB1462&gt;0,(1-'Assumptions (Hydro)'!AA22)*(Model!AB1352+Model!AB1353-AB1351-AB1514+AB1462)+Model!AB1514-AB1409-+Model!AB1410,Model!AB1352+Model!AB1353-AB1351+AB1462-AB1409+Model!AB1410)</f>
        <v>0.6011688891</v>
      </c>
      <c r="AC1566" s="160">
        <f>IF(Model!AC1352+Model!AC1353-AC1351-AC1514+AC1462&gt;0,(1-'Assumptions (Hydro)'!AB22)*(Model!AC1352+Model!AC1353-AC1351-AC1514+AC1462)+Model!AC1514-AC1409-+Model!AC1410,Model!AC1352+Model!AC1353-AC1351+AC1462-AC1409+Model!AC1410)</f>
        <v>0.6008052005</v>
      </c>
      <c r="AD1566" s="160">
        <f>IF(Model!AD1352+Model!AD1353-AD1351-AD1514+AD1462&gt;0,(1-'Assumptions (Hydro)'!AC22)*(Model!AD1352+Model!AD1353-AD1351-AD1514+AD1462)+Model!AD1514-AD1409-+Model!AD1410,Model!AD1352+Model!AD1353-AD1351+AD1462-AD1409+Model!AD1410)</f>
        <v>0.6020950484</v>
      </c>
      <c r="AE1566" s="160">
        <f>IF(Model!AE1352+Model!AE1353-AE1351-AE1514+AE1462&gt;0,(1-'Assumptions (Hydro)'!AD22)*(Model!AE1352+Model!AE1353-AE1351-AE1514+AE1462)+Model!AE1514-AE1409-+Model!AE1410,Model!AE1352+Model!AE1353-AE1351+AE1462-AE1409+Model!AE1410)</f>
        <v>0.6023053394</v>
      </c>
      <c r="AF1566" s="160">
        <f>IF(Model!AF1352+Model!AF1353-AF1351-AF1514+AF1462&gt;0,(1-'Assumptions (Hydro)'!AE22)*(Model!AF1352+Model!AF1353-AF1351-AF1514+AF1462)+Model!AF1514-AF1409-+Model!AF1410,Model!AF1352+Model!AF1353-AF1351+AF1462-AF1409+Model!AF1410)</f>
        <v>0.6030318874</v>
      </c>
      <c r="AG1566" s="160">
        <f>IF(Model!AG1352+Model!AG1353-AG1351-AG1514+AG1462&gt;0,(1-'Assumptions (Hydro)'!AF22)*(Model!AG1352+Model!AG1353-AG1351-AG1514+AG1462)+Model!AG1514-AG1409-+Model!AG1410,Model!AG1352+Model!AG1353-AG1351+AG1462-AG1409+Model!AG1410)</f>
        <v>0.6036190155</v>
      </c>
      <c r="AH1566" s="160">
        <f>IF(Model!AH1352+Model!AH1353-AH1351-AH1514+AH1462&gt;0,(1-'Assumptions (Hydro)'!AG22)*(Model!AH1352+Model!AH1353-AH1351-AH1514+AH1462)+Model!AH1514-AH1409-+Model!AH1410,Model!AH1352+Model!AH1353-AH1351+AH1462-AH1409+Model!AH1410)</f>
        <v>0.6051123323</v>
      </c>
      <c r="AI1566" s="160">
        <f>IF(Model!AI1352+Model!AI1353-AI1351-AI1514+AI1462&gt;0,(1-'Assumptions (Hydro)'!AH22)*(Model!AI1352+Model!AI1353-AI1351-AI1514+AI1462)+Model!AI1514-AI1409-+Model!AI1410,Model!AI1352+Model!AI1353-AI1351+AI1462-AI1409+Model!AI1410)</f>
        <v>0.6033175187</v>
      </c>
      <c r="AJ1566" s="160">
        <f>IF(Model!AJ1352+Model!AJ1353-AJ1351-AJ1514+AJ1462&gt;0,(1-'Assumptions (Hydro)'!AI22)*(Model!AJ1352+Model!AJ1353-AJ1351-AJ1514+AJ1462)+Model!AJ1514-AJ1409-+Model!AJ1410,Model!AJ1352+Model!AJ1353-AJ1351+AJ1462-AJ1409+Model!AJ1410)</f>
        <v>0.6009246301</v>
      </c>
      <c r="AK1566" s="160">
        <f>IF(Model!AK1352+Model!AK1353-AK1351-AK1514+AK1462&gt;0,(1-'Assumptions (Hydro)'!AJ22)*(Model!AK1352+Model!AK1353-AK1351-AK1514+AK1462)+Model!AK1514-AK1409-+Model!AK1410,Model!AK1352+Model!AK1353-AK1351+AK1462-AK1409+Model!AK1410)</f>
        <v>0.5983879682</v>
      </c>
      <c r="AL1566" s="160">
        <f>IF(Model!AL1352+Model!AL1353-AL1351-AL1514+AL1462&gt;0,(1-'Assumptions (Hydro)'!AK22)*(Model!AL1352+Model!AL1353-AL1351-AL1514+AL1462)+Model!AL1514-AL1409-+Model!AL1410,Model!AL1352+Model!AL1353-AL1351+AL1462-AL1409+Model!AL1410)</f>
        <v>0.5967463191</v>
      </c>
      <c r="AM1566" s="160">
        <f>IF(Model!AM1352+Model!AM1353-AM1351-AM1514+AM1462&gt;0,(1-'Assumptions (Hydro)'!AL22)*(Model!AM1352+Model!AM1353-AM1351-AM1514+AM1462)+Model!AM1514-AM1409-+Model!AM1410,Model!AM1352+Model!AM1353-AM1351+AM1462-AM1409+Model!AM1410)</f>
        <v>0.5977770385</v>
      </c>
      <c r="AN1566" s="160">
        <f>IF(Model!AN1352+Model!AN1353-AN1351-AN1514+AN1462&gt;0,(1-'Assumptions (Hydro)'!AM22)*(Model!AN1352+Model!AN1353-AN1351-AN1514+AN1462)+Model!AN1514-AN1409-+Model!AN1410,Model!AN1352+Model!AN1353-AN1351+AN1462-AN1409+Model!AN1410)</f>
        <v>0.5978259071</v>
      </c>
      <c r="AO1566" s="160">
        <f>IF(Model!AO1352+Model!AO1353-AO1351-AO1514+AO1462&gt;0,(1-'Assumptions (Hydro)'!AN22)*(Model!AO1352+Model!AO1353-AO1351-AO1514+AO1462)+Model!AO1514-AO1409-+Model!AO1410,Model!AO1352+Model!AO1353-AO1351+AO1462-AO1409+Model!AO1410)</f>
        <v>0.5996845561</v>
      </c>
      <c r="AP1566" s="160">
        <f>IF(Model!AP1352+Model!AP1353-AP1351-AP1514+AP1462&gt;0,(1-'Assumptions (Hydro)'!AO22)*(Model!AP1352+Model!AP1353-AP1351-AP1514+AP1462)+Model!AP1514-AP1409-+Model!AP1410,Model!AP1352+Model!AP1353-AP1351+AP1462-AP1409+Model!AP1410)</f>
        <v>0.6012389617</v>
      </c>
      <c r="AQ1566" s="160">
        <f>IF(Model!AQ1352+Model!AQ1353-AQ1351-AQ1514+AQ1462&gt;0,(1-'Assumptions (Hydro)'!AP22)*(Model!AQ1352+Model!AQ1353-AQ1351-AQ1514+AQ1462)+Model!AQ1514-AQ1409-+Model!AQ1410,Model!AQ1352+Model!AQ1353-AQ1351+AQ1462-AQ1409+Model!AQ1410)</f>
        <v>0.6011164597</v>
      </c>
      <c r="AR1566" s="160">
        <f>IF(Model!AR1352+Model!AR1353-AR1351-AR1514+AR1462&gt;0,(1-'Assumptions (Hydro)'!AQ22)*(Model!AR1352+Model!AR1353-AR1351-AR1514+AR1462)+Model!AR1514-AR1409-+Model!AR1410,Model!AR1352+Model!AR1353-AR1351+AR1462-AR1409+Model!AR1410)</f>
        <v>0.6001049949</v>
      </c>
      <c r="AS1566" s="160">
        <f>IF(Model!AS1352+Model!AS1353-AS1351-AS1514+AS1462&gt;0,(1-'Assumptions (Hydro)'!AR22)*(Model!AS1352+Model!AS1353-AS1351-AS1514+AS1462)+Model!AS1514-AS1409-+Model!AS1410,Model!AS1352+Model!AS1353-AS1351+AS1462-AS1409+Model!AS1410)</f>
        <v>0.5984483146</v>
      </c>
      <c r="AT1566" s="160">
        <f>IF(Model!AT1352+Model!AT1353-AT1351-AT1514+AT1462&gt;0,(1-'Assumptions (Hydro)'!AS22)*(Model!AT1352+Model!AT1353-AT1351-AT1514+AT1462)+Model!AT1514-AT1409-+Model!AT1410,Model!AT1352+Model!AT1353-AT1351+AT1462-AT1409+Model!AT1410)</f>
        <v>0.5970827432</v>
      </c>
      <c r="AU1566" s="160">
        <f>IF(Model!AU1352+Model!AU1353-AU1351-AU1514+AU1462&gt;0,(1-'Assumptions (Hydro)'!AT22)*(Model!AU1352+Model!AU1353-AU1351-AU1514+AU1462)+Model!AU1514-AU1409-+Model!AU1410,Model!AU1352+Model!AU1353-AU1351+AU1462-AU1409+Model!AU1410)</f>
        <v>0.5961102323</v>
      </c>
      <c r="AV1566" s="160">
        <f>IF(Model!AV1352+Model!AV1353-AV1351-AV1514+AV1462&gt;0,(1-'Assumptions (Hydro)'!AU22)*(Model!AV1352+Model!AV1353-AV1351-AV1514+AV1462)+Model!AV1514-AV1409-+Model!AV1410,Model!AV1352+Model!AV1353-AV1351+AV1462-AV1409+Model!AV1410)</f>
        <v>0.5949138138</v>
      </c>
      <c r="AW1566" s="160">
        <f>IF(Model!AW1352+Model!AW1353-AW1351-AW1514+AW1462&gt;0,(1-'Assumptions (Hydro)'!AV22)*(Model!AW1352+Model!AW1353-AW1351-AW1514+AW1462)+Model!AW1514-AW1409-+Model!AW1410,Model!AW1352+Model!AW1353-AW1351+AW1462-AW1409+Model!AW1410)</f>
        <v>0.591799127</v>
      </c>
      <c r="AX1566" s="160">
        <f>IF(Model!AX1352+Model!AX1353-AX1351-AX1514+AX1462&gt;0,(1-'Assumptions (Hydro)'!AW22)*(Model!AX1352+Model!AX1353-AX1351-AX1514+AX1462)+Model!AX1514-AX1409-+Model!AX1410,Model!AX1352+Model!AX1353-AX1351+AX1462-AX1409+Model!AX1410)</f>
        <v>0.5908241896</v>
      </c>
      <c r="AY1566" s="160">
        <f>IF(Model!AY1352+Model!AY1353-AY1351-AY1514+AY1462&gt;0,(1-'Assumptions (Hydro)'!AX22)*(Model!AY1352+Model!AY1353-AY1351-AY1514+AY1462)+Model!AY1514-AY1409-+Model!AY1410,Model!AY1352+Model!AY1353-AY1351+AY1462-AY1409+Model!AY1410)</f>
        <v>0.6000160403</v>
      </c>
      <c r="AZ1566" s="160">
        <f>IF(Model!AZ1352+Model!AZ1353-AZ1351-AZ1514+AZ1462&gt;0,(1-'Assumptions (Hydro)'!AY22)*(Model!AZ1352+Model!AZ1353-AZ1351-AZ1514+AZ1462)+Model!AZ1514-AZ1409-+Model!AZ1410,Model!AZ1352+Model!AZ1353-AZ1351+AZ1462-AZ1409+Model!AZ1410)</f>
        <v>0.6018921305</v>
      </c>
      <c r="BA1566" s="160">
        <f>IF(Model!BA1352+Model!BA1353-BA1351-BA1514+BA1462&gt;0,(1-'Assumptions (Hydro)'!AZ22)*(Model!BA1352+Model!BA1353-BA1351-BA1514+BA1462)+Model!BA1514-BA1409-+Model!BA1410,Model!BA1352+Model!BA1353-BA1351+BA1462-BA1409+Model!BA1410)</f>
        <v>0.5986697105</v>
      </c>
    </row>
    <row r="1567" ht="15.75" customHeight="1">
      <c r="A1567" s="273" t="s">
        <v>64</v>
      </c>
      <c r="B1567" s="159" t="s">
        <v>351</v>
      </c>
      <c r="C1567" s="160">
        <f>IF(C1352+C1353-C1351-C1514+C1462&gt;0,'Assumptions (Hydro)'!B22*(C1352+C1353-C1351-C1514+C1462)-'Assumptions (Hydro)'!B23*Model!C1350/10^3,'Assumptions (Hydro)'!B23*Model!C1350/10^3)</f>
        <v>0.2356146609</v>
      </c>
      <c r="D1567" s="160">
        <f>IF(D1352+D1353-D1351-D1514+D1462&gt;0,'Assumptions (Hydro)'!C22*(D1352+D1353-D1351-D1514+D1462)-'Assumptions (Hydro)'!C23*Model!D1350/10^3,'Assumptions (Hydro)'!C23*Model!D1350/10^3)</f>
        <v>0.1623982994</v>
      </c>
      <c r="E1567" s="160">
        <f>IF(E1352+E1353-E1351-E1514+E1462&gt;0,'Assumptions (Hydro)'!D22*(E1352+E1353-E1351-E1514+E1462)-'Assumptions (Hydro)'!D23*Model!E1350/10^3,'Assumptions (Hydro)'!D23*Model!E1350/10^3)</f>
        <v>0.1601907544</v>
      </c>
      <c r="F1567" s="160">
        <f>IF(F1352+F1353-F1351-F1514+F1462&gt;0,'Assumptions (Hydro)'!E22*(F1352+F1353-F1351-F1514+F1462)-'Assumptions (Hydro)'!E23*Model!F1350/10^3,'Assumptions (Hydro)'!E23*Model!F1350/10^3)</f>
        <v>0.195894923</v>
      </c>
      <c r="G1567" s="160">
        <f>IF(G1352+G1353-G1351-G1514+G1462&gt;0,'Assumptions (Hydro)'!F22*(G1352+G1353-G1351-G1514+G1462)-'Assumptions (Hydro)'!F23*Model!G1350/10^3,'Assumptions (Hydro)'!F23*Model!G1350/10^3)</f>
        <v>0.2146095482</v>
      </c>
      <c r="H1567" s="160">
        <f>IF(H1352+H1353-H1351-H1514+H1462&gt;0,'Assumptions (Hydro)'!G22*(H1352+H1353-H1351-H1514+H1462)-'Assumptions (Hydro)'!G23*Model!H1350/10^3,'Assumptions (Hydro)'!G23*Model!H1350/10^3)</f>
        <v>0.2297500959</v>
      </c>
      <c r="I1567" s="160">
        <f>IF(I1352+I1353-I1351-I1514+I1462&gt;0,'Assumptions (Hydro)'!H22*(I1352+I1353-I1351-I1514+I1462)-'Assumptions (Hydro)'!H23*Model!I1350/10^3,'Assumptions (Hydro)'!H23*Model!I1350/10^3)</f>
        <v>0.1576365379</v>
      </c>
      <c r="J1567" s="160">
        <f>IF(J1352+J1353-J1351-J1514+J1462&gt;0,'Assumptions (Hydro)'!I22*(J1352+J1353-J1351-J1514+J1462)-'Assumptions (Hydro)'!I23*Model!J1350/10^3,'Assumptions (Hydro)'!I23*Model!J1350/10^3)</f>
        <v>0.2126279189</v>
      </c>
      <c r="K1567" s="160">
        <f>IF(K1352+K1353-K1351-K1514+K1462&gt;0,'Assumptions (Hydro)'!J22*(K1352+K1353-K1351-K1514+K1462)-'Assumptions (Hydro)'!J23*Model!K1350/10^3,'Assumptions (Hydro)'!J23*Model!K1350/10^3)</f>
        <v>0.2757913556</v>
      </c>
      <c r="L1567" s="160">
        <f>IF(L1352+L1353-L1351-L1514+L1462&gt;0,'Assumptions (Hydro)'!K22*(L1352+L1353-L1351-L1514+L1462)-'Assumptions (Hydro)'!K23*Model!L1350/10^3,'Assumptions (Hydro)'!K23*Model!L1350/10^3)</f>
        <v>0.2232136173</v>
      </c>
      <c r="M1567" s="160">
        <f>IF(M1352+M1353-M1351-M1514+M1462&gt;0,'Assumptions (Hydro)'!L22*(M1352+M1353-M1351-M1514+M1462)-'Assumptions (Hydro)'!L23*Model!M1350/10^3,'Assumptions (Hydro)'!L23*Model!M1350/10^3)</f>
        <v>0.2626745153</v>
      </c>
      <c r="N1567" s="160">
        <f>IF(N1352+N1353-N1351-N1514+N1462&gt;0,'Assumptions (Hydro)'!M22*(N1352+N1353-N1351-N1514+N1462)-'Assumptions (Hydro)'!M23*Model!N1350/10^3,'Assumptions (Hydro)'!M23*Model!N1350/10^3)</f>
        <v>0.273683744</v>
      </c>
      <c r="O1567" s="160">
        <f>IF(O1352+O1353-O1351-O1514+O1462&gt;0,'Assumptions (Hydro)'!N22*(O1352+O1353-O1351-O1514+O1462)-'Assumptions (Hydro)'!N23*Model!O1350/10^3,'Assumptions (Hydro)'!N23*Model!O1350/10^3)</f>
        <v>0.2001115681</v>
      </c>
      <c r="P1567" s="160">
        <f>IF(P1352+P1353-P1351-P1514+P1462&gt;0,'Assumptions (Hydro)'!O22*(P1352+P1353-P1351-P1514+P1462)-'Assumptions (Hydro)'!O23*Model!P1350/10^3,'Assumptions (Hydro)'!O23*Model!P1350/10^3)</f>
        <v>0.1849568038</v>
      </c>
      <c r="Q1567" s="160">
        <f>IF(Q1352+Q1353-Q1351-Q1514+Q1462&gt;0,'Assumptions (Hydro)'!P22*(Q1352+Q1353-Q1351-Q1514+Q1462)-'Assumptions (Hydro)'!P23*Model!Q1350/10^3,'Assumptions (Hydro)'!P23*Model!Q1350/10^3)</f>
        <v>0.2367999257</v>
      </c>
      <c r="R1567" s="160">
        <f>IF(R1352+R1353-R1351-R1514+R1462&gt;0,'Assumptions (Hydro)'!Q22*(R1352+R1353-R1351-R1514+R1462)-'Assumptions (Hydro)'!Q23*Model!R1350/10^3,'Assumptions (Hydro)'!Q23*Model!R1350/10^3)</f>
        <v>0.2025511736</v>
      </c>
      <c r="S1567" s="160">
        <f>IF(S1352+S1353-S1351-S1514+S1462&gt;0,'Assumptions (Hydro)'!R22*(S1352+S1353-S1351-S1514+S1462)-'Assumptions (Hydro)'!R23*Model!S1350/10^3,'Assumptions (Hydro)'!R23*Model!S1350/10^3)</f>
        <v>0.1909186407</v>
      </c>
      <c r="T1567" s="160">
        <f>IF(T1352+T1353-T1351-T1514+T1462&gt;0,'Assumptions (Hydro)'!S22*(T1352+T1353-T1351-T1514+T1462)-'Assumptions (Hydro)'!S23*Model!T1350/10^3,'Assumptions (Hydro)'!S23*Model!T1350/10^3)</f>
        <v>0.2129200467</v>
      </c>
      <c r="U1567" s="160">
        <f>IF(U1352+U1353-U1351-U1514+U1462&gt;0,'Assumptions (Hydro)'!T22*(U1352+U1353-U1351-U1514+U1462)-'Assumptions (Hydro)'!T23*Model!U1350/10^3,'Assumptions (Hydro)'!T23*Model!U1350/10^3)</f>
        <v>0.1501834625</v>
      </c>
      <c r="V1567" s="160">
        <f>IF(V1352+V1353-V1351-V1514+V1462&gt;0,'Assumptions (Hydro)'!U22*(V1352+V1353-V1351-V1514+V1462)-'Assumptions (Hydro)'!U23*Model!V1350/10^3,'Assumptions (Hydro)'!U23*Model!V1350/10^3)</f>
        <v>0.152406132</v>
      </c>
      <c r="W1567" s="160">
        <f>IF(W1352+W1353-W1351-W1514+W1462&gt;0,'Assumptions (Hydro)'!V22*(W1352+W1353-W1351-W1514+W1462)-'Assumptions (Hydro)'!V23*Model!W1350/10^3,'Assumptions (Hydro)'!V23*Model!W1350/10^3)</f>
        <v>0.1594820239</v>
      </c>
      <c r="X1567" s="160">
        <f>IF(X1352+X1353-X1351-X1514+X1462&gt;0,'Assumptions (Hydro)'!W22*(X1352+X1353-X1351-X1514+X1462)-'Assumptions (Hydro)'!W23*Model!X1350/10^3,'Assumptions (Hydro)'!W23*Model!X1350/10^3)</f>
        <v>0.157958708</v>
      </c>
      <c r="Y1567" s="160">
        <f>IF(Y1352+Y1353-Y1351-Y1514+Y1462&gt;0,'Assumptions (Hydro)'!X22*(Y1352+Y1353-Y1351-Y1514+Y1462)-'Assumptions (Hydro)'!X23*Model!Y1350/10^3,'Assumptions (Hydro)'!X23*Model!Y1350/10^3)</f>
        <v>0.1567126865</v>
      </c>
      <c r="Z1567" s="160">
        <f>IF(Z1352+Z1353-Z1351-Z1514+Z1462&gt;0,'Assumptions (Hydro)'!Y22*(Z1352+Z1353-Z1351-Z1514+Z1462)-'Assumptions (Hydro)'!Y23*Model!Z1350/10^3,'Assumptions (Hydro)'!Y23*Model!Z1350/10^3)</f>
        <v>0.1567562076</v>
      </c>
      <c r="AA1567" s="160">
        <f>IF(AA1352+AA1353-AA1351-AA1514+AA1462&gt;0,'Assumptions (Hydro)'!Z22*(AA1352+AA1353-AA1351-AA1514+AA1462)-'Assumptions (Hydro)'!Z23*Model!AA1350/10^3,'Assumptions (Hydro)'!Z23*Model!AA1350/10^3)</f>
        <v>0.1572658505</v>
      </c>
      <c r="AB1567" s="160">
        <f>IF(AB1352+AB1353-AB1351-AB1514+AB1462&gt;0,'Assumptions (Hydro)'!AA22*(AB1352+AB1353-AB1351-AB1514+AB1462)-'Assumptions (Hydro)'!AA23*Model!AB1350/10^3,'Assumptions (Hydro)'!AA23*Model!AB1350/10^3)</f>
        <v>0.1594743072</v>
      </c>
      <c r="AC1567" s="160">
        <f>IF(AC1352+AC1353-AC1351-AC1514+AC1462&gt;0,'Assumptions (Hydro)'!AB22*(AC1352+AC1353-AC1351-AC1514+AC1462)-'Assumptions (Hydro)'!AB23*Model!AC1350/10^3,'Assumptions (Hydro)'!AB23*Model!AC1350/10^3)</f>
        <v>0.1593700029</v>
      </c>
      <c r="AD1567" s="160">
        <f>IF(AD1352+AD1353-AD1351-AD1514+AD1462&gt;0,'Assumptions (Hydro)'!AC22*(AD1352+AD1353-AD1351-AD1514+AD1462)-'Assumptions (Hydro)'!AC23*Model!AD1350/10^3,'Assumptions (Hydro)'!AC23*Model!AD1350/10^3)</f>
        <v>0.1599626961</v>
      </c>
      <c r="AE1567" s="160">
        <f>IF(AE1352+AE1353-AE1351-AE1514+AE1462&gt;0,'Assumptions (Hydro)'!AD22*(AE1352+AE1353-AE1351-AE1514+AE1462)-'Assumptions (Hydro)'!AD23*Model!AE1350/10^3,'Assumptions (Hydro)'!AD23*Model!AE1350/10^3)</f>
        <v>0.1601064826</v>
      </c>
      <c r="AF1567" s="160">
        <f>IF(AF1352+AF1353-AF1351-AF1514+AF1462&gt;0,'Assumptions (Hydro)'!AE22*(AF1352+AF1353-AF1351-AF1514+AF1462)-'Assumptions (Hydro)'!AE23*Model!AF1350/10^3,'Assumptions (Hydro)'!AE23*Model!AF1350/10^3)</f>
        <v>0.1602996156</v>
      </c>
      <c r="AG1567" s="160">
        <f>IF(AG1352+AG1353-AG1351-AG1514+AG1462&gt;0,'Assumptions (Hydro)'!AF22*(AG1352+AG1353-AG1351-AG1514+AG1462)-'Assumptions (Hydro)'!AF23*Model!AG1350/10^3,'Assumptions (Hydro)'!AF23*Model!AG1350/10^3)</f>
        <v>0.1604556877</v>
      </c>
      <c r="AH1567" s="160">
        <f>IF(AH1352+AH1353-AH1351-AH1514+AH1462&gt;0,'Assumptions (Hydro)'!AG22*(AH1352+AH1353-AH1351-AH1514+AH1462)-'Assumptions (Hydro)'!AG23*Model!AH1350/10^3,'Assumptions (Hydro)'!AG23*Model!AH1350/10^3)</f>
        <v>0.1608526453</v>
      </c>
      <c r="AI1567" s="160">
        <f>IF(AI1352+AI1353-AI1351-AI1514+AI1462&gt;0,'Assumptions (Hydro)'!AH22*(AI1352+AI1353-AI1351-AI1514+AI1462)-'Assumptions (Hydro)'!AH23*Model!AI1350/10^3,'Assumptions (Hydro)'!AH23*Model!AI1350/10^3)</f>
        <v>0.160375543</v>
      </c>
      <c r="AJ1567" s="160">
        <f>IF(AJ1352+AJ1353-AJ1351-AJ1514+AJ1462&gt;0,'Assumptions (Hydro)'!AI22*(AJ1352+AJ1353-AJ1351-AJ1514+AJ1462)-'Assumptions (Hydro)'!AI23*Model!AJ1350/10^3,'Assumptions (Hydro)'!AI23*Model!AJ1350/10^3)</f>
        <v>0.1597394586</v>
      </c>
      <c r="AK1567" s="160">
        <f>IF(AK1352+AK1353-AK1351-AK1514+AK1462&gt;0,'Assumptions (Hydro)'!AJ22*(AK1352+AK1353-AK1351-AK1514+AK1462)-'Assumptions (Hydro)'!AJ23*Model!AK1350/10^3,'Assumptions (Hydro)'!AJ23*Model!AK1350/10^3)</f>
        <v>0.1590651561</v>
      </c>
      <c r="AL1567" s="160">
        <f>IF(AL1352+AL1353-AL1351-AL1514+AL1462&gt;0,'Assumptions (Hydro)'!AK22*(AL1352+AL1353-AL1351-AL1514+AL1462)-'Assumptions (Hydro)'!AK23*Model!AL1350/10^3,'Assumptions (Hydro)'!AK23*Model!AL1350/10^3)</f>
        <v>0.1586287684</v>
      </c>
      <c r="AM1567" s="160">
        <f>IF(AM1352+AM1353-AM1351-AM1514+AM1462&gt;0,'Assumptions (Hydro)'!AL22*(AM1352+AM1353-AM1351-AM1514+AM1462)-'Assumptions (Hydro)'!AL23*Model!AM1350/10^3,'Assumptions (Hydro)'!AL23*Model!AM1350/10^3)</f>
        <v>0.1589027571</v>
      </c>
      <c r="AN1567" s="160">
        <f>IF(AN1352+AN1353-AN1351-AN1514+AN1462&gt;0,'Assumptions (Hydro)'!AM22*(AN1352+AN1353-AN1351-AN1514+AN1462)-'Assumptions (Hydro)'!AM23*Model!AN1350/10^3,'Assumptions (Hydro)'!AM23*Model!AN1350/10^3)</f>
        <v>0.1589157475</v>
      </c>
      <c r="AO1567" s="160">
        <f>IF(AO1352+AO1353-AO1351-AO1514+AO1462&gt;0,'Assumptions (Hydro)'!AN22*(AO1352+AO1353-AO1351-AO1514+AO1462)-'Assumptions (Hydro)'!AN23*Model!AO1350/10^3,'Assumptions (Hydro)'!AN23*Model!AO1350/10^3)</f>
        <v>0.1594098187</v>
      </c>
      <c r="AP1567" s="160">
        <f>IF(AP1352+AP1353-AP1351-AP1514+AP1462&gt;0,'Assumptions (Hydro)'!AO22*(AP1352+AP1353-AP1351-AP1514+AP1462)-'Assumptions (Hydro)'!AO23*Model!AP1350/10^3,'Assumptions (Hydro)'!AO23*Model!AP1350/10^3)</f>
        <v>0.1598230151</v>
      </c>
      <c r="AQ1567" s="160">
        <f>IF(AQ1352+AQ1353-AQ1351-AQ1514+AQ1462&gt;0,'Assumptions (Hydro)'!AP22*(AQ1352+AQ1353-AQ1351-AQ1514+AQ1462)-'Assumptions (Hydro)'!AP23*Model!AQ1350/10^3,'Assumptions (Hydro)'!AP23*Model!AQ1350/10^3)</f>
        <v>0.1597904513</v>
      </c>
      <c r="AR1567" s="160">
        <f>IF(AR1352+AR1353-AR1351-AR1514+AR1462&gt;0,'Assumptions (Hydro)'!AQ22*(AR1352+AR1353-AR1351-AR1514+AR1462)-'Assumptions (Hydro)'!AQ23*Model!AR1350/10^3,'Assumptions (Hydro)'!AQ23*Model!AR1350/10^3)</f>
        <v>0.1595215809</v>
      </c>
      <c r="AS1567" s="160">
        <f>IF(AS1352+AS1353-AS1351-AS1514+AS1462&gt;0,'Assumptions (Hydro)'!AR22*(AS1352+AS1353-AS1351-AS1514+AS1462)-'Assumptions (Hydro)'!AR23*Model!AS1350/10^3,'Assumptions (Hydro)'!AR23*Model!AS1350/10^3)</f>
        <v>0.1590811975</v>
      </c>
      <c r="AT1567" s="160">
        <f>IF(AT1352+AT1353-AT1351-AT1514+AT1462&gt;0,'Assumptions (Hydro)'!AS22*(AT1352+AT1353-AT1351-AT1514+AT1462)-'Assumptions (Hydro)'!AS23*Model!AT1350/10^3,'Assumptions (Hydro)'!AS23*Model!AT1350/10^3)</f>
        <v>0.1587181976</v>
      </c>
      <c r="AU1567" s="160">
        <f>IF(AU1352+AU1353-AU1351-AU1514+AU1462&gt;0,'Assumptions (Hydro)'!AT22*(AU1352+AU1353-AU1351-AU1514+AU1462)-'Assumptions (Hydro)'!AT23*Model!AU1350/10^3,'Assumptions (Hydro)'!AT23*Model!AU1350/10^3)</f>
        <v>0.158459682</v>
      </c>
      <c r="AV1567" s="160">
        <f>IF(AV1352+AV1353-AV1351-AV1514+AV1462&gt;0,'Assumptions (Hydro)'!AU22*(AV1352+AV1353-AV1351-AV1514+AV1462)-'Assumptions (Hydro)'!AU23*Model!AV1350/10^3,'Assumptions (Hydro)'!AU23*Model!AV1350/10^3)</f>
        <v>0.1581416467</v>
      </c>
      <c r="AW1567" s="160">
        <f>IF(AW1352+AW1353-AW1351-AW1514+AW1462&gt;0,'Assumptions (Hydro)'!AV22*(AW1352+AW1353-AW1351-AW1514+AW1462)-'Assumptions (Hydro)'!AV23*Model!AW1350/10^3,'Assumptions (Hydro)'!AV23*Model!AW1350/10^3)</f>
        <v>0.157313692</v>
      </c>
      <c r="AX1567" s="160">
        <f>IF(AX1352+AX1353-AX1351-AX1514+AX1462&gt;0,'Assumptions (Hydro)'!AW22*(AX1352+AX1353-AX1351-AX1514+AX1462)-'Assumptions (Hydro)'!AW23*Model!AX1350/10^3,'Assumptions (Hydro)'!AW23*Model!AX1350/10^3)</f>
        <v>0.1570545314</v>
      </c>
      <c r="AY1567" s="160">
        <f>IF(AY1352+AY1353-AY1351-AY1514+AY1462&gt;0,'Assumptions (Hydro)'!AX22*(AY1352+AY1353-AY1351-AY1514+AY1462)-'Assumptions (Hydro)'!AX23*Model!AY1350/10^3,'Assumptions (Hydro)'!AX23*Model!AY1350/10^3)</f>
        <v>0.1594979348</v>
      </c>
      <c r="AZ1567" s="160">
        <f>IF(AZ1352+AZ1353-AZ1351-AZ1514+AZ1462&gt;0,'Assumptions (Hydro)'!AY22*(AZ1352+AZ1353-AZ1351-AZ1514+AZ1462)-'Assumptions (Hydro)'!AY23*Model!AZ1350/10^3,'Assumptions (Hydro)'!AY23*Model!AZ1350/10^3)</f>
        <v>0.1599966423</v>
      </c>
      <c r="BA1567" s="160">
        <f>IF(BA1352+BA1353-BA1351-BA1514+BA1462&gt;0,'Assumptions (Hydro)'!AZ22*(BA1352+BA1353-BA1351-BA1514+BA1462)-'Assumptions (Hydro)'!AZ23*Model!BA1350/10^3,'Assumptions (Hydro)'!AZ23*Model!BA1350/10^3)</f>
        <v>0.1591400496</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122.7</v>
      </c>
      <c r="Y2023" s="167">
        <f>X2023-'Assumptions (Biomass)'!X42+X2030</f>
        <v>122.7</v>
      </c>
      <c r="Z2023" s="167">
        <f>Y2023-'Assumptions (Biomass)'!Y42+Y2030</f>
        <v>122.7</v>
      </c>
      <c r="AA2023" s="167">
        <f>Z2023-'Assumptions (Biomass)'!Z42+Z2030</f>
        <v>122.7</v>
      </c>
      <c r="AB2023" s="167">
        <f>AA2023-'Assumptions (Biomass)'!AA42+AA2030</f>
        <v>122.7</v>
      </c>
      <c r="AC2023" s="167">
        <f>AB2023-'Assumptions (Biomass)'!AB42+AB2030</f>
        <v>122.7</v>
      </c>
      <c r="AD2023" s="167">
        <f>AC2023-'Assumptions (Biomass)'!AC42+AC2030</f>
        <v>122.7</v>
      </c>
      <c r="AE2023" s="167">
        <f>AD2023-'Assumptions (Biomass)'!AD42+AD2030</f>
        <v>122.7</v>
      </c>
      <c r="AF2023" s="167">
        <f>AE2023-'Assumptions (Biomass)'!AE42+AE2030</f>
        <v>122.7</v>
      </c>
      <c r="AG2023" s="167">
        <f>AF2023-'Assumptions (Biomass)'!AF42+AF2030</f>
        <v>122.7</v>
      </c>
      <c r="AH2023" s="167">
        <f>AG2023-'Assumptions (Biomass)'!AG42+AG2030</f>
        <v>122.7</v>
      </c>
      <c r="AI2023" s="167">
        <f>AH2023-'Assumptions (Biomass)'!AH42+AH2030</f>
        <v>122.7</v>
      </c>
      <c r="AJ2023" s="167">
        <f>AI2023-'Assumptions (Biomass)'!AI42+AI2030</f>
        <v>122.7</v>
      </c>
      <c r="AK2023" s="167">
        <f>AJ2023-'Assumptions (Biomass)'!AJ42+AJ2030</f>
        <v>122.7</v>
      </c>
      <c r="AL2023" s="167">
        <f>AK2023-'Assumptions (Biomass)'!AK42+AK2030</f>
        <v>122.7</v>
      </c>
      <c r="AM2023" s="167">
        <f>AL2023-'Assumptions (Biomass)'!AL42+AL2030</f>
        <v>122.7</v>
      </c>
      <c r="AN2023" s="167">
        <f>AM2023-'Assumptions (Biomass)'!AM42+AM2030</f>
        <v>122.7</v>
      </c>
      <c r="AO2023" s="167">
        <f>AN2023-'Assumptions (Biomass)'!AN42+AN2030</f>
        <v>122.7</v>
      </c>
      <c r="AP2023" s="167">
        <f>AO2023-'Assumptions (Biomass)'!AO42+AO2030</f>
        <v>122.7</v>
      </c>
      <c r="AQ2023" s="167">
        <f>AP2023-'Assumptions (Biomass)'!AP42+AP2030</f>
        <v>122.7</v>
      </c>
      <c r="AR2023" s="167">
        <f>AQ2023-'Assumptions (Biomass)'!AQ42+AQ2030</f>
        <v>122.7</v>
      </c>
      <c r="AS2023" s="167">
        <f>AR2023-'Assumptions (Biomass)'!AR42+AR2030</f>
        <v>122.7</v>
      </c>
      <c r="AT2023" s="167">
        <f>AS2023-'Assumptions (Biomass)'!AS42+AS2030</f>
        <v>122.7</v>
      </c>
      <c r="AU2023" s="167">
        <f>AT2023-'Assumptions (Biomass)'!AT42+AT2030</f>
        <v>122.7</v>
      </c>
      <c r="AV2023" s="167">
        <f>AU2023-'Assumptions (Biomass)'!AU42+AU2030</f>
        <v>122.7</v>
      </c>
      <c r="AW2023" s="167">
        <f>AV2023-'Assumptions (Biomass)'!AV42+AV2030</f>
        <v>122.7</v>
      </c>
      <c r="AX2023" s="167">
        <f>AW2023-'Assumptions (Biomass)'!AW42+AW2030</f>
        <v>122.7</v>
      </c>
      <c r="AY2023" s="167">
        <f>AX2023-'Assumptions (Biomass)'!AX42+AX2030</f>
        <v>122.7</v>
      </c>
      <c r="AZ2023" s="167">
        <f>AY2023-'Assumptions (Biomass)'!AY42+AY2030</f>
        <v>122.7</v>
      </c>
      <c r="BA2023" s="167">
        <f>AZ2023-'Assumptions (Biomass)'!AZ42+AZ2030</f>
        <v>122.7</v>
      </c>
    </row>
    <row r="2024" ht="15.75" customHeight="1">
      <c r="A2024" s="313" t="s">
        <v>350</v>
      </c>
      <c r="B2024" s="24" t="s">
        <v>149</v>
      </c>
      <c r="C2024" s="171">
        <v>98.1</v>
      </c>
      <c r="D2024" s="171">
        <v>99.1</v>
      </c>
      <c r="E2024" s="171">
        <v>102.3</v>
      </c>
      <c r="F2024" s="171">
        <v>102.3</v>
      </c>
      <c r="G2024" s="171">
        <v>102.3</v>
      </c>
      <c r="H2024" s="171">
        <v>102.3</v>
      </c>
      <c r="I2024" s="171">
        <v>104.7</v>
      </c>
      <c r="J2024" s="171">
        <v>104.7</v>
      </c>
      <c r="K2024" s="171">
        <v>104.7</v>
      </c>
      <c r="L2024" s="171">
        <v>105.5</v>
      </c>
      <c r="M2024" s="171">
        <v>112.7</v>
      </c>
      <c r="N2024" s="171">
        <v>114.3</v>
      </c>
      <c r="O2024" s="171">
        <v>114.3</v>
      </c>
      <c r="P2024" s="171">
        <v>119.5</v>
      </c>
      <c r="Q2024" s="171">
        <v>124.3</v>
      </c>
      <c r="R2024" s="171">
        <v>124.3</v>
      </c>
      <c r="S2024" s="171">
        <v>122.7</v>
      </c>
      <c r="T2024" s="171">
        <v>122.7</v>
      </c>
      <c r="U2024" s="171">
        <v>122.7</v>
      </c>
      <c r="V2024" s="314">
        <f t="shared" ref="V2024:W2024" si="70">U2024</f>
        <v>122.7</v>
      </c>
      <c r="W2024" s="314">
        <f t="shared" si="70"/>
        <v>122.7</v>
      </c>
      <c r="X2024" s="154">
        <f t="shared" ref="X2024:AZ2024" si="71">$W2024+($BA$2024-$W$2024)/($BA$2-$W$2)*W$1</f>
        <v>118.61</v>
      </c>
      <c r="Y2024" s="154">
        <f t="shared" si="71"/>
        <v>114.52</v>
      </c>
      <c r="Z2024" s="154">
        <f t="shared" si="71"/>
        <v>110.43</v>
      </c>
      <c r="AA2024" s="154">
        <f t="shared" si="71"/>
        <v>106.34</v>
      </c>
      <c r="AB2024" s="154">
        <f t="shared" si="71"/>
        <v>102.25</v>
      </c>
      <c r="AC2024" s="154">
        <f t="shared" si="71"/>
        <v>98.16</v>
      </c>
      <c r="AD2024" s="154">
        <f t="shared" si="71"/>
        <v>94.07</v>
      </c>
      <c r="AE2024" s="154">
        <f t="shared" si="71"/>
        <v>89.98</v>
      </c>
      <c r="AF2024" s="154">
        <f t="shared" si="71"/>
        <v>85.89</v>
      </c>
      <c r="AG2024" s="154">
        <f t="shared" si="71"/>
        <v>81.8</v>
      </c>
      <c r="AH2024" s="154">
        <f t="shared" si="71"/>
        <v>77.71</v>
      </c>
      <c r="AI2024" s="154">
        <f t="shared" si="71"/>
        <v>73.62</v>
      </c>
      <c r="AJ2024" s="154">
        <f t="shared" si="71"/>
        <v>69.53</v>
      </c>
      <c r="AK2024" s="154">
        <f t="shared" si="71"/>
        <v>65.44</v>
      </c>
      <c r="AL2024" s="154">
        <f t="shared" si="71"/>
        <v>61.35</v>
      </c>
      <c r="AM2024" s="154">
        <f t="shared" si="71"/>
        <v>57.26</v>
      </c>
      <c r="AN2024" s="154">
        <f t="shared" si="71"/>
        <v>53.17</v>
      </c>
      <c r="AO2024" s="154">
        <f t="shared" si="71"/>
        <v>49.08</v>
      </c>
      <c r="AP2024" s="154">
        <f t="shared" si="71"/>
        <v>44.99</v>
      </c>
      <c r="AQ2024" s="154">
        <f t="shared" si="71"/>
        <v>40.9</v>
      </c>
      <c r="AR2024" s="154">
        <f t="shared" si="71"/>
        <v>36.81</v>
      </c>
      <c r="AS2024" s="154">
        <f t="shared" si="71"/>
        <v>32.72</v>
      </c>
      <c r="AT2024" s="154">
        <f t="shared" si="71"/>
        <v>28.63</v>
      </c>
      <c r="AU2024" s="154">
        <f t="shared" si="71"/>
        <v>24.54</v>
      </c>
      <c r="AV2024" s="154">
        <f t="shared" si="71"/>
        <v>20.45</v>
      </c>
      <c r="AW2024" s="154">
        <f t="shared" si="71"/>
        <v>16.36</v>
      </c>
      <c r="AX2024" s="154">
        <f t="shared" si="71"/>
        <v>12.27</v>
      </c>
      <c r="AY2024" s="154">
        <f t="shared" si="71"/>
        <v>8.18</v>
      </c>
      <c r="AZ2024" s="154">
        <f t="shared" si="71"/>
        <v>4.09</v>
      </c>
      <c r="BA2024" s="155">
        <f>Inputs!$H$11</f>
        <v>0</v>
      </c>
    </row>
    <row r="2025" ht="15.75" customHeight="1">
      <c r="A2025" s="315" t="s">
        <v>28</v>
      </c>
      <c r="B2025" s="38" t="s">
        <v>150</v>
      </c>
      <c r="C2025" s="156">
        <v>0.145756</v>
      </c>
      <c r="D2025" s="156">
        <v>0.230696</v>
      </c>
      <c r="E2025" s="156">
        <v>0.239045</v>
      </c>
      <c r="F2025" s="156">
        <v>0.267123</v>
      </c>
      <c r="G2025" s="156">
        <v>0.249875</v>
      </c>
      <c r="H2025" s="156">
        <v>0.289248</v>
      </c>
      <c r="I2025" s="156">
        <v>0.297283</v>
      </c>
      <c r="J2025" s="156">
        <v>0.276133</v>
      </c>
      <c r="K2025" s="156">
        <v>0.023006</v>
      </c>
      <c r="L2025" s="156">
        <v>0.068064</v>
      </c>
      <c r="M2025" s="156">
        <v>0.254829</v>
      </c>
      <c r="N2025" s="156">
        <v>0.226725</v>
      </c>
      <c r="O2025" s="156">
        <v>0.269016</v>
      </c>
      <c r="P2025" s="156">
        <v>0.218313</v>
      </c>
      <c r="Q2025" s="156">
        <v>0.246705</v>
      </c>
      <c r="R2025" s="156">
        <v>0.244967</v>
      </c>
      <c r="S2025" s="156">
        <v>0.243316</v>
      </c>
      <c r="T2025" s="156">
        <v>0.230818</v>
      </c>
      <c r="U2025" s="156">
        <v>0.25239</v>
      </c>
      <c r="V2025" s="242">
        <f t="shared" ref="V2025:W2025" si="72">U2025</f>
        <v>0.25239</v>
      </c>
      <c r="W2025" s="242">
        <f t="shared" si="72"/>
        <v>0.25239</v>
      </c>
      <c r="X2025" s="154">
        <f t="shared" ref="X2025:AZ2025" si="73">$W2025+($BA$2025-$W$2025)/($BA$2-$W$2)*W$1</f>
        <v>0.243977</v>
      </c>
      <c r="Y2025" s="154">
        <f t="shared" si="73"/>
        <v>0.235564</v>
      </c>
      <c r="Z2025" s="154">
        <f t="shared" si="73"/>
        <v>0.227151</v>
      </c>
      <c r="AA2025" s="154">
        <f t="shared" si="73"/>
        <v>0.218738</v>
      </c>
      <c r="AB2025" s="154">
        <f t="shared" si="73"/>
        <v>0.210325</v>
      </c>
      <c r="AC2025" s="154">
        <f t="shared" si="73"/>
        <v>0.201912</v>
      </c>
      <c r="AD2025" s="154">
        <f t="shared" si="73"/>
        <v>0.193499</v>
      </c>
      <c r="AE2025" s="154">
        <f t="shared" si="73"/>
        <v>0.185086</v>
      </c>
      <c r="AF2025" s="154">
        <f t="shared" si="73"/>
        <v>0.176673</v>
      </c>
      <c r="AG2025" s="154">
        <f t="shared" si="73"/>
        <v>0.16826</v>
      </c>
      <c r="AH2025" s="154">
        <f t="shared" si="73"/>
        <v>0.159847</v>
      </c>
      <c r="AI2025" s="154">
        <f t="shared" si="73"/>
        <v>0.151434</v>
      </c>
      <c r="AJ2025" s="154">
        <f t="shared" si="73"/>
        <v>0.143021</v>
      </c>
      <c r="AK2025" s="154">
        <f t="shared" si="73"/>
        <v>0.134608</v>
      </c>
      <c r="AL2025" s="154">
        <f t="shared" si="73"/>
        <v>0.126195</v>
      </c>
      <c r="AM2025" s="154">
        <f t="shared" si="73"/>
        <v>0.117782</v>
      </c>
      <c r="AN2025" s="154">
        <f t="shared" si="73"/>
        <v>0.109369</v>
      </c>
      <c r="AO2025" s="154">
        <f t="shared" si="73"/>
        <v>0.100956</v>
      </c>
      <c r="AP2025" s="154">
        <f t="shared" si="73"/>
        <v>0.092543</v>
      </c>
      <c r="AQ2025" s="154">
        <f t="shared" si="73"/>
        <v>0.08413</v>
      </c>
      <c r="AR2025" s="154">
        <f t="shared" si="73"/>
        <v>0.075717</v>
      </c>
      <c r="AS2025" s="154">
        <f t="shared" si="73"/>
        <v>0.067304</v>
      </c>
      <c r="AT2025" s="154">
        <f t="shared" si="73"/>
        <v>0.058891</v>
      </c>
      <c r="AU2025" s="154">
        <f t="shared" si="73"/>
        <v>0.050478</v>
      </c>
      <c r="AV2025" s="154">
        <f t="shared" si="73"/>
        <v>0.042065</v>
      </c>
      <c r="AW2025" s="154">
        <f t="shared" si="73"/>
        <v>0.033652</v>
      </c>
      <c r="AX2025" s="154">
        <f t="shared" si="73"/>
        <v>0.025239</v>
      </c>
      <c r="AY2025" s="154">
        <f t="shared" si="73"/>
        <v>0.016826</v>
      </c>
      <c r="AZ2025" s="154">
        <f t="shared" si="73"/>
        <v>0.008413</v>
      </c>
      <c r="BA2025" s="243">
        <f>Inputs!$I$11</f>
        <v>0</v>
      </c>
    </row>
    <row r="2026" ht="15.75" customHeight="1">
      <c r="A2026" s="315" t="s">
        <v>31</v>
      </c>
      <c r="B2026" s="159" t="s">
        <v>351</v>
      </c>
      <c r="C2026" s="160">
        <f>'Assumptions (Biomass)'!B18*Model!C2024/10^9+'Assumptions (Biomass)'!B19*Model!C2025/10^3</f>
        <v>0.008125688854</v>
      </c>
      <c r="D2026" s="160">
        <f>'Assumptions (Biomass)'!C18*Model!D2024/10^9+'Assumptions (Biomass)'!C19*Model!D2025/10^3</f>
        <v>0.00868992253</v>
      </c>
      <c r="E2026" s="160">
        <f>'Assumptions (Biomass)'!D18*Model!E2024/10^9+'Assumptions (Biomass)'!D19*Model!E2025/10^3</f>
        <v>0.009143600982</v>
      </c>
      <c r="F2026" s="160">
        <f>'Assumptions (Biomass)'!E18*Model!F2024/10^9+'Assumptions (Biomass)'!E19*Model!F2025/10^3</f>
        <v>0.009430336291</v>
      </c>
      <c r="G2026" s="160">
        <f>'Assumptions (Biomass)'!F18*Model!G2024/10^9+'Assumptions (Biomass)'!F19*Model!G2025/10^3</f>
        <v>0.009537179551</v>
      </c>
      <c r="H2026" s="160">
        <f>'Assumptions (Biomass)'!G18*Model!H2024/10^9+'Assumptions (Biomass)'!G19*Model!H2025/10^3</f>
        <v>0.009883296283</v>
      </c>
      <c r="I2026" s="160">
        <f>'Assumptions (Biomass)'!H18*Model!I2024/10^9+'Assumptions (Biomass)'!H19*Model!I2025/10^3</f>
        <v>0.01031164405</v>
      </c>
      <c r="J2026" s="160">
        <f>'Assumptions (Biomass)'!I18*Model!J2024/10^9+'Assumptions (Biomass)'!I19*Model!J2025/10^3</f>
        <v>0.01041394819</v>
      </c>
      <c r="K2026" s="160">
        <f>'Assumptions (Biomass)'!J18*Model!K2024/10^9+'Assumptions (Biomass)'!J19*Model!K2025/10^3</f>
        <v>0.009482414887</v>
      </c>
      <c r="L2026" s="160">
        <f>'Assumptions (Biomass)'!K18*Model!L2024/10^9+'Assumptions (Biomass)'!K19*Model!L2025/10^3</f>
        <v>0.009939240311</v>
      </c>
      <c r="M2026" s="160">
        <f>'Assumptions (Biomass)'!L18*Model!M2024/10^9+'Assumptions (Biomass)'!L19*Model!M2025/10^3</f>
        <v>0.01166092213</v>
      </c>
      <c r="N2026" s="160">
        <f>'Assumptions (Biomass)'!M18*Model!N2024/10^9+'Assumptions (Biomass)'!M19*Model!N2025/10^3</f>
        <v>0.01190035917</v>
      </c>
      <c r="O2026" s="160">
        <f>'Assumptions (Biomass)'!N18*Model!O2024/10^9+'Assumptions (Biomass)'!N19*Model!O2025/10^3</f>
        <v>0.01232837258</v>
      </c>
      <c r="P2026" s="160">
        <f>'Assumptions (Biomass)'!O18*Model!P2024/10^9+'Assumptions (Biomass)'!O19*Model!P2025/10^3</f>
        <v>0.01282469201</v>
      </c>
      <c r="Q2026" s="160">
        <f>'Assumptions (Biomass)'!P18*Model!Q2024/10^9+'Assumptions (Biomass)'!P19*Model!Q2025/10^3</f>
        <v>0.01368973608</v>
      </c>
      <c r="R2026" s="160">
        <f>'Assumptions (Biomass)'!Q18*Model!R2024/10^9+'Assumptions (Biomass)'!Q19*Model!R2025/10^3</f>
        <v>0.01393956163</v>
      </c>
      <c r="S2026" s="160">
        <f>'Assumptions (Biomass)'!R18*Model!S2024/10^9+'Assumptions (Biomass)'!R19*Model!S2025/10^3</f>
        <v>0.01402789538</v>
      </c>
      <c r="T2026" s="160">
        <f>'Assumptions (Biomass)'!S18*Model!T2024/10^9+'Assumptions (Biomass)'!S19*Model!T2025/10^3</f>
        <v>0.01422701111</v>
      </c>
      <c r="U2026" s="160">
        <f>'Assumptions (Biomass)'!T18*Model!U2024/10^9+'Assumptions (Biomass)'!T19*Model!U2025/10^3</f>
        <v>0.01461176847</v>
      </c>
      <c r="V2026" s="160">
        <f>'Assumptions (Biomass)'!U18*Model!V2024/10^9+'Assumptions (Biomass)'!U19*Model!V2025/10^3</f>
        <v>0.01488784669</v>
      </c>
      <c r="W2026" s="160">
        <f>'Assumptions (Biomass)'!V18*Model!W2024/10^9+'Assumptions (Biomass)'!V19*Model!W2025/10^3</f>
        <v>0.0151691412</v>
      </c>
      <c r="X2026" s="160">
        <f>'Assumptions (Biomass)'!W18*Model!X2024/10^9+'Assumptions (Biomass)'!W19*Model!X2025/10^3</f>
        <v>0.01494055887</v>
      </c>
      <c r="Y2026" s="160">
        <f>'Assumptions (Biomass)'!X18*Model!Y2024/10^9+'Assumptions (Biomass)'!X19*Model!Y2025/10^3</f>
        <v>0.0146979235</v>
      </c>
      <c r="Z2026" s="160">
        <f>'Assumptions (Biomass)'!Y18*Model!Z2024/10^9+'Assumptions (Biomass)'!Y19*Model!Z2025/10^3</f>
        <v>0.01444078564</v>
      </c>
      <c r="AA2026" s="160">
        <f>'Assumptions (Biomass)'!Z18*Model!AA2024/10^9+'Assumptions (Biomass)'!Z19*Model!AA2025/10^3</f>
        <v>0.01416868389</v>
      </c>
      <c r="AB2026" s="160">
        <f>'Assumptions (Biomass)'!AA18*Model!AB2024/10^9+'Assumptions (Biomass)'!AA19*Model!AB2025/10^3</f>
        <v>0.01388114458</v>
      </c>
      <c r="AC2026" s="160">
        <f>'Assumptions (Biomass)'!AB18*Model!AC2024/10^9+'Assumptions (Biomass)'!AB19*Model!AC2025/10^3</f>
        <v>0.0135776815</v>
      </c>
      <c r="AD2026" s="160">
        <f>'Assumptions (Biomass)'!AC18*Model!AD2024/10^9+'Assumptions (Biomass)'!AC19*Model!AD2025/10^3</f>
        <v>0.01325779554</v>
      </c>
      <c r="AE2026" s="160">
        <f>'Assumptions (Biomass)'!AD18*Model!AE2024/10^9+'Assumptions (Biomass)'!AD19*Model!AE2025/10^3</f>
        <v>0.01292097446</v>
      </c>
      <c r="AF2026" s="160">
        <f>'Assumptions (Biomass)'!AE18*Model!AF2024/10^9+'Assumptions (Biomass)'!AE19*Model!AF2025/10^3</f>
        <v>0.01256669249</v>
      </c>
      <c r="AG2026" s="160">
        <f>'Assumptions (Biomass)'!AF18*Model!AG2024/10^9+'Assumptions (Biomass)'!AF19*Model!AG2025/10^3</f>
        <v>0.01219441005</v>
      </c>
      <c r="AH2026" s="160">
        <f>'Assumptions (Biomass)'!AG18*Model!AH2024/10^9+'Assumptions (Biomass)'!AG19*Model!AH2025/10^3</f>
        <v>0.01180357343</v>
      </c>
      <c r="AI2026" s="160">
        <f>'Assumptions (Biomass)'!AH18*Model!AI2024/10^9+'Assumptions (Biomass)'!AH19*Model!AI2025/10^3</f>
        <v>0.01139361437</v>
      </c>
      <c r="AJ2026" s="160">
        <f>'Assumptions (Biomass)'!AI18*Model!AJ2024/10^9+'Assumptions (Biomass)'!AI19*Model!AJ2025/10^3</f>
        <v>0.0109639498</v>
      </c>
      <c r="AK2026" s="160">
        <f>'Assumptions (Biomass)'!AJ18*Model!AK2024/10^9+'Assumptions (Biomass)'!AJ19*Model!AK2025/10^3</f>
        <v>0.01051398143</v>
      </c>
      <c r="AL2026" s="160">
        <f>'Assumptions (Biomass)'!AK18*Model!AL2024/10^9+'Assumptions (Biomass)'!AK19*Model!AL2025/10^3</f>
        <v>0.0100430954</v>
      </c>
      <c r="AM2026" s="160">
        <f>'Assumptions (Biomass)'!AL18*Model!AM2024/10^9+'Assumptions (Biomass)'!AL19*Model!AM2025/10^3</f>
        <v>0.009550661891</v>
      </c>
      <c r="AN2026" s="160">
        <f>'Assumptions (Biomass)'!AM18*Model!AN2024/10^9+'Assumptions (Biomass)'!AM19*Model!AN2025/10^3</f>
        <v>0.009036034767</v>
      </c>
      <c r="AO2026" s="160">
        <f>'Assumptions (Biomass)'!AN18*Model!AO2024/10^9+'Assumptions (Biomass)'!AN19*Model!AO2025/10^3</f>
        <v>0.008498551156</v>
      </c>
      <c r="AP2026" s="160">
        <f>'Assumptions (Biomass)'!AO18*Model!AP2024/10^9+'Assumptions (Biomass)'!AO19*Model!AP2025/10^3</f>
        <v>0.007937531066</v>
      </c>
      <c r="AQ2026" s="160">
        <f>'Assumptions (Biomass)'!AP18*Model!AQ2024/10^9+'Assumptions (Biomass)'!AP19*Model!AQ2025/10^3</f>
        <v>0.007352276966</v>
      </c>
      <c r="AR2026" s="160">
        <f>'Assumptions (Biomass)'!AQ18*Model!AR2024/10^9+'Assumptions (Biomass)'!AQ19*Model!AR2025/10^3</f>
        <v>0.006742073369</v>
      </c>
      <c r="AS2026" s="160">
        <f>'Assumptions (Biomass)'!AR18*Model!AS2024/10^9+'Assumptions (Biomass)'!AR19*Model!AS2025/10^3</f>
        <v>0.006106186403</v>
      </c>
      <c r="AT2026" s="160">
        <f>'Assumptions (Biomass)'!AS18*Model!AT2024/10^9+'Assumptions (Biomass)'!AS19*Model!AT2025/10^3</f>
        <v>0.005443863371</v>
      </c>
      <c r="AU2026" s="160">
        <f>'Assumptions (Biomass)'!AT18*Model!AU2024/10^9+'Assumptions (Biomass)'!AT19*Model!AU2025/10^3</f>
        <v>0.004754332301</v>
      </c>
      <c r="AV2026" s="160">
        <f>'Assumptions (Biomass)'!AU18*Model!AV2024/10^9+'Assumptions (Biomass)'!AU19*Model!AV2025/10^3</f>
        <v>0.004036801487</v>
      </c>
      <c r="AW2026" s="160">
        <f>'Assumptions (Biomass)'!AV18*Model!AW2024/10^9+'Assumptions (Biomass)'!AV19*Model!AW2025/10^3</f>
        <v>0.003290459018</v>
      </c>
      <c r="AX2026" s="160">
        <f>'Assumptions (Biomass)'!AW18*Model!AX2024/10^9+'Assumptions (Biomass)'!AW19*Model!AX2025/10^3</f>
        <v>0.002514472299</v>
      </c>
      <c r="AY2026" s="160">
        <f>'Assumptions (Biomass)'!AX18*Model!AY2024/10^9+'Assumptions (Biomass)'!AX19*Model!AY2025/10^3</f>
        <v>0.001707987557</v>
      </c>
      <c r="AZ2026" s="160">
        <f>'Assumptions (Biomass)'!AY18*Model!AZ2024/10^9+'Assumptions (Biomass)'!AY19*Model!AZ2025/10^3</f>
        <v>0.0008701293396</v>
      </c>
      <c r="BA2026" s="160">
        <f>'Assumptions (Biomass)'!AZ18*Model!BA2024/10^9+'Assumptions (Biomass)'!AZ19*Model!BA2025/10^3</f>
        <v>0</v>
      </c>
    </row>
    <row r="2027" ht="15.75" customHeight="1">
      <c r="A2027" s="313" t="s">
        <v>34</v>
      </c>
      <c r="B2027" s="316" t="s">
        <v>351</v>
      </c>
      <c r="C2027" s="317">
        <f>C2025*'Assumptions (Biomass)'!B22*1000*'Assumptions (Biomass)'!B23/10^9</f>
        <v>0.003681898327</v>
      </c>
      <c r="D2027" s="317">
        <f>D2025*'Assumptions (Biomass)'!C22*1000*'Assumptions (Biomass)'!C23/10^9</f>
        <v>0.005827542032</v>
      </c>
      <c r="E2027" s="317">
        <f>E2025*'Assumptions (Biomass)'!D22*1000*'Assumptions (Biomass)'!D23/10^9</f>
        <v>0.006038443602</v>
      </c>
      <c r="F2027" s="317">
        <f>F2025*'Assumptions (Biomass)'!E22*1000*'Assumptions (Biomass)'!E23/10^9</f>
        <v>0.006747713486</v>
      </c>
      <c r="G2027" s="317">
        <f>G2025*'Assumptions (Biomass)'!F22*1000*'Assumptions (Biomass)'!F23/10^9</f>
        <v>0.006312016963</v>
      </c>
      <c r="H2027" s="317">
        <f>H2025*'Assumptions (Biomass)'!G22*1000*'Assumptions (Biomass)'!G23/10^9</f>
        <v>0.007306606434</v>
      </c>
      <c r="I2027" s="317">
        <f>I2025*'Assumptions (Biomass)'!H22*1000*'Assumptions (Biomass)'!H23/10^9</f>
        <v>0.007509576144</v>
      </c>
      <c r="J2027" s="317">
        <f>J2025*'Assumptions (Biomass)'!I22*1000*'Assumptions (Biomass)'!I23/10^9</f>
        <v>0.006975312377</v>
      </c>
      <c r="K2027" s="317">
        <f>K2025*'Assumptions (Biomass)'!J22*1000*'Assumptions (Biomass)'!J23/10^9</f>
        <v>0.0005811476228</v>
      </c>
      <c r="L2027" s="317">
        <f>L2025*'Assumptions (Biomass)'!K22*1000*'Assumptions (Biomass)'!K23/10^9</f>
        <v>0.001719344162</v>
      </c>
      <c r="M2027" s="317">
        <f>M2025*'Assumptions (Biomass)'!L22*1000*'Assumptions (Biomass)'!L23/10^9</f>
        <v>0.006437158462</v>
      </c>
      <c r="N2027" s="317">
        <f>N2025*'Assumptions (Biomass)'!M22*1000*'Assumptions (Biomass)'!M23/10^9</f>
        <v>0.0057272318</v>
      </c>
      <c r="O2027" s="317">
        <f>O2025*'Assumptions (Biomass)'!N22*1000*'Assumptions (Biomass)'!N23/10^9</f>
        <v>0.006795531988</v>
      </c>
      <c r="P2027" s="317">
        <f>P2025*'Assumptions (Biomass)'!O22*1000*'Assumptions (Biomass)'!O23/10^9</f>
        <v>0.005514738807</v>
      </c>
      <c r="Q2027" s="317">
        <f>Q2025*'Assumptions (Biomass)'!P22*1000*'Assumptions (Biomass)'!P23/10^9</f>
        <v>0.00623194055</v>
      </c>
      <c r="R2027" s="317">
        <f>R2025*'Assumptions (Biomass)'!Q22*1000*'Assumptions (Biomass)'!Q23/10^9</f>
        <v>0.006188037456</v>
      </c>
      <c r="S2027" s="317">
        <f>S2025*'Assumptions (Biomass)'!R22*1000*'Assumptions (Biomass)'!R23/10^9</f>
        <v>0.006146332044</v>
      </c>
      <c r="T2027" s="317">
        <f>T2025*'Assumptions (Biomass)'!S22*1000*'Assumptions (Biomass)'!S23/10^9</f>
        <v>0.005830623838</v>
      </c>
      <c r="U2027" s="317">
        <f>U2025*'Assumptions (Biomass)'!T22*1000*'Assumptions (Biomass)'!T23/10^9</f>
        <v>0.006690145293</v>
      </c>
      <c r="V2027" s="317">
        <f>V2025*'Assumptions (Biomass)'!U22*1000*'Assumptions (Biomass)'!U23/10^9</f>
        <v>0.006864969581</v>
      </c>
      <c r="W2027" s="317">
        <f>W2025*'Assumptions (Biomass)'!V22*1000*'Assumptions (Biomass)'!V23/10^9</f>
        <v>0.007021913284</v>
      </c>
      <c r="X2027" s="317">
        <f>X2025*'Assumptions (Biomass)'!W22*1000*'Assumptions (Biomass)'!W23/10^9</f>
        <v>0.006786388653</v>
      </c>
      <c r="Y2027" s="317">
        <f>Y2025*'Assumptions (Biomass)'!X22*1000*'Assumptions (Biomass)'!X23/10^9</f>
        <v>0.006545782439</v>
      </c>
      <c r="Z2027" s="317">
        <f>Z2025*'Assumptions (Biomass)'!Y22*1000*'Assumptions (Biomass)'!Y23/10^9</f>
        <v>0.006303271124</v>
      </c>
      <c r="AA2027" s="317">
        <f>AA2025*'Assumptions (Biomass)'!Z22*1000*'Assumptions (Biomass)'!Z23/10^9</f>
        <v>0.006062067244</v>
      </c>
      <c r="AB2027" s="317">
        <f>AB2025*'Assumptions (Biomass)'!AA22*1000*'Assumptions (Biomass)'!AA23/10^9</f>
        <v>0.005811893352</v>
      </c>
      <c r="AC2027" s="317">
        <f>AC2025*'Assumptions (Biomass)'!AB22*1000*'Assumptions (Biomass)'!AB23/10^9</f>
        <v>0.005565716558</v>
      </c>
      <c r="AD2027" s="317">
        <f>AD2025*'Assumptions (Biomass)'!AC22*1000*'Assumptions (Biomass)'!AC23/10^9</f>
        <v>0.005334136425</v>
      </c>
      <c r="AE2027" s="317">
        <f>AE2025*'Assumptions (Biomass)'!AD22*1000*'Assumptions (Biomass)'!AD23/10^9</f>
        <v>0.005088485813</v>
      </c>
      <c r="AF2027" s="317">
        <f>AF2025*'Assumptions (Biomass)'!AE22*1000*'Assumptions (Biomass)'!AE23/10^9</f>
        <v>0.004881672355</v>
      </c>
      <c r="AG2027" s="317">
        <f>AG2025*'Assumptions (Biomass)'!AF22*1000*'Assumptions (Biomass)'!AF23/10^9</f>
        <v>0.004623311142</v>
      </c>
      <c r="AH2027" s="317">
        <f>AH2025*'Assumptions (Biomass)'!AG22*1000*'Assumptions (Biomass)'!AG23/10^9</f>
        <v>0.004378678588</v>
      </c>
      <c r="AI2027" s="317">
        <f>AI2025*'Assumptions (Biomass)'!AH22*1000*'Assumptions (Biomass)'!AH23/10^9</f>
        <v>0.004121897535</v>
      </c>
      <c r="AJ2027" s="317">
        <f>AJ2025*'Assumptions (Biomass)'!AI22*1000*'Assumptions (Biomass)'!AI23/10^9</f>
        <v>0.003875045966</v>
      </c>
      <c r="AK2027" s="317">
        <f>AK2025*'Assumptions (Biomass)'!AJ22*1000*'Assumptions (Biomass)'!AJ23/10^9</f>
        <v>0.003621609338</v>
      </c>
      <c r="AL2027" s="317">
        <f>AL2025*'Assumptions (Biomass)'!AK22*1000*'Assumptions (Biomass)'!AK23/10^9</f>
        <v>0.00335903967</v>
      </c>
      <c r="AM2027" s="317">
        <f>AM2025*'Assumptions (Biomass)'!AL22*1000*'Assumptions (Biomass)'!AL23/10^9</f>
        <v>0.00313176497</v>
      </c>
      <c r="AN2027" s="317">
        <f>AN2025*'Assumptions (Biomass)'!AM22*1000*'Assumptions (Biomass)'!AM23/10^9</f>
        <v>0.002866411016</v>
      </c>
      <c r="AO2027" s="317">
        <f>AO2025*'Assumptions (Biomass)'!AN22*1000*'Assumptions (Biomass)'!AN23/10^9</f>
        <v>0.002621724276</v>
      </c>
      <c r="AP2027" s="317">
        <f>AP2025*'Assumptions (Biomass)'!AO22*1000*'Assumptions (Biomass)'!AO23/10^9</f>
        <v>0.002381965717</v>
      </c>
      <c r="AQ2027" s="317">
        <f>AQ2025*'Assumptions (Biomass)'!AP22*1000*'Assumptions (Biomass)'!AP23/10^9</f>
        <v>0.002143772419</v>
      </c>
      <c r="AR2027" s="317">
        <f>AR2025*'Assumptions (Biomass)'!AQ22*1000*'Assumptions (Biomass)'!AQ23/10^9</f>
        <v>0.001911286399</v>
      </c>
      <c r="AS2027" s="317">
        <f>AS2025*'Assumptions (Biomass)'!AR22*1000*'Assumptions (Biomass)'!AR23/10^9</f>
        <v>0.001682651093</v>
      </c>
      <c r="AT2027" s="317">
        <f>AT2025*'Assumptions (Biomass)'!AS22*1000*'Assumptions (Biomass)'!AS23/10^9</f>
        <v>0.001458928624</v>
      </c>
      <c r="AU2027" s="317">
        <f>AU2025*'Assumptions (Biomass)'!AT22*1000*'Assumptions (Biomass)'!AT23/10^9</f>
        <v>0.001234156295</v>
      </c>
      <c r="AV2027" s="317">
        <f>AV2025*'Assumptions (Biomass)'!AU22*1000*'Assumptions (Biomass)'!AU23/10^9</f>
        <v>0.001017894268</v>
      </c>
      <c r="AW2027" s="317">
        <f>AW2025*'Assumptions (Biomass)'!AV22*1000*'Assumptions (Biomass)'!AV23/10^9</f>
        <v>0.0008035020981</v>
      </c>
      <c r="AX2027" s="317">
        <f>AX2025*'Assumptions (Biomass)'!AW22*1000*'Assumptions (Biomass)'!AW23/10^9</f>
        <v>0.0005980247884</v>
      </c>
      <c r="AY2027" s="317">
        <f>AY2025*'Assumptions (Biomass)'!AX22*1000*'Assumptions (Biomass)'!AX23/10^9</f>
        <v>0.0003918579048</v>
      </c>
      <c r="AZ2027" s="317">
        <f>AZ2025*'Assumptions (Biomass)'!AY22*1000*'Assumptions (Biomass)'!AY23/10^9</f>
        <v>0.0001939533805</v>
      </c>
      <c r="BA2027" s="317">
        <f>BA2025*'Assumptions (Biomass)'!AZ22*1000*'Assumptions (Biomass)'!AZ23/10^9</f>
        <v>0</v>
      </c>
    </row>
    <row r="2028" ht="15.75" customHeight="1">
      <c r="A2028" s="315" t="s">
        <v>36</v>
      </c>
      <c r="B2028" s="159" t="s">
        <v>351</v>
      </c>
      <c r="C2028" s="95">
        <f>C2025*'Assumptions (Biomass)'!B36/10^3</f>
        <v>0.00975641107</v>
      </c>
      <c r="D2028" s="95">
        <f>D2025*'Assumptions (Biomass)'!C36/10^3</f>
        <v>0.01581714064</v>
      </c>
      <c r="E2028" s="95">
        <f>E2025*'Assumptions (Biomass)'!D36/10^3</f>
        <v>0.01481782584</v>
      </c>
      <c r="F2028" s="95">
        <f>F2025*'Assumptions (Biomass)'!E36/10^3</f>
        <v>0.02012769134</v>
      </c>
      <c r="G2028" s="95">
        <f>G2025*'Assumptions (Biomass)'!F36/10^3</f>
        <v>0.01978202904</v>
      </c>
      <c r="H2028" s="95">
        <f>H2025*'Assumptions (Biomass)'!G36/10^3</f>
        <v>0.02772525962</v>
      </c>
      <c r="I2028" s="95">
        <f>I2025*'Assumptions (Biomass)'!H36/10^3</f>
        <v>0.02563700217</v>
      </c>
      <c r="J2028" s="95">
        <f>J2025*'Assumptions (Biomass)'!I36/10^3</f>
        <v>0.02420352688</v>
      </c>
      <c r="K2028" s="95">
        <f>K2025*'Assumptions (Biomass)'!J36/10^3</f>
        <v>0.002333687229</v>
      </c>
      <c r="L2028" s="95">
        <f>L2025*'Assumptions (Biomass)'!K36/10^3</f>
        <v>0.004820639606</v>
      </c>
      <c r="M2028" s="95">
        <f>M2025*'Assumptions (Biomass)'!L36/10^3</f>
        <v>0.01866084736</v>
      </c>
      <c r="N2028" s="95">
        <f>N2025*'Assumptions (Biomass)'!M36/10^3</f>
        <v>0.01599370297</v>
      </c>
      <c r="O2028" s="95">
        <f>O2025*'Assumptions (Biomass)'!N36/10^3</f>
        <v>0.01640938416</v>
      </c>
      <c r="P2028" s="95">
        <f>P2025*'Assumptions (Biomass)'!O36/10^3</f>
        <v>0.01478291198</v>
      </c>
      <c r="Q2028" s="95">
        <f>Q2025*'Assumptions (Biomass)'!P36/10^3</f>
        <v>0.01792639943</v>
      </c>
      <c r="R2028" s="95">
        <f>R2025*'Assumptions (Biomass)'!Q36/10^3</f>
        <v>0.0146653414</v>
      </c>
      <c r="S2028" s="95">
        <f>S2025*'Assumptions (Biomass)'!R36/10^3</f>
        <v>0.01558925612</v>
      </c>
      <c r="T2028" s="95">
        <f>T2025*'Assumptions (Biomass)'!S36/10^3</f>
        <v>0.01443535772</v>
      </c>
      <c r="U2028" s="95">
        <f>U2025*'Assumptions (Biomass)'!T36/10^3</f>
        <v>0.016203438</v>
      </c>
      <c r="V2028" s="95">
        <f>V2025*'Assumptions (Biomass)'!U36/10^3</f>
        <v>0.0164280651</v>
      </c>
      <c r="W2028" s="95">
        <f>W2025*'Assumptions (Biomass)'!V36/10^3</f>
        <v>0.01713558494</v>
      </c>
      <c r="X2028" s="95">
        <f>X2025*'Assumptions (Biomass)'!W36/10^3</f>
        <v>0.01669003473</v>
      </c>
      <c r="Y2028" s="95">
        <f>Y2025*'Assumptions (Biomass)'!X36/10^3</f>
        <v>0.01626330087</v>
      </c>
      <c r="Z2028" s="95">
        <f>Z2025*'Assumptions (Biomass)'!Y36/10^3</f>
        <v>0.01593826117</v>
      </c>
      <c r="AA2028" s="95">
        <f>AA2025*'Assumptions (Biomass)'!Z36/10^3</f>
        <v>0.01563966638</v>
      </c>
      <c r="AB2028" s="95">
        <f>AB2025*'Assumptions (Biomass)'!AA36/10^3</f>
        <v>0.01546237679</v>
      </c>
      <c r="AC2028" s="95">
        <f>AC2025*'Assumptions (Biomass)'!AB36/10^3</f>
        <v>0.01508355732</v>
      </c>
      <c r="AD2028" s="95">
        <f>AD2025*'Assumptions (Biomass)'!AC36/10^3</f>
        <v>0.01473913036</v>
      </c>
      <c r="AE2028" s="95">
        <f>AE2025*'Assumptions (Biomass)'!AD36/10^3</f>
        <v>0.01434591962</v>
      </c>
      <c r="AF2028" s="95">
        <f>AF2025*'Assumptions (Biomass)'!AE36/10^3</f>
        <v>0.0139460419</v>
      </c>
      <c r="AG2028" s="95">
        <f>AG2025*'Assumptions (Biomass)'!AF36/10^3</f>
        <v>0.01352722232</v>
      </c>
      <c r="AH2028" s="95">
        <f>AH2025*'Assumptions (Biomass)'!AG36/10^3</f>
        <v>0.01310732932</v>
      </c>
      <c r="AI2028" s="95">
        <f>AI2025*'Assumptions (Biomass)'!AH36/10^3</f>
        <v>0.01261265771</v>
      </c>
      <c r="AJ2028" s="95">
        <f>AJ2025*'Assumptions (Biomass)'!AI36/10^3</f>
        <v>0.01209273734</v>
      </c>
      <c r="AK2028" s="95">
        <f>AK2025*'Assumptions (Biomass)'!AJ36/10^3</f>
        <v>0.01155509532</v>
      </c>
      <c r="AL2028" s="95">
        <f>AL2025*'Assumptions (Biomass)'!AK36/10^3</f>
        <v>0.01101461509</v>
      </c>
      <c r="AM2028" s="95">
        <f>AM2025*'Assumptions (Biomass)'!AL36/10^3</f>
        <v>0.01049338212</v>
      </c>
      <c r="AN2028" s="95">
        <f>AN2025*'Assumptions (Biomass)'!AM36/10^3</f>
        <v>0.009935638836</v>
      </c>
      <c r="AO2028" s="95">
        <f>AO2025*'Assumptions (Biomass)'!AN36/10^3</f>
        <v>0.009377284936</v>
      </c>
      <c r="AP2028" s="95">
        <f>AP2025*'Assumptions (Biomass)'!AO36/10^3</f>
        <v>0.008787918446</v>
      </c>
      <c r="AQ2028" s="95">
        <f>AQ2025*'Assumptions (Biomass)'!AP36/10^3</f>
        <v>0.008152032947</v>
      </c>
      <c r="AR2028" s="95">
        <f>AR2025*'Assumptions (Biomass)'!AQ36/10^3</f>
        <v>0.007480303524</v>
      </c>
      <c r="AS2028" s="95">
        <f>AS2025*'Assumptions (Biomass)'!AR36/10^3</f>
        <v>0.006775824816</v>
      </c>
      <c r="AT2028" s="95">
        <f>AT2025*'Assumptions (Biomass)'!AS36/10^3</f>
        <v>0.006046327781</v>
      </c>
      <c r="AU2028" s="95">
        <f>AU2025*'Assumptions (Biomass)'!AT36/10^3</f>
        <v>0.005290000511</v>
      </c>
      <c r="AV2028" s="95">
        <f>AV2025*'Assumptions (Biomass)'!AU36/10^3</f>
        <v>0.004500161233</v>
      </c>
      <c r="AW2028" s="95">
        <f>AW2025*'Assumptions (Biomass)'!AV36/10^3</f>
        <v>0.003667374096</v>
      </c>
      <c r="AX2028" s="95">
        <f>AX2025*'Assumptions (Biomass)'!AW36/10^3</f>
        <v>0.002810984034</v>
      </c>
      <c r="AY2028" s="95">
        <f>AY2025*'Assumptions (Biomass)'!AX36/10^3</f>
        <v>0.00194154053</v>
      </c>
      <c r="AZ2028" s="95">
        <f>AZ2025*'Assumptions (Biomass)'!AY36/10^3</f>
        <v>0.000996629219</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1.0</v>
      </c>
      <c r="E2030" s="319">
        <v>3.2</v>
      </c>
      <c r="F2030" s="319">
        <v>0.0</v>
      </c>
      <c r="G2030" s="319">
        <v>0.0</v>
      </c>
      <c r="H2030" s="319">
        <v>0.0</v>
      </c>
      <c r="I2030" s="319">
        <v>2.4</v>
      </c>
      <c r="J2030" s="319">
        <v>0.0</v>
      </c>
      <c r="K2030" s="319">
        <v>0.0</v>
      </c>
      <c r="L2030" s="319">
        <v>0.8</v>
      </c>
      <c r="M2030" s="319">
        <v>7.2</v>
      </c>
      <c r="N2030" s="319">
        <v>1.6</v>
      </c>
      <c r="O2030" s="319">
        <v>0.0</v>
      </c>
      <c r="P2030" s="319">
        <v>3.6</v>
      </c>
      <c r="Q2030" s="319">
        <v>4.8</v>
      </c>
      <c r="R2030" s="319">
        <v>0.0</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0.009633300599</v>
      </c>
      <c r="D2032" s="177">
        <f t="shared" si="75"/>
        <v>0.003351352831</v>
      </c>
      <c r="E2032" s="177">
        <f t="shared" si="75"/>
        <v>0</v>
      </c>
      <c r="F2032" s="177">
        <f t="shared" si="75"/>
        <v>0.002600689502</v>
      </c>
      <c r="G2032" s="177">
        <f t="shared" si="75"/>
        <v>0.002670705272</v>
      </c>
      <c r="H2032" s="177">
        <f t="shared" si="75"/>
        <v>0.002753895327</v>
      </c>
      <c r="I2032" s="177">
        <f t="shared" si="75"/>
        <v>0.0009457446808</v>
      </c>
      <c r="J2032" s="177">
        <f t="shared" si="75"/>
        <v>0.009711502806</v>
      </c>
      <c r="K2032" s="177">
        <f t="shared" si="75"/>
        <v>0.01188048483</v>
      </c>
      <c r="L2032" s="177">
        <f t="shared" si="75"/>
        <v>0.01097346626</v>
      </c>
      <c r="M2032" s="177">
        <f t="shared" si="75"/>
        <v>0.006559879707</v>
      </c>
      <c r="N2032" s="177">
        <f t="shared" si="75"/>
        <v>0.01081808537</v>
      </c>
      <c r="O2032" s="177">
        <f t="shared" si="75"/>
        <v>0.01102555904</v>
      </c>
      <c r="P2032" s="177">
        <f t="shared" si="75"/>
        <v>0.006410885581</v>
      </c>
      <c r="Q2032" s="177">
        <f t="shared" si="75"/>
        <v>0</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0.003074457638</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0.006558842961</v>
      </c>
      <c r="D2035" s="177">
        <f>IF($E$2030&gt;0,'Assumptions (Biomass)'!$V$14*Model!$E$2030*'Assumptions (Biomass)'!C$2/10^9,0)</f>
        <v>0.003351352831</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0.002600689502</v>
      </c>
      <c r="G2039" s="177">
        <f>IF($I$2030&gt;0,'Assumptions (Biomass)'!$V$14*Model!$I$2030*'Assumptions (Biomass)'!F$2/10^9,0)</f>
        <v>0.002670705272</v>
      </c>
      <c r="H2039" s="177">
        <f>IF($I$2030&gt;0,'Assumptions (Biomass)'!$V$14*Model!$I$2030*'Assumptions (Biomass)'!G$2/10^9,0)</f>
        <v>0.002753895327</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v>
      </c>
      <c r="H2040" s="177">
        <f>IF($J$2030&gt;0,'Assumptions (Biomass)'!$V$14*Model!$J$2030*'Assumptions (Biomass)'!G$2/10^9,0)</f>
        <v>0</v>
      </c>
      <c r="I2040" s="177">
        <f>IF($J$2030&gt;0,'Assumptions (Biomass)'!$V$14*Model!$J$2030*'Assumptions (Biomass)'!H$2/10^9,0)</f>
        <v>0</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v>
      </c>
      <c r="I2041" s="177">
        <f>IF($K$2030&gt;0,'Assumptions (Biomass)'!$V$14*Model!$K$2030*'Assumptions (Biomass)'!H$2/10^9,0)</f>
        <v>0</v>
      </c>
      <c r="J2041" s="177">
        <f>IF($K$2030&gt;0,'Assumptions (Biomass)'!$V$14*Model!$K$2030*'Assumptions (Biomass)'!I$2/10^9,0)</f>
        <v>0</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0.0009457446808</v>
      </c>
      <c r="J2042" s="177">
        <f>IF($L$2030&gt;0,'Assumptions (Biomass)'!$V$14*Model!$L$2030*'Assumptions (Biomass)'!I$2/10^9,0)</f>
        <v>0.0009711502806</v>
      </c>
      <c r="K2042" s="177">
        <f>IF($L$2030&gt;0,'Assumptions (Biomass)'!$V$14*Model!$L$2030*'Assumptions (Biomass)'!J$2/10^9,0)</f>
        <v>0.0009900404022</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0.008740352526</v>
      </c>
      <c r="K2043" s="177">
        <f>IF($M$2030&gt;0,'Assumptions (Biomass)'!$V$14*Model!$M$2030*'Assumptions (Biomass)'!J$2/10^9,0)</f>
        <v>0.00891036362</v>
      </c>
      <c r="L2043" s="177">
        <f>IF($M$2030&gt;0,'Assumptions (Biomass)'!$V$14*Model!$M$2030*'Assumptions (Biomass)'!K$2/10^9,0)</f>
        <v>0.00897829058</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0.001980080804</v>
      </c>
      <c r="L2044" s="160">
        <f>IF($N$2030&gt;0,'Assumptions (Biomass)'!$V$14*Model!$N$2030*'Assumptions (Biomass)'!K$2/10^9,0)</f>
        <v>0.001995175684</v>
      </c>
      <c r="M2044" s="160">
        <f>IF($N$2030&gt;0,'Assumptions (Biomass)'!$V$14*Model!$N$2030*'Assumptions (Biomass)'!L$2/10^9,0)</f>
        <v>0.002018424525</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v>
      </c>
      <c r="M2045" s="160">
        <f>IF($O$2030&gt;0,'Assumptions (Biomass)'!$V$14*Model!$O$2030*'Assumptions (Biomass)'!L$2/10^9,0)</f>
        <v>0</v>
      </c>
      <c r="N2045" s="160">
        <f>IF($O$2030&gt;0,'Assumptions (Biomass)'!$V$14*Model!$O$2030*'Assumptions (Biomass)'!M$2/10^9,0)</f>
        <v>0</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0.004541455182</v>
      </c>
      <c r="N2046" s="177">
        <f>IF($P$2030&gt;0,'Assumptions (Biomass)'!$V$14*Model!$P$2030*'Assumptions (Biomass)'!M$2/10^9,0)</f>
        <v>0.004636322303</v>
      </c>
      <c r="O2046" s="177">
        <f>IF($P$2030&gt;0,'Assumptions (Biomass)'!$V$14*Model!$P$2030*'Assumptions (Biomass)'!N$2/10^9,0)</f>
        <v>0.00472523959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0.00618176307</v>
      </c>
      <c r="O2047" s="177">
        <f>IF($Q$2030&gt;0,'Assumptions (Biomass)'!$V$14*Model!$Q$2030*'Assumptions (Biomass)'!N$2/10^9,0)</f>
        <v>0.006300319453</v>
      </c>
      <c r="P2047" s="177">
        <f>IF($Q$2030&gt;0,'Assumptions (Biomass)'!$V$14*Model!$Q$2030*'Assumptions (Biomass)'!O$2/10^9,0)</f>
        <v>0.006410885581</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0.00577998036</v>
      </c>
      <c r="D2084" s="279">
        <f>'Assumptions (Biomass)'!$V$5*Model!D2032</f>
        <v>0.002010811698</v>
      </c>
      <c r="E2084" s="279">
        <f>'Assumptions (Biomass)'!$V$5*Model!E2032</f>
        <v>0</v>
      </c>
      <c r="F2084" s="279">
        <f>'Assumptions (Biomass)'!$V$5*Model!F2032</f>
        <v>0.001560413701</v>
      </c>
      <c r="G2084" s="279">
        <f>'Assumptions (Biomass)'!$V$5*Model!G2032</f>
        <v>0.001602423163</v>
      </c>
      <c r="H2084" s="279">
        <f>'Assumptions (Biomass)'!$V$5*Model!H2032</f>
        <v>0.001652337196</v>
      </c>
      <c r="I2084" s="279">
        <f>'Assumptions (Biomass)'!$V$5*Model!I2032</f>
        <v>0.0005674468085</v>
      </c>
      <c r="J2084" s="279">
        <f>'Assumptions (Biomass)'!$V$5*Model!J2032</f>
        <v>0.005826901684</v>
      </c>
      <c r="K2084" s="279">
        <f>'Assumptions (Biomass)'!$V$5*Model!K2032</f>
        <v>0.007128290896</v>
      </c>
      <c r="L2084" s="279">
        <f>'Assumptions (Biomass)'!$V$5*Model!L2032</f>
        <v>0.006584079759</v>
      </c>
      <c r="M2084" s="279">
        <f>'Assumptions (Biomass)'!$V$5*Model!M2032</f>
        <v>0.003935927824</v>
      </c>
      <c r="N2084" s="279">
        <f>'Assumptions (Biomass)'!$V$5*Model!N2032</f>
        <v>0.006490851224</v>
      </c>
      <c r="O2084" s="279">
        <f>'Assumptions (Biomass)'!$V$5*Model!O2032</f>
        <v>0.006615335426</v>
      </c>
      <c r="P2084" s="279">
        <f>'Assumptions (Biomass)'!$V$5*Model!P2032</f>
        <v>0.003846531348</v>
      </c>
      <c r="Q2084" s="279">
        <f>'Assumptions (Biomass)'!$V$5*Model!Q2032</f>
        <v>0</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0.00385332024</v>
      </c>
      <c r="D2085" s="176">
        <f>'Assumptions (Biomass)'!$V$6*Model!D2032</f>
        <v>0.001340541132</v>
      </c>
      <c r="E2085" s="176">
        <f>'Assumptions (Biomass)'!$V$6*Model!E2032</f>
        <v>0</v>
      </c>
      <c r="F2085" s="176">
        <f>'Assumptions (Biomass)'!$V$6*Model!F2032</f>
        <v>0.001040275801</v>
      </c>
      <c r="G2085" s="176">
        <f>'Assumptions (Biomass)'!$V$6*Model!G2032</f>
        <v>0.001068282109</v>
      </c>
      <c r="H2085" s="176">
        <f>'Assumptions (Biomass)'!$V$6*Model!H2032</f>
        <v>0.001101558131</v>
      </c>
      <c r="I2085" s="176">
        <f>'Assumptions (Biomass)'!$V$6*Model!I2032</f>
        <v>0.0003782978723</v>
      </c>
      <c r="J2085" s="176">
        <f>'Assumptions (Biomass)'!$V$6*Model!J2032</f>
        <v>0.003884601123</v>
      </c>
      <c r="K2085" s="176">
        <f>'Assumptions (Biomass)'!$V$6*Model!K2032</f>
        <v>0.004752193931</v>
      </c>
      <c r="L2085" s="176">
        <f>'Assumptions (Biomass)'!$V$6*Model!L2032</f>
        <v>0.004389386506</v>
      </c>
      <c r="M2085" s="176">
        <f>'Assumptions (Biomass)'!$V$6*Model!M2032</f>
        <v>0.002623951883</v>
      </c>
      <c r="N2085" s="176">
        <f>'Assumptions (Biomass)'!$V$6*Model!N2032</f>
        <v>0.004327234149</v>
      </c>
      <c r="O2085" s="176">
        <f>'Assumptions (Biomass)'!$V$6*Model!O2032</f>
        <v>0.004410223617</v>
      </c>
      <c r="P2085" s="176">
        <f>'Assumptions (Biomass)'!$V$6*Model!P2032</f>
        <v>0.002564354232</v>
      </c>
      <c r="Q2085" s="176">
        <f>'Assumptions (Biomass)'!$V$6*Model!Q2032</f>
        <v>0</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-0.00008710762642</v>
      </c>
      <c r="E2086" s="177">
        <f t="array" ref="E2086">SUM(IF(ISERROR(E2087:E2137),"",E2087:E2137))</f>
        <v>-0.0003730466552</v>
      </c>
      <c r="F2086" s="177">
        <f t="array" ref="F2086">SUM(IF(ISERROR(F2087:F2137),"",F2087:F2137))</f>
        <v>-0.0003907663713</v>
      </c>
      <c r="G2086" s="177">
        <f t="array" ref="G2086">SUM(IF(ISERROR(G2087:G2137),"",G2087:G2137))</f>
        <v>-0.0004093277739</v>
      </c>
      <c r="H2086" s="177">
        <f t="array" ref="H2086">SUM(IF(ISERROR(H2087:H2137),"",H2087:H2137))</f>
        <v>-0.0004287708432</v>
      </c>
      <c r="I2086" s="177">
        <f t="array" ref="I2086">SUM(IF(ISERROR(I2087:I2137),"",I2087:I2137))</f>
        <v>-0.0006765154398</v>
      </c>
      <c r="J2086" s="177">
        <f t="array" ref="J2086">SUM(IF(ISERROR(J2087:J2137),"",J2087:J2137))</f>
        <v>-0.0007086499232</v>
      </c>
      <c r="K2086" s="177">
        <f t="array" ref="K2086">SUM(IF(ISERROR(K2087:K2137),"",K2087:K2137))</f>
        <v>-0.0007423107945</v>
      </c>
      <c r="L2086" s="177">
        <f t="array" ref="L2086">SUM(IF(ISERROR(L2087:L2137),"",L2087:L2137))</f>
        <v>-0.0008599318286</v>
      </c>
      <c r="M2086" s="177">
        <f t="array" ref="M2086">SUM(IF(ISERROR(M2087:M2137),"",M2087:M2137))</f>
        <v>-0.001655249734</v>
      </c>
      <c r="N2086" s="177">
        <f t="array" ref="N2086">SUM(IF(ISERROR(N2087:N2137),"",N2087:N2137))</f>
        <v>-0.001903691146</v>
      </c>
      <c r="O2086" s="177">
        <f t="array" ref="O2086">SUM(IF(ISERROR(O2087:O2137),"",O2087:O2137))</f>
        <v>-0.001994116476</v>
      </c>
      <c r="P2086" s="177">
        <f t="array" ref="P2086">SUM(IF(ISERROR(P2087:P2137),"",P2087:P2137))</f>
        <v>-0.002482746751</v>
      </c>
      <c r="Q2086" s="177">
        <f t="array" ref="Q2086">SUM(IF(ISERROR(Q2087:Q2137),"",Q2087:Q2137))</f>
        <v>-0.003135965654</v>
      </c>
      <c r="R2086" s="177">
        <f t="array" ref="R2086">SUM(IF(ISERROR(R2087:R2137),"",R2087:R2137))</f>
        <v>-0.003284924022</v>
      </c>
      <c r="S2086" s="177">
        <f t="array" ref="S2086">SUM(IF(ISERROR(S2087:S2137),"",S2087:S2137))</f>
        <v>-0.003266228244</v>
      </c>
      <c r="T2086" s="177">
        <f t="array" ref="T2086">SUM(IF(ISERROR(T2087:T2137),"",T2087:T2137))</f>
        <v>-0.002856107067</v>
      </c>
      <c r="U2086" s="177">
        <f t="array" ref="U2086">SUM(IF(ISERROR(U2087:U2137),"",U2087:U2137))</f>
        <v>-0.002991772153</v>
      </c>
      <c r="V2086" s="177">
        <f t="array" ref="V2086">SUM(IF(ISERROR(V2087:V2137),"",V2087:V2137))</f>
        <v>-0.00313388133</v>
      </c>
      <c r="W2086" s="177">
        <f t="array" ref="W2086">SUM(IF(ISERROR(W2087:W2137),"",W2087:W2137))</f>
        <v>-0.003282740694</v>
      </c>
      <c r="X2086" s="177">
        <f t="array" ref="X2086">SUM(IF(ISERROR(X2087:X2137),"",X2087:X2137))</f>
        <v>-0.002982572127</v>
      </c>
      <c r="Y2086" s="177">
        <f t="array" ref="Y2086">SUM(IF(ISERROR(Y2087:Y2137),"",Y2087:Y2137))</f>
        <v>-0.003124244303</v>
      </c>
      <c r="Z2086" s="177">
        <f t="array" ref="Z2086">SUM(IF(ISERROR(Z2087:Z2137),"",Z2087:Z2137))</f>
        <v>-0.003272645908</v>
      </c>
      <c r="AA2086" s="177">
        <f t="array" ref="AA2086">SUM(IF(ISERROR(AA2087:AA2137),"",AA2087:AA2137))</f>
        <v>-0.003262887659</v>
      </c>
      <c r="AB2086" s="177">
        <f t="array" ref="AB2086">SUM(IF(ISERROR(AB2087:AB2137),"",AB2087:AB2137))</f>
        <v>-0.001904476988</v>
      </c>
      <c r="AC2086" s="177">
        <f t="array" ref="AC2086">SUM(IF(ISERROR(AC2087:AC2137),"",AC2087:AC2137))</f>
        <v>-0.001654302686</v>
      </c>
      <c r="AD2086" s="177">
        <f t="array" ref="AD2086">SUM(IF(ISERROR(AD2087:AD2137),"",AD2087:AD2137))</f>
        <v>-0.001732882063</v>
      </c>
      <c r="AE2086" s="177">
        <f t="array" ref="AE2086">SUM(IF(ISERROR(AE2087:AE2137),"",AE2087:AE2137))</f>
        <v>-0.001025048232</v>
      </c>
      <c r="AF2086" s="177">
        <f t="array" ref="AF2086">SUM(IF(ISERROR(AF2087:AF2137),"",AF2087:AF2137))</f>
        <v>0</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-0.00008710762642</v>
      </c>
      <c r="E2088" s="177">
        <f>IF($D$2030&gt;0,PPMT('Assumptions (Biomass)'!$V$7,Model!X$1,'Assumptions (Biomass)'!$V$10,'Assumptions (Biomass)'!$V$5*Model!$D$2030*'Assumptions (Biomass)'!$B$2/10^9),0)</f>
        <v>-0.00009124523868</v>
      </c>
      <c r="F2088" s="177">
        <f>IF($D$2030&gt;0,PPMT('Assumptions (Biomass)'!$V$7,Model!Y$1,'Assumptions (Biomass)'!$V$10,'Assumptions (Biomass)'!$V$5*Model!$D$2030*'Assumptions (Biomass)'!$B$2/10^9),0)</f>
        <v>-0.00009557938751</v>
      </c>
      <c r="G2088" s="177">
        <f>IF($D$2030&gt;0,PPMT('Assumptions (Biomass)'!$V$7,Model!Z$1,'Assumptions (Biomass)'!$V$10,'Assumptions (Biomass)'!$V$5*Model!$D$2030*'Assumptions (Biomass)'!$B$2/10^9),0)</f>
        <v>-0.0001001194084</v>
      </c>
      <c r="H2088" s="177">
        <f>IF($D$2030&gt;0,PPMT('Assumptions (Biomass)'!$V$7,Model!AA$1,'Assumptions (Biomass)'!$V$10,'Assumptions (Biomass)'!$V$5*Model!$D$2030*'Assumptions (Biomass)'!$B$2/10^9),0)</f>
        <v>-0.0001048750803</v>
      </c>
      <c r="I2088" s="177">
        <f>IF($D$2030&gt;0,PPMT('Assumptions (Biomass)'!$V$7,Model!AB$1,'Assumptions (Biomass)'!$V$10,'Assumptions (Biomass)'!$V$5*Model!$D$2030*'Assumptions (Biomass)'!$B$2/10^9),0)</f>
        <v>-0.0001098566466</v>
      </c>
      <c r="J2088" s="177">
        <f>IF($D$2030&gt;0,PPMT('Assumptions (Biomass)'!$V$7,Model!AC$1,'Assumptions (Biomass)'!$V$10,'Assumptions (Biomass)'!$V$5*Model!$D$2030*'Assumptions (Biomass)'!$B$2/10^9),0)</f>
        <v>-0.0001150748373</v>
      </c>
      <c r="K2088" s="177">
        <f>IF($D$2030&gt;0,PPMT('Assumptions (Biomass)'!$V$7,Model!AD$1,'Assumptions (Biomass)'!$V$10,'Assumptions (Biomass)'!$V$5*Model!$D$2030*'Assumptions (Biomass)'!$B$2/10^9),0)</f>
        <v>-0.0001205408921</v>
      </c>
      <c r="L2088" s="177">
        <f>IF($D$2030&gt;0,PPMT('Assumptions (Biomass)'!$V$7,Model!AE$1,'Assumptions (Biomass)'!$V$10,'Assumptions (Biomass)'!$V$5*Model!$D$2030*'Assumptions (Biomass)'!$B$2/10^9),0)</f>
        <v>-0.0001262665845</v>
      </c>
      <c r="M2088" s="177">
        <f>IF($D$2030&gt;0,PPMT('Assumptions (Biomass)'!$V$7,Model!AF$1,'Assumptions (Biomass)'!$V$10,'Assumptions (Biomass)'!$V$5*Model!$D$2030*'Assumptions (Biomass)'!$B$2/10^9),0)</f>
        <v>-0.0001322642473</v>
      </c>
      <c r="N2088" s="177">
        <f>IF($D$2030&gt;0,PPMT('Assumptions (Biomass)'!$V$7,Model!AG$1,'Assumptions (Biomass)'!$V$10,'Assumptions (Biomass)'!$V$5*Model!$D$2030*'Assumptions (Biomass)'!$B$2/10^9),0)</f>
        <v>-0.000138546799</v>
      </c>
      <c r="O2088" s="177">
        <f>IF($D$2030&gt;0,PPMT('Assumptions (Biomass)'!$V$7,Model!AH$1,'Assumptions (Biomass)'!$V$10,'Assumptions (Biomass)'!$V$5*Model!$D$2030*'Assumptions (Biomass)'!$B$2/10^9),0)</f>
        <v>-0.000145127772</v>
      </c>
      <c r="P2088" s="177">
        <f>IF($D$2030&gt;0,PPMT('Assumptions (Biomass)'!$V$7,Model!AI$1,'Assumptions (Biomass)'!$V$10,'Assumptions (Biomass)'!$V$5*Model!$D$2030*'Assumptions (Biomass)'!$B$2/10^9),0)</f>
        <v>-0.0001520213411</v>
      </c>
      <c r="Q2088" s="177">
        <f>IF($D$2030&gt;0,PPMT('Assumptions (Biomass)'!$V$7,Model!AJ$1,'Assumptions (Biomass)'!$V$10,'Assumptions (Biomass)'!$V$5*Model!$D$2030*'Assumptions (Biomass)'!$B$2/10^9),0)</f>
        <v>-0.0001592423548</v>
      </c>
      <c r="R2088" s="177">
        <f>IF($D$2030&gt;0,PPMT('Assumptions (Biomass)'!$V$7,Model!AK$1,'Assumptions (Biomass)'!$V$10,'Assumptions (Biomass)'!$V$5*Model!$D$2030*'Assumptions (Biomass)'!$B$2/10^9),0)</f>
        <v>-0.0001668063667</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-0.0002818014165</v>
      </c>
      <c r="F2089" s="160">
        <f>IF($E$2030&gt;0,PPMT('Assumptions (Biomass)'!$V$7,Model!X$1,'Assumptions (Biomass)'!$V$10,'Assumptions (Biomass)'!$V$5*Model!$E$2030*AVERAGE('Assumptions (Biomass)'!$B$2:$C$2)/10^9),0)</f>
        <v>-0.0002951869838</v>
      </c>
      <c r="G2089" s="160">
        <f>IF($E$2030&gt;0,PPMT('Assumptions (Biomass)'!$V$7,Model!Y$1,'Assumptions (Biomass)'!$V$10,'Assumptions (Biomass)'!$V$5*Model!$E$2030*AVERAGE('Assumptions (Biomass)'!$B$2:$C$2)/10^9),0)</f>
        <v>-0.0003092083655</v>
      </c>
      <c r="H2089" s="160">
        <f>IF($E$2030&gt;0,PPMT('Assumptions (Biomass)'!$V$7,Model!Z$1,'Assumptions (Biomass)'!$V$10,'Assumptions (Biomass)'!$V$5*Model!$E$2030*AVERAGE('Assumptions (Biomass)'!$B$2:$C$2)/10^9),0)</f>
        <v>-0.0003238957629</v>
      </c>
      <c r="I2089" s="160">
        <f>IF($E$2030&gt;0,PPMT('Assumptions (Biomass)'!$V$7,Model!AA$1,'Assumptions (Biomass)'!$V$10,'Assumptions (Biomass)'!$V$5*Model!$E$2030*AVERAGE('Assumptions (Biomass)'!$B$2:$C$2)/10^9),0)</f>
        <v>-0.0003392808116</v>
      </c>
      <c r="J2089" s="160">
        <f>IF($E$2030&gt;0,PPMT('Assumptions (Biomass)'!$V$7,Model!AB$1,'Assumptions (Biomass)'!$V$10,'Assumptions (Biomass)'!$V$5*Model!$E$2030*AVERAGE('Assumptions (Biomass)'!$B$2:$C$2)/10^9),0)</f>
        <v>-0.0003553966502</v>
      </c>
      <c r="K2089" s="160">
        <f>IF($E$2030&gt;0,PPMT('Assumptions (Biomass)'!$V$7,Model!AC$1,'Assumptions (Biomass)'!$V$10,'Assumptions (Biomass)'!$V$5*Model!$E$2030*AVERAGE('Assumptions (Biomass)'!$B$2:$C$2)/10^9),0)</f>
        <v>-0.000372277991</v>
      </c>
      <c r="L2089" s="160">
        <f>IF($E$2030&gt;0,PPMT('Assumptions (Biomass)'!$V$7,Model!AD$1,'Assumptions (Biomass)'!$V$10,'Assumptions (Biomass)'!$V$5*Model!$E$2030*AVERAGE('Assumptions (Biomass)'!$B$2:$C$2)/10^9),0)</f>
        <v>-0.0003899611956</v>
      </c>
      <c r="M2089" s="160">
        <f>IF($E$2030&gt;0,PPMT('Assumptions (Biomass)'!$V$7,Model!AE$1,'Assumptions (Biomass)'!$V$10,'Assumptions (Biomass)'!$V$5*Model!$E$2030*AVERAGE('Assumptions (Biomass)'!$B$2:$C$2)/10^9),0)</f>
        <v>-0.0004084843524</v>
      </c>
      <c r="N2089" s="177">
        <f>IF($E$2030&gt;0,PPMT('Assumptions (Biomass)'!$V$7,Model!AF$1,'Assumptions (Biomass)'!$V$10,'Assumptions (Biomass)'!$V$5*Model!$E$2030*AVERAGE('Assumptions (Biomass)'!$B$2:$C$2)/10^9),0)</f>
        <v>-0.0004278873592</v>
      </c>
      <c r="O2089" s="160">
        <f>IF($E$2030&gt;0,PPMT('Assumptions (Biomass)'!$V$7,Model!AG$1,'Assumptions (Biomass)'!$V$10,'Assumptions (Biomass)'!$V$5*Model!$E$2030*AVERAGE('Assumptions (Biomass)'!$B$2:$C$2)/10^9),0)</f>
        <v>-0.0004482120087</v>
      </c>
      <c r="P2089" s="160">
        <f>IF($E$2030&gt;0,PPMT('Assumptions (Biomass)'!$V$7,Model!AH$1,'Assumptions (Biomass)'!$V$10,'Assumptions (Biomass)'!$V$5*Model!$E$2030*AVERAGE('Assumptions (Biomass)'!$B$2:$C$2)/10^9),0)</f>
        <v>-0.0004695020791</v>
      </c>
      <c r="Q2089" s="160">
        <f>IF($E$2030&gt;0,PPMT('Assumptions (Biomass)'!$V$7,Model!AI$1,'Assumptions (Biomass)'!$V$10,'Assumptions (Biomass)'!$V$5*Model!$E$2030*AVERAGE('Assumptions (Biomass)'!$B$2:$C$2)/10^9),0)</f>
        <v>-0.0004918034279</v>
      </c>
      <c r="R2089" s="160">
        <f>IF($E$2030&gt;0,PPMT('Assumptions (Biomass)'!$V$7,Model!AJ$1,'Assumptions (Biomass)'!$V$10,'Assumptions (Biomass)'!$V$5*Model!$E$2030*AVERAGE('Assumptions (Biomass)'!$B$2:$C$2)/10^9),0)</f>
        <v>-0.0005151640907</v>
      </c>
      <c r="S2089" s="160">
        <f>IF($E$2030&gt;0,PPMT('Assumptions (Biomass)'!$V$7,Model!AK$1,'Assumptions (Biomass)'!$V$10,'Assumptions (Biomass)'!$V$5*Model!$E$2030*AVERAGE('Assumptions (Biomass)'!$B$2:$C$2)/10^9),0)</f>
        <v>-0.000539634385</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-0.0002273779815</v>
      </c>
      <c r="J2093" s="160">
        <f>IF($I$2030&gt;0,PPMT('Assumptions (Biomass)'!$V$7,Model!X$1,'Assumptions (Biomass)'!$V$10,'Assumptions (Biomass)'!$V$5*Model!$I$2030*AVERAGE('Assumptions (Biomass)'!$E$2:$G$2)/10^9),0)</f>
        <v>-0.0002381784356</v>
      </c>
      <c r="K2093" s="160">
        <f>IF($I$2030&gt;0,PPMT('Assumptions (Biomass)'!$V$7,Model!Y$1,'Assumptions (Biomass)'!$V$10,'Assumptions (Biomass)'!$V$5*Model!$I$2030*AVERAGE('Assumptions (Biomass)'!$E$2:$G$2)/10^9),0)</f>
        <v>-0.0002494919113</v>
      </c>
      <c r="L2093" s="160">
        <f>IF($I$2030&gt;0,PPMT('Assumptions (Biomass)'!$V$7,Model!Z$1,'Assumptions (Biomass)'!$V$10,'Assumptions (Biomass)'!$V$5*Model!$I$2030*AVERAGE('Assumptions (Biomass)'!$E$2:$G$2)/10^9),0)</f>
        <v>-0.0002613427771</v>
      </c>
      <c r="M2093" s="160">
        <f>IF($I$2030&gt;0,PPMT('Assumptions (Biomass)'!$V$7,Model!AA$1,'Assumptions (Biomass)'!$V$10,'Assumptions (Biomass)'!$V$5*Model!$I$2030*AVERAGE('Assumptions (Biomass)'!$E$2:$G$2)/10^9),0)</f>
        <v>-0.000273756559</v>
      </c>
      <c r="N2093" s="160">
        <f>IF($I$2030&gt;0,PPMT('Assumptions (Biomass)'!$V$7,Model!AB$1,'Assumptions (Biomass)'!$V$10,'Assumptions (Biomass)'!$V$5*Model!$I$2030*AVERAGE('Assumptions (Biomass)'!$E$2:$G$2)/10^9),0)</f>
        <v>-0.0002867599956</v>
      </c>
      <c r="O2093" s="160">
        <f>IF($I$2030&gt;0,PPMT('Assumptions (Biomass)'!$V$7,Model!AC$1,'Assumptions (Biomass)'!$V$10,'Assumptions (Biomass)'!$V$5*Model!$I$2030*AVERAGE('Assumptions (Biomass)'!$E$2:$G$2)/10^9),0)</f>
        <v>-0.0003003810954</v>
      </c>
      <c r="P2093" s="160">
        <f>IF($I$2030&gt;0,PPMT('Assumptions (Biomass)'!$V$7,Model!AD$1,'Assumptions (Biomass)'!$V$10,'Assumptions (Biomass)'!$V$5*Model!$I$2030*AVERAGE('Assumptions (Biomass)'!$E$2:$G$2)/10^9),0)</f>
        <v>-0.0003146491974</v>
      </c>
      <c r="Q2093" s="160">
        <f>IF($I$2030&gt;0,PPMT('Assumptions (Biomass)'!$V$7,Model!AE$1,'Assumptions (Biomass)'!$V$10,'Assumptions (Biomass)'!$V$5*Model!$I$2030*AVERAGE('Assumptions (Biomass)'!$E$2:$G$2)/10^9),0)</f>
        <v>-0.0003295950343</v>
      </c>
      <c r="R2093" s="160">
        <f>IF($I$2030&gt;0,PPMT('Assumptions (Biomass)'!$V$7,Model!AF$1,'Assumptions (Biomass)'!$V$10,'Assumptions (Biomass)'!$V$5*Model!$I$2030*AVERAGE('Assumptions (Biomass)'!$E$2:$G$2)/10^9),0)</f>
        <v>-0.0003452507984</v>
      </c>
      <c r="S2093" s="160">
        <f>IF($I$2030&gt;0,PPMT('Assumptions (Biomass)'!$V$7,Model!AG$1,'Assumptions (Biomass)'!$V$10,'Assumptions (Biomass)'!$V$5*Model!$I$2030*AVERAGE('Assumptions (Biomass)'!$E$2:$G$2)/10^9),0)</f>
        <v>-0.0003616502113</v>
      </c>
      <c r="T2093" s="160">
        <f>IF($I$2030&gt;0,PPMT('Assumptions (Biomass)'!$V$7,Model!AH$1,'Assumptions (Biomass)'!$V$10,'Assumptions (Biomass)'!$V$5*Model!$I$2030*AVERAGE('Assumptions (Biomass)'!$E$2:$G$2)/10^9),0)</f>
        <v>-0.0003788285964</v>
      </c>
      <c r="U2093" s="160">
        <f>IF($I$2030&gt;0,PPMT('Assumptions (Biomass)'!$V$7,Model!AI$1,'Assumptions (Biomass)'!$V$10,'Assumptions (Biomass)'!$V$5*Model!$I$2030*AVERAGE('Assumptions (Biomass)'!$E$2:$G$2)/10^9),0)</f>
        <v>-0.0003968229547</v>
      </c>
      <c r="V2093" s="160">
        <f>IF($I$2030&gt;0,PPMT('Assumptions (Biomass)'!$V$7,Model!AJ$1,'Assumptions (Biomass)'!$V$10,'Assumptions (Biomass)'!$V$5*Model!$I$2030*AVERAGE('Assumptions (Biomass)'!$E$2:$G$2)/10^9),0)</f>
        <v>-0.0004156720451</v>
      </c>
      <c r="W2093" s="160">
        <f>IF($I$2030&gt;0,PPMT('Assumptions (Biomass)'!$V$7,Model!AK$1,'Assumptions (Biomass)'!$V$10,'Assumptions (Biomass)'!$V$5*Model!$I$2030*AVERAGE('Assumptions (Biomass)'!$E$2:$G$2)/10^9),0)</f>
        <v>-0.0004354164672</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v>
      </c>
      <c r="K2094" s="160">
        <f>IF($J$2030&gt;0,PPMT('Assumptions (Biomass)'!$V$7,Model!X$1,'Assumptions (Biomass)'!$V$10,'Assumptions (Biomass)'!$V$5*Model!$J$2030*AVERAGE('Assumptions (Biomass)'!$F$2:$H$2)/10^9),0)</f>
        <v>0</v>
      </c>
      <c r="L2094" s="160">
        <f>IF($J$2030&gt;0,PPMT('Assumptions (Biomass)'!$V$7,Model!Y$1,'Assumptions (Biomass)'!$V$10,'Assumptions (Biomass)'!$V$5*Model!$J$2030*AVERAGE('Assumptions (Biomass)'!$F$2:$H$2)/10^9),0)</f>
        <v>0</v>
      </c>
      <c r="M2094" s="160">
        <f>IF($J$2030&gt;0,PPMT('Assumptions (Biomass)'!$V$7,Model!Z$1,'Assumptions (Biomass)'!$V$10,'Assumptions (Biomass)'!$V$5*Model!$J$2030*AVERAGE('Assumptions (Biomass)'!$F$2:$H$2)/10^9),0)</f>
        <v>0</v>
      </c>
      <c r="N2094" s="160">
        <f>IF($J$2030&gt;0,PPMT('Assumptions (Biomass)'!$V$7,Model!AA$1,'Assumptions (Biomass)'!$V$10,'Assumptions (Biomass)'!$V$5*Model!$J$2030*AVERAGE('Assumptions (Biomass)'!$F$2:$H$2)/10^9),0)</f>
        <v>0</v>
      </c>
      <c r="O2094" s="160">
        <f>IF($J$2030&gt;0,PPMT('Assumptions (Biomass)'!$V$7,Model!AB$1,'Assumptions (Biomass)'!$V$10,'Assumptions (Biomass)'!$V$5*Model!$J$2030*AVERAGE('Assumptions (Biomass)'!$F$2:$H$2)/10^9),0)</f>
        <v>0</v>
      </c>
      <c r="P2094" s="160">
        <f>IF($J$2030&gt;0,PPMT('Assumptions (Biomass)'!$V$7,Model!AC$1,'Assumptions (Biomass)'!$V$10,'Assumptions (Biomass)'!$V$5*Model!$J$2030*AVERAGE('Assumptions (Biomass)'!$F$2:$H$2)/10^9),0)</f>
        <v>0</v>
      </c>
      <c r="Q2094" s="160">
        <f>IF($J$2030&gt;0,PPMT('Assumptions (Biomass)'!$V$7,Model!AD$1,'Assumptions (Biomass)'!$V$10,'Assumptions (Biomass)'!$V$5*Model!$J$2030*AVERAGE('Assumptions (Biomass)'!$F$2:$H$2)/10^9),0)</f>
        <v>0</v>
      </c>
      <c r="R2094" s="160">
        <f>IF($J$2030&gt;0,PPMT('Assumptions (Biomass)'!$V$7,Model!AE$1,'Assumptions (Biomass)'!$V$10,'Assumptions (Biomass)'!$V$5*Model!$J$2030*AVERAGE('Assumptions (Biomass)'!$F$2:$H$2)/10^9),0)</f>
        <v>0</v>
      </c>
      <c r="S2094" s="160">
        <f>IF($J$2030&gt;0,PPMT('Assumptions (Biomass)'!$V$7,Model!AF$1,'Assumptions (Biomass)'!$V$10,'Assumptions (Biomass)'!$V$5*Model!$J$2030*AVERAGE('Assumptions (Biomass)'!$F$2:$H$2)/10^9),0)</f>
        <v>0</v>
      </c>
      <c r="T2094" s="160">
        <f>IF($J$2030&gt;0,PPMT('Assumptions (Biomass)'!$V$7,Model!AG$1,'Assumptions (Biomass)'!$V$10,'Assumptions (Biomass)'!$V$5*Model!$J$2030*AVERAGE('Assumptions (Biomass)'!$F$2:$H$2)/10^9),0)</f>
        <v>0</v>
      </c>
      <c r="U2094" s="160">
        <f>IF($J$2030&gt;0,PPMT('Assumptions (Biomass)'!$V$7,Model!AH$1,'Assumptions (Biomass)'!$V$10,'Assumptions (Biomass)'!$V$5*Model!$J$2030*AVERAGE('Assumptions (Biomass)'!$F$2:$H$2)/10^9),0)</f>
        <v>0</v>
      </c>
      <c r="V2094" s="160">
        <f>IF($J$2030&gt;0,PPMT('Assumptions (Biomass)'!$V$7,Model!AI$1,'Assumptions (Biomass)'!$V$10,'Assumptions (Biomass)'!$V$5*Model!$J$2030*AVERAGE('Assumptions (Biomass)'!$F$2:$H$2)/10^9),0)</f>
        <v>0</v>
      </c>
      <c r="W2094" s="160">
        <f>IF($J$2030&gt;0,PPMT('Assumptions (Biomass)'!$V$7,Model!AJ$1,'Assumptions (Biomass)'!$V$10,'Assumptions (Biomass)'!$V$5*Model!$J$2030*AVERAGE('Assumptions (Biomass)'!$F$2:$H$2)/10^9),0)</f>
        <v>0</v>
      </c>
      <c r="X2094" s="160">
        <f>IF($J$2030&gt;0,PPMT('Assumptions (Biomass)'!$V$7,Model!AK$1,'Assumptions (Biomass)'!$V$10,'Assumptions (Biomass)'!$V$5*Model!$J$2030*AVERAGE('Assumptions (Biomass)'!$F$2:$H$2)/10^9),0)</f>
        <v>0</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v>
      </c>
      <c r="L2095" s="160">
        <f>IF($K$2030&gt;0,PPMT('Assumptions (Biomass)'!$V$7,Model!X$1,'Assumptions (Biomass)'!$V$10,'Assumptions (Biomass)'!$V$5*Model!$K$2030*AVERAGE('Assumptions (Biomass)'!$G$2:$I$2)/10^9),0)</f>
        <v>0</v>
      </c>
      <c r="M2095" s="160">
        <f>IF($K$2030&gt;0,PPMT('Assumptions (Biomass)'!$V$7,Model!Y$1,'Assumptions (Biomass)'!$V$10,'Assumptions (Biomass)'!$V$5*Model!$K$2030*AVERAGE('Assumptions (Biomass)'!$G$2:$I$2)/10^9),0)</f>
        <v>0</v>
      </c>
      <c r="N2095" s="160">
        <f>IF($K$2030&gt;0,PPMT('Assumptions (Biomass)'!$V$7,Model!Z$1,'Assumptions (Biomass)'!$V$10,'Assumptions (Biomass)'!$V$5*Model!$K$2030*AVERAGE('Assumptions (Biomass)'!$G$2:$I$2)/10^9),0)</f>
        <v>0</v>
      </c>
      <c r="O2095" s="160">
        <f>IF($K$2030&gt;0,PPMT('Assumptions (Biomass)'!$V$7,Model!AA$1,'Assumptions (Biomass)'!$V$10,'Assumptions (Biomass)'!$V$5*Model!$K$2030*AVERAGE('Assumptions (Biomass)'!$G$2:$I$2)/10^9),0)</f>
        <v>0</v>
      </c>
      <c r="P2095" s="160">
        <f>IF($K$2030&gt;0,PPMT('Assumptions (Biomass)'!$V$7,Model!AB$1,'Assumptions (Biomass)'!$V$10,'Assumptions (Biomass)'!$V$5*Model!$K$2030*AVERAGE('Assumptions (Biomass)'!$G$2:$I$2)/10^9),0)</f>
        <v>0</v>
      </c>
      <c r="Q2095" s="160">
        <f>IF($K$2030&gt;0,PPMT('Assumptions (Biomass)'!$V$7,Model!AC$1,'Assumptions (Biomass)'!$V$10,'Assumptions (Biomass)'!$V$5*Model!$K$2030*AVERAGE('Assumptions (Biomass)'!$G$2:$I$2)/10^9),0)</f>
        <v>0</v>
      </c>
      <c r="R2095" s="160">
        <f>IF($K$2030&gt;0,PPMT('Assumptions (Biomass)'!$V$7,Model!AD$1,'Assumptions (Biomass)'!$V$10,'Assumptions (Biomass)'!$V$5*Model!$K$2030*AVERAGE('Assumptions (Biomass)'!$G$2:$I$2)/10^9),0)</f>
        <v>0</v>
      </c>
      <c r="S2095" s="160">
        <f>IF($K$2030&gt;0,PPMT('Assumptions (Biomass)'!$V$7,Model!AE$1,'Assumptions (Biomass)'!$V$10,'Assumptions (Biomass)'!$V$5*Model!$K$2030*AVERAGE('Assumptions (Biomass)'!$G$2:$I$2)/10^9),0)</f>
        <v>0</v>
      </c>
      <c r="T2095" s="160">
        <f>IF($K$2030&gt;0,PPMT('Assumptions (Biomass)'!$V$7,Model!AF$1,'Assumptions (Biomass)'!$V$10,'Assumptions (Biomass)'!$V$5*Model!$K$2030*AVERAGE('Assumptions (Biomass)'!$G$2:$I$2)/10^9),0)</f>
        <v>0</v>
      </c>
      <c r="U2095" s="160">
        <f>IF($K$2030&gt;0,PPMT('Assumptions (Biomass)'!$V$7,Model!AG$1,'Assumptions (Biomass)'!$V$10,'Assumptions (Biomass)'!$V$5*Model!$K$2030*AVERAGE('Assumptions (Biomass)'!$G$2:$I$2)/10^9),0)</f>
        <v>0</v>
      </c>
      <c r="V2095" s="160">
        <f>IF($K$2030&gt;0,PPMT('Assumptions (Biomass)'!$V$7,Model!AH$1,'Assumptions (Biomass)'!$V$10,'Assumptions (Biomass)'!$V$5*Model!$K$2030*AVERAGE('Assumptions (Biomass)'!$G$2:$I$2)/10^9),0)</f>
        <v>0</v>
      </c>
      <c r="W2095" s="160">
        <f>IF($K$2030&gt;0,PPMT('Assumptions (Biomass)'!$V$7,Model!AI$1,'Assumptions (Biomass)'!$V$10,'Assumptions (Biomass)'!$V$5*Model!$K$2030*AVERAGE('Assumptions (Biomass)'!$G$2:$I$2)/10^9),0)</f>
        <v>0</v>
      </c>
      <c r="X2095" s="160">
        <f>IF($K$2030&gt;0,PPMT('Assumptions (Biomass)'!$V$7,Model!AJ$1,'Assumptions (Biomass)'!$V$10,'Assumptions (Biomass)'!$V$5*Model!$K$2030*AVERAGE('Assumptions (Biomass)'!$G$2:$I$2)/10^9),0)</f>
        <v>0</v>
      </c>
      <c r="Y2095" s="160">
        <f>IF($K$2030&gt;0,PPMT('Assumptions (Biomass)'!$V$7,Model!AK$1,'Assumptions (Biomass)'!$V$10,'Assumptions (Biomass)'!$V$5*Model!$K$2030*AVERAGE('Assumptions (Biomass)'!$G$2:$I$2)/10^9),0)</f>
        <v>0</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-0.00008236127132</v>
      </c>
      <c r="M2096" s="160">
        <f>IF($L$2030&gt;0,PPMT('Assumptions (Biomass)'!$V$7,Model!X$1,'Assumptions (Biomass)'!$V$10,'Assumptions (Biomass)'!$V$5*Model!$L$2030*AVERAGE('Assumptions (Biomass)'!$H$2:$J$2)/10^9),0)</f>
        <v>-0.0000862734317</v>
      </c>
      <c r="N2096" s="160">
        <f>IF($L$2030&gt;0,PPMT('Assumptions (Biomass)'!$V$7,Model!Y$1,'Assumptions (Biomass)'!$V$10,'Assumptions (Biomass)'!$V$5*Model!$L$2030*AVERAGE('Assumptions (Biomass)'!$H$2:$J$2)/10^9),0)</f>
        <v>-0.00009037141971</v>
      </c>
      <c r="O2096" s="160">
        <f>IF($L$2030&gt;0,PPMT('Assumptions (Biomass)'!$V$7,Model!Z$1,'Assumptions (Biomass)'!$V$10,'Assumptions (Biomass)'!$V$5*Model!$L$2030*AVERAGE('Assumptions (Biomass)'!$H$2:$J$2)/10^9),0)</f>
        <v>-0.00009466406215</v>
      </c>
      <c r="P2096" s="160">
        <f>IF($L$2030&gt;0,PPMT('Assumptions (Biomass)'!$V$7,Model!AA$1,'Assumptions (Biomass)'!$V$10,'Assumptions (Biomass)'!$V$5*Model!$L$2030*AVERAGE('Assumptions (Biomass)'!$H$2:$J$2)/10^9),0)</f>
        <v>-0.0000991606051</v>
      </c>
      <c r="Q2096" s="160">
        <f>IF($L$2030&gt;0,PPMT('Assumptions (Biomass)'!$V$7,Model!AB$1,'Assumptions (Biomass)'!$V$10,'Assumptions (Biomass)'!$V$5*Model!$L$2030*AVERAGE('Assumptions (Biomass)'!$H$2:$J$2)/10^9),0)</f>
        <v>-0.0001038707338</v>
      </c>
      <c r="R2096" s="160">
        <f>IF($L$2030&gt;0,PPMT('Assumptions (Biomass)'!$V$7,Model!AC$1,'Assumptions (Biomass)'!$V$10,'Assumptions (Biomass)'!$V$5*Model!$L$2030*AVERAGE('Assumptions (Biomass)'!$H$2:$J$2)/10^9),0)</f>
        <v>-0.0001088045937</v>
      </c>
      <c r="S2096" s="160">
        <f>IF($L$2030&gt;0,PPMT('Assumptions (Biomass)'!$V$7,Model!AD$1,'Assumptions (Biomass)'!$V$10,'Assumptions (Biomass)'!$V$5*Model!$L$2030*AVERAGE('Assumptions (Biomass)'!$H$2:$J$2)/10^9),0)</f>
        <v>-0.0001139728119</v>
      </c>
      <c r="T2096" s="160">
        <f>IF($L$2030&gt;0,PPMT('Assumptions (Biomass)'!$V$7,Model!AE$1,'Assumptions (Biomass)'!$V$10,'Assumptions (Biomass)'!$V$5*Model!$L$2030*AVERAGE('Assumptions (Biomass)'!$H$2:$J$2)/10^9),0)</f>
        <v>-0.0001193865205</v>
      </c>
      <c r="U2096" s="160">
        <f>IF($L$2030&gt;0,PPMT('Assumptions (Biomass)'!$V$7,Model!AF$1,'Assumptions (Biomass)'!$V$10,'Assumptions (Biomass)'!$V$5*Model!$L$2030*AVERAGE('Assumptions (Biomass)'!$H$2:$J$2)/10^9),0)</f>
        <v>-0.0001250573802</v>
      </c>
      <c r="V2096" s="160">
        <f>IF($L$2030&gt;0,PPMT('Assumptions (Biomass)'!$V$7,Model!AG$1,'Assumptions (Biomass)'!$V$10,'Assumptions (Biomass)'!$V$5*Model!$L$2030*AVERAGE('Assumptions (Biomass)'!$H$2:$J$2)/10^9),0)</f>
        <v>-0.0001309976057</v>
      </c>
      <c r="W2096" s="160">
        <f>IF($L$2030&gt;0,PPMT('Assumptions (Biomass)'!$V$7,Model!AH$1,'Assumptions (Biomass)'!$V$10,'Assumptions (Biomass)'!$V$5*Model!$L$2030*AVERAGE('Assumptions (Biomass)'!$H$2:$J$2)/10^9),0)</f>
        <v>-0.000137219992</v>
      </c>
      <c r="X2096" s="160">
        <f>IF($L$2030&gt;0,PPMT('Assumptions (Biomass)'!$V$7,Model!AI$1,'Assumptions (Biomass)'!$V$10,'Assumptions (Biomass)'!$V$5*Model!$L$2030*AVERAGE('Assumptions (Biomass)'!$H$2:$J$2)/10^9),0)</f>
        <v>-0.0001437379416</v>
      </c>
      <c r="Y2096" s="160">
        <f>IF($L$2030&gt;0,PPMT('Assumptions (Biomass)'!$V$7,Model!AJ$1,'Assumptions (Biomass)'!$V$10,'Assumptions (Biomass)'!$V$5*Model!$L$2030*AVERAGE('Assumptions (Biomass)'!$H$2:$J$2)/10^9),0)</f>
        <v>-0.0001505654939</v>
      </c>
      <c r="Z2096" s="160">
        <f>IF($L$2030&gt;0,PPMT('Assumptions (Biomass)'!$V$7,Model!AK$1,'Assumptions (Biomass)'!$V$10,'Assumptions (Biomass)'!$V$5*Model!$L$2030*AVERAGE('Assumptions (Biomass)'!$H$2:$J$2)/10^9),0)</f>
        <v>-0.0001577173548</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-0.0007544711435</v>
      </c>
      <c r="N2097" s="160">
        <f>IF($M$2030&gt;0,PPMT('Assumptions (Biomass)'!$V$7,Model!X$1,'Assumptions (Biomass)'!$V$10,'Assumptions (Biomass)'!$V$5*Model!$M$2030*AVERAGE('Assumptions (Biomass)'!$I$2:$K$2)/10^9),0)</f>
        <v>-0.0007903085228</v>
      </c>
      <c r="O2097" s="160">
        <f>IF($M$2030&gt;0,PPMT('Assumptions (Biomass)'!$V$7,Model!Y$1,'Assumptions (Biomass)'!$V$10,'Assumptions (Biomass)'!$V$5*Model!$M$2030*AVERAGE('Assumptions (Biomass)'!$I$2:$K$2)/10^9),0)</f>
        <v>-0.0008278481776</v>
      </c>
      <c r="P2097" s="160">
        <f>IF($M$2030&gt;0,PPMT('Assumptions (Biomass)'!$V$7,Model!Z$1,'Assumptions (Biomass)'!$V$10,'Assumptions (Biomass)'!$V$5*Model!$M$2030*AVERAGE('Assumptions (Biomass)'!$I$2:$K$2)/10^9),0)</f>
        <v>-0.0008671709661</v>
      </c>
      <c r="Q2097" s="160">
        <f>IF($M$2030&gt;0,PPMT('Assumptions (Biomass)'!$V$7,Model!AA$1,'Assumptions (Biomass)'!$V$10,'Assumptions (Biomass)'!$V$5*Model!$M$2030*AVERAGE('Assumptions (Biomass)'!$I$2:$K$2)/10^9),0)</f>
        <v>-0.000908361587</v>
      </c>
      <c r="R2097" s="160">
        <f>IF($M$2030&gt;0,PPMT('Assumptions (Biomass)'!$V$7,Model!AB$1,'Assumptions (Biomass)'!$V$10,'Assumptions (Biomass)'!$V$5*Model!$M$2030*AVERAGE('Assumptions (Biomass)'!$I$2:$K$2)/10^9),0)</f>
        <v>-0.0009515087623</v>
      </c>
      <c r="S2097" s="160">
        <f>IF($M$2030&gt;0,PPMT('Assumptions (Biomass)'!$V$7,Model!AC$1,'Assumptions (Biomass)'!$V$10,'Assumptions (Biomass)'!$V$5*Model!$M$2030*AVERAGE('Assumptions (Biomass)'!$I$2:$K$2)/10^9),0)</f>
        <v>-0.0009967054286</v>
      </c>
      <c r="T2097" s="160">
        <f>IF($M$2030&gt;0,PPMT('Assumptions (Biomass)'!$V$7,Model!AD$1,'Assumptions (Biomass)'!$V$10,'Assumptions (Biomass)'!$V$5*Model!$M$2030*AVERAGE('Assumptions (Biomass)'!$I$2:$K$2)/10^9),0)</f>
        <v>-0.001044048936</v>
      </c>
      <c r="U2097" s="160">
        <f>IF($M$2030&gt;0,PPMT('Assumptions (Biomass)'!$V$7,Model!AE$1,'Assumptions (Biomass)'!$V$10,'Assumptions (Biomass)'!$V$5*Model!$M$2030*AVERAGE('Assumptions (Biomass)'!$I$2:$K$2)/10^9),0)</f>
        <v>-0.001093641261</v>
      </c>
      <c r="V2097" s="160">
        <f>IF($M$2030&gt;0,PPMT('Assumptions (Biomass)'!$V$7,Model!AF$1,'Assumptions (Biomass)'!$V$10,'Assumptions (Biomass)'!$V$5*Model!$M$2030*AVERAGE('Assumptions (Biomass)'!$I$2:$K$2)/10^9),0)</f>
        <v>-0.001145589221</v>
      </c>
      <c r="W2097" s="160">
        <f>IF($M$2030&gt;0,PPMT('Assumptions (Biomass)'!$V$7,Model!AG$1,'Assumptions (Biomass)'!$V$10,'Assumptions (Biomass)'!$V$5*Model!$M$2030*AVERAGE('Assumptions (Biomass)'!$I$2:$K$2)/10^9),0)</f>
        <v>-0.001200004709</v>
      </c>
      <c r="X2097" s="160">
        <f>IF($M$2030&gt;0,PPMT('Assumptions (Biomass)'!$V$7,Model!AH$1,'Assumptions (Biomass)'!$V$10,'Assumptions (Biomass)'!$V$5*Model!$M$2030*AVERAGE('Assumptions (Biomass)'!$I$2:$K$2)/10^9),0)</f>
        <v>-0.001257004932</v>
      </c>
      <c r="Y2097" s="160">
        <f>IF($M$2030&gt;0,PPMT('Assumptions (Biomass)'!$V$7,Model!AI$1,'Assumptions (Biomass)'!$V$10,'Assumptions (Biomass)'!$V$5*Model!$M$2030*AVERAGE('Assumptions (Biomass)'!$I$2:$K$2)/10^9),0)</f>
        <v>-0.001316712667</v>
      </c>
      <c r="Z2097" s="160">
        <f>IF($M$2030&gt;0,PPMT('Assumptions (Biomass)'!$V$7,Model!AJ$1,'Assumptions (Biomass)'!$V$10,'Assumptions (Biomass)'!$V$5*Model!$M$2030*AVERAGE('Assumptions (Biomass)'!$I$2:$K$2)/10^9),0)</f>
        <v>-0.001379256518</v>
      </c>
      <c r="AA2097" s="160">
        <f>IF($M$2030&gt;0,PPMT('Assumptions (Biomass)'!$V$7,Model!AK$1,'Assumptions (Biomass)'!$V$10,'Assumptions (Biomass)'!$V$5*Model!$M$2030*AVERAGE('Assumptions (Biomass)'!$I$2:$K$2)/10^9),0)</f>
        <v>-0.001444771203</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-0.0001698170501</v>
      </c>
      <c r="O2098" s="177">
        <f>IF($N$2030&gt;0,PPMT('Assumptions (Biomass)'!$V$7,Model!X$1,'Assumptions (Biomass)'!$V$10,'Assumptions (Biomass)'!$V$5*Model!$N$2030*AVERAGE('Assumptions (Biomass)'!$J$2:$L$2)/10^9),0)</f>
        <v>-0.0001778833599</v>
      </c>
      <c r="P2098" s="177">
        <f>IF($N$2030&gt;0,PPMT('Assumptions (Biomass)'!$V$7,Model!Y$1,'Assumptions (Biomass)'!$V$10,'Assumptions (Biomass)'!$V$5*Model!$N$2030*AVERAGE('Assumptions (Biomass)'!$J$2:$L$2)/10^9),0)</f>
        <v>-0.0001863328195</v>
      </c>
      <c r="Q2098" s="177">
        <f>IF($N$2030&gt;0,PPMT('Assumptions (Biomass)'!$V$7,Model!Z$1,'Assumptions (Biomass)'!$V$10,'Assumptions (Biomass)'!$V$5*Model!$N$2030*AVERAGE('Assumptions (Biomass)'!$J$2:$L$2)/10^9),0)</f>
        <v>-0.0001951836285</v>
      </c>
      <c r="R2098" s="177">
        <f>IF($N$2030&gt;0,PPMT('Assumptions (Biomass)'!$V$7,Model!AA$1,'Assumptions (Biomass)'!$V$10,'Assumptions (Biomass)'!$V$5*Model!$N$2030*AVERAGE('Assumptions (Biomass)'!$J$2:$L$2)/10^9),0)</f>
        <v>-0.0002044548508</v>
      </c>
      <c r="S2098" s="177">
        <f>IF($N$2030&gt;0,PPMT('Assumptions (Biomass)'!$V$7,Model!AB$1,'Assumptions (Biomass)'!$V$10,'Assumptions (Biomass)'!$V$5*Model!$N$2030*AVERAGE('Assumptions (Biomass)'!$J$2:$L$2)/10^9),0)</f>
        <v>-0.0002141664562</v>
      </c>
      <c r="T2098" s="177">
        <f>IF($N$2030&gt;0,PPMT('Assumptions (Biomass)'!$V$7,Model!AC$1,'Assumptions (Biomass)'!$V$10,'Assumptions (Biomass)'!$V$5*Model!$N$2030*AVERAGE('Assumptions (Biomass)'!$J$2:$L$2)/10^9),0)</f>
        <v>-0.0002243393629</v>
      </c>
      <c r="U2098" s="177">
        <f>IF($N$2030&gt;0,PPMT('Assumptions (Biomass)'!$V$7,Model!AD$1,'Assumptions (Biomass)'!$V$10,'Assumptions (Biomass)'!$V$5*Model!$N$2030*AVERAGE('Assumptions (Biomass)'!$J$2:$L$2)/10^9),0)</f>
        <v>-0.0002349954827</v>
      </c>
      <c r="V2098" s="177">
        <f>IF($N$2030&gt;0,PPMT('Assumptions (Biomass)'!$V$7,Model!AE$1,'Assumptions (Biomass)'!$V$10,'Assumptions (Biomass)'!$V$5*Model!$N$2030*AVERAGE('Assumptions (Biomass)'!$J$2:$L$2)/10^9),0)</f>
        <v>-0.0002461577681</v>
      </c>
      <c r="W2098" s="177">
        <f>IF($N$2030&gt;0,PPMT('Assumptions (Biomass)'!$V$7,Model!AF$1,'Assumptions (Biomass)'!$V$10,'Assumptions (Biomass)'!$V$5*Model!$N$2030*AVERAGE('Assumptions (Biomass)'!$J$2:$L$2)/10^9),0)</f>
        <v>-0.0002578502621</v>
      </c>
      <c r="X2098" s="177">
        <f>IF($N$2030&gt;0,PPMT('Assumptions (Biomass)'!$V$7,Model!AG$1,'Assumptions (Biomass)'!$V$10,'Assumptions (Biomass)'!$V$5*Model!$N$2030*AVERAGE('Assumptions (Biomass)'!$J$2:$L$2)/10^9),0)</f>
        <v>-0.0002700981495</v>
      </c>
      <c r="Y2098" s="177">
        <f>IF($N$2030&gt;0,PPMT('Assumptions (Biomass)'!$V$7,Model!AH$1,'Assumptions (Biomass)'!$V$10,'Assumptions (Biomass)'!$V$5*Model!$N$2030*AVERAGE('Assumptions (Biomass)'!$J$2:$L$2)/10^9),0)</f>
        <v>-0.0002829278116</v>
      </c>
      <c r="Z2098" s="177">
        <f>IF($N$2030&gt;0,PPMT('Assumptions (Biomass)'!$V$7,Model!AI$1,'Assumptions (Biomass)'!$V$10,'Assumptions (Biomass)'!$V$5*Model!$N$2030*AVERAGE('Assumptions (Biomass)'!$J$2:$L$2)/10^9),0)</f>
        <v>-0.0002963668827</v>
      </c>
      <c r="AA2098" s="177">
        <f>IF($N$2030&gt;0,PPMT('Assumptions (Biomass)'!$V$7,Model!AJ$1,'Assumptions (Biomass)'!$V$10,'Assumptions (Biomass)'!$V$5*Model!$N$2030*AVERAGE('Assumptions (Biomass)'!$J$2:$L$2)/10^9),0)</f>
        <v>-0.0003104443096</v>
      </c>
      <c r="AB2098" s="177">
        <f>IF($N$2030&gt;0,PPMT('Assumptions (Biomass)'!$V$7,Model!AK$1,'Assumptions (Biomass)'!$V$10,'Assumptions (Biomass)'!$V$5*Model!$N$2030*AVERAGE('Assumptions (Biomass)'!$J$2:$L$2)/10^9),0)</f>
        <v>-0.0003251904143</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v>
      </c>
      <c r="P2099" s="160">
        <f>IF($O$2030&gt;0,PPMT('Assumptions (Biomass)'!$V$7,Model!X$1,'Assumptions (Biomass)'!$V$10,'Assumptions (Biomass)'!$V$5*Model!$O$2030*AVERAGE('Assumptions (Biomass)'!$K$2:$M$2)/10^9),0)</f>
        <v>0</v>
      </c>
      <c r="Q2099" s="160">
        <f>IF($O$2030&gt;0,PPMT('Assumptions (Biomass)'!$V$7,Model!Y$1,'Assumptions (Biomass)'!$V$10,'Assumptions (Biomass)'!$V$5*Model!$O$2030*AVERAGE('Assumptions (Biomass)'!$K$2:$M$2)/10^9),0)</f>
        <v>0</v>
      </c>
      <c r="R2099" s="160">
        <f>IF($O$2030&gt;0,PPMT('Assumptions (Biomass)'!$V$7,Model!Z$1,'Assumptions (Biomass)'!$V$10,'Assumptions (Biomass)'!$V$5*Model!$O$2030*AVERAGE('Assumptions (Biomass)'!$K$2:$M$2)/10^9),0)</f>
        <v>0</v>
      </c>
      <c r="S2099" s="160">
        <f>IF($O$2030&gt;0,PPMT('Assumptions (Biomass)'!$V$7,Model!AA$1,'Assumptions (Biomass)'!$V$10,'Assumptions (Biomass)'!$V$5*Model!$O$2030*AVERAGE('Assumptions (Biomass)'!$K$2:$M$2)/10^9),0)</f>
        <v>0</v>
      </c>
      <c r="T2099" s="160">
        <f>IF($O$2030&gt;0,PPMT('Assumptions (Biomass)'!$V$7,Model!AB$1,'Assumptions (Biomass)'!$V$10,'Assumptions (Biomass)'!$V$5*Model!$O$2030*AVERAGE('Assumptions (Biomass)'!$K$2:$M$2)/10^9),0)</f>
        <v>0</v>
      </c>
      <c r="U2099" s="160">
        <f>IF($O$2030&gt;0,PPMT('Assumptions (Biomass)'!$V$7,Model!AC$1,'Assumptions (Biomass)'!$V$10,'Assumptions (Biomass)'!$V$5*Model!$O$2030*AVERAGE('Assumptions (Biomass)'!$K$2:$M$2)/10^9),0)</f>
        <v>0</v>
      </c>
      <c r="V2099" s="160">
        <f>IF($O$2030&gt;0,PPMT('Assumptions (Biomass)'!$V$7,Model!AD$1,'Assumptions (Biomass)'!$V$10,'Assumptions (Biomass)'!$V$5*Model!$O$2030*AVERAGE('Assumptions (Biomass)'!$K$2:$M$2)/10^9),0)</f>
        <v>0</v>
      </c>
      <c r="W2099" s="160">
        <f>IF($O$2030&gt;0,PPMT('Assumptions (Biomass)'!$V$7,Model!AE$1,'Assumptions (Biomass)'!$V$10,'Assumptions (Biomass)'!$V$5*Model!$O$2030*AVERAGE('Assumptions (Biomass)'!$K$2:$M$2)/10^9),0)</f>
        <v>0</v>
      </c>
      <c r="X2099" s="160">
        <f>IF($O$2030&gt;0,PPMT('Assumptions (Biomass)'!$V$7,Model!AF$1,'Assumptions (Biomass)'!$V$10,'Assumptions (Biomass)'!$V$5*Model!$O$2030*AVERAGE('Assumptions (Biomass)'!$K$2:$M$2)/10^9),0)</f>
        <v>0</v>
      </c>
      <c r="Y2099" s="160">
        <f>IF($O$2030&gt;0,PPMT('Assumptions (Biomass)'!$V$7,Model!AG$1,'Assumptions (Biomass)'!$V$10,'Assumptions (Biomass)'!$V$5*Model!$O$2030*AVERAGE('Assumptions (Biomass)'!$K$2:$M$2)/10^9),0)</f>
        <v>0</v>
      </c>
      <c r="Z2099" s="160">
        <f>IF($O$2030&gt;0,PPMT('Assumptions (Biomass)'!$V$7,Model!AH$1,'Assumptions (Biomass)'!$V$10,'Assumptions (Biomass)'!$V$5*Model!$O$2030*AVERAGE('Assumptions (Biomass)'!$K$2:$M$2)/10^9),0)</f>
        <v>0</v>
      </c>
      <c r="AA2099" s="160">
        <f>IF($O$2030&gt;0,PPMT('Assumptions (Biomass)'!$V$7,Model!AI$1,'Assumptions (Biomass)'!$V$10,'Assumptions (Biomass)'!$V$5*Model!$O$2030*AVERAGE('Assumptions (Biomass)'!$K$2:$M$2)/10^9),0)</f>
        <v>0</v>
      </c>
      <c r="AB2099" s="160">
        <f>IF($O$2030&gt;0,PPMT('Assumptions (Biomass)'!$V$7,Model!AJ$1,'Assumptions (Biomass)'!$V$10,'Assumptions (Biomass)'!$V$5*Model!$O$2030*AVERAGE('Assumptions (Biomass)'!$K$2:$M$2)/10^9),0)</f>
        <v>0</v>
      </c>
      <c r="AC2099" s="160">
        <f>IF($O$2030&gt;0,PPMT('Assumptions (Biomass)'!$V$7,Model!AK$1,'Assumptions (Biomass)'!$V$10,'Assumptions (Biomass)'!$V$5*Model!$O$2030*AVERAGE('Assumptions (Biomass)'!$K$2:$M$2)/10^9),0)</f>
        <v>0</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-0.0003939097428</v>
      </c>
      <c r="Q2100" s="177">
        <f>IF($P$2030&gt;0,PPMT('Assumptions (Biomass)'!$V$7,Model!X$1,'Assumptions (Biomass)'!$V$10,'Assumptions (Biomass)'!$V$5*Model!$P$2030*AVERAGE('Assumptions (Biomass)'!$L$2:$N$2)/10^9),0)</f>
        <v>-0.0004126204556</v>
      </c>
      <c r="R2100" s="177">
        <f>IF($P$2030&gt;0,PPMT('Assumptions (Biomass)'!$V$7,Model!Y$1,'Assumptions (Biomass)'!$V$10,'Assumptions (Biomass)'!$V$5*Model!$P$2030*AVERAGE('Assumptions (Biomass)'!$L$2:$N$2)/10^9),0)</f>
        <v>-0.0004322199272</v>
      </c>
      <c r="S2100" s="177">
        <f>IF($P$2030&gt;0,PPMT('Assumptions (Biomass)'!$V$7,Model!Z$1,'Assumptions (Biomass)'!$V$10,'Assumptions (Biomass)'!$V$5*Model!$P$2030*AVERAGE('Assumptions (Biomass)'!$L$2:$N$2)/10^9),0)</f>
        <v>-0.0004527503738</v>
      </c>
      <c r="T2100" s="177">
        <f>IF($P$2030&gt;0,PPMT('Assumptions (Biomass)'!$V$7,Model!AA$1,'Assumptions (Biomass)'!$V$10,'Assumptions (Biomass)'!$V$5*Model!$P$2030*AVERAGE('Assumptions (Biomass)'!$L$2:$N$2)/10^9),0)</f>
        <v>-0.0004742560165</v>
      </c>
      <c r="U2100" s="177">
        <f>IF($P$2030&gt;0,PPMT('Assumptions (Biomass)'!$V$7,Model!AB$1,'Assumptions (Biomass)'!$V$10,'Assumptions (Biomass)'!$V$5*Model!$P$2030*AVERAGE('Assumptions (Biomass)'!$L$2:$N$2)/10^9),0)</f>
        <v>-0.0004967831773</v>
      </c>
      <c r="V2100" s="177">
        <f>IF($P$2030&gt;0,PPMT('Assumptions (Biomass)'!$V$7,Model!AC$1,'Assumptions (Biomass)'!$V$10,'Assumptions (Biomass)'!$V$5*Model!$P$2030*AVERAGE('Assumptions (Biomass)'!$L$2:$N$2)/10^9),0)</f>
        <v>-0.0005203803782</v>
      </c>
      <c r="W2100" s="177">
        <f>IF($P$2030&gt;0,PPMT('Assumptions (Biomass)'!$V$7,Model!AD$1,'Assumptions (Biomass)'!$V$10,'Assumptions (Biomass)'!$V$5*Model!$P$2030*AVERAGE('Assumptions (Biomass)'!$L$2:$N$2)/10^9),0)</f>
        <v>-0.0005450984462</v>
      </c>
      <c r="X2100" s="177">
        <f>IF($P$2030&gt;0,PPMT('Assumptions (Biomass)'!$V$7,Model!AE$1,'Assumptions (Biomass)'!$V$10,'Assumptions (Biomass)'!$V$5*Model!$P$2030*AVERAGE('Assumptions (Biomass)'!$L$2:$N$2)/10^9),0)</f>
        <v>-0.0005709906224</v>
      </c>
      <c r="Y2100" s="177">
        <f>IF($P$2030&gt;0,PPMT('Assumptions (Biomass)'!$V$7,Model!AF$1,'Assumptions (Biomass)'!$V$10,'Assumptions (Biomass)'!$V$5*Model!$P$2030*AVERAGE('Assumptions (Biomass)'!$L$2:$N$2)/10^9),0)</f>
        <v>-0.0005981126769</v>
      </c>
      <c r="Z2100" s="177">
        <f>IF($P$2030&gt;0,PPMT('Assumptions (Biomass)'!$V$7,Model!AG$1,'Assumptions (Biomass)'!$V$10,'Assumptions (Biomass)'!$V$5*Model!$P$2030*AVERAGE('Assumptions (Biomass)'!$L$2:$N$2)/10^9),0)</f>
        <v>-0.0006265230291</v>
      </c>
      <c r="AA2100" s="177">
        <f>IF($P$2030&gt;0,PPMT('Assumptions (Biomass)'!$V$7,Model!AH$1,'Assumptions (Biomass)'!$V$10,'Assumptions (Biomass)'!$V$5*Model!$P$2030*AVERAGE('Assumptions (Biomass)'!$L$2:$N$2)/10^9),0)</f>
        <v>-0.000656282873</v>
      </c>
      <c r="AB2100" s="177">
        <f>IF($P$2030&gt;0,PPMT('Assumptions (Biomass)'!$V$7,Model!AI$1,'Assumptions (Biomass)'!$V$10,'Assumptions (Biomass)'!$V$5*Model!$P$2030*AVERAGE('Assumptions (Biomass)'!$L$2:$N$2)/10^9),0)</f>
        <v>-0.0006874563094</v>
      </c>
      <c r="AC2100" s="177">
        <f>IF($P$2030&gt;0,PPMT('Assumptions (Biomass)'!$V$7,Model!AJ$1,'Assumptions (Biomass)'!$V$10,'Assumptions (Biomass)'!$V$5*Model!$P$2030*AVERAGE('Assumptions (Biomass)'!$L$2:$N$2)/10^9),0)</f>
        <v>-0.0007201104841</v>
      </c>
      <c r="AD2100" s="177">
        <f>IF($P$2030&gt;0,PPMT('Assumptions (Biomass)'!$V$7,Model!AK$1,'Assumptions (Biomass)'!$V$10,'Assumptions (Biomass)'!$V$5*Model!$P$2030*AVERAGE('Assumptions (Biomass)'!$L$2:$N$2)/10^9),0)</f>
        <v>-0.0007543157321</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-0.0005352884318</v>
      </c>
      <c r="R2101" s="160">
        <f>IF($Q$2030&gt;0,PPMT('Assumptions (Biomass)'!$V$7,Model!X$1,'Assumptions (Biomass)'!$V$10,'Assumptions (Biomass)'!$V$5*Model!$Q$2030*AVERAGE('Assumptions (Biomass)'!$M$2:$O$2)/10^9),0)</f>
        <v>-0.0005607146323</v>
      </c>
      <c r="S2101" s="160">
        <f>IF($Q$2030&gt;0,PPMT('Assumptions (Biomass)'!$V$7,Model!Y$1,'Assumptions (Biomass)'!$V$10,'Assumptions (Biomass)'!$V$5*Model!$Q$2030*AVERAGE('Assumptions (Biomass)'!$M$2:$O$2)/10^9),0)</f>
        <v>-0.0005873485773</v>
      </c>
      <c r="T2101" s="160">
        <f>IF($Q$2030&gt;0,PPMT('Assumptions (Biomass)'!$V$7,Model!Z$1,'Assumptions (Biomass)'!$V$10,'Assumptions (Biomass)'!$V$5*Model!$Q$2030*AVERAGE('Assumptions (Biomass)'!$M$2:$O$2)/10^9),0)</f>
        <v>-0.0006152476347</v>
      </c>
      <c r="U2101" s="160">
        <f>IF($Q$2030&gt;0,PPMT('Assumptions (Biomass)'!$V$7,Model!AA$1,'Assumptions (Biomass)'!$V$10,'Assumptions (Biomass)'!$V$5*Model!$Q$2030*AVERAGE('Assumptions (Biomass)'!$M$2:$O$2)/10^9),0)</f>
        <v>-0.0006444718974</v>
      </c>
      <c r="V2101" s="160">
        <f>IF($Q$2030&gt;0,PPMT('Assumptions (Biomass)'!$V$7,Model!AB$1,'Assumptions (Biomass)'!$V$10,'Assumptions (Biomass)'!$V$5*Model!$Q$2030*AVERAGE('Assumptions (Biomass)'!$M$2:$O$2)/10^9),0)</f>
        <v>-0.0006750843125</v>
      </c>
      <c r="W2101" s="160">
        <f>IF($Q$2030&gt;0,PPMT('Assumptions (Biomass)'!$V$7,Model!AC$1,'Assumptions (Biomass)'!$V$10,'Assumptions (Biomass)'!$V$5*Model!$Q$2030*AVERAGE('Assumptions (Biomass)'!$M$2:$O$2)/10^9),0)</f>
        <v>-0.0007071508173</v>
      </c>
      <c r="X2101" s="160">
        <f>IF($Q$2030&gt;0,PPMT('Assumptions (Biomass)'!$V$7,Model!AD$1,'Assumptions (Biomass)'!$V$10,'Assumptions (Biomass)'!$V$5*Model!$Q$2030*AVERAGE('Assumptions (Biomass)'!$M$2:$O$2)/10^9),0)</f>
        <v>-0.0007407404812</v>
      </c>
      <c r="Y2101" s="160">
        <f>IF($Q$2030&gt;0,PPMT('Assumptions (Biomass)'!$V$7,Model!AE$1,'Assumptions (Biomass)'!$V$10,'Assumptions (Biomass)'!$V$5*Model!$Q$2030*AVERAGE('Assumptions (Biomass)'!$M$2:$O$2)/10^9),0)</f>
        <v>-0.000775925654</v>
      </c>
      <c r="Z2101" s="160">
        <f>IF($Q$2030&gt;0,PPMT('Assumptions (Biomass)'!$V$7,Model!AF$1,'Assumptions (Biomass)'!$V$10,'Assumptions (Biomass)'!$V$5*Model!$Q$2030*AVERAGE('Assumptions (Biomass)'!$M$2:$O$2)/10^9),0)</f>
        <v>-0.0008127821226</v>
      </c>
      <c r="AA2101" s="160">
        <f>IF($Q$2030&gt;0,PPMT('Assumptions (Biomass)'!$V$7,Model!AG$1,'Assumptions (Biomass)'!$V$10,'Assumptions (Biomass)'!$V$5*Model!$Q$2030*AVERAGE('Assumptions (Biomass)'!$M$2:$O$2)/10^9),0)</f>
        <v>-0.0008513892734</v>
      </c>
      <c r="AB2101" s="160">
        <f>IF($Q$2030&gt;0,PPMT('Assumptions (Biomass)'!$V$7,Model!AH$1,'Assumptions (Biomass)'!$V$10,'Assumptions (Biomass)'!$V$5*Model!$Q$2030*AVERAGE('Assumptions (Biomass)'!$M$2:$O$2)/10^9),0)</f>
        <v>-0.0008918302639</v>
      </c>
      <c r="AC2101" s="160">
        <f>IF($Q$2030&gt;0,PPMT('Assumptions (Biomass)'!$V$7,Model!AI$1,'Assumptions (Biomass)'!$V$10,'Assumptions (Biomass)'!$V$5*Model!$Q$2030*AVERAGE('Assumptions (Biomass)'!$M$2:$O$2)/10^9),0)</f>
        <v>-0.0009341922014</v>
      </c>
      <c r="AD2101" s="160">
        <f>IF($Q$2030&gt;0,PPMT('Assumptions (Biomass)'!$V$7,Model!AJ$1,'Assumptions (Biomass)'!$V$10,'Assumptions (Biomass)'!$V$5*Model!$Q$2030*AVERAGE('Assumptions (Biomass)'!$M$2:$O$2)/10^9),0)</f>
        <v>-0.000978566331</v>
      </c>
      <c r="AE2101" s="160">
        <f>IF($Q$2030&gt;0,PPMT('Assumptions (Biomass)'!$V$7,Model!AK$1,'Assumptions (Biomass)'!$V$10,'Assumptions (Biomass)'!$V$5*Model!$Q$2030*AVERAGE('Assumptions (Biomass)'!$M$2:$O$2)/10^9),0)</f>
        <v>-0.001025048232</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-0.00008762204268</v>
      </c>
      <c r="E2138" s="177">
        <f t="array" ref="E2138">SUM(IF(ISERROR(E2139:E2189),"",E2139:E2189))</f>
        <v>-0.0003669500322</v>
      </c>
      <c r="F2138" s="177">
        <f t="array" ref="F2138">SUM(IF(ISERROR(F2139:F2189),"",F2139:F2189))</f>
        <v>-0.0003492303161</v>
      </c>
      <c r="G2138" s="177">
        <f t="array" ref="G2138">SUM(IF(ISERROR(G2139:G2189),"",G2139:G2189))</f>
        <v>-0.0003306689135</v>
      </c>
      <c r="H2138" s="177">
        <f t="array" ref="H2138">SUM(IF(ISERROR(H2139:H2189),"",H2139:H2189))</f>
        <v>-0.0003112258442</v>
      </c>
      <c r="I2138" s="177">
        <f t="array" ref="I2138">SUM(IF(ISERROR(I2139:I2189),"",I2139:I2189))</f>
        <v>-0.000519579997</v>
      </c>
      <c r="J2138" s="177">
        <f t="array" ref="J2138">SUM(IF(ISERROR(J2139:J2189),"",J2139:J2189))</f>
        <v>-0.0004874455136</v>
      </c>
      <c r="K2138" s="177">
        <f t="array" ref="K2138">SUM(IF(ISERROR(K2139:K2189),"",K2139:K2189))</f>
        <v>-0.0004537846423</v>
      </c>
      <c r="L2138" s="177">
        <f t="array" ref="L2138">SUM(IF(ISERROR(L2139:L2189),"",L2139:L2189))</f>
        <v>-0.0005013725374</v>
      </c>
      <c r="M2138" s="177">
        <f t="array" ref="M2138">SUM(IF(ISERROR(M2139:M2189),"",M2139:M2189))</f>
        <v>-0.001219452467</v>
      </c>
      <c r="N2138" s="177">
        <f t="array" ref="N2138">SUM(IF(ISERROR(N2139:N2189),"",N2139:N2189))</f>
        <v>-0.001311648014</v>
      </c>
      <c r="O2138" s="177">
        <f t="array" ref="O2138">SUM(IF(ISERROR(O2139:O2189),"",O2139:O2189))</f>
        <v>-0.001221222684</v>
      </c>
      <c r="P2138" s="177">
        <f t="array" ref="P2138">SUM(IF(ISERROR(P2139:P2189),"",P2139:P2189))</f>
        <v>-0.001522738138</v>
      </c>
      <c r="Q2138" s="177">
        <f t="array" ref="Q2138">SUM(IF(ISERROR(Q2139:Q2189),"",Q2139:Q2189))</f>
        <v>-0.001943257259</v>
      </c>
      <c r="R2138" s="177">
        <f t="array" ref="R2138">SUM(IF(ISERROR(R2139:R2189),"",R2139:R2189))</f>
        <v>-0.00179429889</v>
      </c>
      <c r="S2138" s="177">
        <f t="array" ref="S2138">SUM(IF(ISERROR(S2139:S2189),"",S2139:S2189))</f>
        <v>-0.001638264999</v>
      </c>
      <c r="T2138" s="177">
        <f t="array" ref="T2138">SUM(IF(ISERROR(T2139:T2189),"",T2139:T2189))</f>
        <v>-0.001483119157</v>
      </c>
      <c r="U2138" s="177">
        <f t="array" ref="U2138">SUM(IF(ISERROR(U2139:U2189),"",U2139:U2189))</f>
        <v>-0.001347454072</v>
      </c>
      <c r="V2138" s="177">
        <f t="array" ref="V2138">SUM(IF(ISERROR(V2139:V2189),"",V2139:V2189))</f>
        <v>-0.001205344894</v>
      </c>
      <c r="W2138" s="177">
        <f t="array" ref="W2138">SUM(IF(ISERROR(W2139:W2189),"",W2139:W2189))</f>
        <v>-0.001056485531</v>
      </c>
      <c r="X2138" s="177">
        <f t="array" ref="X2138">SUM(IF(ISERROR(X2139:X2189),"",X2139:X2189))</f>
        <v>-0.0009005553483</v>
      </c>
      <c r="Y2138" s="177">
        <f t="array" ref="Y2138">SUM(IF(ISERROR(Y2139:Y2189),"",Y2139:Y2189))</f>
        <v>-0.0007588831723</v>
      </c>
      <c r="Z2138" s="177">
        <f t="array" ref="Z2138">SUM(IF(ISERROR(Z2139:Z2189),"",Z2139:Z2189))</f>
        <v>-0.0006104815679</v>
      </c>
      <c r="AA2138" s="177">
        <f t="array" ref="AA2138">SUM(IF(ISERROR(AA2139:AA2189),"",AA2139:AA2189))</f>
        <v>-0.0004550308873</v>
      </c>
      <c r="AB2138" s="177">
        <f t="array" ref="AB2138">SUM(IF(ISERROR(AB2139:AB2189),"",AB2139:AB2189))</f>
        <v>-0.0003000437235</v>
      </c>
      <c r="AC2138" s="177">
        <f t="array" ref="AC2138">SUM(IF(ISERROR(AC2139:AC2189),"",AC2139:AC2189))</f>
        <v>-0.0002095810666</v>
      </c>
      <c r="AD2138" s="177">
        <f t="array" ref="AD2138">SUM(IF(ISERROR(AD2139:AD2189),"",AD2139:AD2189))</f>
        <v>-0.000131001689</v>
      </c>
      <c r="AE2138" s="177">
        <f t="array" ref="AE2138">SUM(IF(ISERROR(AE2139:AE2189),"",AE2139:AE2189))</f>
        <v>-0.00004868979101</v>
      </c>
      <c r="AF2138" s="177">
        <f t="array" ref="AF2138">SUM(IF(ISERROR(AF2139:AF2189),"",AF2139:AF2189))</f>
        <v>0</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-0.00008762204268</v>
      </c>
      <c r="E2140" s="177">
        <f>IF($D$2030&gt;0,IPMT('Assumptions (Biomass)'!$V$7,Model!X$1,'Assumptions (Biomass)'!$V$10,'Assumptions (Biomass)'!$V$5*Model!$D$2030*'Assumptions (Biomass)'!$B$2/10^9),0)</f>
        <v>-0.00008348443043</v>
      </c>
      <c r="F2140" s="177">
        <f>IF($D$2030&gt;0,IPMT('Assumptions (Biomass)'!$V$7,Model!Y$1,'Assumptions (Biomass)'!$V$10,'Assumptions (Biomass)'!$V$5*Model!$D$2030*'Assumptions (Biomass)'!$B$2/10^9),0)</f>
        <v>-0.00007915028159</v>
      </c>
      <c r="G2140" s="177">
        <f>IF($D$2030&gt;0,IPMT('Assumptions (Biomass)'!$V$7,Model!Z$1,'Assumptions (Biomass)'!$V$10,'Assumptions (Biomass)'!$V$5*Model!$D$2030*'Assumptions (Biomass)'!$B$2/10^9),0)</f>
        <v>-0.00007461026069</v>
      </c>
      <c r="H2140" s="177">
        <f>IF($D$2030&gt;0,IPMT('Assumptions (Biomass)'!$V$7,Model!AA$1,'Assumptions (Biomass)'!$V$10,'Assumptions (Biomass)'!$V$5*Model!$D$2030*'Assumptions (Biomass)'!$B$2/10^9),0)</f>
        <v>-0.00006985458879</v>
      </c>
      <c r="I2140" s="177">
        <f>IF($D$2030&gt;0,IPMT('Assumptions (Biomass)'!$V$7,Model!AB$1,'Assumptions (Biomass)'!$V$10,'Assumptions (Biomass)'!$V$5*Model!$D$2030*'Assumptions (Biomass)'!$B$2/10^9),0)</f>
        <v>-0.00006487302247</v>
      </c>
      <c r="J2140" s="177">
        <f>IF($D$2030&gt;0,IPMT('Assumptions (Biomass)'!$V$7,Model!AC$1,'Assumptions (Biomass)'!$V$10,'Assumptions (Biomass)'!$V$5*Model!$D$2030*'Assumptions (Biomass)'!$B$2/10^9),0)</f>
        <v>-0.00005965483176</v>
      </c>
      <c r="K2140" s="177">
        <f>IF($D$2030&gt;0,IPMT('Assumptions (Biomass)'!$V$7,Model!AD$1,'Assumptions (Biomass)'!$V$10,'Assumptions (Biomass)'!$V$5*Model!$D$2030*'Assumptions (Biomass)'!$B$2/10^9),0)</f>
        <v>-0.00005418877698</v>
      </c>
      <c r="L2140" s="177">
        <f>IF($D$2030&gt;0,IPMT('Assumptions (Biomass)'!$V$7,Model!AE$1,'Assumptions (Biomass)'!$V$10,'Assumptions (Biomass)'!$V$5*Model!$D$2030*'Assumptions (Biomass)'!$B$2/10^9),0)</f>
        <v>-0.00004846308461</v>
      </c>
      <c r="M2140" s="177">
        <f>IF($D$2030&gt;0,IPMT('Assumptions (Biomass)'!$V$7,Model!AF$1,'Assumptions (Biomass)'!$V$10,'Assumptions (Biomass)'!$V$5*Model!$D$2030*'Assumptions (Biomass)'!$B$2/10^9),0)</f>
        <v>-0.00004246542184</v>
      </c>
      <c r="N2140" s="177">
        <f>IF($D$2030&gt;0,IPMT('Assumptions (Biomass)'!$V$7,Model!AG$1,'Assumptions (Biomass)'!$V$10,'Assumptions (Biomass)'!$V$5*Model!$D$2030*'Assumptions (Biomass)'!$B$2/10^9),0)</f>
        <v>-0.0000361828701</v>
      </c>
      <c r="O2140" s="177">
        <f>IF($D$2030&gt;0,IPMT('Assumptions (Biomass)'!$V$7,Model!AH$1,'Assumptions (Biomass)'!$V$10,'Assumptions (Biomass)'!$V$5*Model!$D$2030*'Assumptions (Biomass)'!$B$2/10^9),0)</f>
        <v>-0.00002960189714</v>
      </c>
      <c r="P2140" s="177">
        <f>IF($D$2030&gt;0,IPMT('Assumptions (Biomass)'!$V$7,Model!AI$1,'Assumptions (Biomass)'!$V$10,'Assumptions (Biomass)'!$V$5*Model!$D$2030*'Assumptions (Biomass)'!$B$2/10^9),0)</f>
        <v>-0.00002270832798</v>
      </c>
      <c r="Q2140" s="177">
        <f>IF($D$2030&gt;0,IPMT('Assumptions (Biomass)'!$V$7,Model!AJ$1,'Assumptions (Biomass)'!$V$10,'Assumptions (Biomass)'!$V$5*Model!$D$2030*'Assumptions (Biomass)'!$B$2/10^9),0)</f>
        <v>-0.00001548731427</v>
      </c>
      <c r="R2140" s="177">
        <f>IF($D$2030&gt;0,IPMT('Assumptions (Biomass)'!$V$7,Model!AK$1,'Assumptions (Biomass)'!$V$10,'Assumptions (Biomass)'!$V$5*Model!$D$2030*'Assumptions (Biomass)'!$B$2/10^9),0)</f>
        <v>-0.000007923302418</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-0.0002834656018</v>
      </c>
      <c r="F2141" s="160">
        <f>IF($E$2030&gt;0,IPMT('Assumptions (Biomass)'!$V$7,Model!X$1,'Assumptions (Biomass)'!$V$10,'Assumptions (Biomass)'!$V$5*Model!$E$2030*AVERAGE('Assumptions (Biomass)'!$B$2:$C$2)/10^9),0)</f>
        <v>-0.0002700800345</v>
      </c>
      <c r="G2141" s="160">
        <f>IF($E$2030&gt;0,IPMT('Assumptions (Biomass)'!$V$7,Model!Y$1,'Assumptions (Biomass)'!$V$10,'Assumptions (Biomass)'!$V$5*Model!$E$2030*AVERAGE('Assumptions (Biomass)'!$B$2:$C$2)/10^9),0)</f>
        <v>-0.0002560586528</v>
      </c>
      <c r="H2141" s="160">
        <f>IF($E$2030&gt;0,IPMT('Assumptions (Biomass)'!$V$7,Model!Z$1,'Assumptions (Biomass)'!$V$10,'Assumptions (Biomass)'!$V$5*Model!$E$2030*AVERAGE('Assumptions (Biomass)'!$B$2:$C$2)/10^9),0)</f>
        <v>-0.0002413712554</v>
      </c>
      <c r="I2141" s="160">
        <f>IF($E$2030&gt;0,IPMT('Assumptions (Biomass)'!$V$7,Model!AA$1,'Assumptions (Biomass)'!$V$10,'Assumptions (Biomass)'!$V$5*Model!$E$2030*AVERAGE('Assumptions (Biomass)'!$B$2:$C$2)/10^9),0)</f>
        <v>-0.0002259862067</v>
      </c>
      <c r="J2141" s="160">
        <f>IF($E$2030&gt;0,IPMT('Assumptions (Biomass)'!$V$7,Model!AB$1,'Assumptions (Biomass)'!$V$10,'Assumptions (Biomass)'!$V$5*Model!$E$2030*AVERAGE('Assumptions (Biomass)'!$B$2:$C$2)/10^9),0)</f>
        <v>-0.0002098703681</v>
      </c>
      <c r="K2141" s="160">
        <f>IF($E$2030&gt;0,IPMT('Assumptions (Biomass)'!$V$7,Model!AC$1,'Assumptions (Biomass)'!$V$10,'Assumptions (Biomass)'!$V$5*Model!$E$2030*AVERAGE('Assumptions (Biomass)'!$B$2:$C$2)/10^9),0)</f>
        <v>-0.0001929890273</v>
      </c>
      <c r="L2141" s="160">
        <f>IF($E$2030&gt;0,IPMT('Assumptions (Biomass)'!$V$7,Model!AD$1,'Assumptions (Biomass)'!$V$10,'Assumptions (Biomass)'!$V$5*Model!$E$2030*AVERAGE('Assumptions (Biomass)'!$B$2:$C$2)/10^9),0)</f>
        <v>-0.0001753058227</v>
      </c>
      <c r="M2141" s="160">
        <f>IF($E$2030&gt;0,IPMT('Assumptions (Biomass)'!$V$7,Model!AE$1,'Assumptions (Biomass)'!$V$10,'Assumptions (Biomass)'!$V$5*Model!$E$2030*AVERAGE('Assumptions (Biomass)'!$B$2:$C$2)/10^9),0)</f>
        <v>-0.0001567826659</v>
      </c>
      <c r="N2141" s="177">
        <f>IF($E$2030&gt;0,IPMT('Assumptions (Biomass)'!$V$7,Model!AF$1,'Assumptions (Biomass)'!$V$10,'Assumptions (Biomass)'!$V$5*Model!$E$2030*AVERAGE('Assumptions (Biomass)'!$B$2:$C$2)/10^9),0)</f>
        <v>-0.0001373796592</v>
      </c>
      <c r="O2141" s="160">
        <f>IF($E$2030&gt;0,IPMT('Assumptions (Biomass)'!$V$7,Model!AG$1,'Assumptions (Biomass)'!$V$10,'Assumptions (Biomass)'!$V$5*Model!$E$2030*AVERAGE('Assumptions (Biomass)'!$B$2:$C$2)/10^9),0)</f>
        <v>-0.0001170550096</v>
      </c>
      <c r="P2141" s="160">
        <f>IF($E$2030&gt;0,IPMT('Assumptions (Biomass)'!$V$7,Model!AH$1,'Assumptions (Biomass)'!$V$10,'Assumptions (Biomass)'!$V$5*Model!$E$2030*AVERAGE('Assumptions (Biomass)'!$B$2:$C$2)/10^9),0)</f>
        <v>-0.00009576493918</v>
      </c>
      <c r="Q2141" s="160">
        <f>IF($E$2030&gt;0,IPMT('Assumptions (Biomass)'!$V$7,Model!AI$1,'Assumptions (Biomass)'!$V$10,'Assumptions (Biomass)'!$V$5*Model!$E$2030*AVERAGE('Assumptions (Biomass)'!$B$2:$C$2)/10^9),0)</f>
        <v>-0.00007346359042</v>
      </c>
      <c r="R2141" s="160">
        <f>IF($E$2030&gt;0,IPMT('Assumptions (Biomass)'!$V$7,Model!AJ$1,'Assumptions (Biomass)'!$V$10,'Assumptions (Biomass)'!$V$5*Model!$E$2030*AVERAGE('Assumptions (Biomass)'!$B$2:$C$2)/10^9),0)</f>
        <v>-0.0000501029276</v>
      </c>
      <c r="S2141" s="160">
        <f>IF($E$2030&gt;0,IPMT('Assumptions (Biomass)'!$V$7,Model!AK$1,'Assumptions (Biomass)'!$V$10,'Assumptions (Biomass)'!$V$5*Model!$E$2030*AVERAGE('Assumptions (Biomass)'!$B$2:$C$2)/10^9),0)</f>
        <v>-0.00002563263329</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-0.0002287207679</v>
      </c>
      <c r="J2145" s="160">
        <f>IF($I$2030&gt;0,IPMT('Assumptions (Biomass)'!$V$7,Model!X$1,'Assumptions (Biomass)'!$V$10,'Assumptions (Biomass)'!$V$5*Model!$I$2030*AVERAGE('Assumptions (Biomass)'!$E$2:$G$2)/10^9),0)</f>
        <v>-0.0002179203137</v>
      </c>
      <c r="K2145" s="160">
        <f>IF($I$2030&gt;0,IPMT('Assumptions (Biomass)'!$V$7,Model!Y$1,'Assumptions (Biomass)'!$V$10,'Assumptions (Biomass)'!$V$5*Model!$I$2030*AVERAGE('Assumptions (Biomass)'!$E$2:$G$2)/10^9),0)</f>
        <v>-0.0002066068381</v>
      </c>
      <c r="L2145" s="160">
        <f>IF($I$2030&gt;0,IPMT('Assumptions (Biomass)'!$V$7,Model!Z$1,'Assumptions (Biomass)'!$V$10,'Assumptions (Biomass)'!$V$5*Model!$I$2030*AVERAGE('Assumptions (Biomass)'!$E$2:$G$2)/10^9),0)</f>
        <v>-0.0001947559723</v>
      </c>
      <c r="M2145" s="160">
        <f>IF($I$2030&gt;0,IPMT('Assumptions (Biomass)'!$V$7,Model!AA$1,'Assumptions (Biomass)'!$V$10,'Assumptions (Biomass)'!$V$5*Model!$I$2030*AVERAGE('Assumptions (Biomass)'!$E$2:$G$2)/10^9),0)</f>
        <v>-0.0001823421904</v>
      </c>
      <c r="N2145" s="160">
        <f>IF($I$2030&gt;0,IPMT('Assumptions (Biomass)'!$V$7,Model!AB$1,'Assumptions (Biomass)'!$V$10,'Assumptions (Biomass)'!$V$5*Model!$I$2030*AVERAGE('Assumptions (Biomass)'!$E$2:$G$2)/10^9),0)</f>
        <v>-0.0001693387538</v>
      </c>
      <c r="O2145" s="160">
        <f>IF($I$2030&gt;0,IPMT('Assumptions (Biomass)'!$V$7,Model!AC$1,'Assumptions (Biomass)'!$V$10,'Assumptions (Biomass)'!$V$5*Model!$I$2030*AVERAGE('Assumptions (Biomass)'!$E$2:$G$2)/10^9),0)</f>
        <v>-0.000155717654</v>
      </c>
      <c r="P2145" s="160">
        <f>IF($I$2030&gt;0,IPMT('Assumptions (Biomass)'!$V$7,Model!AD$1,'Assumptions (Biomass)'!$V$10,'Assumptions (Biomass)'!$V$5*Model!$I$2030*AVERAGE('Assumptions (Biomass)'!$E$2:$G$2)/10^9),0)</f>
        <v>-0.000141449552</v>
      </c>
      <c r="Q2145" s="160">
        <f>IF($I$2030&gt;0,IPMT('Assumptions (Biomass)'!$V$7,Model!AE$1,'Assumptions (Biomass)'!$V$10,'Assumptions (Biomass)'!$V$5*Model!$I$2030*AVERAGE('Assumptions (Biomass)'!$E$2:$G$2)/10^9),0)</f>
        <v>-0.0001265037151</v>
      </c>
      <c r="R2145" s="160">
        <f>IF($I$2030&gt;0,IPMT('Assumptions (Biomass)'!$V$7,Model!AF$1,'Assumptions (Biomass)'!$V$10,'Assumptions (Biomass)'!$V$5*Model!$I$2030*AVERAGE('Assumptions (Biomass)'!$E$2:$G$2)/10^9),0)</f>
        <v>-0.000110847951</v>
      </c>
      <c r="S2145" s="160">
        <f>IF($I$2030&gt;0,IPMT('Assumptions (Biomass)'!$V$7,Model!AG$1,'Assumptions (Biomass)'!$V$10,'Assumptions (Biomass)'!$V$5*Model!$I$2030*AVERAGE('Assumptions (Biomass)'!$E$2:$G$2)/10^9),0)</f>
        <v>-0.00009444853805</v>
      </c>
      <c r="T2145" s="160">
        <f>IF($I$2030&gt;0,IPMT('Assumptions (Biomass)'!$V$7,Model!AH$1,'Assumptions (Biomass)'!$V$10,'Assumptions (Biomass)'!$V$5*Model!$I$2030*AVERAGE('Assumptions (Biomass)'!$E$2:$G$2)/10^9),0)</f>
        <v>-0.00007727015301</v>
      </c>
      <c r="U2145" s="160">
        <f>IF($I$2030&gt;0,IPMT('Assumptions (Biomass)'!$V$7,Model!AI$1,'Assumptions (Biomass)'!$V$10,'Assumptions (Biomass)'!$V$5*Model!$I$2030*AVERAGE('Assumptions (Biomass)'!$E$2:$G$2)/10^9),0)</f>
        <v>-0.00005927579468</v>
      </c>
      <c r="V2145" s="160">
        <f>IF($I$2030&gt;0,IPMT('Assumptions (Biomass)'!$V$7,Model!AJ$1,'Assumptions (Biomass)'!$V$10,'Assumptions (Biomass)'!$V$5*Model!$I$2030*AVERAGE('Assumptions (Biomass)'!$E$2:$G$2)/10^9),0)</f>
        <v>-0.00004042670433</v>
      </c>
      <c r="W2145" s="160">
        <f>IF($I$2030&gt;0,IPMT('Assumptions (Biomass)'!$V$7,Model!AK$1,'Assumptions (Biomass)'!$V$10,'Assumptions (Biomass)'!$V$5*Model!$I$2030*AVERAGE('Assumptions (Biomass)'!$E$2:$G$2)/10^9),0)</f>
        <v>-0.00002068228219</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v>
      </c>
      <c r="K2146" s="160">
        <f>IF($J$2030&gt;0,IPMT('Assumptions (Biomass)'!$V$7,Model!X$1,'Assumptions (Biomass)'!$V$10,'Assumptions (Biomass)'!$V$5*Model!$J$2030*AVERAGE('Assumptions (Biomass)'!$F$2:$H$2)/10^9),0)</f>
        <v>0</v>
      </c>
      <c r="L2146" s="160">
        <f>IF($J$2030&gt;0,IPMT('Assumptions (Biomass)'!$V$7,Model!Y$1,'Assumptions (Biomass)'!$V$10,'Assumptions (Biomass)'!$V$5*Model!$J$2030*AVERAGE('Assumptions (Biomass)'!$F$2:$H$2)/10^9),0)</f>
        <v>0</v>
      </c>
      <c r="M2146" s="160">
        <f>IF($J$2030&gt;0,IPMT('Assumptions (Biomass)'!$V$7,Model!Z$1,'Assumptions (Biomass)'!$V$10,'Assumptions (Biomass)'!$V$5*Model!$J$2030*AVERAGE('Assumptions (Biomass)'!$F$2:$H$2)/10^9),0)</f>
        <v>0</v>
      </c>
      <c r="N2146" s="160">
        <f>IF($J$2030&gt;0,IPMT('Assumptions (Biomass)'!$V$7,Model!AA$1,'Assumptions (Biomass)'!$V$10,'Assumptions (Biomass)'!$V$5*Model!$J$2030*AVERAGE('Assumptions (Biomass)'!$F$2:$H$2)/10^9),0)</f>
        <v>0</v>
      </c>
      <c r="O2146" s="160">
        <f>IF($J$2030&gt;0,IPMT('Assumptions (Biomass)'!$V$7,Model!AB$1,'Assumptions (Biomass)'!$V$10,'Assumptions (Biomass)'!$V$5*Model!$J$2030*AVERAGE('Assumptions (Biomass)'!$F$2:$H$2)/10^9),0)</f>
        <v>0</v>
      </c>
      <c r="P2146" s="160">
        <f>IF($J$2030&gt;0,IPMT('Assumptions (Biomass)'!$V$7,Model!AC$1,'Assumptions (Biomass)'!$V$10,'Assumptions (Biomass)'!$V$5*Model!$J$2030*AVERAGE('Assumptions (Biomass)'!$F$2:$H$2)/10^9),0)</f>
        <v>0</v>
      </c>
      <c r="Q2146" s="160">
        <f>IF($J$2030&gt;0,IPMT('Assumptions (Biomass)'!$V$7,Model!AD$1,'Assumptions (Biomass)'!$V$10,'Assumptions (Biomass)'!$V$5*Model!$J$2030*AVERAGE('Assumptions (Biomass)'!$F$2:$H$2)/10^9),0)</f>
        <v>0</v>
      </c>
      <c r="R2146" s="160">
        <f>IF($J$2030&gt;0,IPMT('Assumptions (Biomass)'!$V$7,Model!AE$1,'Assumptions (Biomass)'!$V$10,'Assumptions (Biomass)'!$V$5*Model!$J$2030*AVERAGE('Assumptions (Biomass)'!$F$2:$H$2)/10^9),0)</f>
        <v>0</v>
      </c>
      <c r="S2146" s="160">
        <f>IF($J$2030&gt;0,IPMT('Assumptions (Biomass)'!$V$7,Model!AF$1,'Assumptions (Biomass)'!$V$10,'Assumptions (Biomass)'!$V$5*Model!$J$2030*AVERAGE('Assumptions (Biomass)'!$F$2:$H$2)/10^9),0)</f>
        <v>0</v>
      </c>
      <c r="T2146" s="160">
        <f>IF($J$2030&gt;0,IPMT('Assumptions (Biomass)'!$V$7,Model!AG$1,'Assumptions (Biomass)'!$V$10,'Assumptions (Biomass)'!$V$5*Model!$J$2030*AVERAGE('Assumptions (Biomass)'!$F$2:$H$2)/10^9),0)</f>
        <v>0</v>
      </c>
      <c r="U2146" s="160">
        <f>IF($J$2030&gt;0,IPMT('Assumptions (Biomass)'!$V$7,Model!AH$1,'Assumptions (Biomass)'!$V$10,'Assumptions (Biomass)'!$V$5*Model!$J$2030*AVERAGE('Assumptions (Biomass)'!$F$2:$H$2)/10^9),0)</f>
        <v>0</v>
      </c>
      <c r="V2146" s="160">
        <f>IF($J$2030&gt;0,IPMT('Assumptions (Biomass)'!$V$7,Model!AI$1,'Assumptions (Biomass)'!$V$10,'Assumptions (Biomass)'!$V$5*Model!$J$2030*AVERAGE('Assumptions (Biomass)'!$F$2:$H$2)/10^9),0)</f>
        <v>0</v>
      </c>
      <c r="W2146" s="160">
        <f>IF($J$2030&gt;0,IPMT('Assumptions (Biomass)'!$V$7,Model!AJ$1,'Assumptions (Biomass)'!$V$10,'Assumptions (Biomass)'!$V$5*Model!$J$2030*AVERAGE('Assumptions (Biomass)'!$F$2:$H$2)/10^9),0)</f>
        <v>0</v>
      </c>
      <c r="X2146" s="160">
        <f>IF($J$2030&gt;0,IPMT('Assumptions (Biomass)'!$V$7,Model!AK$1,'Assumptions (Biomass)'!$V$10,'Assumptions (Biomass)'!$V$5*Model!$J$2030*AVERAGE('Assumptions (Biomass)'!$F$2:$H$2)/10^9),0)</f>
        <v>0</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v>
      </c>
      <c r="L2147" s="160">
        <f>IF($K$2030&gt;0,IPMT('Assumptions (Biomass)'!$V$7,Model!X$1,'Assumptions (Biomass)'!$V$10,'Assumptions (Biomass)'!$V$5*Model!$K$2030*AVERAGE('Assumptions (Biomass)'!$G$2:$I$2)/10^9),0)</f>
        <v>0</v>
      </c>
      <c r="M2147" s="160">
        <f>IF($K$2030&gt;0,IPMT('Assumptions (Biomass)'!$V$7,Model!Y$1,'Assumptions (Biomass)'!$V$10,'Assumptions (Biomass)'!$V$5*Model!$K$2030*AVERAGE('Assumptions (Biomass)'!$G$2:$I$2)/10^9),0)</f>
        <v>0</v>
      </c>
      <c r="N2147" s="160">
        <f>IF($K$2030&gt;0,IPMT('Assumptions (Biomass)'!$V$7,Model!Z$1,'Assumptions (Biomass)'!$V$10,'Assumptions (Biomass)'!$V$5*Model!$K$2030*AVERAGE('Assumptions (Biomass)'!$G$2:$I$2)/10^9),0)</f>
        <v>0</v>
      </c>
      <c r="O2147" s="160">
        <f>IF($K$2030&gt;0,IPMT('Assumptions (Biomass)'!$V$7,Model!AA$1,'Assumptions (Biomass)'!$V$10,'Assumptions (Biomass)'!$V$5*Model!$K$2030*AVERAGE('Assumptions (Biomass)'!$G$2:$I$2)/10^9),0)</f>
        <v>0</v>
      </c>
      <c r="P2147" s="160">
        <f>IF($K$2030&gt;0,IPMT('Assumptions (Biomass)'!$V$7,Model!AB$1,'Assumptions (Biomass)'!$V$10,'Assumptions (Biomass)'!$V$5*Model!$K$2030*AVERAGE('Assumptions (Biomass)'!$G$2:$I$2)/10^9),0)</f>
        <v>0</v>
      </c>
      <c r="Q2147" s="160">
        <f>IF($K$2030&gt;0,IPMT('Assumptions (Biomass)'!$V$7,Model!AC$1,'Assumptions (Biomass)'!$V$10,'Assumptions (Biomass)'!$V$5*Model!$K$2030*AVERAGE('Assumptions (Biomass)'!$G$2:$I$2)/10^9),0)</f>
        <v>0</v>
      </c>
      <c r="R2147" s="160">
        <f>IF($K$2030&gt;0,IPMT('Assumptions (Biomass)'!$V$7,Model!AD$1,'Assumptions (Biomass)'!$V$10,'Assumptions (Biomass)'!$V$5*Model!$K$2030*AVERAGE('Assumptions (Biomass)'!$G$2:$I$2)/10^9),0)</f>
        <v>0</v>
      </c>
      <c r="S2147" s="160">
        <f>IF($K$2030&gt;0,IPMT('Assumptions (Biomass)'!$V$7,Model!AE$1,'Assumptions (Biomass)'!$V$10,'Assumptions (Biomass)'!$V$5*Model!$K$2030*AVERAGE('Assumptions (Biomass)'!$G$2:$I$2)/10^9),0)</f>
        <v>0</v>
      </c>
      <c r="T2147" s="160">
        <f>IF($K$2030&gt;0,IPMT('Assumptions (Biomass)'!$V$7,Model!AF$1,'Assumptions (Biomass)'!$V$10,'Assumptions (Biomass)'!$V$5*Model!$K$2030*AVERAGE('Assumptions (Biomass)'!$G$2:$I$2)/10^9),0)</f>
        <v>0</v>
      </c>
      <c r="U2147" s="160">
        <f>IF($K$2030&gt;0,IPMT('Assumptions (Biomass)'!$V$7,Model!AG$1,'Assumptions (Biomass)'!$V$10,'Assumptions (Biomass)'!$V$5*Model!$K$2030*AVERAGE('Assumptions (Biomass)'!$G$2:$I$2)/10^9),0)</f>
        <v>0</v>
      </c>
      <c r="V2147" s="160">
        <f>IF($K$2030&gt;0,IPMT('Assumptions (Biomass)'!$V$7,Model!AH$1,'Assumptions (Biomass)'!$V$10,'Assumptions (Biomass)'!$V$5*Model!$K$2030*AVERAGE('Assumptions (Biomass)'!$G$2:$I$2)/10^9),0)</f>
        <v>0</v>
      </c>
      <c r="W2147" s="160">
        <f>IF($K$2030&gt;0,IPMT('Assumptions (Biomass)'!$V$7,Model!AI$1,'Assumptions (Biomass)'!$V$10,'Assumptions (Biomass)'!$V$5*Model!$K$2030*AVERAGE('Assumptions (Biomass)'!$G$2:$I$2)/10^9),0)</f>
        <v>0</v>
      </c>
      <c r="X2147" s="160">
        <f>IF($K$2030&gt;0,IPMT('Assumptions (Biomass)'!$V$7,Model!AJ$1,'Assumptions (Biomass)'!$V$10,'Assumptions (Biomass)'!$V$5*Model!$K$2030*AVERAGE('Assumptions (Biomass)'!$G$2:$I$2)/10^9),0)</f>
        <v>0</v>
      </c>
      <c r="Y2147" s="160">
        <f>IF($K$2030&gt;0,IPMT('Assumptions (Biomass)'!$V$7,Model!AK$1,'Assumptions (Biomass)'!$V$10,'Assumptions (Biomass)'!$V$5*Model!$K$2030*AVERAGE('Assumptions (Biomass)'!$G$2:$I$2)/10^9),0)</f>
        <v>0</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-0.00008284765786</v>
      </c>
      <c r="M2148" s="160">
        <f>IF($L$2030&gt;0,IPMT('Assumptions (Biomass)'!$V$7,Model!X$1,'Assumptions (Biomass)'!$V$10,'Assumptions (Biomass)'!$V$5*Model!$L$2030*AVERAGE('Assumptions (Biomass)'!$H$2:$J$2)/10^9),0)</f>
        <v>-0.00007893549748</v>
      </c>
      <c r="N2148" s="160">
        <f>IF($L$2030&gt;0,IPMT('Assumptions (Biomass)'!$V$7,Model!Y$1,'Assumptions (Biomass)'!$V$10,'Assumptions (Biomass)'!$V$5*Model!$L$2030*AVERAGE('Assumptions (Biomass)'!$H$2:$J$2)/10^9),0)</f>
        <v>-0.00007483750947</v>
      </c>
      <c r="O2148" s="160">
        <f>IF($L$2030&gt;0,IPMT('Assumptions (Biomass)'!$V$7,Model!Z$1,'Assumptions (Biomass)'!$V$10,'Assumptions (Biomass)'!$V$5*Model!$L$2030*AVERAGE('Assumptions (Biomass)'!$H$2:$J$2)/10^9),0)</f>
        <v>-0.00007054486703</v>
      </c>
      <c r="P2148" s="160">
        <f>IF($L$2030&gt;0,IPMT('Assumptions (Biomass)'!$V$7,Model!AA$1,'Assumptions (Biomass)'!$V$10,'Assumptions (Biomass)'!$V$5*Model!$L$2030*AVERAGE('Assumptions (Biomass)'!$H$2:$J$2)/10^9),0)</f>
        <v>-0.00006604832408</v>
      </c>
      <c r="Q2148" s="160">
        <f>IF($L$2030&gt;0,IPMT('Assumptions (Biomass)'!$V$7,Model!AB$1,'Assumptions (Biomass)'!$V$10,'Assumptions (Biomass)'!$V$5*Model!$L$2030*AVERAGE('Assumptions (Biomass)'!$H$2:$J$2)/10^9),0)</f>
        <v>-0.00006133819534</v>
      </c>
      <c r="R2148" s="160">
        <f>IF($L$2030&gt;0,IPMT('Assumptions (Biomass)'!$V$7,Model!AC$1,'Assumptions (Biomass)'!$V$10,'Assumptions (Biomass)'!$V$5*Model!$L$2030*AVERAGE('Assumptions (Biomass)'!$H$2:$J$2)/10^9),0)</f>
        <v>-0.00005640433548</v>
      </c>
      <c r="S2148" s="160">
        <f>IF($L$2030&gt;0,IPMT('Assumptions (Biomass)'!$V$7,Model!AD$1,'Assumptions (Biomass)'!$V$10,'Assumptions (Biomass)'!$V$5*Model!$L$2030*AVERAGE('Assumptions (Biomass)'!$H$2:$J$2)/10^9),0)</f>
        <v>-0.00005123611728</v>
      </c>
      <c r="T2148" s="160">
        <f>IF($L$2030&gt;0,IPMT('Assumptions (Biomass)'!$V$7,Model!AE$1,'Assumptions (Biomass)'!$V$10,'Assumptions (Biomass)'!$V$5*Model!$L$2030*AVERAGE('Assumptions (Biomass)'!$H$2:$J$2)/10^9),0)</f>
        <v>-0.00004582240872</v>
      </c>
      <c r="U2148" s="160">
        <f>IF($L$2030&gt;0,IPMT('Assumptions (Biomass)'!$V$7,Model!AF$1,'Assumptions (Biomass)'!$V$10,'Assumptions (Biomass)'!$V$5*Model!$L$2030*AVERAGE('Assumptions (Biomass)'!$H$2:$J$2)/10^9),0)</f>
        <v>-0.00004015154899</v>
      </c>
      <c r="V2148" s="160">
        <f>IF($L$2030&gt;0,IPMT('Assumptions (Biomass)'!$V$7,Model!AG$1,'Assumptions (Biomass)'!$V$10,'Assumptions (Biomass)'!$V$5*Model!$L$2030*AVERAGE('Assumptions (Biomass)'!$H$2:$J$2)/10^9),0)</f>
        <v>-0.00003421132343</v>
      </c>
      <c r="W2148" s="160">
        <f>IF($L$2030&gt;0,IPMT('Assumptions (Biomass)'!$V$7,Model!AH$1,'Assumptions (Biomass)'!$V$10,'Assumptions (Biomass)'!$V$5*Model!$L$2030*AVERAGE('Assumptions (Biomass)'!$H$2:$J$2)/10^9),0)</f>
        <v>-0.00002798893716</v>
      </c>
      <c r="X2148" s="160">
        <f>IF($L$2030&gt;0,IPMT('Assumptions (Biomass)'!$V$7,Model!AI$1,'Assumptions (Biomass)'!$V$10,'Assumptions (Biomass)'!$V$5*Model!$L$2030*AVERAGE('Assumptions (Biomass)'!$H$2:$J$2)/10^9),0)</f>
        <v>-0.00002147098754</v>
      </c>
      <c r="Y2148" s="160">
        <f>IF($L$2030&gt;0,IPMT('Assumptions (Biomass)'!$V$7,Model!AJ$1,'Assumptions (Biomass)'!$V$10,'Assumptions (Biomass)'!$V$5*Model!$L$2030*AVERAGE('Assumptions (Biomass)'!$H$2:$J$2)/10^9),0)</f>
        <v>-0.00001464343531</v>
      </c>
      <c r="Z2148" s="160">
        <f>IF($L$2030&gt;0,IPMT('Assumptions (Biomass)'!$V$7,Model!AK$1,'Assumptions (Biomass)'!$V$10,'Assumptions (Biomass)'!$V$5*Model!$L$2030*AVERAGE('Assumptions (Biomass)'!$H$2:$J$2)/10^9),0)</f>
        <v>-0.000007491574354</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-0.0007589266917</v>
      </c>
      <c r="N2149" s="160">
        <f>IF($M$2030&gt;0,IPMT('Assumptions (Biomass)'!$V$7,Model!X$1,'Assumptions (Biomass)'!$V$10,'Assumptions (Biomass)'!$V$5*Model!$M$2030*AVERAGE('Assumptions (Biomass)'!$I$2:$K$2)/10^9),0)</f>
        <v>-0.0007230893124</v>
      </c>
      <c r="O2149" s="160">
        <f>IF($M$2030&gt;0,IPMT('Assumptions (Biomass)'!$V$7,Model!Y$1,'Assumptions (Biomass)'!$V$10,'Assumptions (Biomass)'!$V$5*Model!$M$2030*AVERAGE('Assumptions (Biomass)'!$I$2:$K$2)/10^9),0)</f>
        <v>-0.0006855496575</v>
      </c>
      <c r="P2149" s="160">
        <f>IF($M$2030&gt;0,IPMT('Assumptions (Biomass)'!$V$7,Model!Z$1,'Assumptions (Biomass)'!$V$10,'Assumptions (Biomass)'!$V$5*Model!$M$2030*AVERAGE('Assumptions (Biomass)'!$I$2:$K$2)/10^9),0)</f>
        <v>-0.0006462268691</v>
      </c>
      <c r="Q2149" s="160">
        <f>IF($M$2030&gt;0,IPMT('Assumptions (Biomass)'!$V$7,Model!AA$1,'Assumptions (Biomass)'!$V$10,'Assumptions (Biomass)'!$V$5*Model!$M$2030*AVERAGE('Assumptions (Biomass)'!$I$2:$K$2)/10^9),0)</f>
        <v>-0.0006050362482</v>
      </c>
      <c r="R2149" s="160">
        <f>IF($M$2030&gt;0,IPMT('Assumptions (Biomass)'!$V$7,Model!AB$1,'Assumptions (Biomass)'!$V$10,'Assumptions (Biomass)'!$V$5*Model!$M$2030*AVERAGE('Assumptions (Biomass)'!$I$2:$K$2)/10^9),0)</f>
        <v>-0.0005618890728</v>
      </c>
      <c r="S2149" s="160">
        <f>IF($M$2030&gt;0,IPMT('Assumptions (Biomass)'!$V$7,Model!AC$1,'Assumptions (Biomass)'!$V$10,'Assumptions (Biomass)'!$V$5*Model!$M$2030*AVERAGE('Assumptions (Biomass)'!$I$2:$K$2)/10^9),0)</f>
        <v>-0.0005166924066</v>
      </c>
      <c r="T2149" s="160">
        <f>IF($M$2030&gt;0,IPMT('Assumptions (Biomass)'!$V$7,Model!AD$1,'Assumptions (Biomass)'!$V$10,'Assumptions (Biomass)'!$V$5*Model!$M$2030*AVERAGE('Assumptions (Biomass)'!$I$2:$K$2)/10^9),0)</f>
        <v>-0.0004693488988</v>
      </c>
      <c r="U2149" s="160">
        <f>IF($M$2030&gt;0,IPMT('Assumptions (Biomass)'!$V$7,Model!AE$1,'Assumptions (Biomass)'!$V$10,'Assumptions (Biomass)'!$V$5*Model!$M$2030*AVERAGE('Assumptions (Biomass)'!$I$2:$K$2)/10^9),0)</f>
        <v>-0.0004197565743</v>
      </c>
      <c r="V2149" s="160">
        <f>IF($M$2030&gt;0,IPMT('Assumptions (Biomass)'!$V$7,Model!AF$1,'Assumptions (Biomass)'!$V$10,'Assumptions (Biomass)'!$V$5*Model!$M$2030*AVERAGE('Assumptions (Biomass)'!$I$2:$K$2)/10^9),0)</f>
        <v>-0.0003678086144</v>
      </c>
      <c r="W2149" s="160">
        <f>IF($M$2030&gt;0,IPMT('Assumptions (Biomass)'!$V$7,Model!AG$1,'Assumptions (Biomass)'!$V$10,'Assumptions (Biomass)'!$V$5*Model!$M$2030*AVERAGE('Assumptions (Biomass)'!$I$2:$K$2)/10^9),0)</f>
        <v>-0.0003133931264</v>
      </c>
      <c r="X2149" s="160">
        <f>IF($M$2030&gt;0,IPMT('Assumptions (Biomass)'!$V$7,Model!AH$1,'Assumptions (Biomass)'!$V$10,'Assumptions (Biomass)'!$V$5*Model!$M$2030*AVERAGE('Assumptions (Biomass)'!$I$2:$K$2)/10^9),0)</f>
        <v>-0.0002563929027</v>
      </c>
      <c r="Y2149" s="160">
        <f>IF($M$2030&gt;0,IPMT('Assumptions (Biomass)'!$V$7,Model!AI$1,'Assumptions (Biomass)'!$V$10,'Assumptions (Biomass)'!$V$5*Model!$M$2030*AVERAGE('Assumptions (Biomass)'!$I$2:$K$2)/10^9),0)</f>
        <v>-0.0001966851684</v>
      </c>
      <c r="Z2149" s="160">
        <f>IF($M$2030&gt;0,IPMT('Assumptions (Biomass)'!$V$7,Model!AJ$1,'Assumptions (Biomass)'!$V$10,'Assumptions (Biomass)'!$V$5*Model!$M$2030*AVERAGE('Assumptions (Biomass)'!$I$2:$K$2)/10^9),0)</f>
        <v>-0.0001341413168</v>
      </c>
      <c r="AA2149" s="160">
        <f>IF($M$2030&gt;0,IPMT('Assumptions (Biomass)'!$V$7,Model!AK$1,'Assumptions (Biomass)'!$V$10,'Assumptions (Biomass)'!$V$5*Model!$M$2030*AVERAGE('Assumptions (Biomass)'!$I$2:$K$2)/10^9),0)</f>
        <v>-0.00006862663214</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-0.0001708199089</v>
      </c>
      <c r="O2150" s="177">
        <f>IF($N$2030&gt;0,IPMT('Assumptions (Biomass)'!$V$7,Model!X$1,'Assumptions (Biomass)'!$V$10,'Assumptions (Biomass)'!$V$5*Model!$N$2030*AVERAGE('Assumptions (Biomass)'!$J$2:$L$2)/10^9),0)</f>
        <v>-0.000162753599</v>
      </c>
      <c r="P2150" s="177">
        <f>IF($N$2030&gt;0,IPMT('Assumptions (Biomass)'!$V$7,Model!Y$1,'Assumptions (Biomass)'!$V$10,'Assumptions (Biomass)'!$V$5*Model!$N$2030*AVERAGE('Assumptions (Biomass)'!$J$2:$L$2)/10^9),0)</f>
        <v>-0.0001543041394</v>
      </c>
      <c r="Q2150" s="177">
        <f>IF($N$2030&gt;0,IPMT('Assumptions (Biomass)'!$V$7,Model!Z$1,'Assumptions (Biomass)'!$V$10,'Assumptions (Biomass)'!$V$5*Model!$N$2030*AVERAGE('Assumptions (Biomass)'!$J$2:$L$2)/10^9),0)</f>
        <v>-0.0001454533305</v>
      </c>
      <c r="R2150" s="177">
        <f>IF($N$2030&gt;0,IPMT('Assumptions (Biomass)'!$V$7,Model!AA$1,'Assumptions (Biomass)'!$V$10,'Assumptions (Biomass)'!$V$5*Model!$N$2030*AVERAGE('Assumptions (Biomass)'!$J$2:$L$2)/10^9),0)</f>
        <v>-0.0001361821081</v>
      </c>
      <c r="S2150" s="177">
        <f>IF($N$2030&gt;0,IPMT('Assumptions (Biomass)'!$V$7,Model!AB$1,'Assumptions (Biomass)'!$V$10,'Assumptions (Biomass)'!$V$5*Model!$N$2030*AVERAGE('Assumptions (Biomass)'!$J$2:$L$2)/10^9),0)</f>
        <v>-0.0001264705027</v>
      </c>
      <c r="T2150" s="177">
        <f>IF($N$2030&gt;0,IPMT('Assumptions (Biomass)'!$V$7,Model!AC$1,'Assumptions (Biomass)'!$V$10,'Assumptions (Biomass)'!$V$5*Model!$N$2030*AVERAGE('Assumptions (Biomass)'!$J$2:$L$2)/10^9),0)</f>
        <v>-0.0001162975961</v>
      </c>
      <c r="U2150" s="177">
        <f>IF($N$2030&gt;0,IPMT('Assumptions (Biomass)'!$V$7,Model!AD$1,'Assumptions (Biomass)'!$V$10,'Assumptions (Biomass)'!$V$5*Model!$N$2030*AVERAGE('Assumptions (Biomass)'!$J$2:$L$2)/10^9),0)</f>
        <v>-0.0001056414763</v>
      </c>
      <c r="V2150" s="177">
        <f>IF($N$2030&gt;0,IPMT('Assumptions (Biomass)'!$V$7,Model!AE$1,'Assumptions (Biomass)'!$V$10,'Assumptions (Biomass)'!$V$5*Model!$N$2030*AVERAGE('Assumptions (Biomass)'!$J$2:$L$2)/10^9),0)</f>
        <v>-0.0000944791909</v>
      </c>
      <c r="W2150" s="177">
        <f>IF($N$2030&gt;0,IPMT('Assumptions (Biomass)'!$V$7,Model!AF$1,'Assumptions (Biomass)'!$V$10,'Assumptions (Biomass)'!$V$5*Model!$N$2030*AVERAGE('Assumptions (Biomass)'!$J$2:$L$2)/10^9),0)</f>
        <v>-0.00008278669691</v>
      </c>
      <c r="X2150" s="177">
        <f>IF($N$2030&gt;0,IPMT('Assumptions (Biomass)'!$V$7,Model!AG$1,'Assumptions (Biomass)'!$V$10,'Assumptions (Biomass)'!$V$5*Model!$N$2030*AVERAGE('Assumptions (Biomass)'!$J$2:$L$2)/10^9),0)</f>
        <v>-0.00007053880946</v>
      </c>
      <c r="Y2150" s="177">
        <f>IF($N$2030&gt;0,IPMT('Assumptions (Biomass)'!$V$7,Model!AH$1,'Assumptions (Biomass)'!$V$10,'Assumptions (Biomass)'!$V$5*Model!$N$2030*AVERAGE('Assumptions (Biomass)'!$J$2:$L$2)/10^9),0)</f>
        <v>-0.00005770914736</v>
      </c>
      <c r="Z2150" s="177">
        <f>IF($N$2030&gt;0,IPMT('Assumptions (Biomass)'!$V$7,Model!AI$1,'Assumptions (Biomass)'!$V$10,'Assumptions (Biomass)'!$V$5*Model!$N$2030*AVERAGE('Assumptions (Biomass)'!$J$2:$L$2)/10^9),0)</f>
        <v>-0.00004427007631</v>
      </c>
      <c r="AA2150" s="177">
        <f>IF($N$2030&gt;0,IPMT('Assumptions (Biomass)'!$V$7,Model!AJ$1,'Assumptions (Biomass)'!$V$10,'Assumptions (Biomass)'!$V$5*Model!$N$2030*AVERAGE('Assumptions (Biomass)'!$J$2:$L$2)/10^9),0)</f>
        <v>-0.00003019264938</v>
      </c>
      <c r="AB2150" s="177">
        <f>IF($N$2030&gt;0,IPMT('Assumptions (Biomass)'!$V$7,Model!AK$1,'Assumptions (Biomass)'!$V$10,'Assumptions (Biomass)'!$V$5*Model!$N$2030*AVERAGE('Assumptions (Biomass)'!$J$2:$L$2)/10^9),0)</f>
        <v>-0.00001544654468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v>
      </c>
      <c r="P2151" s="160">
        <f>IF($O$2030&gt;0,IPMT('Assumptions (Biomass)'!$V$7,Model!X$1,'Assumptions (Biomass)'!$V$10,'Assumptions (Biomass)'!$V$5*Model!$O$2030*AVERAGE('Assumptions (Biomass)'!$K$2:$M$2)/10^9),0)</f>
        <v>0</v>
      </c>
      <c r="Q2151" s="160">
        <f>IF($O$2030&gt;0,IPMT('Assumptions (Biomass)'!$V$7,Model!Y$1,'Assumptions (Biomass)'!$V$10,'Assumptions (Biomass)'!$V$5*Model!$O$2030*AVERAGE('Assumptions (Biomass)'!$K$2:$M$2)/10^9),0)</f>
        <v>0</v>
      </c>
      <c r="R2151" s="160">
        <f>IF($O$2030&gt;0,IPMT('Assumptions (Biomass)'!$V$7,Model!Z$1,'Assumptions (Biomass)'!$V$10,'Assumptions (Biomass)'!$V$5*Model!$O$2030*AVERAGE('Assumptions (Biomass)'!$K$2:$M$2)/10^9),0)</f>
        <v>0</v>
      </c>
      <c r="S2151" s="160">
        <f>IF($O$2030&gt;0,IPMT('Assumptions (Biomass)'!$V$7,Model!AA$1,'Assumptions (Biomass)'!$V$10,'Assumptions (Biomass)'!$V$5*Model!$O$2030*AVERAGE('Assumptions (Biomass)'!$K$2:$M$2)/10^9),0)</f>
        <v>0</v>
      </c>
      <c r="T2151" s="160">
        <f>IF($O$2030&gt;0,IPMT('Assumptions (Biomass)'!$V$7,Model!AB$1,'Assumptions (Biomass)'!$V$10,'Assumptions (Biomass)'!$V$5*Model!$O$2030*AVERAGE('Assumptions (Biomass)'!$K$2:$M$2)/10^9),0)</f>
        <v>0</v>
      </c>
      <c r="U2151" s="160">
        <f>IF($O$2030&gt;0,IPMT('Assumptions (Biomass)'!$V$7,Model!AC$1,'Assumptions (Biomass)'!$V$10,'Assumptions (Biomass)'!$V$5*Model!$O$2030*AVERAGE('Assumptions (Biomass)'!$K$2:$M$2)/10^9),0)</f>
        <v>0</v>
      </c>
      <c r="V2151" s="160">
        <f>IF($O$2030&gt;0,IPMT('Assumptions (Biomass)'!$V$7,Model!AD$1,'Assumptions (Biomass)'!$V$10,'Assumptions (Biomass)'!$V$5*Model!$O$2030*AVERAGE('Assumptions (Biomass)'!$K$2:$M$2)/10^9),0)</f>
        <v>0</v>
      </c>
      <c r="W2151" s="160">
        <f>IF($O$2030&gt;0,IPMT('Assumptions (Biomass)'!$V$7,Model!AE$1,'Assumptions (Biomass)'!$V$10,'Assumptions (Biomass)'!$V$5*Model!$O$2030*AVERAGE('Assumptions (Biomass)'!$K$2:$M$2)/10^9),0)</f>
        <v>0</v>
      </c>
      <c r="X2151" s="160">
        <f>IF($O$2030&gt;0,IPMT('Assumptions (Biomass)'!$V$7,Model!AF$1,'Assumptions (Biomass)'!$V$10,'Assumptions (Biomass)'!$V$5*Model!$O$2030*AVERAGE('Assumptions (Biomass)'!$K$2:$M$2)/10^9),0)</f>
        <v>0</v>
      </c>
      <c r="Y2151" s="160">
        <f>IF($O$2030&gt;0,IPMT('Assumptions (Biomass)'!$V$7,Model!AG$1,'Assumptions (Biomass)'!$V$10,'Assumptions (Biomass)'!$V$5*Model!$O$2030*AVERAGE('Assumptions (Biomass)'!$K$2:$M$2)/10^9),0)</f>
        <v>0</v>
      </c>
      <c r="Z2151" s="160">
        <f>IF($O$2030&gt;0,IPMT('Assumptions (Biomass)'!$V$7,Model!AH$1,'Assumptions (Biomass)'!$V$10,'Assumptions (Biomass)'!$V$5*Model!$O$2030*AVERAGE('Assumptions (Biomass)'!$K$2:$M$2)/10^9),0)</f>
        <v>0</v>
      </c>
      <c r="AA2151" s="160">
        <f>IF($O$2030&gt;0,IPMT('Assumptions (Biomass)'!$V$7,Model!AI$1,'Assumptions (Biomass)'!$V$10,'Assumptions (Biomass)'!$V$5*Model!$O$2030*AVERAGE('Assumptions (Biomass)'!$K$2:$M$2)/10^9),0)</f>
        <v>0</v>
      </c>
      <c r="AB2151" s="160">
        <f>IF($O$2030&gt;0,IPMT('Assumptions (Biomass)'!$V$7,Model!AJ$1,'Assumptions (Biomass)'!$V$10,'Assumptions (Biomass)'!$V$5*Model!$O$2030*AVERAGE('Assumptions (Biomass)'!$K$2:$M$2)/10^9),0)</f>
        <v>0</v>
      </c>
      <c r="AC2151" s="160">
        <f>IF($O$2030&gt;0,IPMT('Assumptions (Biomass)'!$V$7,Model!AK$1,'Assumptions (Biomass)'!$V$10,'Assumptions (Biomass)'!$V$5*Model!$O$2030*AVERAGE('Assumptions (Biomass)'!$K$2:$M$2)/10^9),0)</f>
        <v>0</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-0.0003962359866</v>
      </c>
      <c r="Q2152" s="177">
        <f>IF($P$2030&gt;0,IPMT('Assumptions (Biomass)'!$V$7,Model!X$1,'Assumptions (Biomass)'!$V$10,'Assumptions (Biomass)'!$V$5*Model!$P$2030*AVERAGE('Assumptions (Biomass)'!$L$2:$N$2)/10^9),0)</f>
        <v>-0.0003775252738</v>
      </c>
      <c r="R2152" s="177">
        <f>IF($P$2030&gt;0,IPMT('Assumptions (Biomass)'!$V$7,Model!Y$1,'Assumptions (Biomass)'!$V$10,'Assumptions (Biomass)'!$V$5*Model!$P$2030*AVERAGE('Assumptions (Biomass)'!$L$2:$N$2)/10^9),0)</f>
        <v>-0.0003579258022</v>
      </c>
      <c r="S2152" s="177">
        <f>IF($P$2030&gt;0,IPMT('Assumptions (Biomass)'!$V$7,Model!Z$1,'Assumptions (Biomass)'!$V$10,'Assumptions (Biomass)'!$V$5*Model!$P$2030*AVERAGE('Assumptions (Biomass)'!$L$2:$N$2)/10^9),0)</f>
        <v>-0.0003373953557</v>
      </c>
      <c r="T2152" s="177">
        <f>IF($P$2030&gt;0,IPMT('Assumptions (Biomass)'!$V$7,Model!AA$1,'Assumptions (Biomass)'!$V$10,'Assumptions (Biomass)'!$V$5*Model!$P$2030*AVERAGE('Assumptions (Biomass)'!$L$2:$N$2)/10^9),0)</f>
        <v>-0.0003158897129</v>
      </c>
      <c r="U2152" s="177">
        <f>IF($P$2030&gt;0,IPMT('Assumptions (Biomass)'!$V$7,Model!AB$1,'Assumptions (Biomass)'!$V$10,'Assumptions (Biomass)'!$V$5*Model!$P$2030*AVERAGE('Assumptions (Biomass)'!$L$2:$N$2)/10^9),0)</f>
        <v>-0.0002933625521</v>
      </c>
      <c r="V2152" s="177">
        <f>IF($P$2030&gt;0,IPMT('Assumptions (Biomass)'!$V$7,Model!AC$1,'Assumptions (Biomass)'!$V$10,'Assumptions (Biomass)'!$V$5*Model!$P$2030*AVERAGE('Assumptions (Biomass)'!$L$2:$N$2)/10^9),0)</f>
        <v>-0.0002697653512</v>
      </c>
      <c r="W2152" s="177">
        <f>IF($P$2030&gt;0,IPMT('Assumptions (Biomass)'!$V$7,Model!AD$1,'Assumptions (Biomass)'!$V$10,'Assumptions (Biomass)'!$V$5*Model!$P$2030*AVERAGE('Assumptions (Biomass)'!$L$2:$N$2)/10^9),0)</f>
        <v>-0.0002450472832</v>
      </c>
      <c r="X2152" s="177">
        <f>IF($P$2030&gt;0,IPMT('Assumptions (Biomass)'!$V$7,Model!AE$1,'Assumptions (Biomass)'!$V$10,'Assumptions (Biomass)'!$V$5*Model!$P$2030*AVERAGE('Assumptions (Biomass)'!$L$2:$N$2)/10^9),0)</f>
        <v>-0.000219155107</v>
      </c>
      <c r="Y2152" s="177">
        <f>IF($P$2030&gt;0,IPMT('Assumptions (Biomass)'!$V$7,Model!AF$1,'Assumptions (Biomass)'!$V$10,'Assumptions (Biomass)'!$V$5*Model!$P$2030*AVERAGE('Assumptions (Biomass)'!$L$2:$N$2)/10^9),0)</f>
        <v>-0.0001920330525</v>
      </c>
      <c r="Z2152" s="177">
        <f>IF($P$2030&gt;0,IPMT('Assumptions (Biomass)'!$V$7,Model!AG$1,'Assumptions (Biomass)'!$V$10,'Assumptions (Biomass)'!$V$5*Model!$P$2030*AVERAGE('Assumptions (Biomass)'!$L$2:$N$2)/10^9),0)</f>
        <v>-0.0001636227003</v>
      </c>
      <c r="AA2152" s="177">
        <f>IF($P$2030&gt;0,IPMT('Assumptions (Biomass)'!$V$7,Model!AH$1,'Assumptions (Biomass)'!$V$10,'Assumptions (Biomass)'!$V$5*Model!$P$2030*AVERAGE('Assumptions (Biomass)'!$L$2:$N$2)/10^9),0)</f>
        <v>-0.0001338628564</v>
      </c>
      <c r="AB2152" s="177">
        <f>IF($P$2030&gt;0,IPMT('Assumptions (Biomass)'!$V$7,Model!AI$1,'Assumptions (Biomass)'!$V$10,'Assumptions (Biomass)'!$V$5*Model!$P$2030*AVERAGE('Assumptions (Biomass)'!$L$2:$N$2)/10^9),0)</f>
        <v>-0.00010268942</v>
      </c>
      <c r="AC2152" s="177">
        <f>IF($P$2030&gt;0,IPMT('Assumptions (Biomass)'!$V$7,Model!AJ$1,'Assumptions (Biomass)'!$V$10,'Assumptions (Biomass)'!$V$5*Model!$P$2030*AVERAGE('Assumptions (Biomass)'!$L$2:$N$2)/10^9),0)</f>
        <v>-0.00007003524527</v>
      </c>
      <c r="AD2152" s="177">
        <f>IF($P$2030&gt;0,IPMT('Assumptions (Biomass)'!$V$7,Model!AK$1,'Assumptions (Biomass)'!$V$10,'Assumptions (Biomass)'!$V$5*Model!$P$2030*AVERAGE('Assumptions (Biomass)'!$L$2:$N$2)/10^9),0)</f>
        <v>-0.00003582999728</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-0.000538449591</v>
      </c>
      <c r="R2153" s="160">
        <f>IF($Q$2030&gt;0,IPMT('Assumptions (Biomass)'!$V$7,Model!X$1,'Assumptions (Biomass)'!$V$10,'Assumptions (Biomass)'!$V$5*Model!$Q$2030*AVERAGE('Assumptions (Biomass)'!$M$2:$O$2)/10^9),0)</f>
        <v>-0.0005130233905</v>
      </c>
      <c r="S2153" s="160">
        <f>IF($Q$2030&gt;0,IPMT('Assumptions (Biomass)'!$V$7,Model!Y$1,'Assumptions (Biomass)'!$V$10,'Assumptions (Biomass)'!$V$5*Model!$Q$2030*AVERAGE('Assumptions (Biomass)'!$M$2:$O$2)/10^9),0)</f>
        <v>-0.0004863894454</v>
      </c>
      <c r="T2153" s="160">
        <f>IF($Q$2030&gt;0,IPMT('Assumptions (Biomass)'!$V$7,Model!Z$1,'Assumptions (Biomass)'!$V$10,'Assumptions (Biomass)'!$V$5*Model!$Q$2030*AVERAGE('Assumptions (Biomass)'!$M$2:$O$2)/10^9),0)</f>
        <v>-0.000458490388</v>
      </c>
      <c r="U2153" s="160">
        <f>IF($Q$2030&gt;0,IPMT('Assumptions (Biomass)'!$V$7,Model!AA$1,'Assumptions (Biomass)'!$V$10,'Assumptions (Biomass)'!$V$5*Model!$Q$2030*AVERAGE('Assumptions (Biomass)'!$M$2:$O$2)/10^9),0)</f>
        <v>-0.0004292661254</v>
      </c>
      <c r="V2153" s="160">
        <f>IF($Q$2030&gt;0,IPMT('Assumptions (Biomass)'!$V$7,Model!AB$1,'Assumptions (Biomass)'!$V$10,'Assumptions (Biomass)'!$V$5*Model!$Q$2030*AVERAGE('Assumptions (Biomass)'!$M$2:$O$2)/10^9),0)</f>
        <v>-0.0003986537102</v>
      </c>
      <c r="W2153" s="160">
        <f>IF($Q$2030&gt;0,IPMT('Assumptions (Biomass)'!$V$7,Model!AC$1,'Assumptions (Biomass)'!$V$10,'Assumptions (Biomass)'!$V$5*Model!$Q$2030*AVERAGE('Assumptions (Biomass)'!$M$2:$O$2)/10^9),0)</f>
        <v>-0.0003665872054</v>
      </c>
      <c r="X2153" s="160">
        <f>IF($Q$2030&gt;0,IPMT('Assumptions (Biomass)'!$V$7,Model!AD$1,'Assumptions (Biomass)'!$V$10,'Assumptions (Biomass)'!$V$5*Model!$Q$2030*AVERAGE('Assumptions (Biomass)'!$M$2:$O$2)/10^9),0)</f>
        <v>-0.0003329975416</v>
      </c>
      <c r="Y2153" s="160">
        <f>IF($Q$2030&gt;0,IPMT('Assumptions (Biomass)'!$V$7,Model!AE$1,'Assumptions (Biomass)'!$V$10,'Assumptions (Biomass)'!$V$5*Model!$Q$2030*AVERAGE('Assumptions (Biomass)'!$M$2:$O$2)/10^9),0)</f>
        <v>-0.0002978123687</v>
      </c>
      <c r="Z2153" s="160">
        <f>IF($Q$2030&gt;0,IPMT('Assumptions (Biomass)'!$V$7,Model!AF$1,'Assumptions (Biomass)'!$V$10,'Assumptions (Biomass)'!$V$5*Model!$Q$2030*AVERAGE('Assumptions (Biomass)'!$M$2:$O$2)/10^9),0)</f>
        <v>-0.0002609559001</v>
      </c>
      <c r="AA2153" s="160">
        <f>IF($Q$2030&gt;0,IPMT('Assumptions (Biomass)'!$V$7,Model!AG$1,'Assumptions (Biomass)'!$V$10,'Assumptions (Biomass)'!$V$5*Model!$Q$2030*AVERAGE('Assumptions (Biomass)'!$M$2:$O$2)/10^9),0)</f>
        <v>-0.0002223487493</v>
      </c>
      <c r="AB2153" s="160">
        <f>IF($Q$2030&gt;0,IPMT('Assumptions (Biomass)'!$V$7,Model!AH$1,'Assumptions (Biomass)'!$V$10,'Assumptions (Biomass)'!$V$5*Model!$Q$2030*AVERAGE('Assumptions (Biomass)'!$M$2:$O$2)/10^9),0)</f>
        <v>-0.0001819077588</v>
      </c>
      <c r="AC2153" s="160">
        <f>IF($Q$2030&gt;0,IPMT('Assumptions (Biomass)'!$V$7,Model!AI$1,'Assumptions (Biomass)'!$V$10,'Assumptions (Biomass)'!$V$5*Model!$Q$2030*AVERAGE('Assumptions (Biomass)'!$M$2:$O$2)/10^9),0)</f>
        <v>-0.0001395458213</v>
      </c>
      <c r="AD2153" s="160">
        <f>IF($Q$2030&gt;0,IPMT('Assumptions (Biomass)'!$V$7,Model!AJ$1,'Assumptions (Biomass)'!$V$10,'Assumptions (Biomass)'!$V$5*Model!$Q$2030*AVERAGE('Assumptions (Biomass)'!$M$2:$O$2)/10^9),0)</f>
        <v>-0.00009517169173</v>
      </c>
      <c r="AE2153" s="160">
        <f>IF($Q$2030&gt;0,IPMT('Assumptions (Biomass)'!$V$7,Model!AK$1,'Assumptions (Biomass)'!$V$10,'Assumptions (Biomass)'!$V$5*Model!$Q$2030*AVERAGE('Assumptions (Biomass)'!$M$2:$O$2)/10^9),0)</f>
        <v>-0.00004868979101</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0.0001537228819</v>
      </c>
      <c r="E2190" s="177">
        <f t="shared" si="76"/>
        <v>0.000789381549</v>
      </c>
      <c r="F2190" s="177">
        <f t="shared" si="76"/>
        <v>0.001207751467</v>
      </c>
      <c r="G2190" s="177">
        <f t="shared" si="76"/>
        <v>0.001087130044</v>
      </c>
      <c r="H2190" s="177">
        <f t="shared" si="76"/>
        <v>0.0009789143473</v>
      </c>
      <c r="I2190" s="177">
        <f t="shared" si="76"/>
        <v>0.001282072206</v>
      </c>
      <c r="J2190" s="177">
        <f t="shared" si="76"/>
        <v>0.00156344142</v>
      </c>
      <c r="K2190" s="177">
        <f t="shared" si="76"/>
        <v>0.001454378831</v>
      </c>
      <c r="L2190" s="177">
        <f t="shared" si="76"/>
        <v>0.001531818079</v>
      </c>
      <c r="M2190" s="177">
        <f t="shared" si="76"/>
        <v>0.002932972943</v>
      </c>
      <c r="N2190" s="177">
        <f t="shared" si="76"/>
        <v>0.004346482209</v>
      </c>
      <c r="O2190" s="177">
        <f t="shared" si="76"/>
        <v>0.004312717054</v>
      </c>
      <c r="P2190" s="177">
        <f t="shared" si="76"/>
        <v>0.004701510808</v>
      </c>
      <c r="Q2190" s="177">
        <f t="shared" si="76"/>
        <v>0.005987857151</v>
      </c>
      <c r="R2190" s="177">
        <f t="shared" si="76"/>
        <v>0.006454144668</v>
      </c>
      <c r="S2190" s="177">
        <f t="shared" si="76"/>
        <v>0.005939174511</v>
      </c>
      <c r="T2190" s="177">
        <f t="shared" si="76"/>
        <v>0.005267682376</v>
      </c>
      <c r="U2190" s="177">
        <f t="shared" si="76"/>
        <v>0.004736048134</v>
      </c>
      <c r="V2190" s="177">
        <f t="shared" si="76"/>
        <v>0.004556614541</v>
      </c>
      <c r="W2190" s="177">
        <f t="shared" si="76"/>
        <v>0.00449744301</v>
      </c>
      <c r="X2190" s="177">
        <f t="shared" si="76"/>
        <v>0.004259511886</v>
      </c>
      <c r="Y2190" s="177">
        <f t="shared" si="76"/>
        <v>0.004025019484</v>
      </c>
      <c r="Z2190" s="177">
        <f t="shared" si="76"/>
        <v>0.004022765828</v>
      </c>
      <c r="AA2190" s="177">
        <f t="shared" si="76"/>
        <v>0.00393926489</v>
      </c>
      <c r="AB2190" s="177">
        <f t="shared" si="76"/>
        <v>0.00306541025</v>
      </c>
      <c r="AC2190" s="177">
        <f t="shared" si="76"/>
        <v>0.00210292241</v>
      </c>
      <c r="AD2190" s="177">
        <f t="shared" si="76"/>
        <v>0.001925628003</v>
      </c>
      <c r="AE2190" s="177">
        <f t="shared" si="76"/>
        <v>0.001515969816</v>
      </c>
      <c r="AF2190" s="177">
        <f t="shared" si="76"/>
        <v>0.0005519798472</v>
      </c>
      <c r="AG2190" s="177">
        <f t="shared" si="76"/>
        <v>0</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0.0001537228819</v>
      </c>
      <c r="E2192" s="160">
        <f>IF($D$2030&gt;0,'Assumptions (Biomass)'!W$11*Model!$D$2030*'Assumptions (Biomass)'!$B$2/10^9,0)</f>
        <v>0.0002920734756</v>
      </c>
      <c r="F2192" s="160">
        <f>IF($D$2030&gt;0,'Assumptions (Biomass)'!X$11*Model!$D$2030*'Assumptions (Biomass)'!$B$2/10^9,0)</f>
        <v>0.0002628661281</v>
      </c>
      <c r="G2192" s="160">
        <f>IF($D$2030&gt;0,'Assumptions (Biomass)'!Y$11*Model!$D$2030*'Assumptions (Biomass)'!$B$2/10^9,0)</f>
        <v>0.0002367332381</v>
      </c>
      <c r="H2192" s="160">
        <f>IF($D$2030&gt;0,'Assumptions (Biomass)'!Z$11*Model!$D$2030*'Assumptions (Biomass)'!$B$2/10^9,0)</f>
        <v>0.0002130599143</v>
      </c>
      <c r="I2192" s="160">
        <f>IF($D$2030&gt;0,'Assumptions (Biomass)'!AA$11*Model!$D$2030*'Assumptions (Biomass)'!$B$2/10^9,0)</f>
        <v>0.0001915387109</v>
      </c>
      <c r="J2192" s="160">
        <f>IF($D$2030&gt;0,'Assumptions (Biomass)'!AB$11*Model!$D$2030*'Assumptions (Biomass)'!$B$2/10^9,0)</f>
        <v>0.0001813930006</v>
      </c>
      <c r="K2192" s="160">
        <f>IF($D$2030&gt;0,'Assumptions (Biomass)'!AC$11*Model!$D$2030*'Assumptions (Biomass)'!$B$2/10^9,0)</f>
        <v>0.0001813930006</v>
      </c>
      <c r="L2192" s="160">
        <f>IF($D$2030&gt;0,'Assumptions (Biomass)'!AD$11*Model!$D$2030*'Assumptions (Biomass)'!$B$2/10^9,0)</f>
        <v>0.0001817004464</v>
      </c>
      <c r="M2192" s="160">
        <f>IF($D$2030&gt;0,'Assumptions (Biomass)'!AE$11*Model!$D$2030*'Assumptions (Biomass)'!$B$2/10^9,0)</f>
        <v>0.0001813930006</v>
      </c>
      <c r="N2192" s="160">
        <f>IF($D$2030&gt;0,'Assumptions (Biomass)'!AF$11*Model!$D$2030*'Assumptions (Biomass)'!$B$2/10^9,0)</f>
        <v>0.0001817004464</v>
      </c>
      <c r="O2192" s="160">
        <f>IF($D$2030&gt;0,'Assumptions (Biomass)'!AG$11*Model!$D$2030*'Assumptions (Biomass)'!$B$2/10^9,0)</f>
        <v>0.0001813930006</v>
      </c>
      <c r="P2192" s="160">
        <f>IF($D$2030&gt;0,'Assumptions (Biomass)'!AH$11*Model!$D$2030*'Assumptions (Biomass)'!$B$2/10^9,0)</f>
        <v>0.0001817004464</v>
      </c>
      <c r="Q2192" s="160">
        <f>IF($D$2030&gt;0,'Assumptions (Biomass)'!AI$11*Model!$D$2030*'Assumptions (Biomass)'!$B$2/10^9,0)</f>
        <v>0.0001813930006</v>
      </c>
      <c r="R2192" s="160">
        <f>IF($D$2030&gt;0,'Assumptions (Biomass)'!AJ$11*Model!$D$2030*'Assumptions (Biomass)'!$B$2/10^9,0)</f>
        <v>0.0001817004464</v>
      </c>
      <c r="S2192" s="160">
        <f>IF($D$2030&gt;0,'Assumptions (Biomass)'!AK$11*Model!$D$2030*'Assumptions (Biomass)'!$B$2/10^9,0)</f>
        <v>0.00009069650032</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0.0004973080733</v>
      </c>
      <c r="F2193" s="160">
        <f>IF($E$2030&gt;0,'Assumptions (Biomass)'!W$11*Model!$E$2030*AVERAGE('Assumptions (Biomass)'!$B$2:$C$2)/10^9,0)</f>
        <v>0.0009448853394</v>
      </c>
      <c r="G2193" s="160">
        <f>IF($E$2030&gt;0,'Assumptions (Biomass)'!X$11*Model!$E$2030*AVERAGE('Assumptions (Biomass)'!$B$2:$C$2)/10^9,0)</f>
        <v>0.0008503968054</v>
      </c>
      <c r="H2193" s="160">
        <f>IF($E$2030&gt;0,'Assumptions (Biomass)'!Y$11*Model!$E$2030*AVERAGE('Assumptions (Biomass)'!$B$2:$C$2)/10^9,0)</f>
        <v>0.0007658544329</v>
      </c>
      <c r="I2193" s="160">
        <f>IF($E$2030&gt;0,'Assumptions (Biomass)'!Z$11*Model!$E$2030*AVERAGE('Assumptions (Biomass)'!$B$2:$C$2)/10^9,0)</f>
        <v>0.0006892689897</v>
      </c>
      <c r="J2193" s="160">
        <f>IF($E$2030&gt;0,'Assumptions (Biomass)'!AA$11*Model!$E$2030*AVERAGE('Assumptions (Biomass)'!$B$2:$C$2)/10^9,0)</f>
        <v>0.0006196458594</v>
      </c>
      <c r="K2193" s="160">
        <f>IF($E$2030&gt;0,'Assumptions (Biomass)'!AB$11*Model!$E$2030*AVERAGE('Assumptions (Biomass)'!$B$2:$C$2)/10^9,0)</f>
        <v>0.0005868235265</v>
      </c>
      <c r="L2193" s="160">
        <f>IF($E$2030&gt;0,'Assumptions (Biomass)'!AC$11*Model!$E$2030*AVERAGE('Assumptions (Biomass)'!$B$2:$C$2)/10^9,0)</f>
        <v>0.0005868235265</v>
      </c>
      <c r="M2193" s="160">
        <f>IF($E$2030&gt;0,'Assumptions (Biomass)'!AD$11*Model!$E$2030*AVERAGE('Assumptions (Biomass)'!$B$2:$C$2)/10^9,0)</f>
        <v>0.0005878181427</v>
      </c>
      <c r="N2193" s="160">
        <f>IF($E$2030&gt;0,'Assumptions (Biomass)'!AE$11*Model!$E$2030*AVERAGE('Assumptions (Biomass)'!$B$2:$C$2)/10^9,0)</f>
        <v>0.0005868235265</v>
      </c>
      <c r="O2193" s="160">
        <f>IF($E$2030&gt;0,'Assumptions (Biomass)'!AF$11*Model!$E$2030*AVERAGE('Assumptions (Biomass)'!$B$2:$C$2)/10^9,0)</f>
        <v>0.0005878181427</v>
      </c>
      <c r="P2193" s="160">
        <f>IF($E$2030&gt;0,'Assumptions (Biomass)'!AG$11*Model!$E$2030*AVERAGE('Assumptions (Biomass)'!$B$2:$C$2)/10^9,0)</f>
        <v>0.0005868235265</v>
      </c>
      <c r="Q2193" s="160">
        <f>IF($E$2030&gt;0,'Assumptions (Biomass)'!AH$11*Model!$E$2030*AVERAGE('Assumptions (Biomass)'!$B$2:$C$2)/10^9,0)</f>
        <v>0.0005878181427</v>
      </c>
      <c r="R2193" s="160">
        <f>IF($E$2030&gt;0,'Assumptions (Biomass)'!AI$11*Model!$E$2030*AVERAGE('Assumptions (Biomass)'!$B$2:$C$2)/10^9,0)</f>
        <v>0.0005868235265</v>
      </c>
      <c r="S2193" s="160">
        <f>IF($E$2030&gt;0,'Assumptions (Biomass)'!AJ$11*Model!$E$2030*AVERAGE('Assumptions (Biomass)'!$B$2:$C$2)/10^9,0)</f>
        <v>0.0005878181427</v>
      </c>
      <c r="T2193" s="160">
        <f>IF($E$2030&gt;0,'Assumptions (Biomass)'!AK$11*Model!$E$2030*AVERAGE('Assumptions (Biomass)'!$B$2:$C$2)/10^9,0)</f>
        <v>0.0002934117633</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0.000401264505</v>
      </c>
      <c r="J2197" s="160">
        <f>IF($I$2030&gt;0,'Assumptions (Biomass)'!W$11*Model!$I$2030*AVERAGE('Assumptions (Biomass)'!$E$2:$G$2)/10^9,0)</f>
        <v>0.0007624025596</v>
      </c>
      <c r="K2197" s="160">
        <f>IF($I$2030&gt;0,'Assumptions (Biomass)'!X$11*Model!$I$2030*AVERAGE('Assumptions (Biomass)'!$E$2:$G$2)/10^9,0)</f>
        <v>0.0006861623036</v>
      </c>
      <c r="L2197" s="160">
        <f>IF($I$2030&gt;0,'Assumptions (Biomass)'!Y$11*Model!$I$2030*AVERAGE('Assumptions (Biomass)'!$E$2:$G$2)/10^9,0)</f>
        <v>0.0006179473378</v>
      </c>
      <c r="M2197" s="160">
        <f>IF($I$2030&gt;0,'Assumptions (Biomass)'!Z$11*Model!$I$2030*AVERAGE('Assumptions (Biomass)'!$E$2:$G$2)/10^9,0)</f>
        <v>0.000556152604</v>
      </c>
      <c r="N2197" s="160">
        <f>IF($I$2030&gt;0,'Assumptions (Biomass)'!AA$11*Model!$I$2030*AVERAGE('Assumptions (Biomass)'!$E$2:$G$2)/10^9,0)</f>
        <v>0.0004999755733</v>
      </c>
      <c r="O2197" s="160">
        <f>IF($I$2030&gt;0,'Assumptions (Biomass)'!AB$11*Model!$I$2030*AVERAGE('Assumptions (Biomass)'!$E$2:$G$2)/10^9,0)</f>
        <v>0.0004734921159</v>
      </c>
      <c r="P2197" s="160">
        <f>IF($I$2030&gt;0,'Assumptions (Biomass)'!AC$11*Model!$I$2030*AVERAGE('Assumptions (Biomass)'!$E$2:$G$2)/10^9,0)</f>
        <v>0.0004734921159</v>
      </c>
      <c r="Q2197" s="160">
        <f>IF($I$2030&gt;0,'Assumptions (Biomass)'!AD$11*Model!$I$2030*AVERAGE('Assumptions (Biomass)'!$E$2:$G$2)/10^9,0)</f>
        <v>0.000474294645</v>
      </c>
      <c r="R2197" s="160">
        <f>IF($I$2030&gt;0,'Assumptions (Biomass)'!AE$11*Model!$I$2030*AVERAGE('Assumptions (Biomass)'!$E$2:$G$2)/10^9,0)</f>
        <v>0.0004734921159</v>
      </c>
      <c r="S2197" s="160">
        <f>IF($I$2030&gt;0,'Assumptions (Biomass)'!AF$11*Model!$I$2030*AVERAGE('Assumptions (Biomass)'!$E$2:$G$2)/10^9,0)</f>
        <v>0.000474294645</v>
      </c>
      <c r="T2197" s="160">
        <f>IF($I$2030&gt;0,'Assumptions (Biomass)'!AG$11*Model!$I$2030*AVERAGE('Assumptions (Biomass)'!$E$2:$G$2)/10^9,0)</f>
        <v>0.0004734921159</v>
      </c>
      <c r="U2197" s="160">
        <f>IF($I$2030&gt;0,'Assumptions (Biomass)'!AH$11*Model!$I$2030*AVERAGE('Assumptions (Biomass)'!$E$2:$G$2)/10^9,0)</f>
        <v>0.000474294645</v>
      </c>
      <c r="V2197" s="160">
        <f>IF($I$2030&gt;0,'Assumptions (Biomass)'!AI$11*Model!$I$2030*AVERAGE('Assumptions (Biomass)'!$E$2:$G$2)/10^9,0)</f>
        <v>0.0004734921159</v>
      </c>
      <c r="W2197" s="160">
        <f>IF($I$2030&gt;0,'Assumptions (Biomass)'!AJ$11*Model!$I$2030*AVERAGE('Assumptions (Biomass)'!$E$2:$G$2)/10^9,0)</f>
        <v>0.000474294645</v>
      </c>
      <c r="X2197" s="160">
        <f>IF($I$2030&gt;0,'Assumptions (Biomass)'!AK$11*Model!$I$2030*AVERAGE('Assumptions (Biomass)'!$E$2:$G$2)/10^9,0)</f>
        <v>0.000236746058</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v>
      </c>
      <c r="K2198" s="160">
        <f>IF($J$2030&gt;0,'Assumptions (Biomass)'!W$11*Model!$J$2030*AVERAGE('Assumptions (Biomass)'!$F$2:$H$2)/10^9,0)</f>
        <v>0</v>
      </c>
      <c r="L2198" s="160">
        <f>IF($J$2030&gt;0,'Assumptions (Biomass)'!X$11*Model!$J$2030*AVERAGE('Assumptions (Biomass)'!$F$2:$H$2)/10^9,0)</f>
        <v>0</v>
      </c>
      <c r="M2198" s="160">
        <f>IF($J$2030&gt;0,'Assumptions (Biomass)'!Y$11*Model!$J$2030*AVERAGE('Assumptions (Biomass)'!$F$2:$H$2)/10^9,0)</f>
        <v>0</v>
      </c>
      <c r="N2198" s="160">
        <f>IF($J$2030&gt;0,'Assumptions (Biomass)'!Z$11*Model!$J$2030*AVERAGE('Assumptions (Biomass)'!$F$2:$H$2)/10^9,0)</f>
        <v>0</v>
      </c>
      <c r="O2198" s="160">
        <f>IF($J$2030&gt;0,'Assumptions (Biomass)'!AA$11*Model!$J$2030*AVERAGE('Assumptions (Biomass)'!$F$2:$H$2)/10^9,0)</f>
        <v>0</v>
      </c>
      <c r="P2198" s="160">
        <f>IF($J$2030&gt;0,'Assumptions (Biomass)'!AB$11*Model!$J$2030*AVERAGE('Assumptions (Biomass)'!$F$2:$H$2)/10^9,0)</f>
        <v>0</v>
      </c>
      <c r="Q2198" s="160">
        <f>IF($J$2030&gt;0,'Assumptions (Biomass)'!AC$11*Model!$J$2030*AVERAGE('Assumptions (Biomass)'!$F$2:$H$2)/10^9,0)</f>
        <v>0</v>
      </c>
      <c r="R2198" s="160">
        <f>IF($J$2030&gt;0,'Assumptions (Biomass)'!AD$11*Model!$J$2030*AVERAGE('Assumptions (Biomass)'!$F$2:$H$2)/10^9,0)</f>
        <v>0</v>
      </c>
      <c r="S2198" s="160">
        <f>IF($J$2030&gt;0,'Assumptions (Biomass)'!AE$11*Model!$J$2030*AVERAGE('Assumptions (Biomass)'!$F$2:$H$2)/10^9,0)</f>
        <v>0</v>
      </c>
      <c r="T2198" s="160">
        <f>IF($J$2030&gt;0,'Assumptions (Biomass)'!AF$11*Model!$J$2030*AVERAGE('Assumptions (Biomass)'!$F$2:$H$2)/10^9,0)</f>
        <v>0</v>
      </c>
      <c r="U2198" s="160">
        <f>IF($J$2030&gt;0,'Assumptions (Biomass)'!AG$11*Model!$J$2030*AVERAGE('Assumptions (Biomass)'!$F$2:$H$2)/10^9,0)</f>
        <v>0</v>
      </c>
      <c r="V2198" s="160">
        <f>IF($J$2030&gt;0,'Assumptions (Biomass)'!AH$11*Model!$J$2030*AVERAGE('Assumptions (Biomass)'!$F$2:$H$2)/10^9,0)</f>
        <v>0</v>
      </c>
      <c r="W2198" s="160">
        <f>IF($J$2030&gt;0,'Assumptions (Biomass)'!AI$11*Model!$J$2030*AVERAGE('Assumptions (Biomass)'!$F$2:$H$2)/10^9,0)</f>
        <v>0</v>
      </c>
      <c r="X2198" s="160">
        <f>IF($J$2030&gt;0,'Assumptions (Biomass)'!AJ$11*Model!$J$2030*AVERAGE('Assumptions (Biomass)'!$F$2:$H$2)/10^9,0)</f>
        <v>0</v>
      </c>
      <c r="Y2198" s="160">
        <f>IF($J$2030&gt;0,'Assumptions (Biomass)'!AK$11*Model!$J$2030*AVERAGE('Assumptions (Biomass)'!$F$2:$H$2)/10^9,0)</f>
        <v>0</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v>
      </c>
      <c r="L2199" s="160">
        <f>IF($K$2030&gt;0,'Assumptions (Biomass)'!W$11*Model!$K$2030*AVERAGE('Assumptions (Biomass)'!$G$2:$I$2)/10^9,0)</f>
        <v>0</v>
      </c>
      <c r="M2199" s="160">
        <f>IF($K$2030&gt;0,'Assumptions (Biomass)'!X$11*Model!$K$2030*AVERAGE('Assumptions (Biomass)'!$G$2:$I$2)/10^9,0)</f>
        <v>0</v>
      </c>
      <c r="N2199" s="160">
        <f>IF($K$2030&gt;0,'Assumptions (Biomass)'!Y$11*Model!$K$2030*AVERAGE('Assumptions (Biomass)'!$G$2:$I$2)/10^9,0)</f>
        <v>0</v>
      </c>
      <c r="O2199" s="160">
        <f>IF($K$2030&gt;0,'Assumptions (Biomass)'!Z$11*Model!$K$2030*AVERAGE('Assumptions (Biomass)'!$G$2:$I$2)/10^9,0)</f>
        <v>0</v>
      </c>
      <c r="P2199" s="160">
        <f>IF($K$2030&gt;0,'Assumptions (Biomass)'!AA$11*Model!$K$2030*AVERAGE('Assumptions (Biomass)'!$G$2:$I$2)/10^9,0)</f>
        <v>0</v>
      </c>
      <c r="Q2199" s="160">
        <f>IF($K$2030&gt;0,'Assumptions (Biomass)'!AB$11*Model!$K$2030*AVERAGE('Assumptions (Biomass)'!$G$2:$I$2)/10^9,0)</f>
        <v>0</v>
      </c>
      <c r="R2199" s="160">
        <f>IF($K$2030&gt;0,'Assumptions (Biomass)'!AC$11*Model!$K$2030*AVERAGE('Assumptions (Biomass)'!$G$2:$I$2)/10^9,0)</f>
        <v>0</v>
      </c>
      <c r="S2199" s="160">
        <f>IF($K$2030&gt;0,'Assumptions (Biomass)'!AD$11*Model!$K$2030*AVERAGE('Assumptions (Biomass)'!$G$2:$I$2)/10^9,0)</f>
        <v>0</v>
      </c>
      <c r="T2199" s="160">
        <f>IF($K$2030&gt;0,'Assumptions (Biomass)'!AE$11*Model!$K$2030*AVERAGE('Assumptions (Biomass)'!$G$2:$I$2)/10^9,0)</f>
        <v>0</v>
      </c>
      <c r="U2199" s="160">
        <f>IF($K$2030&gt;0,'Assumptions (Biomass)'!AF$11*Model!$K$2030*AVERAGE('Assumptions (Biomass)'!$G$2:$I$2)/10^9,0)</f>
        <v>0</v>
      </c>
      <c r="V2199" s="160">
        <f>IF($K$2030&gt;0,'Assumptions (Biomass)'!AG$11*Model!$K$2030*AVERAGE('Assumptions (Biomass)'!$G$2:$I$2)/10^9,0)</f>
        <v>0</v>
      </c>
      <c r="W2199" s="160">
        <f>IF($K$2030&gt;0,'Assumptions (Biomass)'!AH$11*Model!$K$2030*AVERAGE('Assumptions (Biomass)'!$G$2:$I$2)/10^9,0)</f>
        <v>0</v>
      </c>
      <c r="X2199" s="160">
        <f>IF($K$2030&gt;0,'Assumptions (Biomass)'!AI$11*Model!$K$2030*AVERAGE('Assumptions (Biomass)'!$G$2:$I$2)/10^9,0)</f>
        <v>0</v>
      </c>
      <c r="Y2199" s="160">
        <f>IF($K$2030&gt;0,'Assumptions (Biomass)'!AJ$11*Model!$K$2030*AVERAGE('Assumptions (Biomass)'!$G$2:$I$2)/10^9,0)</f>
        <v>0</v>
      </c>
      <c r="Z2199" s="160">
        <f>IF($K$2030&gt;0,'Assumptions (Biomass)'!AK$11*Model!$K$2030*AVERAGE('Assumptions (Biomass)'!$G$2:$I$2)/10^9,0)</f>
        <v>0</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0.0001453467682</v>
      </c>
      <c r="M2200" s="160">
        <f>IF($L$2030&gt;0,'Assumptions (Biomass)'!W$11*Model!$L$2030*AVERAGE('Assumptions (Biomass)'!$H$2:$J$2)/10^9,0)</f>
        <v>0.0002761588595</v>
      </c>
      <c r="N2200" s="160">
        <f>IF($L$2030&gt;0,'Assumptions (Biomass)'!X$11*Model!$L$2030*AVERAGE('Assumptions (Biomass)'!$H$2:$J$2)/10^9,0)</f>
        <v>0.0002485429736</v>
      </c>
      <c r="O2200" s="160">
        <f>IF($L$2030&gt;0,'Assumptions (Biomass)'!Y$11*Model!$L$2030*AVERAGE('Assumptions (Biomass)'!$H$2:$J$2)/10^9,0)</f>
        <v>0.000223834023</v>
      </c>
      <c r="P2200" s="160">
        <f>IF($L$2030&gt;0,'Assumptions (Biomass)'!Z$11*Model!$L$2030*AVERAGE('Assumptions (Biomass)'!$H$2:$J$2)/10^9,0)</f>
        <v>0.0002014506207</v>
      </c>
      <c r="Q2200" s="160">
        <f>IF($L$2030&gt;0,'Assumptions (Biomass)'!AA$11*Model!$L$2030*AVERAGE('Assumptions (Biomass)'!$H$2:$J$2)/10^9,0)</f>
        <v>0.0001811020732</v>
      </c>
      <c r="R2200" s="160">
        <f>IF($L$2030&gt;0,'Assumptions (Biomass)'!AB$11*Model!$L$2030*AVERAGE('Assumptions (Biomass)'!$H$2:$J$2)/10^9,0)</f>
        <v>0.0001715091865</v>
      </c>
      <c r="S2200" s="160">
        <f>IF($L$2030&gt;0,'Assumptions (Biomass)'!AC$11*Model!$L$2030*AVERAGE('Assumptions (Biomass)'!$H$2:$J$2)/10^9,0)</f>
        <v>0.0001715091865</v>
      </c>
      <c r="T2200" s="160">
        <f>IF($L$2030&gt;0,'Assumptions (Biomass)'!AD$11*Model!$L$2030*AVERAGE('Assumptions (Biomass)'!$H$2:$J$2)/10^9,0)</f>
        <v>0.00017179988</v>
      </c>
      <c r="U2200" s="160">
        <f>IF($L$2030&gt;0,'Assumptions (Biomass)'!AE$11*Model!$L$2030*AVERAGE('Assumptions (Biomass)'!$H$2:$J$2)/10^9,0)</f>
        <v>0.0001715091865</v>
      </c>
      <c r="V2200" s="160">
        <f>IF($L$2030&gt;0,'Assumptions (Biomass)'!AF$11*Model!$L$2030*AVERAGE('Assumptions (Biomass)'!$H$2:$J$2)/10^9,0)</f>
        <v>0.00017179988</v>
      </c>
      <c r="W2200" s="160">
        <f>IF($L$2030&gt;0,'Assumptions (Biomass)'!AG$11*Model!$L$2030*AVERAGE('Assumptions (Biomass)'!$H$2:$J$2)/10^9,0)</f>
        <v>0.0001715091865</v>
      </c>
      <c r="X2200" s="160">
        <f>IF($L$2030&gt;0,'Assumptions (Biomass)'!AH$11*Model!$L$2030*AVERAGE('Assumptions (Biomass)'!$H$2:$J$2)/10^9,0)</f>
        <v>0.00017179988</v>
      </c>
      <c r="Y2200" s="160">
        <f>IF($L$2030&gt;0,'Assumptions (Biomass)'!AI$11*Model!$L$2030*AVERAGE('Assumptions (Biomass)'!$H$2:$J$2)/10^9,0)</f>
        <v>0.0001715091865</v>
      </c>
      <c r="Z2200" s="160">
        <f>IF($L$2030&gt;0,'Assumptions (Biomass)'!AJ$11*Model!$L$2030*AVERAGE('Assumptions (Biomass)'!$H$2:$J$2)/10^9,0)</f>
        <v>0.00017179988</v>
      </c>
      <c r="AA2200" s="160">
        <f>IF($L$2030&gt;0,'Assumptions (Biomass)'!AK$11*Model!$L$2030*AVERAGE('Assumptions (Biomass)'!$H$2:$J$2)/10^9,0)</f>
        <v>0.00008575459323</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0.001331450336</v>
      </c>
      <c r="N2201" s="160">
        <f>IF($M$2030&gt;0,'Assumptions (Biomass)'!W$11*Model!$M$2030*AVERAGE('Assumptions (Biomass)'!$I$2:$K$2)/10^9,0)</f>
        <v>0.002529755639</v>
      </c>
      <c r="O2201" s="160">
        <f>IF($M$2030&gt;0,'Assumptions (Biomass)'!X$11*Model!$M$2030*AVERAGE('Assumptions (Biomass)'!$I$2:$K$2)/10^9,0)</f>
        <v>0.002276780075</v>
      </c>
      <c r="P2201" s="160">
        <f>IF($M$2030&gt;0,'Assumptions (Biomass)'!Y$11*Model!$M$2030*AVERAGE('Assumptions (Biomass)'!$I$2:$K$2)/10^9,0)</f>
        <v>0.002050433518</v>
      </c>
      <c r="Q2201" s="160">
        <f>IF($M$2030&gt;0,'Assumptions (Biomass)'!Z$11*Model!$M$2030*AVERAGE('Assumptions (Biomass)'!$I$2:$K$2)/10^9,0)</f>
        <v>0.001845390166</v>
      </c>
      <c r="R2201" s="160">
        <f>IF($M$2030&gt;0,'Assumptions (Biomass)'!AA$11*Model!$M$2030*AVERAGE('Assumptions (Biomass)'!$I$2:$K$2)/10^9,0)</f>
        <v>0.001658987119</v>
      </c>
      <c r="S2201" s="160">
        <f>IF($M$2030&gt;0,'Assumptions (Biomass)'!AB$11*Model!$M$2030*AVERAGE('Assumptions (Biomass)'!$I$2:$K$2)/10^9,0)</f>
        <v>0.001571111397</v>
      </c>
      <c r="T2201" s="160">
        <f>IF($M$2030&gt;0,'Assumptions (Biomass)'!AC$11*Model!$M$2030*AVERAGE('Assumptions (Biomass)'!$I$2:$K$2)/10^9,0)</f>
        <v>0.001571111397</v>
      </c>
      <c r="U2201" s="160">
        <f>IF($M$2030&gt;0,'Assumptions (Biomass)'!AD$11*Model!$M$2030*AVERAGE('Assumptions (Biomass)'!$I$2:$K$2)/10^9,0)</f>
        <v>0.001573774297</v>
      </c>
      <c r="V2201" s="160">
        <f>IF($M$2030&gt;0,'Assumptions (Biomass)'!AE$11*Model!$M$2030*AVERAGE('Assumptions (Biomass)'!$I$2:$K$2)/10^9,0)</f>
        <v>0.001571111397</v>
      </c>
      <c r="W2201" s="160">
        <f>IF($M$2030&gt;0,'Assumptions (Biomass)'!AF$11*Model!$M$2030*AVERAGE('Assumptions (Biomass)'!$I$2:$K$2)/10^9,0)</f>
        <v>0.001573774297</v>
      </c>
      <c r="X2201" s="160">
        <f>IF($M$2030&gt;0,'Assumptions (Biomass)'!AG$11*Model!$M$2030*AVERAGE('Assumptions (Biomass)'!$I$2:$K$2)/10^9,0)</f>
        <v>0.001571111397</v>
      </c>
      <c r="Y2201" s="160">
        <f>IF($M$2030&gt;0,'Assumptions (Biomass)'!AH$11*Model!$M$2030*AVERAGE('Assumptions (Biomass)'!$I$2:$K$2)/10^9,0)</f>
        <v>0.001573774297</v>
      </c>
      <c r="Z2201" s="160">
        <f>IF($M$2030&gt;0,'Assumptions (Biomass)'!AI$11*Model!$M$2030*AVERAGE('Assumptions (Biomass)'!$I$2:$K$2)/10^9,0)</f>
        <v>0.001571111397</v>
      </c>
      <c r="AA2201" s="160">
        <f>IF($M$2030&gt;0,'Assumptions (Biomass)'!AJ$11*Model!$M$2030*AVERAGE('Assumptions (Biomass)'!$I$2:$K$2)/10^9,0)</f>
        <v>0.001573774297</v>
      </c>
      <c r="AB2201" s="160">
        <f>IF($M$2030&gt;0,'Assumptions (Biomass)'!AK$11*Model!$M$2030*AVERAGE('Assumptions (Biomass)'!$I$2:$K$2)/10^9,0)</f>
        <v>0.0007855556984</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0.0002996840507</v>
      </c>
      <c r="O2202" s="160">
        <f>IF($N$2030&gt;0,'Assumptions (Biomass)'!W$11*Model!$N$2030*AVERAGE('Assumptions (Biomass)'!$J$2:$L$2)/10^9,0)</f>
        <v>0.0005693996963</v>
      </c>
      <c r="P2202" s="160">
        <f>IF($N$2030&gt;0,'Assumptions (Biomass)'!X$11*Model!$N$2030*AVERAGE('Assumptions (Biomass)'!$J$2:$L$2)/10^9,0)</f>
        <v>0.0005124597267</v>
      </c>
      <c r="Q2202" s="160">
        <f>IF($N$2030&gt;0,'Assumptions (Biomass)'!Y$11*Model!$N$2030*AVERAGE('Assumptions (Biomass)'!$J$2:$L$2)/10^9,0)</f>
        <v>0.0004615134381</v>
      </c>
      <c r="R2202" s="160">
        <f>IF($N$2030&gt;0,'Assumptions (Biomass)'!Z$11*Model!$N$2030*AVERAGE('Assumptions (Biomass)'!$J$2:$L$2)/10^9,0)</f>
        <v>0.0004153620943</v>
      </c>
      <c r="S2202" s="160">
        <f>IF($N$2030&gt;0,'Assumptions (Biomass)'!AA$11*Model!$N$2030*AVERAGE('Assumptions (Biomass)'!$J$2:$L$2)/10^9,0)</f>
        <v>0.0003734063272</v>
      </c>
      <c r="T2202" s="160">
        <f>IF($N$2030&gt;0,'Assumptions (Biomass)'!AB$11*Model!$N$2030*AVERAGE('Assumptions (Biomass)'!$J$2:$L$2)/10^9,0)</f>
        <v>0.0003536271798</v>
      </c>
      <c r="U2202" s="160">
        <f>IF($N$2030&gt;0,'Assumptions (Biomass)'!AC$11*Model!$N$2030*AVERAGE('Assumptions (Biomass)'!$J$2:$L$2)/10^9,0)</f>
        <v>0.0003536271798</v>
      </c>
      <c r="V2202" s="160">
        <f>IF($N$2030&gt;0,'Assumptions (Biomass)'!AD$11*Model!$N$2030*AVERAGE('Assumptions (Biomass)'!$J$2:$L$2)/10^9,0)</f>
        <v>0.0003542265479</v>
      </c>
      <c r="W2202" s="160">
        <f>IF($N$2030&gt;0,'Assumptions (Biomass)'!AE$11*Model!$N$2030*AVERAGE('Assumptions (Biomass)'!$J$2:$L$2)/10^9,0)</f>
        <v>0.0003536271798</v>
      </c>
      <c r="X2202" s="160">
        <f>IF($N$2030&gt;0,'Assumptions (Biomass)'!AF$11*Model!$N$2030*AVERAGE('Assumptions (Biomass)'!$J$2:$L$2)/10^9,0)</f>
        <v>0.0003542265479</v>
      </c>
      <c r="Y2202" s="160">
        <f>IF($N$2030&gt;0,'Assumptions (Biomass)'!AG$11*Model!$N$2030*AVERAGE('Assumptions (Biomass)'!$J$2:$L$2)/10^9,0)</f>
        <v>0.0003536271798</v>
      </c>
      <c r="Z2202" s="160">
        <f>IF($N$2030&gt;0,'Assumptions (Biomass)'!AH$11*Model!$N$2030*AVERAGE('Assumptions (Biomass)'!$J$2:$L$2)/10^9,0)</f>
        <v>0.0003542265479</v>
      </c>
      <c r="AA2202" s="160">
        <f>IF($N$2030&gt;0,'Assumptions (Biomass)'!AI$11*Model!$N$2030*AVERAGE('Assumptions (Biomass)'!$J$2:$L$2)/10^9,0)</f>
        <v>0.0003536271798</v>
      </c>
      <c r="AB2202" s="160">
        <f>IF($N$2030&gt;0,'Assumptions (Biomass)'!AJ$11*Model!$N$2030*AVERAGE('Assumptions (Biomass)'!$J$2:$L$2)/10^9,0)</f>
        <v>0.0003542265479</v>
      </c>
      <c r="AC2202" s="160">
        <f>IF($N$2030&gt;0,'Assumptions (Biomass)'!AK$11*Model!$N$2030*AVERAGE('Assumptions (Biomass)'!$J$2:$L$2)/10^9,0)</f>
        <v>0.0001768135899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v>
      </c>
      <c r="P2203" s="160">
        <f>IF($O$2030&gt;0,'Assumptions (Biomass)'!W$11*Model!$O$2030*AVERAGE('Assumptions (Biomass)'!$K$2:$M$2)/10^9,0)</f>
        <v>0</v>
      </c>
      <c r="Q2203" s="160">
        <f>IF($O$2030&gt;0,'Assumptions (Biomass)'!X$11*Model!$O$2030*AVERAGE('Assumptions (Biomass)'!$K$2:$M$2)/10^9,0)</f>
        <v>0</v>
      </c>
      <c r="R2203" s="160">
        <f>IF($O$2030&gt;0,'Assumptions (Biomass)'!Y$11*Model!$O$2030*AVERAGE('Assumptions (Biomass)'!$K$2:$M$2)/10^9,0)</f>
        <v>0</v>
      </c>
      <c r="S2203" s="160">
        <f>IF($O$2030&gt;0,'Assumptions (Biomass)'!Z$11*Model!$O$2030*AVERAGE('Assumptions (Biomass)'!$K$2:$M$2)/10^9,0)</f>
        <v>0</v>
      </c>
      <c r="T2203" s="160">
        <f>IF($O$2030&gt;0,'Assumptions (Biomass)'!AA$11*Model!$O$2030*AVERAGE('Assumptions (Biomass)'!$K$2:$M$2)/10^9,0)</f>
        <v>0</v>
      </c>
      <c r="U2203" s="160">
        <f>IF($O$2030&gt;0,'Assumptions (Biomass)'!AB$11*Model!$O$2030*AVERAGE('Assumptions (Biomass)'!$K$2:$M$2)/10^9,0)</f>
        <v>0</v>
      </c>
      <c r="V2203" s="160">
        <f>IF($O$2030&gt;0,'Assumptions (Biomass)'!AC$11*Model!$O$2030*AVERAGE('Assumptions (Biomass)'!$K$2:$M$2)/10^9,0)</f>
        <v>0</v>
      </c>
      <c r="W2203" s="160">
        <f>IF($O$2030&gt;0,'Assumptions (Biomass)'!AD$11*Model!$O$2030*AVERAGE('Assumptions (Biomass)'!$K$2:$M$2)/10^9,0)</f>
        <v>0</v>
      </c>
      <c r="X2203" s="160">
        <f>IF($O$2030&gt;0,'Assumptions (Biomass)'!AE$11*Model!$O$2030*AVERAGE('Assumptions (Biomass)'!$K$2:$M$2)/10^9,0)</f>
        <v>0</v>
      </c>
      <c r="Y2203" s="160">
        <f>IF($O$2030&gt;0,'Assumptions (Biomass)'!AF$11*Model!$O$2030*AVERAGE('Assumptions (Biomass)'!$K$2:$M$2)/10^9,0)</f>
        <v>0</v>
      </c>
      <c r="Z2203" s="160">
        <f>IF($O$2030&gt;0,'Assumptions (Biomass)'!AG$11*Model!$O$2030*AVERAGE('Assumptions (Biomass)'!$K$2:$M$2)/10^9,0)</f>
        <v>0</v>
      </c>
      <c r="AA2203" s="160">
        <f>IF($O$2030&gt;0,'Assumptions (Biomass)'!AH$11*Model!$O$2030*AVERAGE('Assumptions (Biomass)'!$K$2:$M$2)/10^9,0)</f>
        <v>0</v>
      </c>
      <c r="AB2203" s="160">
        <f>IF($O$2030&gt;0,'Assumptions (Biomass)'!AI$11*Model!$O$2030*AVERAGE('Assumptions (Biomass)'!$K$2:$M$2)/10^9,0)</f>
        <v>0</v>
      </c>
      <c r="AC2203" s="160">
        <f>IF($O$2030&gt;0,'Assumptions (Biomass)'!AJ$11*Model!$O$2030*AVERAGE('Assumptions (Biomass)'!$K$2:$M$2)/10^9,0)</f>
        <v>0</v>
      </c>
      <c r="AD2203" s="160">
        <f>IF($O$2030&gt;0,'Assumptions (Biomass)'!AK$11*Model!$O$2030*AVERAGE('Assumptions (Biomass)'!$K$2:$M$2)/10^9,0)</f>
        <v>0</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0.0006951508537</v>
      </c>
      <c r="Q2204" s="177">
        <f>IF($P$2030&gt;0,'Assumptions (Biomass)'!W$11*Model!$P$2030*AVERAGE('Assumptions (Biomass)'!$L$2:$N$2)/10^9,0)</f>
        <v>0.001320786622</v>
      </c>
      <c r="R2204" s="177">
        <f>IF($P$2030&gt;0,'Assumptions (Biomass)'!X$11*Model!$P$2030*AVERAGE('Assumptions (Biomass)'!$L$2:$N$2)/10^9,0)</f>
        <v>0.00118870796</v>
      </c>
      <c r="S2204" s="177">
        <f>IF($P$2030&gt;0,'Assumptions (Biomass)'!Y$11*Model!$P$2030*AVERAGE('Assumptions (Biomass)'!$L$2:$N$2)/10^9,0)</f>
        <v>0.001070532315</v>
      </c>
      <c r="T2204" s="177">
        <f>IF($P$2030&gt;0,'Assumptions (Biomass)'!Z$11*Model!$P$2030*AVERAGE('Assumptions (Biomass)'!$L$2:$N$2)/10^9,0)</f>
        <v>0.0009634790833</v>
      </c>
      <c r="U2204" s="177">
        <f>IF($P$2030&gt;0,'Assumptions (Biomass)'!AA$11*Model!$P$2030*AVERAGE('Assumptions (Biomass)'!$L$2:$N$2)/10^9,0)</f>
        <v>0.0008661579637</v>
      </c>
      <c r="V2204" s="177">
        <f>IF($P$2030&gt;0,'Assumptions (Biomass)'!AB$11*Model!$P$2030*AVERAGE('Assumptions (Biomass)'!$L$2:$N$2)/10^9,0)</f>
        <v>0.0008202780074</v>
      </c>
      <c r="W2204" s="177">
        <f>IF($P$2030&gt;0,'Assumptions (Biomass)'!AC$11*Model!$P$2030*AVERAGE('Assumptions (Biomass)'!$L$2:$N$2)/10^9,0)</f>
        <v>0.0008202780074</v>
      </c>
      <c r="X2204" s="177">
        <f>IF($P$2030&gt;0,'Assumptions (Biomass)'!AD$11*Model!$P$2030*AVERAGE('Assumptions (Biomass)'!$L$2:$N$2)/10^9,0)</f>
        <v>0.0008216683091</v>
      </c>
      <c r="Y2204" s="177">
        <f>IF($P$2030&gt;0,'Assumptions (Biomass)'!AE$11*Model!$P$2030*AVERAGE('Assumptions (Biomass)'!$L$2:$N$2)/10^9,0)</f>
        <v>0.0008202780074</v>
      </c>
      <c r="Z2204" s="177">
        <f>IF($P$2030&gt;0,'Assumptions (Biomass)'!AF$11*Model!$P$2030*AVERAGE('Assumptions (Biomass)'!$L$2:$N$2)/10^9,0)</f>
        <v>0.0008216683091</v>
      </c>
      <c r="AA2204" s="177">
        <f>IF($P$2030&gt;0,'Assumptions (Biomass)'!AG$11*Model!$P$2030*AVERAGE('Assumptions (Biomass)'!$L$2:$N$2)/10^9,0)</f>
        <v>0.0008202780074</v>
      </c>
      <c r="AB2204" s="177">
        <f>IF($P$2030&gt;0,'Assumptions (Biomass)'!AH$11*Model!$P$2030*AVERAGE('Assumptions (Biomass)'!$L$2:$N$2)/10^9,0)</f>
        <v>0.0008216683091</v>
      </c>
      <c r="AC2204" s="177">
        <f>IF($P$2030&gt;0,'Assumptions (Biomass)'!AI$11*Model!$P$2030*AVERAGE('Assumptions (Biomass)'!$L$2:$N$2)/10^9,0)</f>
        <v>0.0008202780074</v>
      </c>
      <c r="AD2204" s="177">
        <f>IF($P$2030&gt;0,'Assumptions (Biomass)'!AJ$11*Model!$P$2030*AVERAGE('Assumptions (Biomass)'!$L$2:$N$2)/10^9,0)</f>
        <v>0.0008216683091</v>
      </c>
      <c r="AE2204" s="177">
        <f>IF($P$2030&gt;0,'Assumptions (Biomass)'!AK$11*Model!$P$2030*AVERAGE('Assumptions (Biomass)'!$L$2:$N$2)/10^9,0)</f>
        <v>0.0004101390037</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0.000935559063</v>
      </c>
      <c r="R2205" s="160">
        <f>IF($Q$2030&gt;0,'Assumptions (Biomass)'!W$11*Model!$Q$2030*AVERAGE('Assumptions (Biomass)'!$L$2:$O$2)/10^9,0)</f>
        <v>0.00177756222</v>
      </c>
      <c r="S2205" s="160">
        <f>IF($Q$2030&gt;0,'Assumptions (Biomass)'!X$11*Model!$Q$2030*AVERAGE('Assumptions (Biomass)'!$L$2:$O$2)/10^9,0)</f>
        <v>0.001599805998</v>
      </c>
      <c r="T2205" s="160">
        <f>IF($Q$2030&gt;0,'Assumptions (Biomass)'!Y$11*Model!$Q$2030*AVERAGE('Assumptions (Biomass)'!$L$2:$O$2)/10^9,0)</f>
        <v>0.001440760957</v>
      </c>
      <c r="U2205" s="160">
        <f>IF($Q$2030&gt;0,'Assumptions (Biomass)'!Z$11*Model!$Q$2030*AVERAGE('Assumptions (Biomass)'!$L$2:$O$2)/10^9,0)</f>
        <v>0.001296684861</v>
      </c>
      <c r="V2205" s="160">
        <f>IF($Q$2030&gt;0,'Assumptions (Biomass)'!AA$11*Model!$Q$2030*AVERAGE('Assumptions (Biomass)'!$L$2:$O$2)/10^9,0)</f>
        <v>0.001165706593</v>
      </c>
      <c r="W2205" s="160">
        <f>IF($Q$2030&gt;0,'Assumptions (Biomass)'!AB$11*Model!$Q$2030*AVERAGE('Assumptions (Biomass)'!$L$2:$O$2)/10^9,0)</f>
        <v>0.001103959694</v>
      </c>
      <c r="X2205" s="160">
        <f>IF($Q$2030&gt;0,'Assumptions (Biomass)'!AC$11*Model!$Q$2030*AVERAGE('Assumptions (Biomass)'!$L$2:$O$2)/10^9,0)</f>
        <v>0.001103959694</v>
      </c>
      <c r="Y2205" s="160">
        <f>IF($Q$2030&gt;0,'Assumptions (Biomass)'!AD$11*Model!$Q$2030*AVERAGE('Assumptions (Biomass)'!$L$2:$O$2)/10^9,0)</f>
        <v>0.001105830812</v>
      </c>
      <c r="Z2205" s="160">
        <f>IF($Q$2030&gt;0,'Assumptions (Biomass)'!AE$11*Model!$Q$2030*AVERAGE('Assumptions (Biomass)'!$L$2:$O$2)/10^9,0)</f>
        <v>0.001103959694</v>
      </c>
      <c r="AA2205" s="160">
        <f>IF($Q$2030&gt;0,'Assumptions (Biomass)'!AF$11*Model!$Q$2030*AVERAGE('Assumptions (Biomass)'!$L$2:$O$2)/10^9,0)</f>
        <v>0.001105830812</v>
      </c>
      <c r="AB2205" s="160">
        <f>IF($Q$2030&gt;0,'Assumptions (Biomass)'!AG$11*Model!$Q$2030*AVERAGE('Assumptions (Biomass)'!$L$2:$O$2)/10^9,0)</f>
        <v>0.001103959694</v>
      </c>
      <c r="AC2205" s="160">
        <f>IF($Q$2030&gt;0,'Assumptions (Biomass)'!AH$11*Model!$Q$2030*AVERAGE('Assumptions (Biomass)'!$L$2:$O$2)/10^9,0)</f>
        <v>0.001105830812</v>
      </c>
      <c r="AD2205" s="160">
        <f>IF($Q$2030&gt;0,'Assumptions (Biomass)'!AI$11*Model!$Q$2030*AVERAGE('Assumptions (Biomass)'!$L$2:$O$2)/10^9,0)</f>
        <v>0.001103959694</v>
      </c>
      <c r="AE2205" s="160">
        <f>IF($Q$2030&gt;0,'Assumptions (Biomass)'!AJ$11*Model!$Q$2030*AVERAGE('Assumptions (Biomass)'!$L$2:$O$2)/10^9,0)</f>
        <v>0.001105830812</v>
      </c>
      <c r="AF2205" s="160">
        <f>IF($Q$2030&gt;0,'Assumptions (Biomass)'!AK$11*Model!$Q$2030*AVERAGE('Assumptions (Biomass)'!$L$2:$O$2)/10^9,0)</f>
        <v>0.0005519798472</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-0.002793350799</v>
      </c>
      <c r="D2242" s="181">
        <f>IF(Model!D2028+Model!D2029-D2026-D2190+D2138&gt;0,(1-'Assumptions (Biomass)'!C28)*(Model!D2028+Model!D2029-D2026-D2190+D2138)+Model!D2190-D2085+Model!D2086,Model!D2028+Model!D2029-D2026+D2138-D2085+Model!D2086)</f>
        <v>0.003201891694</v>
      </c>
      <c r="E2242" s="181">
        <f>IF(Model!E2028+Model!E2029-E2026-E2190+E2138&gt;0,(1-'Assumptions (Biomass)'!D28)*(Model!E2028+Model!E2029-E2026-E2190+E2138)+Model!E2190-E2085+Model!E2086,Model!E2028+Model!E2029-E2026+E2138-E2085+Model!E2086)</f>
        <v>0.003352965525</v>
      </c>
      <c r="F2242" s="181">
        <f>IF(Model!F2028+Model!F2029-F2026-F2190+F2138&gt;0,(1-'Assumptions (Biomass)'!E28)*(Model!F2028+Model!F2029-F2026-F2190+F2138)+Model!F2190-F2085+Model!F2086,Model!F2028+Model!F2029-F2026+F2138-F2085+Model!F2086)</f>
        <v>0.005717951917</v>
      </c>
      <c r="G2242" s="181">
        <f>IF(Model!G2028+Model!G2029-G2026-G2190+G2138&gt;0,(1-'Assumptions (Biomass)'!F28)*(Model!G2028+Model!G2029-G2026-G2190+G2138)+Model!G2190-G2085+Model!G2086,Model!G2028+Model!G2029-G2026+G2138-G2085+Model!G2086)</f>
        <v>0.005347103005</v>
      </c>
      <c r="H2242" s="181">
        <f>IF(Model!H2028+Model!H2029-H2026-H2190+H2138&gt;0,(1-'Assumptions (Biomass)'!G28)*(Model!H2028+Model!H2029-H2026-H2190+H2138)+Model!H2190-H2085+Model!H2086,Model!H2028+Model!H2029-H2026+H2138-H2085+Model!H2086)</f>
        <v>0.01020727042</v>
      </c>
      <c r="I2242" s="181">
        <f>IF(Model!I2028+Model!I2029-I2026-I2190+I2138&gt;0,(1-'Assumptions (Biomass)'!H28)*(Model!I2028+Model!I2029-I2026-I2190+I2138)+Model!I2190-I2085+Model!I2086,Model!I2028+Model!I2029-I2026+I2138-I2085+Model!I2086)</f>
        <v>0.009017667739</v>
      </c>
      <c r="J2242" s="181">
        <f>IF(Model!J2028+Model!J2029-J2026-J2190+J2138&gt;0,(1-'Assumptions (Biomass)'!I28)*(Model!J2028+Model!J2029-J2026-J2190+J2138)+Model!J2190-J2085+Model!J2086,Model!J2028+Model!J2029-J2026+J2138-J2085+Model!J2086)</f>
        <v>0.004600340014</v>
      </c>
      <c r="K2242" s="181">
        <f>IF(Model!K2028+Model!K2029-K2026-K2190+K2138&gt;0,(1-'Assumptions (Biomass)'!J28)*(Model!K2028+Model!K2029-K2026-K2190+K2138)+Model!K2190-K2085+Model!K2086,Model!K2028+Model!K2029-K2026+K2138-K2085+Model!K2086)</f>
        <v>-0.01309701703</v>
      </c>
      <c r="L2242" s="181">
        <f>IF(Model!L2028+Model!L2029-L2026-L2190+L2138&gt;0,(1-'Assumptions (Biomass)'!K28)*(Model!L2028+Model!L2029-L2026-L2190+L2138)+Model!L2190-L2085+Model!L2086,Model!L2028+Model!L2029-L2026+L2138-L2085+Model!L2086)</f>
        <v>-0.01086929158</v>
      </c>
      <c r="M2242" s="181">
        <f>IF(Model!M2028+Model!M2029-M2026-M2190+M2138&gt;0,(1-'Assumptions (Biomass)'!L28)*(Model!M2028+Model!M2029-M2026-M2190+M2138)+Model!M2190-M2085+Model!M2086,Model!M2028+Model!M2029-M2026+M2138-M2085+Model!M2086)</f>
        <v>0.0005046462066</v>
      </c>
      <c r="N2242" s="181">
        <f>IF(Model!N2028+Model!N2029-N2026-N2190+N2138&gt;0,(1-'Assumptions (Biomass)'!M28)*(Model!N2028+Model!N2029-N2026-N2190+N2138)+Model!N2190-N2085+Model!N2086,Model!N2028+Model!N2029-N2026+N2138-N2085+Model!N2086)</f>
        <v>-0.003449229513</v>
      </c>
      <c r="O2242" s="181">
        <f>IF(Model!O2028+Model!O2029-O2026-O2190+O2138&gt;0,(1-'Assumptions (Biomass)'!N28)*(Model!O2028+Model!O2029-O2026-O2190+O2138)+Model!O2190-O2085+Model!O2086,Model!O2028+Model!O2029-O2026+O2138-O2085+Model!O2086)</f>
        <v>-0.003544551188</v>
      </c>
      <c r="P2242" s="181">
        <f>IF(Model!P2028+Model!P2029-P2026-P2190+P2138&gt;0,(1-'Assumptions (Biomass)'!O28)*(Model!P2028+Model!P2029-P2026-P2190+P2138)+Model!P2190-P2085+Model!P2086,Model!P2028+Model!P2029-P2026+P2138-P2085+Model!P2086)</f>
        <v>-0.004611619154</v>
      </c>
      <c r="Q2242" s="181">
        <f>IF(Model!Q2028+Model!Q2029-Q2026-Q2190+Q2138&gt;0,(1-'Assumptions (Biomass)'!P28)*(Model!Q2028+Model!Q2029-Q2026-Q2190+Q2138)+Model!Q2190-Q2085+Model!Q2086,Model!Q2028+Model!Q2029-Q2026+Q2138-Q2085+Model!Q2086)</f>
        <v>-0.0008425595699</v>
      </c>
      <c r="R2242" s="181">
        <f>IF(Model!R2028+Model!R2029-R2026-R2190+R2138&gt;0,(1-'Assumptions (Biomass)'!Q28)*(Model!R2028+Model!R2029-R2026-R2190+R2138)+Model!R2190-R2085+Model!R2086,Model!R2028+Model!R2029-R2026+R2138-R2085+Model!R2086)</f>
        <v>-0.004353443137</v>
      </c>
      <c r="S2242" s="181">
        <f>IF(Model!S2028+Model!S2029-S2026-S2190+S2138&gt;0,(1-'Assumptions (Biomass)'!R28)*(Model!S2028+Model!S2029-S2026-S2190+S2138)+Model!S2190-S2085+Model!S2086,Model!S2028+Model!S2029-S2026+S2138-S2085+Model!S2086)</f>
        <v>-0.003343132501</v>
      </c>
      <c r="T2242" s="181">
        <f>IF(Model!T2028+Model!T2029-T2026-T2190+T2138&gt;0,(1-'Assumptions (Biomass)'!S28)*(Model!T2028+Model!T2029-T2026-T2190+T2138)+Model!T2190-T2085+Model!T2086,Model!T2028+Model!T2029-T2026+T2138-T2085+Model!T2086)</f>
        <v>-0.004130879611</v>
      </c>
      <c r="U2242" s="181">
        <f>IF(Model!U2028+Model!U2029-U2026-U2190+U2138&gt;0,(1-'Assumptions (Biomass)'!T28)*(Model!U2028+Model!U2029-U2026-U2190+U2138)+Model!U2190-U2085+Model!U2086,Model!U2028+Model!U2029-U2026+U2138-U2085+Model!U2086)</f>
        <v>-0.002747556693</v>
      </c>
      <c r="V2242" s="181">
        <f>IF(Model!V2028+Model!V2029-V2026-V2190+V2138&gt;0,(1-'Assumptions (Biomass)'!U28)*(Model!V2028+Model!V2029-V2026-V2190+V2138)+Model!V2190-V2085+Model!V2086,Model!V2028+Model!V2029-V2026+V2138-V2085+Model!V2086)</f>
        <v>-0.002799007815</v>
      </c>
      <c r="W2242" s="181">
        <f>IF(Model!W2028+Model!W2029-W2026-W2190+W2138&gt;0,(1-'Assumptions (Biomass)'!V28)*(Model!W2028+Model!W2029-W2026-W2190+W2138)+Model!W2190-W2085+Model!W2086,Model!W2028+Model!W2029-W2026+W2138-W2085+Model!W2086)</f>
        <v>-0.002372782486</v>
      </c>
      <c r="X2242" s="181">
        <f>IF(Model!X2028+Model!X2029-X2026-X2190+X2138&gt;0,(1-'Assumptions (Biomass)'!W28)*(Model!X2028+Model!X2029-X2026-X2190+X2138)+Model!X2190-X2085+Model!X2086,Model!X2028+Model!X2029-X2026+X2138-X2085+Model!X2086)</f>
        <v>-0.002133651614</v>
      </c>
      <c r="Y2242" s="181">
        <f>IF(Model!Y2028+Model!Y2029-Y2026-Y2190+Y2138&gt;0,(1-'Assumptions (Biomass)'!X28)*(Model!Y2028+Model!Y2029-Y2026-Y2190+Y2138)+Model!Y2190-Y2085+Model!Y2086,Model!Y2028+Model!Y2029-Y2026+Y2138-Y2085+Model!Y2086)</f>
        <v>-0.002317750102</v>
      </c>
      <c r="Z2242" s="181">
        <f>IF(Model!Z2028+Model!Z2029-Z2026-Z2190+Z2138&gt;0,(1-'Assumptions (Biomass)'!Y28)*(Model!Z2028+Model!Z2029-Z2026-Z2190+Z2138)+Model!Z2190-Z2085+Model!Z2086,Model!Z2028+Model!Z2029-Z2026+Z2138-Z2085+Model!Z2086)</f>
        <v>-0.002385651949</v>
      </c>
      <c r="AA2242" s="181">
        <f>IF(Model!AA2028+Model!AA2029-AA2026-AA2190+AA2138&gt;0,(1-'Assumptions (Biomass)'!Z28)*(Model!AA2028+Model!AA2029-AA2026-AA2190+AA2138)+Model!AA2190-AA2085+Model!AA2086,Model!AA2028+Model!AA2029-AA2026+AA2138-AA2085+Model!AA2086)</f>
        <v>-0.002246936056</v>
      </c>
      <c r="AB2242" s="181">
        <f>IF(Model!AB2028+Model!AB2029-AB2026-AB2190+AB2138&gt;0,(1-'Assumptions (Biomass)'!AA28)*(Model!AB2028+Model!AB2029-AB2026-AB2190+AB2138)+Model!AB2190-AB2085+Model!AB2086,Model!AB2028+Model!AB2029-AB2026+AB2138-AB2085+Model!AB2086)</f>
        <v>-0.0006232885035</v>
      </c>
      <c r="AC2242" s="181">
        <f>IF(Model!AC2028+Model!AC2029-AC2026-AC2190+AC2138&gt;0,(1-'Assumptions (Biomass)'!AB28)*(Model!AC2028+Model!AC2029-AC2026-AC2190+AC2138)+Model!AC2190-AC2085+Model!AC2086,Model!AC2028+Model!AC2029-AC2026+AC2138-AC2085+Model!AC2086)</f>
        <v>-0.0003580079267</v>
      </c>
      <c r="AD2242" s="181">
        <f>IF(Model!AD2028+Model!AD2029-AD2026-AD2190+AD2138&gt;0,(1-'Assumptions (Biomass)'!AC28)*(Model!AD2028+Model!AD2029-AD2026-AD2190+AD2138)+Model!AD2190-AD2085+Model!AD2086,Model!AD2028+Model!AD2029-AD2026+AD2138-AD2085+Model!AD2086)</f>
        <v>-0.000382548929</v>
      </c>
      <c r="AE2242" s="181">
        <f>IF(Model!AE2028+Model!AE2029-AE2026-AE2190+AE2138&gt;0,(1-'Assumptions (Biomass)'!AD28)*(Model!AE2028+Model!AE2029-AE2026-AE2190+AE2138)+Model!AE2190-AE2085+Model!AE2086,Model!AE2028+Model!AE2029-AE2026+AE2138-AE2085+Model!AE2086)</f>
        <v>0.0003512071369</v>
      </c>
      <c r="AF2242" s="181">
        <f>IF(Model!AF2028+Model!AF2029-AF2026-AF2190+AF2138&gt;0,(1-'Assumptions (Biomass)'!AE28)*(Model!AF2028+Model!AF2029-AF2026-AF2190+AF2138)+Model!AF2190-AF2085+Model!AF2086,Model!AF2028+Model!AF2029-AF2026+AF2138-AF2085+Model!AF2086)</f>
        <v>0.001205601806</v>
      </c>
      <c r="AG2242" s="181">
        <f>IF(Model!AG2028+Model!AG2029-AG2026-AG2190+AG2138&gt;0,(1-'Assumptions (Biomass)'!AF28)*(Model!AG2028+Model!AG2029-AG2026-AG2190+AG2138)+Model!AG2190-AG2085+Model!AG2086,Model!AG2028+Model!AG2029-AG2026+AG2138-AG2085+Model!AG2086)</f>
        <v>0.001052921688</v>
      </c>
      <c r="AH2242" s="181">
        <f>IF(Model!AH2028+Model!AH2029-AH2026-AH2190+AH2138&gt;0,(1-'Assumptions (Biomass)'!AG28)*(Model!AH2028+Model!AH2029-AH2026-AH2190+AH2138)+Model!AH2190-AH2085+Model!AH2086,Model!AH2028+Model!AH2029-AH2026+AH2138-AH2085+Model!AH2086)</f>
        <v>0.001029967156</v>
      </c>
      <c r="AI2242" s="181">
        <f>IF(Model!AI2028+Model!AI2029-AI2026-AI2190+AI2138&gt;0,(1-'Assumptions (Biomass)'!AH28)*(Model!AI2028+Model!AI2029-AI2026-AI2190+AI2138)+Model!AI2190-AI2085+Model!AI2086,Model!AI2028+Model!AI2029-AI2026+AI2138-AI2085+Model!AI2086)</f>
        <v>0.0009630442376</v>
      </c>
      <c r="AJ2242" s="181">
        <f>IF(Model!AJ2028+Model!AJ2029-AJ2026-AJ2190+AJ2138&gt;0,(1-'Assumptions (Biomass)'!AI28)*(Model!AJ2028+Model!AJ2029-AJ2026-AJ2190+AJ2138)+Model!AJ2190-AJ2085+Model!AJ2086,Model!AJ2028+Model!AJ2029-AJ2026+AJ2138-AJ2085+Model!AJ2086)</f>
        <v>0.0008917421537</v>
      </c>
      <c r="AK2242" s="181">
        <f>IF(Model!AK2028+Model!AK2029-AK2026-AK2190+AK2138&gt;0,(1-'Assumptions (Biomass)'!AJ28)*(Model!AK2028+Model!AK2029-AK2026-AK2190+AK2138)+Model!AK2190-AK2085+Model!AK2086,Model!AK2028+Model!AK2029-AK2026+AK2138-AK2085+Model!AK2086)</f>
        <v>0.0008224799702</v>
      </c>
      <c r="AL2242" s="181">
        <f>IF(Model!AL2028+Model!AL2029-AL2026-AL2190+AL2138&gt;0,(1-'Assumptions (Biomass)'!AK28)*(Model!AL2028+Model!AL2029-AL2026-AL2190+AL2138)+Model!AL2190-AL2085+Model!AL2086,Model!AL2028+Model!AL2029-AL2026+AL2138-AL2085+Model!AL2086)</f>
        <v>0.0007675005548</v>
      </c>
      <c r="AM2242" s="181">
        <f>IF(Model!AM2028+Model!AM2029-AM2026-AM2190+AM2138&gt;0,(1-'Assumptions (Biomass)'!AL28)*(Model!AM2028+Model!AM2029-AM2026-AM2190+AM2138)+Model!AM2190-AM2085+Model!AM2086,Model!AM2028+Model!AM2029-AM2026+AM2138-AM2085+Model!AM2086)</f>
        <v>0.0007447489806</v>
      </c>
      <c r="AN2242" s="181">
        <f>IF(Model!AN2028+Model!AN2029-AN2026-AN2190+AN2138&gt;0,(1-'Assumptions (Biomass)'!AM28)*(Model!AN2028+Model!AN2029-AN2026-AN2190+AN2138)+Model!AN2190-AN2085+Model!AN2086,Model!AN2028+Model!AN2029-AN2026+AN2138-AN2085+Model!AN2086)</f>
        <v>0.0007106872143</v>
      </c>
      <c r="AO2242" s="181">
        <f>IF(Model!AO2028+Model!AO2029-AO2026-AO2190+AO2138&gt;0,(1-'Assumptions (Biomass)'!AN28)*(Model!AO2028+Model!AO2029-AO2026-AO2190+AO2138)+Model!AO2190-AO2085+Model!AO2086,Model!AO2028+Model!AO2029-AO2026+AO2138-AO2085+Model!AO2086)</f>
        <v>0.0006941996857</v>
      </c>
      <c r="AP2242" s="181">
        <f>IF(Model!AP2028+Model!AP2029-AP2026-AP2190+AP2138&gt;0,(1-'Assumptions (Biomass)'!AO28)*(Model!AP2028+Model!AP2029-AP2026-AP2190+AP2138)+Model!AP2190-AP2085+Model!AP2086,Model!AP2028+Model!AP2029-AP2026+AP2138-AP2085+Model!AP2086)</f>
        <v>0.0006718060305</v>
      </c>
      <c r="AQ2242" s="181">
        <f>IF(Model!AQ2028+Model!AQ2029-AQ2026-AQ2190+AQ2138&gt;0,(1-'Assumptions (Biomass)'!AP28)*(Model!AQ2028+Model!AQ2029-AQ2026-AQ2190+AQ2138)+Model!AQ2190-AQ2085+Model!AQ2086,Model!AQ2028+Model!AQ2029-AQ2026+AQ2138-AQ2085+Model!AQ2086)</f>
        <v>0.0006318072249</v>
      </c>
      <c r="AR2242" s="181">
        <f>IF(Model!AR2028+Model!AR2029-AR2026-AR2190+AR2138&gt;0,(1-'Assumptions (Biomass)'!AQ28)*(Model!AR2028+Model!AR2029-AR2026-AR2190+AR2138)+Model!AR2190-AR2085+Model!AR2086,Model!AR2028+Model!AR2029-AR2026+AR2138-AR2085+Model!AR2086)</f>
        <v>0.0005832018224</v>
      </c>
      <c r="AS2242" s="181">
        <f>IF(Model!AS2028+Model!AS2029-AS2026-AS2190+AS2138&gt;0,(1-'Assumptions (Biomass)'!AR28)*(Model!AS2028+Model!AS2029-AS2026-AS2190+AS2138)+Model!AS2190-AS2085+Model!AS2086,Model!AS2028+Model!AS2029-AS2026+AS2138-AS2085+Model!AS2086)</f>
        <v>0.000529014346</v>
      </c>
      <c r="AT2242" s="181">
        <f>IF(Model!AT2028+Model!AT2029-AT2026-AT2190+AT2138&gt;0,(1-'Assumptions (Biomass)'!AS28)*(Model!AT2028+Model!AT2029-AT2026-AT2190+AT2138)+Model!AT2190-AT2085+Model!AT2086,Model!AT2028+Model!AT2029-AT2026+AT2138-AT2085+Model!AT2086)</f>
        <v>0.0004759468836</v>
      </c>
      <c r="AU2242" s="181">
        <f>IF(Model!AU2028+Model!AU2029-AU2026-AU2190+AU2138&gt;0,(1-'Assumptions (Biomass)'!AT28)*(Model!AU2028+Model!AU2029-AU2026-AU2190+AU2138)+Model!AU2190-AU2085+Model!AU2086,Model!AU2028+Model!AU2029-AU2026+AU2138-AU2085+Model!AU2086)</f>
        <v>0.0004231778858</v>
      </c>
      <c r="AV2242" s="181">
        <f>IF(Model!AV2028+Model!AV2029-AV2026-AV2190+AV2138&gt;0,(1-'Assumptions (Biomass)'!AU28)*(Model!AV2028+Model!AV2029-AV2026-AV2190+AV2138)+Model!AV2190-AV2085+Model!AV2086,Model!AV2028+Model!AV2029-AV2026+AV2138-AV2085+Model!AV2086)</f>
        <v>0.0003660541999</v>
      </c>
      <c r="AW2242" s="181">
        <f>IF(Model!AW2028+Model!AW2029-AW2026-AW2190+AW2138&gt;0,(1-'Assumptions (Biomass)'!AV28)*(Model!AW2028+Model!AW2029-AW2026-AW2190+AW2138)+Model!AW2190-AW2085+Model!AW2086,Model!AW2028+Model!AW2029-AW2026+AW2138-AW2085+Model!AW2086)</f>
        <v>0.0002977629115</v>
      </c>
      <c r="AX2242" s="181">
        <f>IF(Model!AX2028+Model!AX2029-AX2026-AX2190+AX2138&gt;0,(1-'Assumptions (Biomass)'!AW28)*(Model!AX2028+Model!AX2029-AX2026-AX2190+AX2138)+Model!AX2190-AX2085+Model!AX2086,Model!AX2028+Model!AX2029-AX2026+AX2138-AX2085+Model!AX2086)</f>
        <v>0.000234244271</v>
      </c>
      <c r="AY2242" s="181">
        <f>IF(Model!AY2028+Model!AY2029-AY2026-AY2190+AY2138&gt;0,(1-'Assumptions (Biomass)'!AX28)*(Model!AY2028+Model!AY2029-AY2026-AY2190+AY2138)+Model!AY2190-AY2085+Model!AY2086,Model!AY2028+Model!AY2029-AY2026+AY2138-AY2085+Model!AY2086)</f>
        <v>0.0001845068489</v>
      </c>
      <c r="AZ2242" s="181">
        <f>IF(Model!AZ2028+Model!AZ2029-AZ2026-AZ2190+AZ2138&gt;0,(1-'Assumptions (Biomass)'!AY28)*(Model!AZ2028+Model!AZ2029-AZ2026-AZ2190+AZ2138)+Model!AZ2190-AZ2085+Model!AZ2086,Model!AZ2028+Model!AZ2029-AZ2026+AZ2138-AZ2085+Model!AZ2086)</f>
        <v>0.00009993490474</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0.0005707527755</v>
      </c>
      <c r="D2243" s="181">
        <f>IF(D2028+D2029-D2026-D2190+D2138&gt;0,'Assumptions (Biomass)'!C28*(D2028+D2029-D2026-D2190+D2138)-'Assumptions (Biomass)'!C29*Model!D2025/10^3,'Assumptions (Biomass)'!C29*Model!D2025/10^3)</f>
        <v>0.002410055615</v>
      </c>
      <c r="E2243" s="181">
        <f>IF(E2028+E2029-E2026-E2190+E2138&gt;0,'Assumptions (Biomass)'!D28*(E2028+E2029-E2026-E2190+E2138)-'Assumptions (Biomass)'!D29*Model!E2025/10^3,'Assumptions (Biomass)'!D29*Model!E2025/10^3)</f>
        <v>0.001581262648</v>
      </c>
      <c r="F2243" s="181">
        <f>IF(F2028+F2029-F2026-F2190+F2138&gt;0,'Assumptions (Biomass)'!E28*(F2028+F2029-F2026-F2190+F2138)-'Assumptions (Biomass)'!E29*Model!F2025/10^3,'Assumptions (Biomass)'!E29*Model!F2025/10^3)</f>
        <v>0.003199130642</v>
      </c>
      <c r="G2243" s="181">
        <f>IF(G2028+G2029-G2026-G2190+G2138&gt;0,'Assumptions (Biomass)'!F28*(G2028+G2029-G2026-G2190+G2138)-'Assumptions (Biomass)'!F29*Model!G2025/10^3,'Assumptions (Biomass)'!F29*Model!G2025/10^3)</f>
        <v>0.003089467685</v>
      </c>
      <c r="H2243" s="181">
        <f>IF(H2028+H2029-H2026-H2190+H2138&gt;0,'Assumptions (Biomass)'!G28*(H2028+H2029-H2026-H2190+H2138)-'Assumptions (Biomass)'!G29*Model!H2025/10^3,'Assumptions (Biomass)'!G29*Model!H2025/10^3)</f>
        <v>0.005793138101</v>
      </c>
      <c r="I2243" s="181">
        <f>IF(I2028+I2029-I2026-I2190+I2138&gt;0,'Assumptions (Biomass)'!H28*(I2028+I2029-I2026-I2190+I2138)-'Assumptions (Biomass)'!H29*Model!I2025/10^3,'Assumptions (Biomass)'!H29*Model!I2025/10^3)</f>
        <v>0.00473329707</v>
      </c>
      <c r="J2243" s="181">
        <f>IF(J2028+J2029-J2026-J2190+J2138&gt;0,'Assumptions (Biomass)'!I28*(J2028+J2029-J2026-J2190+J2138)-'Assumptions (Biomass)'!I29*Model!J2025/10^3,'Assumptions (Biomass)'!I29*Model!J2025/10^3)</f>
        <v>0.004108542114</v>
      </c>
      <c r="K2243" s="181">
        <f>IF(K2028+K2029-K2026-K2190+K2138&gt;0,'Assumptions (Biomass)'!J28*(K2028+K2029-K2026-K2190+K2138)-'Assumptions (Biomass)'!J29*Model!K2025/10^3,'Assumptions (Biomass)'!J29*Model!K2025/10^3)</f>
        <v>0</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0.0009966249355</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0.0001737476092</v>
      </c>
      <c r="AG2243" s="181">
        <f>IF(AG2028+AG2029-AG2026-AG2190+AG2138&gt;0,'Assumptions (Biomass)'!AF28*(AG2028+AG2029-AG2026-AG2190+AG2138)-'Assumptions (Biomass)'!AF29*Model!AG2025/10^3,'Assumptions (Biomass)'!AF29*Model!AG2025/10^3)</f>
        <v>0.0002798905753</v>
      </c>
      <c r="AH2243" s="181">
        <f>IF(AH2028+AH2029-AH2026-AH2190+AH2138&gt;0,'Assumptions (Biomass)'!AG28*(AH2028+AH2029-AH2026-AH2190+AH2138)-'Assumptions (Biomass)'!AG29*Model!AH2025/10^3,'Assumptions (Biomass)'!AG29*Model!AH2025/10^3)</f>
        <v>0.0002737887376</v>
      </c>
      <c r="AI2243" s="181">
        <f>IF(AI2028+AI2029-AI2026-AI2190+AI2138&gt;0,'Assumptions (Biomass)'!AH28*(AI2028+AI2029-AI2026-AI2190+AI2138)-'Assumptions (Biomass)'!AH29*Model!AI2025/10^3,'Assumptions (Biomass)'!AH29*Model!AI2025/10^3)</f>
        <v>0.0002559991011</v>
      </c>
      <c r="AJ2243" s="181">
        <f>IF(AJ2028+AJ2029-AJ2026-AJ2190+AJ2138&gt;0,'Assumptions (Biomass)'!AI28*(AJ2028+AJ2029-AJ2026-AJ2190+AJ2138)-'Assumptions (Biomass)'!AI29*Model!AJ2025/10^3,'Assumptions (Biomass)'!AI29*Model!AJ2025/10^3)</f>
        <v>0.0002370453826</v>
      </c>
      <c r="AK2243" s="181">
        <f>IF(AK2028+AK2029-AK2026-AK2190+AK2138&gt;0,'Assumptions (Biomass)'!AJ28*(AK2028+AK2029-AK2026-AK2190+AK2138)-'Assumptions (Biomass)'!AJ29*Model!AK2025/10^3,'Assumptions (Biomass)'!AJ29*Model!AK2025/10^3)</f>
        <v>0.0002186339161</v>
      </c>
      <c r="AL2243" s="181">
        <f>IF(AL2028+AL2029-AL2026-AL2190+AL2138&gt;0,'Assumptions (Biomass)'!AK28*(AL2028+AL2029-AL2026-AL2190+AL2138)-'Assumptions (Biomass)'!AK29*Model!AL2025/10^3,'Assumptions (Biomass)'!AK29*Model!AL2025/10^3)</f>
        <v>0.0002040191348</v>
      </c>
      <c r="AM2243" s="181">
        <f>IF(AM2028+AM2029-AM2026-AM2190+AM2138&gt;0,'Assumptions (Biomass)'!AL28*(AM2028+AM2029-AM2026-AM2190+AM2138)-'Assumptions (Biomass)'!AL29*Model!AM2025/10^3,'Assumptions (Biomass)'!AL29*Model!AM2025/10^3)</f>
        <v>0.000197971248</v>
      </c>
      <c r="AN2243" s="181">
        <f>IF(AN2028+AN2029-AN2026-AN2190+AN2138&gt;0,'Assumptions (Biomass)'!AM28*(AN2028+AN2029-AN2026-AN2190+AN2138)-'Assumptions (Biomass)'!AM29*Model!AN2025/10^3,'Assumptions (Biomass)'!AM29*Model!AN2025/10^3)</f>
        <v>0.0001889168544</v>
      </c>
      <c r="AO2243" s="181">
        <f>IF(AO2028+AO2029-AO2026-AO2190+AO2138&gt;0,'Assumptions (Biomass)'!AN28*(AO2028+AO2029-AO2026-AO2190+AO2138)-'Assumptions (Biomass)'!AN29*Model!AO2025/10^3,'Assumptions (Biomass)'!AN29*Model!AO2025/10^3)</f>
        <v>0.0001845340937</v>
      </c>
      <c r="AP2243" s="181">
        <f>IF(AP2028+AP2029-AP2026-AP2190+AP2138&gt;0,'Assumptions (Biomass)'!AO28*(AP2028+AP2029-AP2026-AP2190+AP2138)-'Assumptions (Biomass)'!AO29*Model!AP2025/10^3,'Assumptions (Biomass)'!AO29*Model!AP2025/10^3)</f>
        <v>0.0001785813499</v>
      </c>
      <c r="AQ2243" s="181">
        <f>IF(AQ2028+AQ2029-AQ2026-AQ2190+AQ2138&gt;0,'Assumptions (Biomass)'!AP28*(AQ2028+AQ2029-AQ2026-AQ2190+AQ2138)-'Assumptions (Biomass)'!AP29*Model!AQ2025/10^3,'Assumptions (Biomass)'!AP29*Model!AQ2025/10^3)</f>
        <v>0.000167948756</v>
      </c>
      <c r="AR2243" s="181">
        <f>IF(AR2028+AR2029-AR2026-AR2190+AR2138&gt;0,'Assumptions (Biomass)'!AQ28*(AR2028+AR2029-AR2026-AR2190+AR2138)-'Assumptions (Biomass)'!AQ29*Model!AR2025/10^3,'Assumptions (Biomass)'!AQ29*Model!AR2025/10^3)</f>
        <v>0.0001550283325</v>
      </c>
      <c r="AS2243" s="181">
        <f>IF(AS2028+AS2029-AS2026-AS2190+AS2138&gt;0,'Assumptions (Biomass)'!AR28*(AS2028+AS2029-AS2026-AS2190+AS2138)-'Assumptions (Biomass)'!AR29*Model!AS2025/10^3,'Assumptions (Biomass)'!AR29*Model!AS2025/10^3)</f>
        <v>0.0001406240667</v>
      </c>
      <c r="AT2243" s="181">
        <f>IF(AT2028+AT2029-AT2026-AT2190+AT2138&gt;0,'Assumptions (Biomass)'!AS28*(AT2028+AT2029-AT2026-AT2190+AT2138)-'Assumptions (Biomass)'!AS29*Model!AT2025/10^3,'Assumptions (Biomass)'!AS29*Model!AT2025/10^3)</f>
        <v>0.000126517526</v>
      </c>
      <c r="AU2243" s="181">
        <f>IF(AU2028+AU2029-AU2026-AU2190+AU2138&gt;0,'Assumptions (Biomass)'!AT28*(AU2028+AU2029-AU2026-AU2190+AU2138)-'Assumptions (Biomass)'!AT29*Model!AU2025/10^3,'Assumptions (Biomass)'!AT29*Model!AU2025/10^3)</f>
        <v>0.0001124903241</v>
      </c>
      <c r="AV2243" s="181">
        <f>IF(AV2028+AV2029-AV2026-AV2190+AV2138&gt;0,'Assumptions (Biomass)'!AU28*(AV2028+AV2029-AV2026-AV2190+AV2138)-'Assumptions (Biomass)'!AU29*Model!AV2025/10^3,'Assumptions (Biomass)'!AU29*Model!AV2025/10^3)</f>
        <v>0.0000973055468</v>
      </c>
      <c r="AW2243" s="181">
        <f>IF(AW2028+AW2029-AW2026-AW2190+AW2138&gt;0,'Assumptions (Biomass)'!AV28*(AW2028+AW2029-AW2026-AW2190+AW2138)-'Assumptions (Biomass)'!AV29*Model!AW2025/10^3,'Assumptions (Biomass)'!AV29*Model!AW2025/10^3)</f>
        <v>0.00007915216636</v>
      </c>
      <c r="AX2243" s="181">
        <f>IF(AX2028+AX2029-AX2026-AX2190+AX2138&gt;0,'Assumptions (Biomass)'!AW28*(AX2028+AX2029-AX2026-AX2190+AX2138)-'Assumptions (Biomass)'!AW29*Model!AX2025/10^3,'Assumptions (Biomass)'!AW29*Model!AX2025/10^3)</f>
        <v>0.00006226746444</v>
      </c>
      <c r="AY2243" s="181">
        <f>IF(AY2028+AY2029-AY2026-AY2190+AY2138&gt;0,'Assumptions (Biomass)'!AX28*(AY2028+AY2029-AY2026-AY2190+AY2138)-'Assumptions (Biomass)'!AX29*Model!AY2025/10^3,'Assumptions (Biomass)'!AX29*Model!AY2025/10^3)</f>
        <v>0.00004904612438</v>
      </c>
      <c r="AZ2243" s="181">
        <f>IF(AZ2028+AZ2029-AZ2026-AZ2190+AZ2138&gt;0,'Assumptions (Biomass)'!AY28*(AZ2028+AZ2029-AZ2026-AZ2190+AZ2138)-'Assumptions (Biomass)'!AY29*Model!AZ2025/10^3,'Assumptions (Biomass)'!AY29*Model!AZ2025/10^3)</f>
        <v>0.00002656497468</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0.000258</v>
      </c>
      <c r="E2244" s="256">
        <f>E2030*'Assumptions (Biomass)'!$V$27/1000000000</f>
        <v>0.0008256</v>
      </c>
      <c r="F2244" s="256">
        <f>F2030*'Assumptions (Biomass)'!$V$27/1000000000</f>
        <v>0</v>
      </c>
      <c r="G2244" s="256">
        <f>G2030*'Assumptions (Biomass)'!$V$27/1000000000</f>
        <v>0</v>
      </c>
      <c r="H2244" s="256">
        <f>H2030*'Assumptions (Biomass)'!$V$27/1000000000</f>
        <v>0</v>
      </c>
      <c r="I2244" s="256">
        <f>I2030*'Assumptions (Biomass)'!$V$27/1000000000</f>
        <v>0.0006192</v>
      </c>
      <c r="J2244" s="256">
        <f>J2030*'Assumptions (Biomass)'!$V$27/1000000000</f>
        <v>0</v>
      </c>
      <c r="K2244" s="256">
        <f>K2030*'Assumptions (Biomass)'!$V$27/1000000000</f>
        <v>0</v>
      </c>
      <c r="L2244" s="256">
        <f>L2030*'Assumptions (Biomass)'!$V$27/1000000000</f>
        <v>0.0002064</v>
      </c>
      <c r="M2244" s="256">
        <f>M2030*'Assumptions (Biomass)'!$V$27/1000000000</f>
        <v>0.0018576</v>
      </c>
      <c r="N2244" s="256">
        <f>N2030*'Assumptions (Biomass)'!$V$27/1000000000</f>
        <v>0.0004128</v>
      </c>
      <c r="O2244" s="256">
        <f>O2030*'Assumptions (Biomass)'!$V$27/1000000000</f>
        <v>0</v>
      </c>
      <c r="P2244" s="256">
        <f>P2030*'Assumptions (Biomass)'!$V$27/1000000000</f>
        <v>0.0009288</v>
      </c>
      <c r="Q2244" s="256">
        <f>Q2030*'Assumptions (Biomass)'!$V$27/1000000000</f>
        <v>0.0012384</v>
      </c>
      <c r="R2244" s="256">
        <f>R2030*'Assumptions (Biomass)'!$V$27/1000000000</f>
        <v>0</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1251.3</v>
      </c>
      <c r="Y2245" s="167">
        <f>'Assumptions (Petroleum)'!X38</f>
        <v>2.5</v>
      </c>
      <c r="Z2245" s="167">
        <f>'Assumptions (Petroleum)'!Y38</f>
        <v>13.7</v>
      </c>
      <c r="AA2245" s="167">
        <f>'Assumptions (Petroleum)'!Z38</f>
        <v>3</v>
      </c>
      <c r="AB2245" s="167">
        <f>'Assumptions (Petroleum)'!AA38</f>
        <v>4</v>
      </c>
      <c r="AC2245" s="167">
        <f>'Assumptions (Petroleum)'!AB38</f>
        <v>7.2</v>
      </c>
      <c r="AD2245" s="167">
        <f>'Assumptions (Petroleum)'!AC38</f>
        <v>0</v>
      </c>
      <c r="AE2245" s="167">
        <f>'Assumptions (Petroleum)'!AD38</f>
        <v>10.9</v>
      </c>
      <c r="AF2245" s="167">
        <f>'Assumptions (Petroleum)'!AE38</f>
        <v>13.8</v>
      </c>
      <c r="AG2245" s="167">
        <f>'Assumptions (Petroleum)'!AF38</f>
        <v>11.5</v>
      </c>
      <c r="AH2245" s="167">
        <f>'Assumptions (Petroleum)'!AG38</f>
        <v>26.3</v>
      </c>
      <c r="AI2245" s="167">
        <f>'Assumptions (Petroleum)'!AH38</f>
        <v>4</v>
      </c>
      <c r="AJ2245" s="167">
        <f>'Assumptions (Petroleum)'!AI38</f>
        <v>9</v>
      </c>
      <c r="AK2245" s="167">
        <f>'Assumptions (Petroleum)'!AJ38</f>
        <v>34.1</v>
      </c>
      <c r="AL2245" s="167">
        <f>'Assumptions (Petroleum)'!AK38</f>
        <v>13.2</v>
      </c>
      <c r="AM2245" s="167">
        <f>'Assumptions (Petroleum)'!AL38</f>
        <v>35.7</v>
      </c>
      <c r="AN2245" s="167">
        <f>'Assumptions (Petroleum)'!AM38</f>
        <v>9.6</v>
      </c>
      <c r="AO2245" s="167">
        <f>'Assumptions (Petroleum)'!AN38</f>
        <v>5.4</v>
      </c>
      <c r="AP2245" s="167">
        <f>'Assumptions (Petroleum)'!AO38</f>
        <v>8.5</v>
      </c>
      <c r="AQ2245" s="167">
        <f>'Assumptions (Petroleum)'!AP38</f>
        <v>2</v>
      </c>
      <c r="AR2245" s="167">
        <f>'Assumptions (Petroleum)'!AQ38</f>
        <v>0</v>
      </c>
      <c r="AS2245" s="167">
        <f>'Assumptions (Petroleum)'!AR38</f>
        <v>8</v>
      </c>
      <c r="AT2245" s="167">
        <f>'Assumptions (Petroleum)'!AS38</f>
        <v>0</v>
      </c>
      <c r="AU2245" s="167">
        <f>'Assumptions (Petroleum)'!AT38</f>
        <v>6.5</v>
      </c>
      <c r="AV2245" s="167">
        <f>'Assumptions (Petroleum)'!AU38</f>
        <v>0</v>
      </c>
      <c r="AW2245" s="167">
        <f>'Assumptions (Petroleum)'!AV38</f>
        <v>3</v>
      </c>
      <c r="AX2245" s="167">
        <f>'Assumptions (Petroleum)'!AW38</f>
        <v>2.5</v>
      </c>
      <c r="AY2245" s="167">
        <f>'Assumptions (Petroleum)'!AX38</f>
        <v>8</v>
      </c>
      <c r="AZ2245" s="167">
        <f>'Assumptions (Petroleum)'!AY38</f>
        <v>14</v>
      </c>
      <c r="BA2245" s="167">
        <f>'Assumptions (Petroleum)'!AZ38</f>
        <v>6</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1514.1</v>
      </c>
      <c r="Y2246" s="167">
        <f>X2246-'Assumptions (Petroleum)'!X44+X2253</f>
        <v>1514.1</v>
      </c>
      <c r="Z2246" s="167">
        <f>Y2246-'Assumptions (Petroleum)'!Y44+Y2253</f>
        <v>1514.1</v>
      </c>
      <c r="AA2246" s="167">
        <f>Z2246-'Assumptions (Petroleum)'!Z44+Z2253</f>
        <v>1514.1</v>
      </c>
      <c r="AB2246" s="167">
        <f>AA2246-'Assumptions (Petroleum)'!AA44+AA2253</f>
        <v>1514.1</v>
      </c>
      <c r="AC2246" s="167">
        <f>AB2246-'Assumptions (Petroleum)'!AB44+AB2253</f>
        <v>1514.1</v>
      </c>
      <c r="AD2246" s="167">
        <f>AC2246-'Assumptions (Petroleum)'!AC44+AC2253</f>
        <v>1514.1</v>
      </c>
      <c r="AE2246" s="167">
        <f>AD2246-'Assumptions (Petroleum)'!AD44+AD2253</f>
        <v>1514.1</v>
      </c>
      <c r="AF2246" s="167">
        <f>AE2246-'Assumptions (Petroleum)'!AE44+AE2253</f>
        <v>1514.1</v>
      </c>
      <c r="AG2246" s="167">
        <f>AF2246-'Assumptions (Petroleum)'!AF44+AF2253</f>
        <v>1514.1</v>
      </c>
      <c r="AH2246" s="167">
        <f>AG2246-'Assumptions (Petroleum)'!AG44+AG2253</f>
        <v>1514.1</v>
      </c>
      <c r="AI2246" s="167">
        <f>AH2246-'Assumptions (Petroleum)'!AH44+AH2253</f>
        <v>1514.1</v>
      </c>
      <c r="AJ2246" s="167">
        <f>AI2246-'Assumptions (Petroleum)'!AI44+AI2253</f>
        <v>1514.1</v>
      </c>
      <c r="AK2246" s="167">
        <f>AJ2246-'Assumptions (Petroleum)'!AJ44+AJ2253</f>
        <v>1514.1</v>
      </c>
      <c r="AL2246" s="167">
        <f>AK2246-'Assumptions (Petroleum)'!AK44+AK2253</f>
        <v>1514.1</v>
      </c>
      <c r="AM2246" s="167">
        <f>AL2246-'Assumptions (Petroleum)'!AL44+AL2253</f>
        <v>1514.1</v>
      </c>
      <c r="AN2246" s="167">
        <f>AM2246-'Assumptions (Petroleum)'!AM44+AM2253</f>
        <v>1514.1</v>
      </c>
      <c r="AO2246" s="167">
        <f>AN2246-'Assumptions (Petroleum)'!AN44+AN2253</f>
        <v>1514.1</v>
      </c>
      <c r="AP2246" s="167">
        <f>AO2246-'Assumptions (Petroleum)'!AO44+AO2253</f>
        <v>1514.1</v>
      </c>
      <c r="AQ2246" s="167">
        <f>AP2246-'Assumptions (Petroleum)'!AP44+AP2253</f>
        <v>1514.1</v>
      </c>
      <c r="AR2246" s="167">
        <f>AQ2246-'Assumptions (Petroleum)'!AQ44+AQ2253</f>
        <v>1514.1</v>
      </c>
      <c r="AS2246" s="167">
        <f>AR2246-'Assumptions (Petroleum)'!AR44+AR2253</f>
        <v>1514.1</v>
      </c>
      <c r="AT2246" s="167">
        <f>AS2246-'Assumptions (Petroleum)'!AS44+AS2253</f>
        <v>1514.1</v>
      </c>
      <c r="AU2246" s="167">
        <f>AT2246-'Assumptions (Petroleum)'!AT44+AT2253</f>
        <v>1514.1</v>
      </c>
      <c r="AV2246" s="167">
        <f>AU2246-'Assumptions (Petroleum)'!AU44+AU2253</f>
        <v>1514.1</v>
      </c>
      <c r="AW2246" s="167">
        <f>AV2246-'Assumptions (Petroleum)'!AV44+AV2253</f>
        <v>1514.1</v>
      </c>
      <c r="AX2246" s="167">
        <f>AW2246-'Assumptions (Petroleum)'!AW44+AW2253</f>
        <v>1514.1</v>
      </c>
      <c r="AY2246" s="167">
        <f>AX2246-'Assumptions (Petroleum)'!AX44+AX2253</f>
        <v>1514.1</v>
      </c>
      <c r="AZ2246" s="167">
        <f>AY2246-'Assumptions (Petroleum)'!AY44+AY2253</f>
        <v>1514.1</v>
      </c>
      <c r="BA2246" s="167">
        <f>AZ2246-'Assumptions (Petroleum)'!AZ44+AZ2253</f>
        <v>1514.1</v>
      </c>
    </row>
    <row r="2247" ht="15.75" customHeight="1">
      <c r="A2247" s="325" t="s">
        <v>350</v>
      </c>
      <c r="B2247" s="24" t="s">
        <v>149</v>
      </c>
      <c r="C2247" s="171">
        <v>1489.1</v>
      </c>
      <c r="D2247" s="171">
        <v>1498.2</v>
      </c>
      <c r="E2247" s="171">
        <v>1530.3</v>
      </c>
      <c r="F2247" s="171">
        <v>1540.8</v>
      </c>
      <c r="G2247" s="171">
        <v>1573.8</v>
      </c>
      <c r="H2247" s="171">
        <v>1576.5</v>
      </c>
      <c r="I2247" s="171">
        <v>1580.4</v>
      </c>
      <c r="J2247" s="171">
        <v>1587.3</v>
      </c>
      <c r="K2247" s="171">
        <v>1588.8</v>
      </c>
      <c r="L2247" s="171">
        <v>1587.6</v>
      </c>
      <c r="M2247" s="171">
        <v>1593.6</v>
      </c>
      <c r="N2247" s="171">
        <v>1589.6</v>
      </c>
      <c r="O2247" s="171">
        <v>1524.3</v>
      </c>
      <c r="P2247" s="171">
        <v>1508.7</v>
      </c>
      <c r="Q2247" s="171">
        <v>1500.9</v>
      </c>
      <c r="R2247" s="171">
        <v>1503.4</v>
      </c>
      <c r="S2247" s="171">
        <v>1505.8</v>
      </c>
      <c r="T2247" s="171">
        <v>1512.4</v>
      </c>
      <c r="U2247" s="171">
        <v>1514.1</v>
      </c>
      <c r="V2247" s="319">
        <f t="shared" ref="V2247:W2247" si="77">U2247+V2253</f>
        <v>1514.1</v>
      </c>
      <c r="W2247" s="153">
        <f t="shared" si="77"/>
        <v>1514.1</v>
      </c>
      <c r="X2247" s="154">
        <f t="shared" ref="X2247:AZ2247" si="78">W2247+($BA$2247-$W$2247)/($BA$2-$W$2)</f>
        <v>1463.63</v>
      </c>
      <c r="Y2247" s="154">
        <f t="shared" si="78"/>
        <v>1413.16</v>
      </c>
      <c r="Z2247" s="154">
        <f t="shared" si="78"/>
        <v>1362.69</v>
      </c>
      <c r="AA2247" s="154">
        <f t="shared" si="78"/>
        <v>1312.22</v>
      </c>
      <c r="AB2247" s="154">
        <f t="shared" si="78"/>
        <v>1261.75</v>
      </c>
      <c r="AC2247" s="154">
        <f t="shared" si="78"/>
        <v>1211.28</v>
      </c>
      <c r="AD2247" s="154">
        <f t="shared" si="78"/>
        <v>1160.81</v>
      </c>
      <c r="AE2247" s="154">
        <f t="shared" si="78"/>
        <v>1110.34</v>
      </c>
      <c r="AF2247" s="154">
        <f t="shared" si="78"/>
        <v>1059.87</v>
      </c>
      <c r="AG2247" s="154">
        <f t="shared" si="78"/>
        <v>1009.4</v>
      </c>
      <c r="AH2247" s="154">
        <f t="shared" si="78"/>
        <v>958.93</v>
      </c>
      <c r="AI2247" s="154">
        <f t="shared" si="78"/>
        <v>908.46</v>
      </c>
      <c r="AJ2247" s="154">
        <f t="shared" si="78"/>
        <v>857.99</v>
      </c>
      <c r="AK2247" s="154">
        <f t="shared" si="78"/>
        <v>807.52</v>
      </c>
      <c r="AL2247" s="154">
        <f t="shared" si="78"/>
        <v>757.05</v>
      </c>
      <c r="AM2247" s="154">
        <f t="shared" si="78"/>
        <v>706.58</v>
      </c>
      <c r="AN2247" s="154">
        <f t="shared" si="78"/>
        <v>656.11</v>
      </c>
      <c r="AO2247" s="154">
        <f t="shared" si="78"/>
        <v>605.64</v>
      </c>
      <c r="AP2247" s="154">
        <f t="shared" si="78"/>
        <v>555.17</v>
      </c>
      <c r="AQ2247" s="154">
        <f t="shared" si="78"/>
        <v>504.7</v>
      </c>
      <c r="AR2247" s="154">
        <f t="shared" si="78"/>
        <v>454.23</v>
      </c>
      <c r="AS2247" s="154">
        <f t="shared" si="78"/>
        <v>403.76</v>
      </c>
      <c r="AT2247" s="154">
        <f t="shared" si="78"/>
        <v>353.29</v>
      </c>
      <c r="AU2247" s="154">
        <f t="shared" si="78"/>
        <v>302.82</v>
      </c>
      <c r="AV2247" s="154">
        <f t="shared" si="78"/>
        <v>252.35</v>
      </c>
      <c r="AW2247" s="154">
        <f t="shared" si="78"/>
        <v>201.88</v>
      </c>
      <c r="AX2247" s="154">
        <f t="shared" si="78"/>
        <v>151.41</v>
      </c>
      <c r="AY2247" s="154">
        <f t="shared" si="78"/>
        <v>100.94</v>
      </c>
      <c r="AZ2247" s="154">
        <f t="shared" si="78"/>
        <v>50.47</v>
      </c>
      <c r="BA2247" s="155">
        <f>Inputs!$H$13</f>
        <v>0</v>
      </c>
    </row>
    <row r="2248" ht="15.75" customHeight="1">
      <c r="A2248" s="326" t="s">
        <v>28</v>
      </c>
      <c r="B2248" s="38" t="s">
        <v>150</v>
      </c>
      <c r="C2248" s="156">
        <v>0.642122</v>
      </c>
      <c r="D2248" s="156">
        <v>0.919951</v>
      </c>
      <c r="E2248" s="156">
        <v>0.623035</v>
      </c>
      <c r="F2248" s="156">
        <v>1.242144</v>
      </c>
      <c r="G2248" s="156">
        <v>1.005145</v>
      </c>
      <c r="H2248" s="156">
        <v>1.142775</v>
      </c>
      <c r="I2248" s="156">
        <v>0.180948</v>
      </c>
      <c r="J2248" s="156">
        <v>0.517124</v>
      </c>
      <c r="K2248" s="156">
        <v>0.259648</v>
      </c>
      <c r="L2248" s="156">
        <v>0.206429</v>
      </c>
      <c r="M2248" s="156">
        <v>0.196392</v>
      </c>
      <c r="N2248" s="156">
        <v>0.158956</v>
      </c>
      <c r="O2248" s="156">
        <v>0.10677</v>
      </c>
      <c r="P2248" s="156">
        <v>0.144023</v>
      </c>
      <c r="Q2248" s="156">
        <v>0.132852</v>
      </c>
      <c r="R2248" s="156">
        <v>0.109091</v>
      </c>
      <c r="S2248" s="156">
        <v>0.060547</v>
      </c>
      <c r="T2248" s="156">
        <v>0.114971</v>
      </c>
      <c r="U2248" s="156">
        <v>0.127207</v>
      </c>
      <c r="V2248" s="157">
        <f t="shared" ref="V2248:W2248" si="79">U2248</f>
        <v>0.127207</v>
      </c>
      <c r="W2248" s="157">
        <f t="shared" si="79"/>
        <v>0.127207</v>
      </c>
      <c r="X2248" s="154">
        <f t="shared" ref="X2248:AZ2248" si="80">W2248+($BA$2248-$W$2248)/($BA$2-$W$2)</f>
        <v>0.1229667667</v>
      </c>
      <c r="Y2248" s="154">
        <f t="shared" si="80"/>
        <v>0.1187265333</v>
      </c>
      <c r="Z2248" s="154">
        <f t="shared" si="80"/>
        <v>0.1144863</v>
      </c>
      <c r="AA2248" s="154">
        <f t="shared" si="80"/>
        <v>0.1102460667</v>
      </c>
      <c r="AB2248" s="154">
        <f t="shared" si="80"/>
        <v>0.1060058333</v>
      </c>
      <c r="AC2248" s="154">
        <f t="shared" si="80"/>
        <v>0.1017656</v>
      </c>
      <c r="AD2248" s="154">
        <f t="shared" si="80"/>
        <v>0.09752536667</v>
      </c>
      <c r="AE2248" s="154">
        <f t="shared" si="80"/>
        <v>0.09328513333</v>
      </c>
      <c r="AF2248" s="154">
        <f t="shared" si="80"/>
        <v>0.0890449</v>
      </c>
      <c r="AG2248" s="154">
        <f t="shared" si="80"/>
        <v>0.08480466667</v>
      </c>
      <c r="AH2248" s="154">
        <f t="shared" si="80"/>
        <v>0.08056443333</v>
      </c>
      <c r="AI2248" s="154">
        <f t="shared" si="80"/>
        <v>0.0763242</v>
      </c>
      <c r="AJ2248" s="154">
        <f t="shared" si="80"/>
        <v>0.07208396667</v>
      </c>
      <c r="AK2248" s="154">
        <f t="shared" si="80"/>
        <v>0.06784373333</v>
      </c>
      <c r="AL2248" s="154">
        <f t="shared" si="80"/>
        <v>0.0636035</v>
      </c>
      <c r="AM2248" s="154">
        <f t="shared" si="80"/>
        <v>0.05936326667</v>
      </c>
      <c r="AN2248" s="154">
        <f t="shared" si="80"/>
        <v>0.05512303333</v>
      </c>
      <c r="AO2248" s="154">
        <f t="shared" si="80"/>
        <v>0.0508828</v>
      </c>
      <c r="AP2248" s="154">
        <f t="shared" si="80"/>
        <v>0.04664256667</v>
      </c>
      <c r="AQ2248" s="154">
        <f t="shared" si="80"/>
        <v>0.04240233333</v>
      </c>
      <c r="AR2248" s="154">
        <f t="shared" si="80"/>
        <v>0.0381621</v>
      </c>
      <c r="AS2248" s="154">
        <f t="shared" si="80"/>
        <v>0.03392186667</v>
      </c>
      <c r="AT2248" s="154">
        <f t="shared" si="80"/>
        <v>0.02968163333</v>
      </c>
      <c r="AU2248" s="154">
        <f t="shared" si="80"/>
        <v>0.0254414</v>
      </c>
      <c r="AV2248" s="154">
        <f t="shared" si="80"/>
        <v>0.02120116667</v>
      </c>
      <c r="AW2248" s="154">
        <f t="shared" si="80"/>
        <v>0.01696093333</v>
      </c>
      <c r="AX2248" s="154">
        <f t="shared" si="80"/>
        <v>0.0127207</v>
      </c>
      <c r="AY2248" s="154">
        <f t="shared" si="80"/>
        <v>0.008480466667</v>
      </c>
      <c r="AZ2248" s="154">
        <f t="shared" si="80"/>
        <v>0.004240233333</v>
      </c>
      <c r="BA2248" s="243">
        <f>Inputs!$I$13</f>
        <v>0</v>
      </c>
    </row>
    <row r="2249" ht="15.75" customHeight="1">
      <c r="A2249" s="325" t="s">
        <v>34</v>
      </c>
      <c r="B2249" s="150" t="s">
        <v>351</v>
      </c>
      <c r="C2249" s="327">
        <f>C2248*'Assumptions (Petroleum)'!B22/10^3</f>
        <v>0.04277272233</v>
      </c>
      <c r="D2249" s="327">
        <f>D2248*'Assumptions (Petroleum)'!C22/10^3</f>
        <v>0.06262344489</v>
      </c>
      <c r="E2249" s="327">
        <f>E2248*'Assumptions (Petroleum)'!D22/10^3</f>
        <v>0.03960210427</v>
      </c>
      <c r="F2249" s="327">
        <f>F2248*'Assumptions (Petroleum)'!E22/10^3</f>
        <v>0.09776873899</v>
      </c>
      <c r="G2249" s="327">
        <f>G2248*'Assumptions (Petroleum)'!F22/10^3</f>
        <v>0.1173730153</v>
      </c>
      <c r="H2249" s="327">
        <f>H2248*'Assumptions (Petroleum)'!G22/10^3</f>
        <v>0.1873627612</v>
      </c>
      <c r="I2249" s="327">
        <f>I2248*'Assumptions (Petroleum)'!H22/10^3</f>
        <v>0.03548328295</v>
      </c>
      <c r="J2249" s="327">
        <f>J2248*'Assumptions (Petroleum)'!I22/10^3</f>
        <v>0.1123209143</v>
      </c>
      <c r="K2249" s="327">
        <f>K2248*'Assumptions (Petroleum)'!J22/10^3</f>
        <v>0.07441665513</v>
      </c>
      <c r="L2249" s="327">
        <f>L2248*'Assumptions (Petroleum)'!K22/10^3</f>
        <v>0.03485551088</v>
      </c>
      <c r="M2249" s="327">
        <f>M2248*'Assumptions (Petroleum)'!L22/10^3</f>
        <v>0.04350094438</v>
      </c>
      <c r="N2249" s="327">
        <f>N2248*'Assumptions (Petroleum)'!M22/10^3</f>
        <v>0.04969014671</v>
      </c>
      <c r="O2249" s="327">
        <f>O2248*'Assumptions (Petroleum)'!N22/10^3</f>
        <v>0.03464111455</v>
      </c>
      <c r="P2249" s="327">
        <f>P2248*'Assumptions (Petroleum)'!O22/10^3</f>
        <v>0.04606331238</v>
      </c>
      <c r="Q2249" s="327">
        <f>Q2248*'Assumptions (Petroleum)'!P22/10^3</f>
        <v>0.03999858398</v>
      </c>
      <c r="R2249" s="327">
        <f>R2248*'Assumptions (Petroleum)'!Q22/10^3</f>
        <v>0.01975457786</v>
      </c>
      <c r="S2249" s="327">
        <f>S2248*'Assumptions (Petroleum)'!R22/10^3</f>
        <v>0.009298201828</v>
      </c>
      <c r="T2249" s="327">
        <f>T2248*'Assumptions (Petroleum)'!S22/10^3</f>
        <v>0.02223571369</v>
      </c>
      <c r="U2249" s="327">
        <f>U2248*'Assumptions (Petroleum)'!T22/10^3</f>
        <v>0.02998828701</v>
      </c>
      <c r="V2249" s="327">
        <f>V2248*'Assumptions (Petroleum)'!U22/10^3</f>
        <v>0.03112320774</v>
      </c>
      <c r="W2249" s="327">
        <f>W2248*'Assumptions (Petroleum)'!V22/10^3</f>
        <v>0.03107167569</v>
      </c>
      <c r="X2249" s="327">
        <f>X2248*'Assumptions (Petroleum)'!W22/10^3</f>
        <v>0.02955837482</v>
      </c>
      <c r="Y2249" s="327">
        <f>Y2248*'Assumptions (Petroleum)'!X22/10^3</f>
        <v>0.02777705712</v>
      </c>
      <c r="Z2249" s="327">
        <f>Z2248*'Assumptions (Petroleum)'!Y22/10^3</f>
        <v>0.02662588092</v>
      </c>
      <c r="AA2249" s="327">
        <f>AA2248*'Assumptions (Petroleum)'!Z22/10^3</f>
        <v>0.02591686033</v>
      </c>
      <c r="AB2249" s="327">
        <f>AB2248*'Assumptions (Petroleum)'!AA22/10^3</f>
        <v>0.02585645965</v>
      </c>
      <c r="AC2249" s="327">
        <f>AC2248*'Assumptions (Petroleum)'!AB22/10^3</f>
        <v>0.02581006805</v>
      </c>
      <c r="AD2249" s="327">
        <f>AD2248*'Assumptions (Petroleum)'!AC22/10^3</f>
        <v>0.0259798626</v>
      </c>
      <c r="AE2249" s="327">
        <f>AE2248*'Assumptions (Petroleum)'!AD22/10^3</f>
        <v>0.02543107361</v>
      </c>
      <c r="AF2249" s="327">
        <f>AF2248*'Assumptions (Petroleum)'!AE22/10^3</f>
        <v>0.02535574189</v>
      </c>
      <c r="AG2249" s="327">
        <f>AG2248*'Assumptions (Petroleum)'!AF22/10^3</f>
        <v>0.02475545366</v>
      </c>
      <c r="AH2249" s="327">
        <f>AH2248*'Assumptions (Petroleum)'!AG22/10^3</f>
        <v>0.02405333453</v>
      </c>
      <c r="AI2249" s="327">
        <f>AI2248*'Assumptions (Petroleum)'!AH22/10^3</f>
        <v>0.02350761473</v>
      </c>
      <c r="AJ2249" s="327">
        <f>AJ2248*'Assumptions (Petroleum)'!AI22/10^3</f>
        <v>0.02297168534</v>
      </c>
      <c r="AK2249" s="327">
        <f>AK2248*'Assumptions (Petroleum)'!AJ22/10^3</f>
        <v>0.02207159136</v>
      </c>
      <c r="AL2249" s="327">
        <f>AL2248*'Assumptions (Petroleum)'!AK22/10^3</f>
        <v>0.02131115769</v>
      </c>
      <c r="AM2249" s="327">
        <f>AM2248*'Assumptions (Petroleum)'!AL22/10^3</f>
        <v>0.02060811397</v>
      </c>
      <c r="AN2249" s="327">
        <f>AN2248*'Assumptions (Petroleum)'!AM22/10^3</f>
        <v>0.01945038882</v>
      </c>
      <c r="AO2249" s="327">
        <f>AO2248*'Assumptions (Petroleum)'!AN22/10^3</f>
        <v>0.01839178855</v>
      </c>
      <c r="AP2249" s="327">
        <f>AP2248*'Assumptions (Petroleum)'!AO22/10^3</f>
        <v>0.01732157221</v>
      </c>
      <c r="AQ2249" s="327">
        <f>AQ2248*'Assumptions (Petroleum)'!AP22/10^3</f>
        <v>0.01617784682</v>
      </c>
      <c r="AR2249" s="327">
        <f>AR2248*'Assumptions (Petroleum)'!AQ22/10^3</f>
        <v>0.01489458275</v>
      </c>
      <c r="AS2249" s="327">
        <f>AS2248*'Assumptions (Petroleum)'!AR22/10^3</f>
        <v>0.01362941252</v>
      </c>
      <c r="AT2249" s="327">
        <f>AT2248*'Assumptions (Petroleum)'!AS22/10^3</f>
        <v>0.01217879483</v>
      </c>
      <c r="AU2249" s="327">
        <f>AU2248*'Assumptions (Petroleum)'!AT22/10^3</f>
        <v>0.01063370712</v>
      </c>
      <c r="AV2249" s="327">
        <f>AV2248*'Assumptions (Petroleum)'!AU22/10^3</f>
        <v>0.009060804521</v>
      </c>
      <c r="AW2249" s="327">
        <f>AW2248*'Assumptions (Petroleum)'!AV22/10^3</f>
        <v>0.007393145419</v>
      </c>
      <c r="AX2249" s="327">
        <f>AX2248*'Assumptions (Petroleum)'!AW22/10^3</f>
        <v>0.005660117582</v>
      </c>
      <c r="AY2249" s="327">
        <f>AY2248*'Assumptions (Petroleum)'!AX22/10^3</f>
        <v>0.003858261654</v>
      </c>
      <c r="AZ2249" s="327">
        <f>AZ2248*'Assumptions (Petroleum)'!AY22/10^3</f>
        <v>0.001961857457</v>
      </c>
      <c r="BA2249" s="327">
        <f>BA2248*'Assumptions (Petroleum)'!AZ22/10^3</f>
        <v>0</v>
      </c>
    </row>
    <row r="2250" ht="15.75" customHeight="1">
      <c r="A2250" s="326" t="s">
        <v>31</v>
      </c>
      <c r="B2250" s="159" t="s">
        <v>351</v>
      </c>
      <c r="C2250" s="219">
        <f>'Assumptions (Petroleum)'!B17*Model!C2247/10^9+'Assumptions (Petroleum)'!B18*Model!C2248/10^3</f>
        <v>0.01294102161</v>
      </c>
      <c r="D2250" s="219">
        <f>'Assumptions (Petroleum)'!C17*Model!D2247/10^9+'Assumptions (Petroleum)'!C18*Model!D2248/10^3</f>
        <v>0.01394554856</v>
      </c>
      <c r="E2250" s="219">
        <f>'Assumptions (Petroleum)'!D17*Model!E2247/10^9+'Assumptions (Petroleum)'!D18*Model!E2248/10^3</f>
        <v>0.01371322585</v>
      </c>
      <c r="F2250" s="219">
        <f>'Assumptions (Petroleum)'!E17*Model!F2247/10^9+'Assumptions (Petroleum)'!E18*Model!F2248/10^3</f>
        <v>0.01565150818</v>
      </c>
      <c r="G2250" s="219">
        <f>'Assumptions (Petroleum)'!F17*Model!G2247/10^9+'Assumptions (Petroleum)'!F18*Model!G2248/10^3</f>
        <v>0.01559712919</v>
      </c>
      <c r="H2250" s="219">
        <f>'Assumptions (Petroleum)'!G17*Model!H2247/10^9+'Assumptions (Petroleum)'!G18*Model!H2248/10^3</f>
        <v>0.01628242121</v>
      </c>
      <c r="I2250" s="219">
        <f>'Assumptions (Petroleum)'!H17*Model!I2247/10^9+'Assumptions (Petroleum)'!H18*Model!I2248/10^3</f>
        <v>0.01400345714</v>
      </c>
      <c r="J2250" s="219">
        <f>'Assumptions (Petroleum)'!I17*Model!J2247/10^9+'Assumptions (Petroleum)'!I18*Model!J2248/10^3</f>
        <v>0.01526116458</v>
      </c>
      <c r="K2250" s="219">
        <f>'Assumptions (Petroleum)'!J17*Model!K2247/10^9+'Assumptions (Petroleum)'!J18*Model!K2248/10^3</f>
        <v>0.01483472552</v>
      </c>
      <c r="L2250" s="219">
        <f>'Assumptions (Petroleum)'!K17*Model!L2247/10^9+'Assumptions (Petroleum)'!K18*Model!L2248/10^3</f>
        <v>0.0149508272</v>
      </c>
      <c r="M2250" s="219">
        <f>'Assumptions (Petroleum)'!L17*Model!M2247/10^9+'Assumptions (Petroleum)'!L18*Model!M2248/10^3</f>
        <v>0.01525912682</v>
      </c>
      <c r="N2250" s="219">
        <f>'Assumptions (Petroleum)'!M17*Model!N2247/10^9+'Assumptions (Petroleum)'!M18*Model!N2248/10^3</f>
        <v>0.0153979087</v>
      </c>
      <c r="O2250" s="219">
        <f>'Assumptions (Petroleum)'!N17*Model!O2247/10^9+'Assumptions (Petroleum)'!N18*Model!O2248/10^3</f>
        <v>0.01490520474</v>
      </c>
      <c r="P2250" s="219">
        <f>'Assumptions (Petroleum)'!O17*Model!P2247/10^9+'Assumptions (Petroleum)'!O18*Model!P2248/10^3</f>
        <v>0.01515047591</v>
      </c>
      <c r="Q2250" s="219">
        <f>'Assumptions (Petroleum)'!P17*Model!Q2247/10^9+'Assumptions (Petroleum)'!P18*Model!Q2248/10^3</f>
        <v>0.01532393595</v>
      </c>
      <c r="R2250" s="219">
        <f>'Assumptions (Petroleum)'!Q17*Model!R2247/10^9+'Assumptions (Petroleum)'!Q18*Model!R2248/10^3</f>
        <v>0.01556216463</v>
      </c>
      <c r="S2250" s="219">
        <f>'Assumptions (Petroleum)'!R17*Model!S2247/10^9+'Assumptions (Petroleum)'!R18*Model!S2248/10^3</f>
        <v>0.01572149116</v>
      </c>
      <c r="T2250" s="219">
        <f>'Assumptions (Petroleum)'!S17*Model!T2247/10^9+'Assumptions (Petroleum)'!S18*Model!T2248/10^3</f>
        <v>0.01626999913</v>
      </c>
      <c r="U2250" s="219">
        <f>'Assumptions (Petroleum)'!T17*Model!U2247/10^9+'Assumptions (Petroleum)'!T18*Model!U2248/10^3</f>
        <v>0.01663732524</v>
      </c>
      <c r="V2250" s="219">
        <f>'Assumptions (Petroleum)'!U17*Model!V2247/10^9+'Assumptions (Petroleum)'!U18*Model!V2248/10^3</f>
        <v>0.01695167481</v>
      </c>
      <c r="W2250" s="219">
        <f>'Assumptions (Petroleum)'!V17*Model!W2247/10^9+'Assumptions (Petroleum)'!V18*Model!W2248/10^3</f>
        <v>0.01727196378</v>
      </c>
      <c r="X2250" s="219">
        <f>'Assumptions (Petroleum)'!W17*Model!X2247/10^9+'Assumptions (Petroleum)'!W18*Model!X2248/10^3</f>
        <v>0.01701169422</v>
      </c>
      <c r="Y2250" s="219">
        <f>'Assumptions (Petroleum)'!X17*Model!Y2247/10^9+'Assumptions (Petroleum)'!X18*Model!Y2248/10^3</f>
        <v>0.01673542351</v>
      </c>
      <c r="Z2250" s="219">
        <f>'Assumptions (Petroleum)'!Y17*Model!Z2247/10^9+'Assumptions (Petroleum)'!Y18*Model!Z2248/10^3</f>
        <v>0.01644263991</v>
      </c>
      <c r="AA2250" s="219">
        <f>'Assumptions (Petroleum)'!Z17*Model!AA2247/10^9+'Assumptions (Petroleum)'!Z18*Model!AA2248/10^3</f>
        <v>0.01613281805</v>
      </c>
      <c r="AB2250" s="219">
        <f>'Assumptions (Petroleum)'!AA17*Model!AB2247/10^9+'Assumptions (Petroleum)'!AA18*Model!AB2248/10^3</f>
        <v>0.0158054186</v>
      </c>
      <c r="AC2250" s="219">
        <f>'Assumptions (Petroleum)'!AB17*Model!AC2247/10^9+'Assumptions (Petroleum)'!AB18*Model!AC2248/10^3</f>
        <v>0.01545988793</v>
      </c>
      <c r="AD2250" s="219">
        <f>'Assumptions (Petroleum)'!AC17*Model!AD2247/10^9+'Assumptions (Petroleum)'!AC18*Model!AD2248/10^3</f>
        <v>0.01509565778</v>
      </c>
      <c r="AE2250" s="219">
        <f>'Assumptions (Petroleum)'!AD17*Model!AE2247/10^9+'Assumptions (Petroleum)'!AD18*Model!AE2248/10^3</f>
        <v>0.01471214486</v>
      </c>
      <c r="AF2250" s="219">
        <f>'Assumptions (Petroleum)'!AE17*Model!AF2247/10^9+'Assumptions (Petroleum)'!AE18*Model!AF2248/10^3</f>
        <v>0.01430875055</v>
      </c>
      <c r="AG2250" s="219">
        <f>'Assumptions (Petroleum)'!AF17*Model!AG2247/10^9+'Assumptions (Petroleum)'!AF18*Model!AG2248/10^3</f>
        <v>0.01388486045</v>
      </c>
      <c r="AH2250" s="219">
        <f>'Assumptions (Petroleum)'!AG17*Model!AH2247/10^9+'Assumptions (Petroleum)'!AG18*Model!AH2248/10^3</f>
        <v>0.01343984409</v>
      </c>
      <c r="AI2250" s="219">
        <f>'Assumptions (Petroleum)'!AH17*Model!AI2247/10^9+'Assumptions (Petroleum)'!AH18*Model!AI2248/10^3</f>
        <v>0.01297305445</v>
      </c>
      <c r="AJ2250" s="219">
        <f>'Assumptions (Petroleum)'!AI17*Model!AJ2247/10^9+'Assumptions (Petroleum)'!AI18*Model!AJ2248/10^3</f>
        <v>0.01248382762</v>
      </c>
      <c r="AK2250" s="219">
        <f>'Assumptions (Petroleum)'!AJ17*Model!AK2247/10^9+'Assumptions (Petroleum)'!AJ18*Model!AK2248/10^3</f>
        <v>0.01197148237</v>
      </c>
      <c r="AL2250" s="219">
        <f>'Assumptions (Petroleum)'!AK17*Model!AL2247/10^9+'Assumptions (Petroleum)'!AK18*Model!AL2248/10^3</f>
        <v>0.01143531975</v>
      </c>
      <c r="AM2250" s="219">
        <f>'Assumptions (Petroleum)'!AL17*Model!AM2247/10^9+'Assumptions (Petroleum)'!AL18*Model!AM2248/10^3</f>
        <v>0.01087462264</v>
      </c>
      <c r="AN2250" s="219">
        <f>'Assumptions (Petroleum)'!AM17*Model!AN2247/10^9+'Assumptions (Petroleum)'!AM18*Model!AN2248/10^3</f>
        <v>0.01028865531</v>
      </c>
      <c r="AO2250" s="219">
        <f>'Assumptions (Petroleum)'!AN17*Model!AO2247/10^9+'Assumptions (Petroleum)'!AN18*Model!AO2248/10^3</f>
        <v>0.009676663024</v>
      </c>
      <c r="AP2250" s="219">
        <f>'Assumptions (Petroleum)'!AO17*Model!AP2247/10^9+'Assumptions (Petroleum)'!AO18*Model!AP2248/10^3</f>
        <v>0.009037871509</v>
      </c>
      <c r="AQ2250" s="219">
        <f>'Assumptions (Petroleum)'!AP17*Model!AQ2247/10^9+'Assumptions (Petroleum)'!AP18*Model!AQ2248/10^3</f>
        <v>0.008371486545</v>
      </c>
      <c r="AR2250" s="219">
        <f>'Assumptions (Petroleum)'!AQ17*Model!AR2247/10^9+'Assumptions (Petroleum)'!AQ18*Model!AR2248/10^3</f>
        <v>0.007676693459</v>
      </c>
      <c r="AS2250" s="219">
        <f>'Assumptions (Petroleum)'!AR17*Model!AS2247/10^9+'Assumptions (Petroleum)'!AR18*Model!AS2248/10^3</f>
        <v>0.006952656647</v>
      </c>
      <c r="AT2250" s="219">
        <f>'Assumptions (Petroleum)'!AS17*Model!AT2247/10^9+'Assumptions (Petroleum)'!AS18*Model!AT2248/10^3</f>
        <v>0.006198519068</v>
      </c>
      <c r="AU2250" s="219">
        <f>'Assumptions (Petroleum)'!AT17*Model!AU2247/10^9+'Assumptions (Petroleum)'!AT18*Model!AU2248/10^3</f>
        <v>0.005413401736</v>
      </c>
      <c r="AV2250" s="219">
        <f>'Assumptions (Petroleum)'!AU17*Model!AV2247/10^9+'Assumptions (Petroleum)'!AU18*Model!AV2248/10^3</f>
        <v>0.004596403194</v>
      </c>
      <c r="AW2250" s="219">
        <f>'Assumptions (Petroleum)'!AV17*Model!AW2247/10^9+'Assumptions (Petroleum)'!AV18*Model!AW2248/10^3</f>
        <v>0.003746598982</v>
      </c>
      <c r="AX2250" s="219">
        <f>'Assumptions (Petroleum)'!AW17*Model!AX2247/10^9+'Assumptions (Petroleum)'!AW18*Model!AX2248/10^3</f>
        <v>0.002863041084</v>
      </c>
      <c r="AY2250" s="219">
        <f>'Assumptions (Petroleum)'!AX17*Model!AY2247/10^9+'Assumptions (Petroleum)'!AX18*Model!AY2248/10^3</f>
        <v>0.001944757375</v>
      </c>
      <c r="AZ2250" s="219">
        <f>'Assumptions (Petroleum)'!AY17*Model!AZ2247/10^9+'Assumptions (Petroleum)'!AY18*Model!AZ2248/10^3</f>
        <v>0.0009907510411</v>
      </c>
      <c r="BA2250" s="219">
        <f>'Assumptions (Petroleum)'!AZ17*Model!BA2247/10^9+'Assumptions (Petroleum)'!AZ18*Model!BA2248/10^3</f>
        <v>0</v>
      </c>
    </row>
    <row r="2251" ht="15.75" customHeight="1">
      <c r="A2251" s="326" t="s">
        <v>36</v>
      </c>
      <c r="B2251" s="159" t="s">
        <v>351</v>
      </c>
      <c r="C2251" s="95">
        <f>C2248*'Assumptions (Petroleum)'!B32/10^3</f>
        <v>0.04298146347</v>
      </c>
      <c r="D2251" s="95">
        <f>D2248*'Assumptions (Petroleum)'!C32/10^3</f>
        <v>0.06307432443</v>
      </c>
      <c r="E2251" s="95">
        <f>E2248*'Assumptions (Petroleum)'!D32/10^3</f>
        <v>0.03862044437</v>
      </c>
      <c r="F2251" s="95">
        <f>F2248*'Assumptions (Petroleum)'!E32/10^3</f>
        <v>0.09359542619</v>
      </c>
      <c r="G2251" s="95">
        <f>G2248*'Assumptions (Petroleum)'!F32/10^3</f>
        <v>0.07957501782</v>
      </c>
      <c r="H2251" s="95">
        <f>H2248*'Assumptions (Petroleum)'!G32/10^3</f>
        <v>0.1095382978</v>
      </c>
      <c r="I2251" s="95">
        <f>I2248*'Assumptions (Petroleum)'!H32/10^3</f>
        <v>0.01560453934</v>
      </c>
      <c r="J2251" s="95">
        <f>J2248*'Assumptions (Petroleum)'!I32/10^3</f>
        <v>0.04532679771</v>
      </c>
      <c r="K2251" s="95">
        <f>K2248*'Assumptions (Petroleum)'!J32/10^3</f>
        <v>0.02633822575</v>
      </c>
      <c r="L2251" s="95">
        <f>L2248*'Assumptions (Petroleum)'!K32/10^3</f>
        <v>0.01462035457</v>
      </c>
      <c r="M2251" s="95">
        <f>M2248*'Assumptions (Petroleum)'!L32/10^3</f>
        <v>0.01438157013</v>
      </c>
      <c r="N2251" s="95">
        <f>N2248*'Assumptions (Petroleum)'!M32/10^3</f>
        <v>0.01121312184</v>
      </c>
      <c r="O2251" s="95">
        <f>O2248*'Assumptions (Petroleum)'!N32/10^3</f>
        <v>0.006512735106</v>
      </c>
      <c r="P2251" s="95">
        <f>P2248*'Assumptions (Petroleum)'!O32/10^3</f>
        <v>0.009752416629</v>
      </c>
      <c r="Q2251" s="95">
        <f>Q2248*'Assumptions (Petroleum)'!P32/10^3</f>
        <v>0.009653464732</v>
      </c>
      <c r="R2251" s="95">
        <f>R2248*'Assumptions (Petroleum)'!Q32/10^3</f>
        <v>0.006530907261</v>
      </c>
      <c r="S2251" s="95">
        <f>S2248*'Assumptions (Petroleum)'!R32/10^3</f>
        <v>0.00387924629</v>
      </c>
      <c r="T2251" s="95">
        <f>T2248*'Assumptions (Petroleum)'!S32/10^3</f>
        <v>0.00719028634</v>
      </c>
      <c r="U2251" s="95">
        <f>U2248*'Assumptions (Petroleum)'!T32/10^3</f>
        <v>0.0081666894</v>
      </c>
      <c r="V2251" s="95">
        <f>V2248*'Assumptions (Petroleum)'!U32/10^3</f>
        <v>0.00827990363</v>
      </c>
      <c r="W2251" s="95">
        <f>W2248*'Assumptions (Petroleum)'!V32/10^3</f>
        <v>0.008636500469</v>
      </c>
      <c r="X2251" s="95">
        <f>X2248*'Assumptions (Petroleum)'!W32/10^3</f>
        <v>0.008411938856</v>
      </c>
      <c r="Y2251" s="95">
        <f>Y2248*'Assumptions (Petroleum)'!X32/10^3</f>
        <v>0.008196860865</v>
      </c>
      <c r="Z2251" s="95">
        <f>Z2248*'Assumptions (Petroleum)'!Y32/10^3</f>
        <v>0.008033037712</v>
      </c>
      <c r="AA2251" s="95">
        <f>AA2248*'Assumptions (Petroleum)'!Z32/10^3</f>
        <v>0.007882543053</v>
      </c>
      <c r="AB2251" s="95">
        <f>AB2248*'Assumptions (Petroleum)'!AA32/10^3</f>
        <v>0.007793187387</v>
      </c>
      <c r="AC2251" s="95">
        <f>AC2248*'Assumptions (Petroleum)'!AB32/10^3</f>
        <v>0.007602258711</v>
      </c>
      <c r="AD2251" s="95">
        <f>AD2248*'Assumptions (Petroleum)'!AC32/10^3</f>
        <v>0.007428664195</v>
      </c>
      <c r="AE2251" s="95">
        <f>AE2248*'Assumptions (Petroleum)'!AD32/10^3</f>
        <v>0.007230482176</v>
      </c>
      <c r="AF2251" s="95">
        <f>AF2248*'Assumptions (Petroleum)'!AE32/10^3</f>
        <v>0.007028939943</v>
      </c>
      <c r="AG2251" s="95">
        <f>AG2248*'Assumptions (Petroleum)'!AF32/10^3</f>
        <v>0.006817850824</v>
      </c>
      <c r="AH2251" s="95">
        <f>AH2248*'Assumptions (Petroleum)'!AG32/10^3</f>
        <v>0.006606220693</v>
      </c>
      <c r="AI2251" s="95">
        <f>AI2248*'Assumptions (Petroleum)'!AH32/10^3</f>
        <v>0.006356901418</v>
      </c>
      <c r="AJ2251" s="95">
        <f>AJ2248*'Assumptions (Petroleum)'!AI32/10^3</f>
        <v>0.006094856525</v>
      </c>
      <c r="AK2251" s="95">
        <f>AK2248*'Assumptions (Petroleum)'!AJ32/10^3</f>
        <v>0.005823879749</v>
      </c>
      <c r="AL2251" s="95">
        <f>AL2248*'Assumptions (Petroleum)'!AK32/10^3</f>
        <v>0.005551472489</v>
      </c>
      <c r="AM2251" s="95">
        <f>AM2248*'Assumptions (Petroleum)'!AL32/10^3</f>
        <v>0.005288766034</v>
      </c>
      <c r="AN2251" s="95">
        <f>AN2248*'Assumptions (Petroleum)'!AM32/10^3</f>
        <v>0.005007658027</v>
      </c>
      <c r="AO2251" s="95">
        <f>AO2248*'Assumptions (Petroleum)'!AN32/10^3</f>
        <v>0.004726242263</v>
      </c>
      <c r="AP2251" s="95">
        <f>AP2248*'Assumptions (Petroleum)'!AO32/10^3</f>
        <v>0.004429195855</v>
      </c>
      <c r="AQ2251" s="95">
        <f>AQ2248*'Assumptions (Petroleum)'!AP32/10^3</f>
        <v>0.004108703415</v>
      </c>
      <c r="AR2251" s="95">
        <f>AR2248*'Assumptions (Petroleum)'!AQ32/10^3</f>
        <v>0.003770145292</v>
      </c>
      <c r="AS2251" s="95">
        <f>AS2248*'Assumptions (Petroleum)'!AR32/10^3</f>
        <v>0.003415081213</v>
      </c>
      <c r="AT2251" s="95">
        <f>AT2248*'Assumptions (Petroleum)'!AS32/10^3</f>
        <v>0.003047407655</v>
      </c>
      <c r="AU2251" s="95">
        <f>AU2248*'Assumptions (Petroleum)'!AT32/10^3</f>
        <v>0.002666211399</v>
      </c>
      <c r="AV2251" s="95">
        <f>AV2248*'Assumptions (Petroleum)'!AU32/10^3</f>
        <v>0.002268124767</v>
      </c>
      <c r="AW2251" s="95">
        <f>AW2248*'Assumptions (Petroleum)'!AV32/10^3</f>
        <v>0.001848391999</v>
      </c>
      <c r="AX2251" s="95">
        <f>AX2248*'Assumptions (Petroleum)'!AW32/10^3</f>
        <v>0.001416763129</v>
      </c>
      <c r="AY2251" s="95">
        <f>AY2248*'Assumptions (Petroleum)'!AX32/10^3</f>
        <v>0.0009785551971</v>
      </c>
      <c r="AZ2251" s="95">
        <f>AZ2248*'Assumptions (Petroleum)'!AY32/10^3</f>
        <v>0.0005023107614</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4</v>
      </c>
      <c r="D2253" s="319">
        <v>9.0</v>
      </c>
      <c r="E2253" s="319">
        <v>34.1</v>
      </c>
      <c r="F2253" s="319">
        <v>13.2</v>
      </c>
      <c r="G2253" s="319">
        <v>35.7</v>
      </c>
      <c r="H2253" s="319">
        <v>9.6</v>
      </c>
      <c r="I2253" s="319">
        <v>5.4</v>
      </c>
      <c r="J2253" s="319">
        <v>8.5</v>
      </c>
      <c r="K2253" s="319">
        <v>2.0</v>
      </c>
      <c r="L2253" s="319">
        <v>0.0</v>
      </c>
      <c r="M2253" s="319">
        <v>8.0</v>
      </c>
      <c r="N2253" s="319">
        <v>0.0</v>
      </c>
      <c r="O2253" s="319">
        <v>6.5</v>
      </c>
      <c r="P2253" s="319">
        <v>0.0</v>
      </c>
      <c r="Q2253" s="319">
        <v>3.0</v>
      </c>
      <c r="R2253" s="319">
        <v>2.5</v>
      </c>
      <c r="S2253" s="319">
        <v>8.0</v>
      </c>
      <c r="T2253" s="319">
        <v>14.0</v>
      </c>
      <c r="U2253" s="319">
        <v>6.0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0.02657748987</v>
      </c>
      <c r="D2255" s="177">
        <f t="shared" si="82"/>
        <v>0.0186861876</v>
      </c>
      <c r="E2255" s="177">
        <f t="shared" si="82"/>
        <v>0.01343240001</v>
      </c>
      <c r="F2255" s="177">
        <f t="shared" si="82"/>
        <v>0.01187301038</v>
      </c>
      <c r="G2255" s="177">
        <f t="shared" si="82"/>
        <v>0.005612752453</v>
      </c>
      <c r="H2255" s="177">
        <f t="shared" si="82"/>
        <v>0.003873114074</v>
      </c>
      <c r="I2255" s="177">
        <f t="shared" si="82"/>
        <v>0.002608600667</v>
      </c>
      <c r="J2255" s="177">
        <f t="shared" si="82"/>
        <v>0.002533806465</v>
      </c>
      <c r="K2255" s="177">
        <f t="shared" si="82"/>
        <v>0.00206737169</v>
      </c>
      <c r="L2255" s="177">
        <f t="shared" si="82"/>
        <v>0.003821657107</v>
      </c>
      <c r="M2255" s="177">
        <f t="shared" si="82"/>
        <v>0.001747238579</v>
      </c>
      <c r="N2255" s="177">
        <f t="shared" si="82"/>
        <v>0.002604459431</v>
      </c>
      <c r="O2255" s="177">
        <f t="shared" si="82"/>
        <v>0.001537842359</v>
      </c>
      <c r="P2255" s="177">
        <f t="shared" si="82"/>
        <v>0.003849798829</v>
      </c>
      <c r="Q2255" s="177">
        <f t="shared" si="82"/>
        <v>0.007125666458</v>
      </c>
      <c r="R2255" s="177">
        <f t="shared" si="82"/>
        <v>0.008305629895</v>
      </c>
      <c r="S2255" s="177">
        <f t="shared" si="82"/>
        <v>0.006050617191</v>
      </c>
      <c r="T2255" s="177">
        <f t="shared" si="82"/>
        <v>0.001851296882</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0.002648919256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0.005960068326</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0.01505469111</v>
      </c>
      <c r="D2258" s="177">
        <f>IF($E$2253&gt;0,'Assumptions (Petroleum)'!$V$13*Model!$E$2253*'Assumptions (Petroleum)'!C$2/10^9,0)</f>
        <v>0.007677096352</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0.002913811182</v>
      </c>
      <c r="D2259" s="177">
        <f>IF($F$2253&gt;0,'Assumptions (Petroleum)'!$V$13*Model!$F$2253*'Assumptions (Petroleum)'!C$2/10^9,0)</f>
        <v>0.002971779233</v>
      </c>
      <c r="E2259" s="177">
        <f>IF($F$2253&gt;0,'Assumptions (Petroleum)'!$V$13*Model!$F$2253*'Assumptions (Petroleum)'!D$2/10^9,0)</f>
        <v>0.003030900515</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0.008037312017</v>
      </c>
      <c r="E2260" s="177">
        <f>IF($G$2253&gt;0,'Assumptions (Petroleum)'!$V$13*Model!$G$2253*'Assumptions (Petroleum)'!D$2/10^9,0)</f>
        <v>0.00819720821</v>
      </c>
      <c r="F2260" s="177">
        <f>IF($G$2253&gt;0,'Assumptions (Petroleum)'!$V$13*Model!$G$2253*'Assumptions (Petroleum)'!E$2/10^9,0)</f>
        <v>0.008360285416</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0.002204291283</v>
      </c>
      <c r="F2261" s="177">
        <f>IF($H$2253&gt;0,'Assumptions (Petroleum)'!$V$13*Model!$H$2253*'Assumptions (Petroleum)'!E$2/10^9,0)</f>
        <v>0.002248143977</v>
      </c>
      <c r="G2261" s="177">
        <f>IF($H$2253&gt;0,'Assumptions (Petroleum)'!$V$13*Model!$H$2253*'Assumptions (Petroleum)'!F$2/10^9,0)</f>
        <v>0.002292869087</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0.001264580987</v>
      </c>
      <c r="G2262" s="177">
        <f>IF($I$2253&gt;0,'Assumptions (Petroleum)'!$V$13*Model!$I$2253*'Assumptions (Petroleum)'!F$2/10^9,0)</f>
        <v>0.001289738862</v>
      </c>
      <c r="H2262" s="177">
        <f>IF($I$2253&gt;0,'Assumptions (Petroleum)'!$V$13*Model!$I$2253*'Assumptions (Petroleum)'!G$2/10^9,0)</f>
        <v>0.001315397233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0.002030144504</v>
      </c>
      <c r="H2263" s="177">
        <f>IF($J$2253&gt;0,'Assumptions (Petroleum)'!$V$13*Model!$J$2253*'Assumptions (Petroleum)'!G$2/10^9,0)</f>
        <v>0.002070532681</v>
      </c>
      <c r="I2263" s="177">
        <f>IF($J$2253&gt;0,'Assumptions (Petroleum)'!$V$13*Model!$J$2253*'Assumptions (Petroleum)'!H$2/10^9,0)</f>
        <v>0.00211172435</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0.0004871841603</v>
      </c>
      <c r="I2264" s="177">
        <f>IF($K$2253&gt;0,'Assumptions (Petroleum)'!$V$13*Model!$K$2253*'Assumptions (Petroleum)'!H$2/10^9,0)</f>
        <v>0.0004968763176</v>
      </c>
      <c r="J2264" s="177">
        <f>IF($K$2253&gt;0,'Assumptions (Petroleum)'!$V$13*Model!$K$2253*'Assumptions (Petroleum)'!I$2/10^9,0)</f>
        <v>0.000506761293</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0.002027045172</v>
      </c>
      <c r="K2266" s="177">
        <f>IF($M$2253&gt;0,'Assumptions (Petroleum)'!$V$13*Model!$M$2253*'Assumptions (Petroleum)'!J$2/10^9,0)</f>
        <v>0.00206737169</v>
      </c>
      <c r="L2266" s="177">
        <f>IF($M$2253&gt;0,'Assumptions (Petroleum)'!$V$13*Model!$M$2253*'Assumptions (Petroleum)'!K$2/10^9,0)</f>
        <v>0.002108500473</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0.001713156634</v>
      </c>
      <c r="M2268" s="160">
        <f>IF($O$2253&gt;0,'Assumptions (Petroleum)'!$V$13*Model!$O$2253*'Assumptions (Petroleum)'!L$2/10^9,0)</f>
        <v>0.001747238579</v>
      </c>
      <c r="N2268" s="160">
        <f>IF($O$2253&gt;0,'Assumptions (Petroleum)'!$V$13*Model!$O$2253*'Assumptions (Petroleum)'!M$2/10^9,0)</f>
        <v>0.001781998558</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0.000822460873</v>
      </c>
      <c r="O2270" s="177">
        <f>IF($Q$2253&gt;0,'Assumptions (Petroleum)'!$V$13*Model!$Q$2253*'Assumptions (Petroleum)'!N$2/10^9,0)</f>
        <v>0.0008388231048</v>
      </c>
      <c r="P2270" s="177">
        <f>IF($Q$2253&gt;0,'Assumptions (Petroleum)'!$V$13*Model!$Q$2253*'Assumptions (Petroleum)'!O$2/10^9,0)</f>
        <v>0.0008555108508</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0.000699019254</v>
      </c>
      <c r="P2271" s="178">
        <f>IF($R$2253&gt;0,'Assumptions (Petroleum)'!$V$13*Model!$R$2253*'Assumptions (Petroleum)'!O$2/10^9,0)</f>
        <v>0.000712925709</v>
      </c>
      <c r="Q2271" s="178">
        <f>IF($R$2253&gt;0,'Assumptions (Petroleum)'!$V$13*Model!$R$2253*'Assumptions (Petroleum)'!P$2/10^9,0)</f>
        <v>0.0007271088223</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0.002281362269</v>
      </c>
      <c r="Q2272" s="160">
        <f>IF($S$2253&gt;0,'Assumptions (Petroleum)'!$V$13*Model!$S$2253*'Assumptions (Petroleum)'!P$2/10^9,0)</f>
        <v>0.002326748231</v>
      </c>
      <c r="R2272" s="160">
        <f>IF($S$2253&gt;0,'Assumptions (Petroleum)'!$V$13*Model!$S$2253*'Assumptions (Petroleum)'!Q$2/10^9,0)</f>
        <v>0.002373037113</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0.004071809405</v>
      </c>
      <c r="R2273" s="160">
        <f>IF($T$2253&gt;0,'Assumptions (Petroleum)'!$V$13*Model!$T$2253*'Assumptions (Petroleum)'!Q$2/10^9,0)</f>
        <v>0.004152814948</v>
      </c>
      <c r="S2273" s="160">
        <f>IF($T$2253&gt;0,'Assumptions (Petroleum)'!$V$13*Model!$T$2253*'Assumptions (Petroleum)'!R$2/10^9,0)</f>
        <v>0.004235432034</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0.001779777835</v>
      </c>
      <c r="S2274" s="177">
        <f>IF($U$2253&gt;0,'Assumptions (Petroleum)'!$V$13*Model!$U$2253*'Assumptions (Petroleum)'!R$2/10^9,0)</f>
        <v>0.001815185157</v>
      </c>
      <c r="T2274" s="177">
        <f>IF($U$2253&gt;0,'Assumptions (Petroleum)'!$V$13*Model!$U$2253*'Assumptions (Petroleum)'!S$2/10^9,0)</f>
        <v>0.001851296882</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0.01594649392</v>
      </c>
      <c r="D2307" s="279">
        <f>'Assumptions (Petroleum)'!$V$4*Model!D2255</f>
        <v>0.01121171256</v>
      </c>
      <c r="E2307" s="279">
        <f>'Assumptions (Petroleum)'!$V$4*Model!E2255</f>
        <v>0.008059440005</v>
      </c>
      <c r="F2307" s="279">
        <f>'Assumptions (Petroleum)'!$V$4*Model!F2255</f>
        <v>0.007123806228</v>
      </c>
      <c r="G2307" s="279">
        <f>'Assumptions (Petroleum)'!$V$4*Model!G2255</f>
        <v>0.003367651472</v>
      </c>
      <c r="H2307" s="279">
        <f>'Assumptions (Petroleum)'!$V$4*Model!H2255</f>
        <v>0.002323868444</v>
      </c>
      <c r="I2307" s="279">
        <f>'Assumptions (Petroleum)'!$V$4*Model!I2255</f>
        <v>0.0015651604</v>
      </c>
      <c r="J2307" s="279">
        <f>'Assumptions (Petroleum)'!$V$4*Model!J2255</f>
        <v>0.001520283879</v>
      </c>
      <c r="K2307" s="279">
        <f>'Assumptions (Petroleum)'!$V$4*Model!K2255</f>
        <v>0.001240423014</v>
      </c>
      <c r="L2307" s="279">
        <f>'Assumptions (Petroleum)'!$V$4*Model!L2255</f>
        <v>0.002292994264</v>
      </c>
      <c r="M2307" s="279">
        <f>'Assumptions (Petroleum)'!$V$4*Model!M2255</f>
        <v>0.001048343147</v>
      </c>
      <c r="N2307" s="279">
        <f>'Assumptions (Petroleum)'!$V$4*Model!N2255</f>
        <v>0.001562675659</v>
      </c>
      <c r="O2307" s="279">
        <f>'Assumptions (Petroleum)'!$V$4*Model!O2255</f>
        <v>0.0009227054153</v>
      </c>
      <c r="P2307" s="279">
        <f>'Assumptions (Petroleum)'!$V$4*Model!P2255</f>
        <v>0.002309879297</v>
      </c>
      <c r="Q2307" s="279">
        <f>'Assumptions (Petroleum)'!$V$4*Model!Q2255</f>
        <v>0.004275399875</v>
      </c>
      <c r="R2307" s="279">
        <f>'Assumptions (Petroleum)'!$V$4*Model!R2255</f>
        <v>0.004983377937</v>
      </c>
      <c r="S2307" s="279">
        <f>'Assumptions (Petroleum)'!$V$4*Model!S2255</f>
        <v>0.003630370315</v>
      </c>
      <c r="T2307" s="279">
        <f>'Assumptions (Petroleum)'!$V$4*Model!T2255</f>
        <v>0.001110778129</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0.01063099595</v>
      </c>
      <c r="D2308" s="279">
        <f>'Assumptions (Petroleum)'!$V$5*Model!D2255</f>
        <v>0.007474475041</v>
      </c>
      <c r="E2308" s="279">
        <f>'Assumptions (Petroleum)'!$V$5*Model!E2255</f>
        <v>0.005372960003</v>
      </c>
      <c r="F2308" s="279">
        <f>'Assumptions (Petroleum)'!$V$5*Model!F2255</f>
        <v>0.004749204152</v>
      </c>
      <c r="G2308" s="279">
        <f>'Assumptions (Petroleum)'!$V$5*Model!G2255</f>
        <v>0.002245100981</v>
      </c>
      <c r="H2308" s="279">
        <f>'Assumptions (Petroleum)'!$V$5*Model!H2255</f>
        <v>0.00154924563</v>
      </c>
      <c r="I2308" s="279">
        <f>'Assumptions (Petroleum)'!$V$5*Model!I2255</f>
        <v>0.001043440267</v>
      </c>
      <c r="J2308" s="279">
        <f>'Assumptions (Petroleum)'!$V$5*Model!J2255</f>
        <v>0.001013522586</v>
      </c>
      <c r="K2308" s="279">
        <f>'Assumptions (Petroleum)'!$V$5*Model!K2255</f>
        <v>0.0008269486759</v>
      </c>
      <c r="L2308" s="279">
        <f>'Assumptions (Petroleum)'!$V$5*Model!L2255</f>
        <v>0.001528662843</v>
      </c>
      <c r="M2308" s="279">
        <f>'Assumptions (Petroleum)'!$V$5*Model!M2255</f>
        <v>0.0006988954316</v>
      </c>
      <c r="N2308" s="279">
        <f>'Assumptions (Petroleum)'!$V$5*Model!N2255</f>
        <v>0.001041783772</v>
      </c>
      <c r="O2308" s="279">
        <f>'Assumptions (Petroleum)'!$V$5*Model!O2255</f>
        <v>0.0006151369435</v>
      </c>
      <c r="P2308" s="279">
        <f>'Assumptions (Petroleum)'!$V$5*Model!P2255</f>
        <v>0.001539919531</v>
      </c>
      <c r="Q2308" s="279">
        <f>'Assumptions (Petroleum)'!$V$5*Model!Q2255</f>
        <v>0.002850266583</v>
      </c>
      <c r="R2308" s="279">
        <f>'Assumptions (Petroleum)'!$V$5*Model!R2255</f>
        <v>0.003322251958</v>
      </c>
      <c r="S2308" s="279">
        <f>'Assumptions (Petroleum)'!$V$5*Model!S2255</f>
        <v>0.002420246877</v>
      </c>
      <c r="T2308" s="279">
        <f>'Assumptions (Petroleum)'!$V$5*Model!T2255</f>
        <v>0.0007405187527</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-0.00007505098334</v>
      </c>
      <c r="D2309" s="177">
        <f t="array" ref="D2309">SUM(IF(ISERROR(D2310:D2360),"",D2310:D2360))</f>
        <v>-0.0002474806176</v>
      </c>
      <c r="E2309" s="177">
        <f t="array" ref="E2309">SUM(IF(ISERROR(E2310:E2360),"",E2310:E2360))</f>
        <v>-0.0009054098422</v>
      </c>
      <c r="F2309" s="177">
        <f t="array" ref="F2309">SUM(IF(ISERROR(F2310:F2360),"",F2310:F2360))</f>
        <v>-0.0012010449</v>
      </c>
      <c r="G2309" s="177">
        <f t="array" ref="G2309">SUM(IF(ISERROR(G2310:G2360),"",G2310:G2360))</f>
        <v>-0.001954931306</v>
      </c>
      <c r="H2309" s="177">
        <f t="array" ref="H2309">SUM(IF(ISERROR(H2310:H2360),"",H2310:H2360))</f>
        <v>-0.002238903097</v>
      </c>
      <c r="I2309" s="177">
        <f t="array" ref="I2309">SUM(IF(ISERROR(I2310:I2360),"",I2310:I2360))</f>
        <v>-0.002454890453</v>
      </c>
      <c r="J2309" s="177">
        <f t="array" ref="J2309">SUM(IF(ISERROR(J2310:J2360),"",J2310:J2360))</f>
        <v>-0.002747511738</v>
      </c>
      <c r="K2309" s="177">
        <f t="array" ref="K2309">SUM(IF(ISERROR(K2310:K2360),"",K2310:K2360))</f>
        <v>-0.002920257523</v>
      </c>
      <c r="L2309" s="177">
        <f t="array" ref="L2309">SUM(IF(ISERROR(L2310:L2360),"",L2310:L2360))</f>
        <v>-0.003058969755</v>
      </c>
      <c r="M2309" s="177">
        <f t="array" ref="M2309">SUM(IF(ISERROR(M2310:M2360),"",M2310:M2360))</f>
        <v>-0.003380016094</v>
      </c>
      <c r="N2309" s="177">
        <f t="array" ref="N2309">SUM(IF(ISERROR(N2310:N2360),"",N2310:N2360))</f>
        <v>-0.003540566859</v>
      </c>
      <c r="O2309" s="177">
        <f t="array" ref="O2309">SUM(IF(ISERROR(O2310:O2360),"",O2310:O2360))</f>
        <v>-0.003857274853</v>
      </c>
      <c r="P2309" s="177">
        <f t="array" ref="P2309">SUM(IF(ISERROR(P2310:P2360),"",P2310:P2360))</f>
        <v>-0.004040495409</v>
      </c>
      <c r="Q2309" s="177">
        <f t="array" ref="Q2309">SUM(IF(ISERROR(Q2310:Q2360),"",Q2310:Q2360))</f>
        <v>-0.004303726485</v>
      </c>
      <c r="R2309" s="177">
        <f t="array" ref="R2309">SUM(IF(ISERROR(R2310:R2360),"",R2310:R2360))</f>
        <v>-0.004418213438</v>
      </c>
      <c r="S2309" s="177">
        <f t="array" ref="S2309">SUM(IF(ISERROR(S2310:S2360),"",S2310:S2360))</f>
        <v>-0.004487146543</v>
      </c>
      <c r="T2309" s="177">
        <f t="array" ref="T2309">SUM(IF(ISERROR(T2310:T2360),"",T2310:T2360))</f>
        <v>-0.003757149015</v>
      </c>
      <c r="U2309" s="177">
        <f t="array" ref="U2309">SUM(IF(ISERROR(U2310:U2360),"",U2310:U2360))</f>
        <v>-0.003583172654</v>
      </c>
      <c r="V2309" s="177">
        <f t="array" ref="V2309">SUM(IF(ISERROR(V2310:V2360),"",V2310:V2360))</f>
        <v>-0.00235558462</v>
      </c>
      <c r="W2309" s="177">
        <f t="array" ref="W2309">SUM(IF(ISERROR(W2310:W2360),"",W2310:W2360))</f>
        <v>-0.002084121162</v>
      </c>
      <c r="X2309" s="177">
        <f t="array" ref="X2309">SUM(IF(ISERROR(X2310:X2360),"",X2310:X2360))</f>
        <v>-0.001963190522</v>
      </c>
      <c r="Y2309" s="177">
        <f t="array" ref="Y2309">SUM(IF(ISERROR(Y2310:Y2360),"",Y2310:Y2360))</f>
        <v>-0.001703374639</v>
      </c>
      <c r="Z2309" s="177">
        <f t="array" ref="Z2309">SUM(IF(ISERROR(Z2310:Z2360),"",Z2310:Z2360))</f>
        <v>-0.001699557537</v>
      </c>
      <c r="AA2309" s="177">
        <f t="array" ref="AA2309">SUM(IF(ISERROR(AA2310:AA2360),"",AA2310:AA2360))</f>
        <v>-0.00178028652</v>
      </c>
      <c r="AB2309" s="177">
        <f t="array" ref="AB2309">SUM(IF(ISERROR(AB2310:AB2360),"",AB2310:AB2360))</f>
        <v>-0.001512321709</v>
      </c>
      <c r="AC2309" s="177">
        <f t="array" ref="AC2309">SUM(IF(ISERROR(AC2310:AC2360),"",AC2310:AC2360))</f>
        <v>-0.001584156991</v>
      </c>
      <c r="AD2309" s="177">
        <f t="array" ref="AD2309">SUM(IF(ISERROR(AD2310:AD2360),"",AD2310:AD2360))</f>
        <v>-0.001361465157</v>
      </c>
      <c r="AE2309" s="177">
        <f t="array" ref="AE2309">SUM(IF(ISERROR(AE2310:AE2360),"",AE2310:AE2360))</f>
        <v>-0.001426134751</v>
      </c>
      <c r="AF2309" s="177">
        <f t="array" ref="AF2309">SUM(IF(ISERROR(AF2310:AF2360),"",AF2310:AF2360))</f>
        <v>-0.001350839955</v>
      </c>
      <c r="AG2309" s="177">
        <f t="array" ref="AG2309">SUM(IF(ISERROR(AG2310:AG2360),"",AG2310:AG2360))</f>
        <v>-0.001293436693</v>
      </c>
      <c r="AH2309" s="177">
        <f t="array" ref="AH2309">SUM(IF(ISERROR(AH2310:AH2360),"",AH2310:AH2360))</f>
        <v>-0.0009581176027</v>
      </c>
      <c r="AI2309" s="177">
        <f t="array" ref="AI2309">SUM(IF(ISERROR(AI2310:AI2360),"",AI2310:AI2360))</f>
        <v>-0.0002954897834</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-0.00007505098334</v>
      </c>
      <c r="D2310" s="177">
        <f>IF($C$2253&gt;0,PPMT('Assumptions (Petroleum)'!$V$6,Model!X$1,'Assumptions (Petroleum)'!$V$9,'Assumptions (Petroleum)'!$V$4*Model!$C$2253*'Assumptions (Petroleum)'!$B$2/10^9),0)</f>
        <v>-0.00007861590505</v>
      </c>
      <c r="E2310" s="177">
        <f>IF($C$2253&gt;0,PPMT('Assumptions (Petroleum)'!$V$6,Model!Y$1,'Assumptions (Petroleum)'!$V$9,'Assumptions (Petroleum)'!$V$4*Model!$C$2253*'Assumptions (Petroleum)'!$B$2/10^9),0)</f>
        <v>-0.00008235016054</v>
      </c>
      <c r="F2310" s="177">
        <f>IF($C$2253&gt;0,PPMT('Assumptions (Petroleum)'!$V$6,Model!Z$1,'Assumptions (Petroleum)'!$V$9,'Assumptions (Petroleum)'!$V$4*Model!$C$2253*'Assumptions (Petroleum)'!$B$2/10^9),0)</f>
        <v>-0.00008626179317</v>
      </c>
      <c r="G2310" s="177">
        <f>IF($C$2253&gt;0,PPMT('Assumptions (Petroleum)'!$V$6,Model!AA$1,'Assumptions (Petroleum)'!$V$9,'Assumptions (Petroleum)'!$V$4*Model!$C$2253*'Assumptions (Petroleum)'!$B$2/10^9),0)</f>
        <v>-0.00009035922834</v>
      </c>
      <c r="H2310" s="177">
        <f>IF($C$2253&gt;0,PPMT('Assumptions (Petroleum)'!$V$6,Model!AB$1,'Assumptions (Petroleum)'!$V$9,'Assumptions (Petroleum)'!$V$4*Model!$C$2253*'Assumptions (Petroleum)'!$B$2/10^9),0)</f>
        <v>-0.00009465129169</v>
      </c>
      <c r="I2310" s="177">
        <f>IF($C$2253&gt;0,PPMT('Assumptions (Petroleum)'!$V$6,Model!AC$1,'Assumptions (Petroleum)'!$V$9,'Assumptions (Petroleum)'!$V$4*Model!$C$2253*'Assumptions (Petroleum)'!$B$2/10^9),0)</f>
        <v>-0.00009914722804</v>
      </c>
      <c r="J2310" s="177">
        <f>IF($C$2253&gt;0,PPMT('Assumptions (Petroleum)'!$V$6,Model!AD$1,'Assumptions (Petroleum)'!$V$9,'Assumptions (Petroleum)'!$V$4*Model!$C$2253*'Assumptions (Petroleum)'!$B$2/10^9),0)</f>
        <v>-0.0001038567214</v>
      </c>
      <c r="K2310" s="177">
        <f>IF($C$2253&gt;0,PPMT('Assumptions (Petroleum)'!$V$6,Model!AE$1,'Assumptions (Petroleum)'!$V$9,'Assumptions (Petroleum)'!$V$4*Model!$C$2253*'Assumptions (Petroleum)'!$B$2/10^9),0)</f>
        <v>-0.0001087899156</v>
      </c>
      <c r="L2310" s="177">
        <f>IF($C$2253&gt;0,PPMT('Assumptions (Petroleum)'!$V$6,Model!AF$1,'Assumptions (Petroleum)'!$V$9,'Assumptions (Petroleum)'!$V$4*Model!$C$2253*'Assumptions (Petroleum)'!$B$2/10^9),0)</f>
        <v>-0.0001139574366</v>
      </c>
      <c r="M2310" s="177">
        <f>IF($C$2253&gt;0,PPMT('Assumptions (Petroleum)'!$V$6,Model!AG$1,'Assumptions (Petroleum)'!$V$9,'Assumptions (Petroleum)'!$V$4*Model!$C$2253*'Assumptions (Petroleum)'!$B$2/10^9),0)</f>
        <v>-0.0001193704149</v>
      </c>
      <c r="N2310" s="177">
        <f>IF($C$2253&gt;0,PPMT('Assumptions (Petroleum)'!$V$6,Model!AH$1,'Assumptions (Petroleum)'!$V$9,'Assumptions (Petroleum)'!$V$4*Model!$C$2253*'Assumptions (Petroleum)'!$B$2/10^9),0)</f>
        <v>-0.0001250405096</v>
      </c>
      <c r="O2310" s="177">
        <f>IF($C$2253&gt;0,PPMT('Assumptions (Petroleum)'!$V$6,Model!AI$1,'Assumptions (Petroleum)'!$V$9,'Assumptions (Petroleum)'!$V$4*Model!$C$2253*'Assumptions (Petroleum)'!$B$2/10^9),0)</f>
        <v>-0.0001309799338</v>
      </c>
      <c r="P2310" s="177">
        <f>IF($C$2253&gt;0,PPMT('Assumptions (Petroleum)'!$V$6,Model!AJ$1,'Assumptions (Petroleum)'!$V$9,'Assumptions (Petroleum)'!$V$4*Model!$C$2253*'Assumptions (Petroleum)'!$B$2/10^9),0)</f>
        <v>-0.0001372014806</v>
      </c>
      <c r="Q2310" s="177">
        <f>IF($C$2253&gt;0,PPMT('Assumptions (Petroleum)'!$V$6,Model!AK$1,'Assumptions (Petroleum)'!$V$9,'Assumptions (Petroleum)'!$V$4*Model!$C$2253*'Assumptions (Petroleum)'!$B$2/10^9),0)</f>
        <v>-0.000143718551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-0.0001688647125</v>
      </c>
      <c r="E2311" s="177">
        <f>IF($D$2253&gt;0,PPMT('Assumptions (Petroleum)'!$V$6,Model!X$1,'Assumptions (Petroleum)'!$V$9,'Assumptions (Petroleum)'!$V$4*Model!$D$2253*'Assumptions (Petroleum)'!$B$2/10^9),0)</f>
        <v>-0.0001768857864</v>
      </c>
      <c r="F2311" s="177">
        <f>IF($D$2253&gt;0,PPMT('Assumptions (Petroleum)'!$V$6,Model!Y$1,'Assumptions (Petroleum)'!$V$9,'Assumptions (Petroleum)'!$V$4*Model!$D$2253*'Assumptions (Petroleum)'!$B$2/10^9),0)</f>
        <v>-0.0001852878612</v>
      </c>
      <c r="G2311" s="177">
        <f>IF($D$2253&gt;0,PPMT('Assumptions (Petroleum)'!$V$6,Model!Z$1,'Assumptions (Petroleum)'!$V$9,'Assumptions (Petroleum)'!$V$4*Model!$D$2253*'Assumptions (Petroleum)'!$B$2/10^9),0)</f>
        <v>-0.0001940890346</v>
      </c>
      <c r="H2311" s="177">
        <f>IF($D$2253&gt;0,PPMT('Assumptions (Petroleum)'!$V$6,Model!AA$1,'Assumptions (Petroleum)'!$V$9,'Assumptions (Petroleum)'!$V$4*Model!$D$2253*'Assumptions (Petroleum)'!$B$2/10^9),0)</f>
        <v>-0.0002033082638</v>
      </c>
      <c r="I2311" s="177">
        <f>IF($D$2253&gt;0,PPMT('Assumptions (Petroleum)'!$V$6,Model!AB$1,'Assumptions (Petroleum)'!$V$9,'Assumptions (Petroleum)'!$V$4*Model!$D$2253*'Assumptions (Petroleum)'!$B$2/10^9),0)</f>
        <v>-0.0002129654063</v>
      </c>
      <c r="J2311" s="177">
        <f>IF($D$2253&gt;0,PPMT('Assumptions (Petroleum)'!$V$6,Model!AC$1,'Assumptions (Petroleum)'!$V$9,'Assumptions (Petroleum)'!$V$4*Model!$D$2253*'Assumptions (Petroleum)'!$B$2/10^9),0)</f>
        <v>-0.0002230812631</v>
      </c>
      <c r="K2311" s="177">
        <f>IF($D$2253&gt;0,PPMT('Assumptions (Petroleum)'!$V$6,Model!AD$1,'Assumptions (Petroleum)'!$V$9,'Assumptions (Petroleum)'!$V$4*Model!$D$2253*'Assumptions (Petroleum)'!$B$2/10^9),0)</f>
        <v>-0.0002336776231</v>
      </c>
      <c r="L2311" s="177">
        <f>IF($D$2253&gt;0,PPMT('Assumptions (Petroleum)'!$V$6,Model!AE$1,'Assumptions (Petroleum)'!$V$9,'Assumptions (Petroleum)'!$V$4*Model!$D$2253*'Assumptions (Petroleum)'!$B$2/10^9),0)</f>
        <v>-0.0002447773102</v>
      </c>
      <c r="M2311" s="177">
        <f>IF($D$2253&gt;0,PPMT('Assumptions (Petroleum)'!$V$6,Model!AF$1,'Assumptions (Petroleum)'!$V$9,'Assumptions (Petroleum)'!$V$4*Model!$D$2253*'Assumptions (Petroleum)'!$B$2/10^9),0)</f>
        <v>-0.0002564042324</v>
      </c>
      <c r="N2311" s="177">
        <f>IF($D$2253&gt;0,PPMT('Assumptions (Petroleum)'!$V$6,Model!AG$1,'Assumptions (Petroleum)'!$V$9,'Assumptions (Petroleum)'!$V$4*Model!$D$2253*'Assumptions (Petroleum)'!$B$2/10^9),0)</f>
        <v>-0.0002685834335</v>
      </c>
      <c r="O2311" s="177">
        <f>IF($D$2253&gt;0,PPMT('Assumptions (Petroleum)'!$V$6,Model!AH$1,'Assumptions (Petroleum)'!$V$9,'Assumptions (Petroleum)'!$V$4*Model!$D$2253*'Assumptions (Petroleum)'!$B$2/10^9),0)</f>
        <v>-0.0002813411466</v>
      </c>
      <c r="P2311" s="177">
        <f>IF($D$2253&gt;0,PPMT('Assumptions (Petroleum)'!$V$6,Model!AI$1,'Assumptions (Petroleum)'!$V$9,'Assumptions (Petroleum)'!$V$4*Model!$D$2253*'Assumptions (Petroleum)'!$B$2/10^9),0)</f>
        <v>-0.000294704851</v>
      </c>
      <c r="Q2311" s="177">
        <f>IF($D$2253&gt;0,PPMT('Assumptions (Petroleum)'!$V$6,Model!AJ$1,'Assumptions (Petroleum)'!$V$9,'Assumptions (Petroleum)'!$V$4*Model!$D$2253*'Assumptions (Petroleum)'!$B$2/10^9),0)</f>
        <v>-0.0003087033314</v>
      </c>
      <c r="R2311" s="177">
        <f>IF($D$2253&gt;0,PPMT('Assumptions (Petroleum)'!$V$6,Model!AK$1,'Assumptions (Petroleum)'!$V$9,'Assumptions (Petroleum)'!$V$4*Model!$D$2253*'Assumptions (Petroleum)'!$B$2/10^9),0)</f>
        <v>-0.0003233667397</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-0.0006461738953</v>
      </c>
      <c r="F2312" s="160">
        <f>IF($E$2253&gt;0,PPMT('Assumptions (Petroleum)'!$V$6,Model!X$1,'Assumptions (Petroleum)'!$V$9,'Assumptions (Petroleum)'!$V$4*Model!$E$2253*AVERAGE('Assumptions (Petroleum)'!$B$2:$C$2)/10^9),0)</f>
        <v>-0.0006768671554</v>
      </c>
      <c r="G2312" s="160">
        <f>IF($E$2253&gt;0,PPMT('Assumptions (Petroleum)'!$V$6,Model!Y$1,'Assumptions (Petroleum)'!$V$9,'Assumptions (Petroleum)'!$V$4*Model!$E$2253*AVERAGE('Assumptions (Petroleum)'!$B$2:$C$2)/10^9),0)</f>
        <v>-0.0007090183453</v>
      </c>
      <c r="H2312" s="160">
        <f>IF($E$2253&gt;0,PPMT('Assumptions (Petroleum)'!$V$6,Model!Z$1,'Assumptions (Petroleum)'!$V$9,'Assumptions (Petroleum)'!$V$4*Model!$E$2253*AVERAGE('Assumptions (Petroleum)'!$B$2:$C$2)/10^9),0)</f>
        <v>-0.0007426967167</v>
      </c>
      <c r="I2312" s="160">
        <f>IF($E$2253&gt;0,PPMT('Assumptions (Petroleum)'!$V$6,Model!AA$1,'Assumptions (Petroleum)'!$V$9,'Assumptions (Petroleum)'!$V$4*Model!$E$2253*AVERAGE('Assumptions (Petroleum)'!$B$2:$C$2)/10^9),0)</f>
        <v>-0.0007779748107</v>
      </c>
      <c r="J2312" s="160">
        <f>IF($E$2253&gt;0,PPMT('Assumptions (Petroleum)'!$V$6,Model!AB$1,'Assumptions (Petroleum)'!$V$9,'Assumptions (Petroleum)'!$V$4*Model!$E$2253*AVERAGE('Assumptions (Petroleum)'!$B$2:$C$2)/10^9),0)</f>
        <v>-0.0008149286142</v>
      </c>
      <c r="K2312" s="160">
        <f>IF($E$2253&gt;0,PPMT('Assumptions (Petroleum)'!$V$6,Model!AC$1,'Assumptions (Petroleum)'!$V$9,'Assumptions (Petroleum)'!$V$4*Model!$E$2253*AVERAGE('Assumptions (Petroleum)'!$B$2:$C$2)/10^9),0)</f>
        <v>-0.0008536377234</v>
      </c>
      <c r="L2312" s="160">
        <f>IF($E$2253&gt;0,PPMT('Assumptions (Petroleum)'!$V$6,Model!AD$1,'Assumptions (Petroleum)'!$V$9,'Assumptions (Petroleum)'!$V$4*Model!$E$2253*AVERAGE('Assumptions (Petroleum)'!$B$2:$C$2)/10^9),0)</f>
        <v>-0.0008941855152</v>
      </c>
      <c r="M2312" s="160">
        <f>IF($E$2253&gt;0,PPMT('Assumptions (Petroleum)'!$V$6,Model!AE$1,'Assumptions (Petroleum)'!$V$9,'Assumptions (Petroleum)'!$V$4*Model!$E$2253*AVERAGE('Assumptions (Petroleum)'!$B$2:$C$2)/10^9),0)</f>
        <v>-0.0009366593272</v>
      </c>
      <c r="N2312" s="177">
        <f>IF($E$2253&gt;0,PPMT('Assumptions (Petroleum)'!$V$6,Model!AF$1,'Assumptions (Petroleum)'!$V$9,'Assumptions (Petroleum)'!$V$4*Model!$E$2253*AVERAGE('Assumptions (Petroleum)'!$B$2:$C$2)/10^9),0)</f>
        <v>-0.0009811506453</v>
      </c>
      <c r="O2312" s="160">
        <f>IF($E$2253&gt;0,PPMT('Assumptions (Petroleum)'!$V$6,Model!AG$1,'Assumptions (Petroleum)'!$V$9,'Assumptions (Petroleum)'!$V$4*Model!$E$2253*AVERAGE('Assumptions (Petroleum)'!$B$2:$C$2)/10^9),0)</f>
        <v>-0.001027755301</v>
      </c>
      <c r="P2312" s="160">
        <f>IF($E$2253&gt;0,PPMT('Assumptions (Petroleum)'!$V$6,Model!AH$1,'Assumptions (Petroleum)'!$V$9,'Assumptions (Petroleum)'!$V$4*Model!$E$2253*AVERAGE('Assumptions (Petroleum)'!$B$2:$C$2)/10^9),0)</f>
        <v>-0.001076573678</v>
      </c>
      <c r="Q2312" s="160">
        <f>IF($E$2253&gt;0,PPMT('Assumptions (Petroleum)'!$V$6,Model!AI$1,'Assumptions (Petroleum)'!$V$9,'Assumptions (Petroleum)'!$V$4*Model!$E$2253*AVERAGE('Assumptions (Petroleum)'!$B$2:$C$2)/10^9),0)</f>
        <v>-0.001127710927</v>
      </c>
      <c r="R2312" s="160">
        <f>IF($E$2253&gt;0,PPMT('Assumptions (Petroleum)'!$V$6,Model!AJ$1,'Assumptions (Petroleum)'!$V$9,'Assumptions (Petroleum)'!$V$4*Model!$E$2253*AVERAGE('Assumptions (Petroleum)'!$B$2:$C$2)/10^9),0)</f>
        <v>-0.001181277196</v>
      </c>
      <c r="S2312" s="160">
        <f>IF($E$2253&gt;0,PPMT('Assumptions (Petroleum)'!$V$6,Model!AK$1,'Assumptions (Petroleum)'!$V$9,'Assumptions (Petroleum)'!$V$4*Model!$E$2253*AVERAGE('Assumptions (Petroleum)'!$B$2:$C$2)/10^9),0)</f>
        <v>-0.001237387863</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-0.00025262809</v>
      </c>
      <c r="G2313" s="160">
        <f>IF($F$2253&gt;0,PPMT('Assumptions (Petroleum)'!$V$6,Model!X$1,'Assumptions (Petroleum)'!$V$9,'Assumptions (Petroleum)'!$V$4*Model!$F$2253*AVERAGE('Assumptions (Petroleum)'!$B$2:$D$2)/10^9),0)</f>
        <v>-0.0002646279243</v>
      </c>
      <c r="H2313" s="160">
        <f>IF($F$2253&gt;0,PPMT('Assumptions (Petroleum)'!$V$6,Model!Y$1,'Assumptions (Petroleum)'!$V$9,'Assumptions (Petroleum)'!$V$4*Model!$F$2253*AVERAGE('Assumptions (Petroleum)'!$B$2:$D$2)/10^9),0)</f>
        <v>-0.0002771977507</v>
      </c>
      <c r="I2313" s="160">
        <f>IF($F$2253&gt;0,PPMT('Assumptions (Petroleum)'!$V$6,Model!Z$1,'Assumptions (Petroleum)'!$V$9,'Assumptions (Petroleum)'!$V$4*Model!$F$2253*AVERAGE('Assumptions (Petroleum)'!$B$2:$D$2)/10^9),0)</f>
        <v>-0.0002903646438</v>
      </c>
      <c r="J2313" s="160">
        <f>IF($F$2253&gt;0,PPMT('Assumptions (Petroleum)'!$V$6,Model!AA$1,'Assumptions (Petroleum)'!$V$9,'Assumptions (Petroleum)'!$V$4*Model!$F$2253*AVERAGE('Assumptions (Petroleum)'!$B$2:$D$2)/10^9),0)</f>
        <v>-0.0003041569644</v>
      </c>
      <c r="K2313" s="160">
        <f>IF($F$2253&gt;0,PPMT('Assumptions (Petroleum)'!$V$6,Model!AB$1,'Assumptions (Petroleum)'!$V$9,'Assumptions (Petroleum)'!$V$4*Model!$F$2253*AVERAGE('Assumptions (Petroleum)'!$B$2:$D$2)/10^9),0)</f>
        <v>-0.0003186044202</v>
      </c>
      <c r="L2313" s="160">
        <f>IF($F$2253&gt;0,PPMT('Assumptions (Petroleum)'!$V$6,Model!AC$1,'Assumptions (Petroleum)'!$V$9,'Assumptions (Petroleum)'!$V$4*Model!$F$2253*AVERAGE('Assumptions (Petroleum)'!$B$2:$D$2)/10^9),0)</f>
        <v>-0.0003337381302</v>
      </c>
      <c r="M2313" s="160">
        <f>IF($F$2253&gt;0,PPMT('Assumptions (Petroleum)'!$V$6,Model!AD$1,'Assumptions (Petroleum)'!$V$9,'Assumptions (Petroleum)'!$V$4*Model!$F$2253*AVERAGE('Assumptions (Petroleum)'!$B$2:$D$2)/10^9),0)</f>
        <v>-0.0003495906914</v>
      </c>
      <c r="N2313" s="177">
        <f>IF($F$2253&gt;0,PPMT('Assumptions (Petroleum)'!$V$6,Model!AE$1,'Assumptions (Petroleum)'!$V$9,'Assumptions (Petroleum)'!$V$4*Model!$F$2253*AVERAGE('Assumptions (Petroleum)'!$B$2:$D$2)/10^9),0)</f>
        <v>-0.0003661962492</v>
      </c>
      <c r="O2313" s="160">
        <f>IF($F$2253&gt;0,PPMT('Assumptions (Petroleum)'!$V$6,Model!AF$1,'Assumptions (Petroleum)'!$V$9,'Assumptions (Petroleum)'!$V$4*Model!$F$2253*AVERAGE('Assumptions (Petroleum)'!$B$2:$D$2)/10^9),0)</f>
        <v>-0.000383590571</v>
      </c>
      <c r="P2313" s="160">
        <f>IF($F$2253&gt;0,PPMT('Assumptions (Petroleum)'!$V$6,Model!AG$1,'Assumptions (Petroleum)'!$V$9,'Assumptions (Petroleum)'!$V$4*Model!$F$2253*AVERAGE('Assumptions (Petroleum)'!$B$2:$D$2)/10^9),0)</f>
        <v>-0.0004018111232</v>
      </c>
      <c r="Q2313" s="160">
        <f>IF($F$2253&gt;0,PPMT('Assumptions (Petroleum)'!$V$6,Model!AH$1,'Assumptions (Petroleum)'!$V$9,'Assumptions (Petroleum)'!$V$4*Model!$F$2253*AVERAGE('Assumptions (Petroleum)'!$B$2:$D$2)/10^9),0)</f>
        <v>-0.0004208971515</v>
      </c>
      <c r="R2313" s="160">
        <f>IF($F$2253&gt;0,PPMT('Assumptions (Petroleum)'!$V$6,Model!AI$1,'Assumptions (Petroleum)'!$V$9,'Assumptions (Petroleum)'!$V$4*Model!$F$2253*AVERAGE('Assumptions (Petroleum)'!$B$2:$D$2)/10^9),0)</f>
        <v>-0.0004408897662</v>
      </c>
      <c r="S2313" s="160">
        <f>IF($F$2253&gt;0,PPMT('Assumptions (Petroleum)'!$V$6,Model!AJ$1,'Assumptions (Petroleum)'!$V$9,'Assumptions (Petroleum)'!$V$4*Model!$F$2253*AVERAGE('Assumptions (Petroleum)'!$B$2:$D$2)/10^9),0)</f>
        <v>-0.0004618320301</v>
      </c>
      <c r="T2313" s="160">
        <f>IF($F$2253&gt;0,PPMT('Assumptions (Petroleum)'!$V$6,Model!AK$1,'Assumptions (Petroleum)'!$V$9,'Assumptions (Petroleum)'!$V$4*Model!$F$2253*AVERAGE('Assumptions (Petroleum)'!$B$2:$D$2)/10^9),0)</f>
        <v>-0.0004837690515</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-0.0006968367738</v>
      </c>
      <c r="H2314" s="160">
        <f>IF($G$2253&gt;0,PPMT('Assumptions (Petroleum)'!$V$6,Model!X$1,'Assumptions (Petroleum)'!$V$9,'Assumptions (Petroleum)'!$V$4*Model!$G$2253*AVERAGE('Assumptions (Petroleum)'!$C$2:$E$2)/10^9),0)</f>
        <v>-0.0007299365206</v>
      </c>
      <c r="I2314" s="160">
        <f>IF($G$2253&gt;0,PPMT('Assumptions (Petroleum)'!$V$6,Model!Y$1,'Assumptions (Petroleum)'!$V$9,'Assumptions (Petroleum)'!$V$4*Model!$G$2253*AVERAGE('Assumptions (Petroleum)'!$C$2:$E$2)/10^9),0)</f>
        <v>-0.0007646085053</v>
      </c>
      <c r="J2314" s="160">
        <f>IF($G$2253&gt;0,PPMT('Assumptions (Petroleum)'!$V$6,Model!Z$1,'Assumptions (Petroleum)'!$V$9,'Assumptions (Petroleum)'!$V$4*Model!$G$2253*AVERAGE('Assumptions (Petroleum)'!$C$2:$E$2)/10^9),0)</f>
        <v>-0.0008009274093</v>
      </c>
      <c r="K2314" s="160">
        <f>IF($G$2253&gt;0,PPMT('Assumptions (Petroleum)'!$V$6,Model!AA$1,'Assumptions (Petroleum)'!$V$9,'Assumptions (Petroleum)'!$V$4*Model!$G$2253*AVERAGE('Assumptions (Petroleum)'!$C$2:$E$2)/10^9),0)</f>
        <v>-0.0008389714613</v>
      </c>
      <c r="L2314" s="160">
        <f>IF($G$2253&gt;0,PPMT('Assumptions (Petroleum)'!$V$6,Model!AB$1,'Assumptions (Petroleum)'!$V$9,'Assumptions (Petroleum)'!$V$4*Model!$G$2253*AVERAGE('Assumptions (Petroleum)'!$C$2:$E$2)/10^9),0)</f>
        <v>-0.0008788226057</v>
      </c>
      <c r="M2314" s="160">
        <f>IF($G$2253&gt;0,PPMT('Assumptions (Petroleum)'!$V$6,Model!AC$1,'Assumptions (Petroleum)'!$V$9,'Assumptions (Petroleum)'!$V$4*Model!$G$2253*AVERAGE('Assumptions (Petroleum)'!$C$2:$E$2)/10^9),0)</f>
        <v>-0.0009205666794</v>
      </c>
      <c r="N2314" s="160">
        <f>IF($G$2253&gt;0,PPMT('Assumptions (Petroleum)'!$V$6,Model!AD$1,'Assumptions (Petroleum)'!$V$9,'Assumptions (Petroleum)'!$V$4*Model!$G$2253*AVERAGE('Assumptions (Petroleum)'!$C$2:$E$2)/10^9),0)</f>
        <v>-0.0009642935967</v>
      </c>
      <c r="O2314" s="160">
        <f>IF($G$2253&gt;0,PPMT('Assumptions (Petroleum)'!$V$6,Model!AE$1,'Assumptions (Petroleum)'!$V$9,'Assumptions (Petroleum)'!$V$4*Model!$G$2253*AVERAGE('Assumptions (Petroleum)'!$C$2:$E$2)/10^9),0)</f>
        <v>-0.001010097543</v>
      </c>
      <c r="P2314" s="160">
        <f>IF($G$2253&gt;0,PPMT('Assumptions (Petroleum)'!$V$6,Model!AF$1,'Assumptions (Petroleum)'!$V$9,'Assumptions (Petroleum)'!$V$4*Model!$G$2253*AVERAGE('Assumptions (Petroleum)'!$C$2:$E$2)/10^9),0)</f>
        <v>-0.001058077176</v>
      </c>
      <c r="Q2314" s="160">
        <f>IF($G$2253&gt;0,PPMT('Assumptions (Petroleum)'!$V$6,Model!AG$1,'Assumptions (Petroleum)'!$V$9,'Assumptions (Petroleum)'!$V$4*Model!$G$2253*AVERAGE('Assumptions (Petroleum)'!$C$2:$E$2)/10^9),0)</f>
        <v>-0.001108335842</v>
      </c>
      <c r="R2314" s="160">
        <f>IF($G$2253&gt;0,PPMT('Assumptions (Petroleum)'!$V$6,Model!AH$1,'Assumptions (Petroleum)'!$V$9,'Assumptions (Petroleum)'!$V$4*Model!$G$2253*AVERAGE('Assumptions (Petroleum)'!$C$2:$E$2)/10^9),0)</f>
        <v>-0.001160981794</v>
      </c>
      <c r="S2314" s="160">
        <f>IF($G$2253&gt;0,PPMT('Assumptions (Petroleum)'!$V$6,Model!AI$1,'Assumptions (Petroleum)'!$V$9,'Assumptions (Petroleum)'!$V$4*Model!$G$2253*AVERAGE('Assumptions (Petroleum)'!$C$2:$E$2)/10^9),0)</f>
        <v>-0.001216128429</v>
      </c>
      <c r="T2314" s="160">
        <f>IF($G$2253&gt;0,PPMT('Assumptions (Petroleum)'!$V$6,Model!AJ$1,'Assumptions (Petroleum)'!$V$9,'Assumptions (Petroleum)'!$V$4*Model!$G$2253*AVERAGE('Assumptions (Petroleum)'!$C$2:$E$2)/10^9),0)</f>
        <v>-0.00127389453</v>
      </c>
      <c r="U2314" s="160">
        <f>IF($G$2253&gt;0,PPMT('Assumptions (Petroleum)'!$V$6,Model!AK$1,'Assumptions (Petroleum)'!$V$9,'Assumptions (Petroleum)'!$V$4*Model!$G$2253*AVERAGE('Assumptions (Petroleum)'!$C$2:$E$2)/10^9),0)</f>
        <v>-0.00133440452</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-0.000191112554</v>
      </c>
      <c r="I2315" s="160">
        <f>IF($H$2253&gt;0,PPMT('Assumptions (Petroleum)'!$V$6,Model!X$1,'Assumptions (Petroleum)'!$V$9,'Assumptions (Petroleum)'!$V$4*Model!$H$2253*AVERAGE('Assumptions (Petroleum)'!$D$2:$F$2)/10^9),0)</f>
        <v>-0.0002001904003</v>
      </c>
      <c r="J2315" s="160">
        <f>IF($H$2253&gt;0,PPMT('Assumptions (Petroleum)'!$V$6,Model!Y$1,'Assumptions (Petroleum)'!$V$9,'Assumptions (Petroleum)'!$V$4*Model!$H$2253*AVERAGE('Assumptions (Petroleum)'!$D$2:$F$2)/10^9),0)</f>
        <v>-0.0002096994443</v>
      </c>
      <c r="K2315" s="160">
        <f>IF($H$2253&gt;0,PPMT('Assumptions (Petroleum)'!$V$6,Model!Z$1,'Assumptions (Petroleum)'!$V$9,'Assumptions (Petroleum)'!$V$4*Model!$H$2253*AVERAGE('Assumptions (Petroleum)'!$D$2:$F$2)/10^9),0)</f>
        <v>-0.0002196601679</v>
      </c>
      <c r="L2315" s="160">
        <f>IF($H$2253&gt;0,PPMT('Assumptions (Petroleum)'!$V$6,Model!AA$1,'Assumptions (Petroleum)'!$V$9,'Assumptions (Petroleum)'!$V$4*Model!$H$2253*AVERAGE('Assumptions (Petroleum)'!$D$2:$F$2)/10^9),0)</f>
        <v>-0.0002300940259</v>
      </c>
      <c r="M2315" s="160">
        <f>IF($H$2253&gt;0,PPMT('Assumptions (Petroleum)'!$V$6,Model!AB$1,'Assumptions (Petroleum)'!$V$9,'Assumptions (Petroleum)'!$V$4*Model!$H$2253*AVERAGE('Assumptions (Petroleum)'!$D$2:$F$2)/10^9),0)</f>
        <v>-0.0002410234921</v>
      </c>
      <c r="N2315" s="160">
        <f>IF($H$2253&gt;0,PPMT('Assumptions (Petroleum)'!$V$6,Model!AC$1,'Assumptions (Petroleum)'!$V$9,'Assumptions (Petroleum)'!$V$4*Model!$H$2253*AVERAGE('Assumptions (Petroleum)'!$D$2:$F$2)/10^9),0)</f>
        <v>-0.000252472108</v>
      </c>
      <c r="O2315" s="160">
        <f>IF($H$2253&gt;0,PPMT('Assumptions (Petroleum)'!$V$6,Model!AD$1,'Assumptions (Petroleum)'!$V$9,'Assumptions (Petroleum)'!$V$4*Model!$H$2253*AVERAGE('Assumptions (Petroleum)'!$D$2:$F$2)/10^9),0)</f>
        <v>-0.0002644645331</v>
      </c>
      <c r="P2315" s="160">
        <f>IF($H$2253&gt;0,PPMT('Assumptions (Petroleum)'!$V$6,Model!AE$1,'Assumptions (Petroleum)'!$V$9,'Assumptions (Petroleum)'!$V$4*Model!$H$2253*AVERAGE('Assumptions (Petroleum)'!$D$2:$F$2)/10^9),0)</f>
        <v>-0.0002770265984</v>
      </c>
      <c r="Q2315" s="160">
        <f>IF($H$2253&gt;0,PPMT('Assumptions (Petroleum)'!$V$6,Model!AF$1,'Assumptions (Petroleum)'!$V$9,'Assumptions (Petroleum)'!$V$4*Model!$H$2253*AVERAGE('Assumptions (Petroleum)'!$D$2:$F$2)/10^9),0)</f>
        <v>-0.0002901853618</v>
      </c>
      <c r="R2315" s="160">
        <f>IF($H$2253&gt;0,PPMT('Assumptions (Petroleum)'!$V$6,Model!AG$1,'Assumptions (Petroleum)'!$V$9,'Assumptions (Petroleum)'!$V$4*Model!$H$2253*AVERAGE('Assumptions (Petroleum)'!$D$2:$F$2)/10^9),0)</f>
        <v>-0.0003039691665</v>
      </c>
      <c r="S2315" s="160">
        <f>IF($H$2253&gt;0,PPMT('Assumptions (Petroleum)'!$V$6,Model!AH$1,'Assumptions (Petroleum)'!$V$9,'Assumptions (Petroleum)'!$V$4*Model!$H$2253*AVERAGE('Assumptions (Petroleum)'!$D$2:$F$2)/10^9),0)</f>
        <v>-0.0003184077019</v>
      </c>
      <c r="T2315" s="160">
        <f>IF($H$2253&gt;0,PPMT('Assumptions (Petroleum)'!$V$6,Model!AI$1,'Assumptions (Petroleum)'!$V$9,'Assumptions (Petroleum)'!$V$4*Model!$H$2253*AVERAGE('Assumptions (Petroleum)'!$D$2:$F$2)/10^9),0)</f>
        <v>-0.0003335320678</v>
      </c>
      <c r="U2315" s="160">
        <f>IF($H$2253&gt;0,PPMT('Assumptions (Petroleum)'!$V$6,Model!AJ$1,'Assumptions (Petroleum)'!$V$9,'Assumptions (Petroleum)'!$V$4*Model!$H$2253*AVERAGE('Assumptions (Petroleum)'!$D$2:$F$2)/10^9),0)</f>
        <v>-0.000349374841</v>
      </c>
      <c r="V2315" s="160">
        <f>IF($H$2253&gt;0,PPMT('Assumptions (Petroleum)'!$V$6,Model!AK$1,'Assumptions (Petroleum)'!$V$9,'Assumptions (Petroleum)'!$V$4*Model!$H$2253*AVERAGE('Assumptions (Petroleum)'!$D$2:$F$2)/10^9),0)</f>
        <v>-0.0003659701459</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-0.0001096394583</v>
      </c>
      <c r="J2316" s="160">
        <f>IF($I$2253&gt;0,PPMT('Assumptions (Petroleum)'!$V$6,Model!X$1,'Assumptions (Petroleum)'!$V$9,'Assumptions (Petroleum)'!$V$4*Model!$I$2253*AVERAGE('Assumptions (Petroleum)'!$E$2:$G$2)/10^9),0)</f>
        <v>-0.0001148473325</v>
      </c>
      <c r="K2316" s="160">
        <f>IF($I$2253&gt;0,PPMT('Assumptions (Petroleum)'!$V$6,Model!Y$1,'Assumptions (Petroleum)'!$V$9,'Assumptions (Petroleum)'!$V$4*Model!$I$2253*AVERAGE('Assumptions (Petroleum)'!$E$2:$G$2)/10^9),0)</f>
        <v>-0.0001203025808</v>
      </c>
      <c r="L2316" s="160">
        <f>IF($I$2253&gt;0,PPMT('Assumptions (Petroleum)'!$V$6,Model!Z$1,'Assumptions (Petroleum)'!$V$9,'Assumptions (Petroleum)'!$V$4*Model!$I$2253*AVERAGE('Assumptions (Petroleum)'!$E$2:$G$2)/10^9),0)</f>
        <v>-0.0001260169534</v>
      </c>
      <c r="M2316" s="160">
        <f>IF($I$2253&gt;0,PPMT('Assumptions (Petroleum)'!$V$6,Model!AA$1,'Assumptions (Petroleum)'!$V$9,'Assumptions (Petroleum)'!$V$4*Model!$I$2253*AVERAGE('Assumptions (Petroleum)'!$E$2:$G$2)/10^9),0)</f>
        <v>-0.0001320027587</v>
      </c>
      <c r="N2316" s="160">
        <f>IF($I$2253&gt;0,PPMT('Assumptions (Petroleum)'!$V$6,Model!AB$1,'Assumptions (Petroleum)'!$V$9,'Assumptions (Petroleum)'!$V$4*Model!$I$2253*AVERAGE('Assumptions (Petroleum)'!$E$2:$G$2)/10^9),0)</f>
        <v>-0.0001382728897</v>
      </c>
      <c r="O2316" s="160">
        <f>IF($I$2253&gt;0,PPMT('Assumptions (Petroleum)'!$V$6,Model!AC$1,'Assumptions (Petroleum)'!$V$9,'Assumptions (Petroleum)'!$V$4*Model!$I$2253*AVERAGE('Assumptions (Petroleum)'!$E$2:$G$2)/10^9),0)</f>
        <v>-0.000144840852</v>
      </c>
      <c r="P2316" s="160">
        <f>IF($I$2253&gt;0,PPMT('Assumptions (Petroleum)'!$V$6,Model!AD$1,'Assumptions (Petroleum)'!$V$9,'Assumptions (Petroleum)'!$V$4*Model!$I$2253*AVERAGE('Assumptions (Petroleum)'!$E$2:$G$2)/10^9),0)</f>
        <v>-0.0001517207925</v>
      </c>
      <c r="Q2316" s="160">
        <f>IF($I$2253&gt;0,PPMT('Assumptions (Petroleum)'!$V$6,Model!AE$1,'Assumptions (Petroleum)'!$V$9,'Assumptions (Petroleum)'!$V$4*Model!$I$2253*AVERAGE('Assumptions (Petroleum)'!$E$2:$G$2)/10^9),0)</f>
        <v>-0.0001589275301</v>
      </c>
      <c r="R2316" s="160">
        <f>IF($I$2253&gt;0,PPMT('Assumptions (Petroleum)'!$V$6,Model!AF$1,'Assumptions (Petroleum)'!$V$9,'Assumptions (Petroleum)'!$V$4*Model!$I$2253*AVERAGE('Assumptions (Petroleum)'!$E$2:$G$2)/10^9),0)</f>
        <v>-0.0001664765878</v>
      </c>
      <c r="S2316" s="160">
        <f>IF($I$2253&gt;0,PPMT('Assumptions (Petroleum)'!$V$6,Model!AG$1,'Assumptions (Petroleum)'!$V$9,'Assumptions (Petroleum)'!$V$4*Model!$I$2253*AVERAGE('Assumptions (Petroleum)'!$E$2:$G$2)/10^9),0)</f>
        <v>-0.0001743842257</v>
      </c>
      <c r="T2316" s="160">
        <f>IF($I$2253&gt;0,PPMT('Assumptions (Petroleum)'!$V$6,Model!AH$1,'Assumptions (Petroleum)'!$V$9,'Assumptions (Petroleum)'!$V$4*Model!$I$2253*AVERAGE('Assumptions (Petroleum)'!$E$2:$G$2)/10^9),0)</f>
        <v>-0.0001826674764</v>
      </c>
      <c r="U2316" s="160">
        <f>IF($I$2253&gt;0,PPMT('Assumptions (Petroleum)'!$V$6,Model!AI$1,'Assumptions (Petroleum)'!$V$9,'Assumptions (Petroleum)'!$V$4*Model!$I$2253*AVERAGE('Assumptions (Petroleum)'!$E$2:$G$2)/10^9),0)</f>
        <v>-0.0001913441816</v>
      </c>
      <c r="V2316" s="160">
        <f>IF($I$2253&gt;0,PPMT('Assumptions (Petroleum)'!$V$6,Model!AJ$1,'Assumptions (Petroleum)'!$V$9,'Assumptions (Petroleum)'!$V$4*Model!$I$2253*AVERAGE('Assumptions (Petroleum)'!$E$2:$G$2)/10^9),0)</f>
        <v>-0.0002004330302</v>
      </c>
      <c r="W2316" s="160">
        <f>IF($I$2253&gt;0,PPMT('Assumptions (Petroleum)'!$V$6,Model!AK$1,'Assumptions (Petroleum)'!$V$9,'Assumptions (Petroleum)'!$V$4*Model!$I$2253*AVERAGE('Assumptions (Petroleum)'!$E$2:$G$2)/10^9),0)</f>
        <v>-0.0002099535991</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-0.0001760139887</v>
      </c>
      <c r="K2317" s="160">
        <f>IF($J$2253&gt;0,PPMT('Assumptions (Petroleum)'!$V$6,Model!X$1,'Assumptions (Petroleum)'!$V$9,'Assumptions (Petroleum)'!$V$4*Model!$J$2253*AVERAGE('Assumptions (Petroleum)'!$F$2:$H$2)/10^9),0)</f>
        <v>-0.0001843746532</v>
      </c>
      <c r="L2317" s="160">
        <f>IF($J$2253&gt;0,PPMT('Assumptions (Petroleum)'!$V$6,Model!Y$1,'Assumptions (Petroleum)'!$V$9,'Assumptions (Petroleum)'!$V$4*Model!$J$2253*AVERAGE('Assumptions (Petroleum)'!$F$2:$H$2)/10^9),0)</f>
        <v>-0.0001931324492</v>
      </c>
      <c r="M2317" s="160">
        <f>IF($J$2253&gt;0,PPMT('Assumptions (Petroleum)'!$V$6,Model!Z$1,'Assumptions (Petroleum)'!$V$9,'Assumptions (Petroleum)'!$V$4*Model!$J$2253*AVERAGE('Assumptions (Petroleum)'!$F$2:$H$2)/10^9),0)</f>
        <v>-0.0002023062406</v>
      </c>
      <c r="N2317" s="160">
        <f>IF($J$2253&gt;0,PPMT('Assumptions (Petroleum)'!$V$6,Model!AA$1,'Assumptions (Petroleum)'!$V$9,'Assumptions (Petroleum)'!$V$4*Model!$J$2253*AVERAGE('Assumptions (Petroleum)'!$F$2:$H$2)/10^9),0)</f>
        <v>-0.000211915787</v>
      </c>
      <c r="O2317" s="160">
        <f>IF($J$2253&gt;0,PPMT('Assumptions (Petroleum)'!$V$6,Model!AB$1,'Assumptions (Petroleum)'!$V$9,'Assumptions (Petroleum)'!$V$4*Model!$J$2253*AVERAGE('Assumptions (Petroleum)'!$F$2:$H$2)/10^9),0)</f>
        <v>-0.0002219817869</v>
      </c>
      <c r="P2317" s="160">
        <f>IF($J$2253&gt;0,PPMT('Assumptions (Petroleum)'!$V$6,Model!AC$1,'Assumptions (Petroleum)'!$V$9,'Assumptions (Petroleum)'!$V$4*Model!$J$2253*AVERAGE('Assumptions (Petroleum)'!$F$2:$H$2)/10^9),0)</f>
        <v>-0.0002325259218</v>
      </c>
      <c r="Q2317" s="160">
        <f>IF($J$2253&gt;0,PPMT('Assumptions (Petroleum)'!$V$6,Model!AD$1,'Assumptions (Petroleum)'!$V$9,'Assumptions (Petroleum)'!$V$4*Model!$J$2253*AVERAGE('Assumptions (Petroleum)'!$F$2:$H$2)/10^9),0)</f>
        <v>-0.000243570903</v>
      </c>
      <c r="R2317" s="160">
        <f>IF($J$2253&gt;0,PPMT('Assumptions (Petroleum)'!$V$6,Model!AE$1,'Assumptions (Petroleum)'!$V$9,'Assumptions (Petroleum)'!$V$4*Model!$J$2253*AVERAGE('Assumptions (Petroleum)'!$F$2:$H$2)/10^9),0)</f>
        <v>-0.0002551405209</v>
      </c>
      <c r="S2317" s="160">
        <f>IF($J$2253&gt;0,PPMT('Assumptions (Petroleum)'!$V$6,Model!AF$1,'Assumptions (Petroleum)'!$V$9,'Assumptions (Petroleum)'!$V$4*Model!$J$2253*AVERAGE('Assumptions (Petroleum)'!$F$2:$H$2)/10^9),0)</f>
        <v>-0.0002672596957</v>
      </c>
      <c r="T2317" s="160">
        <f>IF($J$2253&gt;0,PPMT('Assumptions (Petroleum)'!$V$6,Model!AG$1,'Assumptions (Petroleum)'!$V$9,'Assumptions (Petroleum)'!$V$4*Model!$J$2253*AVERAGE('Assumptions (Petroleum)'!$F$2:$H$2)/10^9),0)</f>
        <v>-0.0002799545312</v>
      </c>
      <c r="U2317" s="160">
        <f>IF($J$2253&gt;0,PPMT('Assumptions (Petroleum)'!$V$6,Model!AH$1,'Assumptions (Petroleum)'!$V$9,'Assumptions (Petroleum)'!$V$4*Model!$J$2253*AVERAGE('Assumptions (Petroleum)'!$F$2:$H$2)/10^9),0)</f>
        <v>-0.0002932523715</v>
      </c>
      <c r="V2317" s="160">
        <f>IF($J$2253&gt;0,PPMT('Assumptions (Petroleum)'!$V$6,Model!AI$1,'Assumptions (Petroleum)'!$V$9,'Assumptions (Petroleum)'!$V$4*Model!$J$2253*AVERAGE('Assumptions (Petroleum)'!$F$2:$H$2)/10^9),0)</f>
        <v>-0.0003071818591</v>
      </c>
      <c r="W2317" s="160">
        <f>IF($J$2253&gt;0,PPMT('Assumptions (Petroleum)'!$V$6,Model!AJ$1,'Assumptions (Petroleum)'!$V$9,'Assumptions (Petroleum)'!$V$4*Model!$J$2253*AVERAGE('Assumptions (Petroleum)'!$F$2:$H$2)/10^9),0)</f>
        <v>-0.0003217729974</v>
      </c>
      <c r="X2317" s="160">
        <f>IF($J$2253&gt;0,PPMT('Assumptions (Petroleum)'!$V$6,Model!AK$1,'Assumptions (Petroleum)'!$V$9,'Assumptions (Petroleum)'!$V$4*Model!$J$2253*AVERAGE('Assumptions (Petroleum)'!$F$2:$H$2)/10^9),0)</f>
        <v>-0.0003370572148</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-0.00004223897713</v>
      </c>
      <c r="L2318" s="160">
        <f>IF($K$2253&gt;0,PPMT('Assumptions (Petroleum)'!$V$6,Model!X$1,'Assumptions (Petroleum)'!$V$9,'Assumptions (Petroleum)'!$V$4*Model!$K$2253*AVERAGE('Assumptions (Petroleum)'!$G$2:$I$2)/10^9),0)</f>
        <v>-0.00004424532855</v>
      </c>
      <c r="M2318" s="160">
        <f>IF($K$2253&gt;0,PPMT('Assumptions (Petroleum)'!$V$6,Model!Y$1,'Assumptions (Petroleum)'!$V$9,'Assumptions (Petroleum)'!$V$4*Model!$K$2253*AVERAGE('Assumptions (Petroleum)'!$G$2:$I$2)/10^9),0)</f>
        <v>-0.00004634698165</v>
      </c>
      <c r="N2318" s="160">
        <f>IF($K$2253&gt;0,PPMT('Assumptions (Petroleum)'!$V$6,Model!Z$1,'Assumptions (Petroleum)'!$V$9,'Assumptions (Petroleum)'!$V$4*Model!$K$2253*AVERAGE('Assumptions (Petroleum)'!$G$2:$I$2)/10^9),0)</f>
        <v>-0.00004854846328</v>
      </c>
      <c r="O2318" s="160">
        <f>IF($K$2253&gt;0,PPMT('Assumptions (Petroleum)'!$V$6,Model!AA$1,'Assumptions (Petroleum)'!$V$9,'Assumptions (Petroleum)'!$V$4*Model!$K$2253*AVERAGE('Assumptions (Petroleum)'!$G$2:$I$2)/10^9),0)</f>
        <v>-0.00005085451529</v>
      </c>
      <c r="P2318" s="160">
        <f>IF($K$2253&gt;0,PPMT('Assumptions (Petroleum)'!$V$6,Model!AB$1,'Assumptions (Petroleum)'!$V$9,'Assumptions (Petroleum)'!$V$4*Model!$K$2253*AVERAGE('Assumptions (Petroleum)'!$G$2:$I$2)/10^9),0)</f>
        <v>-0.00005327010476</v>
      </c>
      <c r="Q2318" s="160">
        <f>IF($K$2253&gt;0,PPMT('Assumptions (Petroleum)'!$V$6,Model!AC$1,'Assumptions (Petroleum)'!$V$9,'Assumptions (Petroleum)'!$V$4*Model!$K$2253*AVERAGE('Assumptions (Petroleum)'!$G$2:$I$2)/10^9),0)</f>
        <v>-0.00005580043474</v>
      </c>
      <c r="R2318" s="160">
        <f>IF($K$2253&gt;0,PPMT('Assumptions (Petroleum)'!$V$6,Model!AD$1,'Assumptions (Petroleum)'!$V$9,'Assumptions (Petroleum)'!$V$4*Model!$K$2253*AVERAGE('Assumptions (Petroleum)'!$G$2:$I$2)/10^9),0)</f>
        <v>-0.00005845095539</v>
      </c>
      <c r="S2318" s="160">
        <f>IF($K$2253&gt;0,PPMT('Assumptions (Petroleum)'!$V$6,Model!AE$1,'Assumptions (Petroleum)'!$V$9,'Assumptions (Petroleum)'!$V$4*Model!$K$2253*AVERAGE('Assumptions (Petroleum)'!$G$2:$I$2)/10^9),0)</f>
        <v>-0.00006122737577</v>
      </c>
      <c r="T2318" s="160">
        <f>IF($K$2253&gt;0,PPMT('Assumptions (Petroleum)'!$V$6,Model!AF$1,'Assumptions (Petroleum)'!$V$9,'Assumptions (Petroleum)'!$V$4*Model!$K$2253*AVERAGE('Assumptions (Petroleum)'!$G$2:$I$2)/10^9),0)</f>
        <v>-0.00006413567612</v>
      </c>
      <c r="U2318" s="160">
        <f>IF($K$2253&gt;0,PPMT('Assumptions (Petroleum)'!$V$6,Model!AG$1,'Assumptions (Petroleum)'!$V$9,'Assumptions (Petroleum)'!$V$4*Model!$K$2253*AVERAGE('Assumptions (Petroleum)'!$G$2:$I$2)/10^9),0)</f>
        <v>-0.00006718212074</v>
      </c>
      <c r="V2318" s="160">
        <f>IF($K$2253&gt;0,PPMT('Assumptions (Petroleum)'!$V$6,Model!AH$1,'Assumptions (Petroleum)'!$V$9,'Assumptions (Petroleum)'!$V$4*Model!$K$2253*AVERAGE('Assumptions (Petroleum)'!$G$2:$I$2)/10^9),0)</f>
        <v>-0.00007037327147</v>
      </c>
      <c r="W2318" s="160">
        <f>IF($K$2253&gt;0,PPMT('Assumptions (Petroleum)'!$V$6,Model!AI$1,'Assumptions (Petroleum)'!$V$9,'Assumptions (Petroleum)'!$V$4*Model!$K$2253*AVERAGE('Assumptions (Petroleum)'!$G$2:$I$2)/10^9),0)</f>
        <v>-0.00007371600187</v>
      </c>
      <c r="X2318" s="160">
        <f>IF($K$2253&gt;0,PPMT('Assumptions (Petroleum)'!$V$6,Model!AJ$1,'Assumptions (Petroleum)'!$V$9,'Assumptions (Petroleum)'!$V$4*Model!$K$2253*AVERAGE('Assumptions (Petroleum)'!$G$2:$I$2)/10^9),0)</f>
        <v>-0.00007721751196</v>
      </c>
      <c r="Y2318" s="160">
        <f>IF($K$2253&gt;0,PPMT('Assumptions (Petroleum)'!$V$6,Model!AK$1,'Assumptions (Petroleum)'!$V$9,'Assumptions (Petroleum)'!$V$4*Model!$K$2253*AVERAGE('Assumptions (Petroleum)'!$G$2:$I$2)/10^9),0)</f>
        <v>-0.00008088534377</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-0.0001757452759</v>
      </c>
      <c r="N2320" s="160">
        <f>IF($M$2253&gt;0,PPMT('Assumptions (Petroleum)'!$V$6,Model!X$1,'Assumptions (Petroleum)'!$V$9,'Assumptions (Petroleum)'!$V$4*Model!$M$2253*AVERAGE('Assumptions (Petroleum)'!$I$2:$K$2)/10^9),0)</f>
        <v>-0.0001840931765</v>
      </c>
      <c r="O2320" s="160">
        <f>IF($M$2253&gt;0,PPMT('Assumptions (Petroleum)'!$V$6,Model!Y$1,'Assumptions (Petroleum)'!$V$9,'Assumptions (Petroleum)'!$V$4*Model!$M$2253*AVERAGE('Assumptions (Petroleum)'!$I$2:$K$2)/10^9),0)</f>
        <v>-0.0001928376024</v>
      </c>
      <c r="P2320" s="160">
        <f>IF($M$2253&gt;0,PPMT('Assumptions (Petroleum)'!$V$6,Model!Z$1,'Assumptions (Petroleum)'!$V$9,'Assumptions (Petroleum)'!$V$4*Model!$M$2253*AVERAGE('Assumptions (Petroleum)'!$I$2:$K$2)/10^9),0)</f>
        <v>-0.0002019973885</v>
      </c>
      <c r="Q2320" s="160">
        <f>IF($M$2253&gt;0,PPMT('Assumptions (Petroleum)'!$V$6,Model!AA$1,'Assumptions (Petroleum)'!$V$9,'Assumptions (Petroleum)'!$V$4*Model!$M$2253*AVERAGE('Assumptions (Petroleum)'!$I$2:$K$2)/10^9),0)</f>
        <v>-0.0002115922645</v>
      </c>
      <c r="R2320" s="160">
        <f>IF($M$2253&gt;0,PPMT('Assumptions (Petroleum)'!$V$6,Model!AB$1,'Assumptions (Petroleum)'!$V$9,'Assumptions (Petroleum)'!$V$4*Model!$M$2253*AVERAGE('Assumptions (Petroleum)'!$I$2:$K$2)/10^9),0)</f>
        <v>-0.000221642897</v>
      </c>
      <c r="S2320" s="160">
        <f>IF($M$2253&gt;0,PPMT('Assumptions (Petroleum)'!$V$6,Model!AC$1,'Assumptions (Petroleum)'!$V$9,'Assumptions (Petroleum)'!$V$4*Model!$M$2253*AVERAGE('Assumptions (Petroleum)'!$I$2:$K$2)/10^9),0)</f>
        <v>-0.0002321709347</v>
      </c>
      <c r="T2320" s="160">
        <f>IF($M$2253&gt;0,PPMT('Assumptions (Petroleum)'!$V$6,Model!AD$1,'Assumptions (Petroleum)'!$V$9,'Assumptions (Petroleum)'!$V$4*Model!$M$2253*AVERAGE('Assumptions (Petroleum)'!$I$2:$K$2)/10^9),0)</f>
        <v>-0.0002431990541</v>
      </c>
      <c r="U2320" s="160">
        <f>IF($M$2253&gt;0,PPMT('Assumptions (Petroleum)'!$V$6,Model!AE$1,'Assumptions (Petroleum)'!$V$9,'Assumptions (Petroleum)'!$V$4*Model!$M$2253*AVERAGE('Assumptions (Petroleum)'!$I$2:$K$2)/10^9),0)</f>
        <v>-0.0002547510091</v>
      </c>
      <c r="V2320" s="160">
        <f>IF($M$2253&gt;0,PPMT('Assumptions (Petroleum)'!$V$6,Model!AF$1,'Assumptions (Petroleum)'!$V$9,'Assumptions (Petroleum)'!$V$4*Model!$M$2253*AVERAGE('Assumptions (Petroleum)'!$I$2:$K$2)/10^9),0)</f>
        <v>-0.0002668516821</v>
      </c>
      <c r="W2320" s="160">
        <f>IF($M$2253&gt;0,PPMT('Assumptions (Petroleum)'!$V$6,Model!AG$1,'Assumptions (Petroleum)'!$V$9,'Assumptions (Petroleum)'!$V$4*Model!$M$2253*AVERAGE('Assumptions (Petroleum)'!$I$2:$K$2)/10^9),0)</f>
        <v>-0.000279527137</v>
      </c>
      <c r="X2320" s="160">
        <f>IF($M$2253&gt;0,PPMT('Assumptions (Petroleum)'!$V$6,Model!AH$1,'Assumptions (Petroleum)'!$V$9,'Assumptions (Petroleum)'!$V$4*Model!$M$2253*AVERAGE('Assumptions (Petroleum)'!$I$2:$K$2)/10^9),0)</f>
        <v>-0.000292804676</v>
      </c>
      <c r="Y2320" s="160">
        <f>IF($M$2253&gt;0,PPMT('Assumptions (Petroleum)'!$V$6,Model!AI$1,'Assumptions (Petroleum)'!$V$9,'Assumptions (Petroleum)'!$V$4*Model!$M$2253*AVERAGE('Assumptions (Petroleum)'!$I$2:$K$2)/10^9),0)</f>
        <v>-0.0003067128981</v>
      </c>
      <c r="Z2320" s="160">
        <f>IF($M$2253&gt;0,PPMT('Assumptions (Petroleum)'!$V$6,Model!AJ$1,'Assumptions (Petroleum)'!$V$9,'Assumptions (Petroleum)'!$V$4*Model!$M$2253*AVERAGE('Assumptions (Petroleum)'!$I$2:$K$2)/10^9),0)</f>
        <v>-0.0003212817607</v>
      </c>
      <c r="AA2320" s="160">
        <f>IF($M$2253&gt;0,PPMT('Assumptions (Petroleum)'!$V$6,Model!AK$1,'Assumptions (Petroleum)'!$V$9,'Assumptions (Petroleum)'!$V$4*Model!$M$2253*AVERAGE('Assumptions (Petroleum)'!$I$2:$K$2)/10^9),0)</f>
        <v>-0.0003365426444</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-0.0001485310685</v>
      </c>
      <c r="P2322" s="160">
        <f>IF($O$2253&gt;0,PPMT('Assumptions (Petroleum)'!$V$6,Model!X$1,'Assumptions (Petroleum)'!$V$9,'Assumptions (Petroleum)'!$V$4*Model!$O$2253*AVERAGE('Assumptions (Petroleum)'!$K$2:$M$2)/10^9),0)</f>
        <v>-0.0001555862943</v>
      </c>
      <c r="Q2322" s="160">
        <f>IF($O$2253&gt;0,PPMT('Assumptions (Petroleum)'!$V$6,Model!Y$1,'Assumptions (Petroleum)'!$V$9,'Assumptions (Petroleum)'!$V$4*Model!$O$2253*AVERAGE('Assumptions (Petroleum)'!$K$2:$M$2)/10^9),0)</f>
        <v>-0.0001629766433</v>
      </c>
      <c r="R2322" s="160">
        <f>IF($O$2253&gt;0,PPMT('Assumptions (Petroleum)'!$V$6,Model!Z$1,'Assumptions (Petroleum)'!$V$9,'Assumptions (Petroleum)'!$V$4*Model!$O$2253*AVERAGE('Assumptions (Petroleum)'!$K$2:$M$2)/10^9),0)</f>
        <v>-0.0001707180338</v>
      </c>
      <c r="S2322" s="160">
        <f>IF($O$2253&gt;0,PPMT('Assumptions (Petroleum)'!$V$6,Model!AA$1,'Assumptions (Petroleum)'!$V$9,'Assumptions (Petroleum)'!$V$4*Model!$O$2253*AVERAGE('Assumptions (Petroleum)'!$K$2:$M$2)/10^9),0)</f>
        <v>-0.0001788271404</v>
      </c>
      <c r="T2322" s="160">
        <f>IF($O$2253&gt;0,PPMT('Assumptions (Petroleum)'!$V$6,Model!AB$1,'Assumptions (Petroleum)'!$V$9,'Assumptions (Petroleum)'!$V$4*Model!$O$2253*AVERAGE('Assumptions (Petroleum)'!$K$2:$M$2)/10^9),0)</f>
        <v>-0.0001873214296</v>
      </c>
      <c r="U2322" s="160">
        <f>IF($O$2253&gt;0,PPMT('Assumptions (Petroleum)'!$V$6,Model!AC$1,'Assumptions (Petroleum)'!$V$9,'Assumptions (Petroleum)'!$V$4*Model!$O$2253*AVERAGE('Assumptions (Petroleum)'!$K$2:$M$2)/10^9),0)</f>
        <v>-0.0001962191975</v>
      </c>
      <c r="V2322" s="160">
        <f>IF($O$2253&gt;0,PPMT('Assumptions (Petroleum)'!$V$6,Model!AD$1,'Assumptions (Petroleum)'!$V$9,'Assumptions (Petroleum)'!$V$4*Model!$O$2253*AVERAGE('Assumptions (Petroleum)'!$K$2:$M$2)/10^9),0)</f>
        <v>-0.0002055396094</v>
      </c>
      <c r="W2322" s="160">
        <f>IF($O$2253&gt;0,PPMT('Assumptions (Petroleum)'!$V$6,Model!AE$1,'Assumptions (Petroleum)'!$V$9,'Assumptions (Petroleum)'!$V$4*Model!$O$2253*AVERAGE('Assumptions (Petroleum)'!$K$2:$M$2)/10^9),0)</f>
        <v>-0.0002153027409</v>
      </c>
      <c r="X2322" s="160">
        <f>IF($O$2253&gt;0,PPMT('Assumptions (Petroleum)'!$V$6,Model!AF$1,'Assumptions (Petroleum)'!$V$9,'Assumptions (Petroleum)'!$V$4*Model!$O$2253*AVERAGE('Assumptions (Petroleum)'!$K$2:$M$2)/10^9),0)</f>
        <v>-0.000225529621</v>
      </c>
      <c r="Y2322" s="160">
        <f>IF($O$2253&gt;0,PPMT('Assumptions (Petroleum)'!$V$6,Model!AG$1,'Assumptions (Petroleum)'!$V$9,'Assumptions (Petroleum)'!$V$4*Model!$O$2253*AVERAGE('Assumptions (Petroleum)'!$K$2:$M$2)/10^9),0)</f>
        <v>-0.000236242278</v>
      </c>
      <c r="Z2322" s="160">
        <f>IF($O$2253&gt;0,PPMT('Assumptions (Petroleum)'!$V$6,Model!AH$1,'Assumptions (Petroleum)'!$V$9,'Assumptions (Petroleum)'!$V$4*Model!$O$2253*AVERAGE('Assumptions (Petroleum)'!$K$2:$M$2)/10^9),0)</f>
        <v>-0.0002474637863</v>
      </c>
      <c r="AA2322" s="160">
        <f>IF($O$2253&gt;0,PPMT('Assumptions (Petroleum)'!$V$6,Model!AI$1,'Assumptions (Petroleum)'!$V$9,'Assumptions (Petroleum)'!$V$4*Model!$O$2253*AVERAGE('Assumptions (Petroleum)'!$K$2:$M$2)/10^9),0)</f>
        <v>-0.0002592183161</v>
      </c>
      <c r="AB2322" s="160">
        <f>IF($O$2253&gt;0,PPMT('Assumptions (Petroleum)'!$V$6,Model!AJ$1,'Assumptions (Petroleum)'!$V$9,'Assumptions (Petroleum)'!$V$4*Model!$O$2253*AVERAGE('Assumptions (Petroleum)'!$K$2:$M$2)/10^9),0)</f>
        <v>-0.0002715311861</v>
      </c>
      <c r="AC2322" s="160">
        <f>IF($O$2253&gt;0,PPMT('Assumptions (Petroleum)'!$V$6,Model!AK$1,'Assumptions (Petroleum)'!$V$9,'Assumptions (Petroleum)'!$V$4*Model!$O$2253*AVERAGE('Assumptions (Petroleum)'!$K$2:$M$2)/10^9),0)</f>
        <v>-0.0002844289175</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-0.00007130754413</v>
      </c>
      <c r="R2324" s="160">
        <f>IF($Q$2253&gt;0,PPMT('Assumptions (Petroleum)'!$V$6,Model!X$1,'Assumptions (Petroleum)'!$V$9,'Assumptions (Petroleum)'!$V$4*Model!$Q$2253*AVERAGE('Assumptions (Petroleum)'!$M$2:$O$2)/10^9),0)</f>
        <v>-0.00007469465248</v>
      </c>
      <c r="S2324" s="160">
        <f>IF($Q$2253&gt;0,PPMT('Assumptions (Petroleum)'!$V$6,Model!Y$1,'Assumptions (Petroleum)'!$V$9,'Assumptions (Petroleum)'!$V$4*Model!$Q$2253*AVERAGE('Assumptions (Petroleum)'!$M$2:$O$2)/10^9),0)</f>
        <v>-0.00007824264847</v>
      </c>
      <c r="T2324" s="160">
        <f>IF($Q$2253&gt;0,PPMT('Assumptions (Petroleum)'!$V$6,Model!Z$1,'Assumptions (Petroleum)'!$V$9,'Assumptions (Petroleum)'!$V$4*Model!$Q$2253*AVERAGE('Assumptions (Petroleum)'!$M$2:$O$2)/10^9),0)</f>
        <v>-0.00008195917427</v>
      </c>
      <c r="U2324" s="160">
        <f>IF($Q$2253&gt;0,PPMT('Assumptions (Petroleum)'!$V$6,Model!AA$1,'Assumptions (Petroleum)'!$V$9,'Assumptions (Petroleum)'!$V$4*Model!$Q$2253*AVERAGE('Assumptions (Petroleum)'!$M$2:$O$2)/10^9),0)</f>
        <v>-0.00008585223505</v>
      </c>
      <c r="V2324" s="160">
        <f>IF($Q$2253&gt;0,PPMT('Assumptions (Petroleum)'!$V$6,Model!AB$1,'Assumptions (Petroleum)'!$V$9,'Assumptions (Petroleum)'!$V$4*Model!$Q$2253*AVERAGE('Assumptions (Petroleum)'!$M$2:$O$2)/10^9),0)</f>
        <v>-0.00008993021621</v>
      </c>
      <c r="W2324" s="160">
        <f>IF($Q$2253&gt;0,PPMT('Assumptions (Petroleum)'!$V$6,Model!AC$1,'Assumptions (Petroleum)'!$V$9,'Assumptions (Petroleum)'!$V$4*Model!$Q$2253*AVERAGE('Assumptions (Petroleum)'!$M$2:$O$2)/10^9),0)</f>
        <v>-0.00009420190148</v>
      </c>
      <c r="X2324" s="160">
        <f>IF($Q$2253&gt;0,PPMT('Assumptions (Petroleum)'!$V$6,Model!AD$1,'Assumptions (Petroleum)'!$V$9,'Assumptions (Petroleum)'!$V$4*Model!$Q$2253*AVERAGE('Assumptions (Petroleum)'!$M$2:$O$2)/10^9),0)</f>
        <v>-0.00009867649181</v>
      </c>
      <c r="Y2324" s="160">
        <f>IF($Q$2253&gt;0,PPMT('Assumptions (Petroleum)'!$V$6,Model!AE$1,'Assumptions (Petroleum)'!$V$9,'Assumptions (Petroleum)'!$V$4*Model!$Q$2253*AVERAGE('Assumptions (Petroleum)'!$M$2:$O$2)/10^9),0)</f>
        <v>-0.0001033636252</v>
      </c>
      <c r="Z2324" s="160">
        <f>IF($Q$2253&gt;0,PPMT('Assumptions (Petroleum)'!$V$6,Model!AF$1,'Assumptions (Petroleum)'!$V$9,'Assumptions (Petroleum)'!$V$4*Model!$Q$2253*AVERAGE('Assumptions (Petroleum)'!$M$2:$O$2)/10^9),0)</f>
        <v>-0.0001082733974</v>
      </c>
      <c r="AA2324" s="160">
        <f>IF($Q$2253&gt;0,PPMT('Assumptions (Petroleum)'!$V$6,Model!AG$1,'Assumptions (Petroleum)'!$V$9,'Assumptions (Petroleum)'!$V$4*Model!$Q$2253*AVERAGE('Assumptions (Petroleum)'!$M$2:$O$2)/10^9),0)</f>
        <v>-0.0001134163837</v>
      </c>
      <c r="AB2324" s="160">
        <f>IF($Q$2253&gt;0,PPMT('Assumptions (Petroleum)'!$V$6,Model!AH$1,'Assumptions (Petroleum)'!$V$9,'Assumptions (Petroleum)'!$V$4*Model!$Q$2253*AVERAGE('Assumptions (Petroleum)'!$M$2:$O$2)/10^9),0)</f>
        <v>-0.000118803662</v>
      </c>
      <c r="AC2324" s="160">
        <f>IF($Q$2253&gt;0,PPMT('Assumptions (Petroleum)'!$V$6,Model!AI$1,'Assumptions (Petroleum)'!$V$9,'Assumptions (Petroleum)'!$V$4*Model!$Q$2253*AVERAGE('Assumptions (Petroleum)'!$M$2:$O$2)/10^9),0)</f>
        <v>-0.0001244468359</v>
      </c>
      <c r="AD2324" s="160">
        <f>IF($Q$2253&gt;0,PPMT('Assumptions (Petroleum)'!$V$6,Model!AJ$1,'Assumptions (Petroleum)'!$V$9,'Assumptions (Petroleum)'!$V$4*Model!$Q$2253*AVERAGE('Assumptions (Petroleum)'!$M$2:$O$2)/10^9),0)</f>
        <v>-0.0001303580606</v>
      </c>
      <c r="AE2324" s="160">
        <f>IF($Q$2253&gt;0,PPMT('Assumptions (Petroleum)'!$V$6,Model!AK$1,'Assumptions (Petroleum)'!$V$9,'Assumptions (Petroleum)'!$V$4*Model!$Q$2253*AVERAGE('Assumptions (Petroleum)'!$M$2:$O$2)/10^9),0)</f>
        <v>-0.0001365500685</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-0.00006060512778</v>
      </c>
      <c r="S2325" s="177">
        <f>IF($R$2253&gt;0,PPMT('Assumptions (Petroleum)'!$V$6,Model!X$1,'Assumptions (Petroleum)'!$V$9,'Assumptions (Petroleum)'!$V$4*Model!$R$2253*AVERAGE('Assumptions (Petroleum)'!$N$2:$P$2)/10^9),0)</f>
        <v>-0.00006348387135</v>
      </c>
      <c r="T2325" s="177">
        <f>IF($R$2253&gt;0,PPMT('Assumptions (Petroleum)'!$V$6,Model!Y$1,'Assumptions (Petroleum)'!$V$9,'Assumptions (Petroleum)'!$V$4*Model!$R$2253*AVERAGE('Assumptions (Petroleum)'!$N$2:$P$2)/10^9),0)</f>
        <v>-0.00006649935524</v>
      </c>
      <c r="U2325" s="177">
        <f>IF($R$2253&gt;0,PPMT('Assumptions (Petroleum)'!$V$6,Model!Z$1,'Assumptions (Petroleum)'!$V$9,'Assumptions (Petroleum)'!$V$4*Model!$R$2253*AVERAGE('Assumptions (Petroleum)'!$N$2:$P$2)/10^9),0)</f>
        <v>-0.00006965807462</v>
      </c>
      <c r="V2325" s="177">
        <f>IF($R$2253&gt;0,PPMT('Assumptions (Petroleum)'!$V$6,Model!AA$1,'Assumptions (Petroleum)'!$V$9,'Assumptions (Petroleum)'!$V$4*Model!$R$2253*AVERAGE('Assumptions (Petroleum)'!$N$2:$P$2)/10^9),0)</f>
        <v>-0.00007296683316</v>
      </c>
      <c r="W2325" s="177">
        <f>IF($R$2253&gt;0,PPMT('Assumptions (Petroleum)'!$V$6,Model!AB$1,'Assumptions (Petroleum)'!$V$9,'Assumptions (Petroleum)'!$V$4*Model!$R$2253*AVERAGE('Assumptions (Petroleum)'!$N$2:$P$2)/10^9),0)</f>
        <v>-0.00007643275774</v>
      </c>
      <c r="X2325" s="177">
        <f>IF($R$2253&gt;0,PPMT('Assumptions (Petroleum)'!$V$6,Model!AC$1,'Assumptions (Petroleum)'!$V$9,'Assumptions (Petroleum)'!$V$4*Model!$R$2253*AVERAGE('Assumptions (Petroleum)'!$N$2:$P$2)/10^9),0)</f>
        <v>-0.00008006331373</v>
      </c>
      <c r="Y2325" s="177">
        <f>IF($R$2253&gt;0,PPMT('Assumptions (Petroleum)'!$V$6,Model!AD$1,'Assumptions (Petroleum)'!$V$9,'Assumptions (Petroleum)'!$V$4*Model!$R$2253*AVERAGE('Assumptions (Petroleum)'!$N$2:$P$2)/10^9),0)</f>
        <v>-0.00008386632113</v>
      </c>
      <c r="Z2325" s="177">
        <f>IF($R$2253&gt;0,PPMT('Assumptions (Petroleum)'!$V$6,Model!AE$1,'Assumptions (Petroleum)'!$V$9,'Assumptions (Petroleum)'!$V$4*Model!$R$2253*AVERAGE('Assumptions (Petroleum)'!$N$2:$P$2)/10^9),0)</f>
        <v>-0.00008784997138</v>
      </c>
      <c r="AA2325" s="177">
        <f>IF($R$2253&gt;0,PPMT('Assumptions (Petroleum)'!$V$6,Model!AF$1,'Assumptions (Petroleum)'!$V$9,'Assumptions (Petroleum)'!$V$4*Model!$R$2253*AVERAGE('Assumptions (Petroleum)'!$N$2:$P$2)/10^9),0)</f>
        <v>-0.00009202284503</v>
      </c>
      <c r="AB2325" s="177">
        <f>IF($R$2253&gt;0,PPMT('Assumptions (Petroleum)'!$V$6,Model!AG$1,'Assumptions (Petroleum)'!$V$9,'Assumptions (Petroleum)'!$V$4*Model!$R$2253*AVERAGE('Assumptions (Petroleum)'!$N$2:$P$2)/10^9),0)</f>
        <v>-0.00009639393016</v>
      </c>
      <c r="AC2325" s="177">
        <f>IF($R$2253&gt;0,PPMT('Assumptions (Petroleum)'!$V$6,Model!AH$1,'Assumptions (Petroleum)'!$V$9,'Assumptions (Petroleum)'!$V$4*Model!$R$2253*AVERAGE('Assumptions (Petroleum)'!$N$2:$P$2)/10^9),0)</f>
        <v>-0.0001009726418</v>
      </c>
      <c r="AD2325" s="177">
        <f>IF($R$2253&gt;0,PPMT('Assumptions (Petroleum)'!$V$6,Model!AI$1,'Assumptions (Petroleum)'!$V$9,'Assumptions (Petroleum)'!$V$4*Model!$R$2253*AVERAGE('Assumptions (Petroleum)'!$N$2:$P$2)/10^9),0)</f>
        <v>-0.0001057688423</v>
      </c>
      <c r="AE2325" s="177">
        <f>IF($R$2253&gt;0,PPMT('Assumptions (Petroleum)'!$V$6,Model!AJ$1,'Assumptions (Petroleum)'!$V$9,'Assumptions (Petroleum)'!$V$4*Model!$R$2253*AVERAGE('Assumptions (Petroleum)'!$N$2:$P$2)/10^9),0)</f>
        <v>-0.0001107928623</v>
      </c>
      <c r="AF2325" s="177">
        <f>IF($R$2253&gt;0,PPMT('Assumptions (Petroleum)'!$V$6,Model!AK$1,'Assumptions (Petroleum)'!$V$9,'Assumptions (Petroleum)'!$V$4*Model!$R$2253*AVERAGE('Assumptions (Petroleum)'!$N$2:$P$2)/10^9),0)</f>
        <v>-0.0001160555233</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-0.0001977946259</v>
      </c>
      <c r="T2326" s="160">
        <f>IF($S$2253&gt;0,PPMT('Assumptions (Petroleum)'!$V$6,Model!X$1,'Assumptions (Petroleum)'!$V$9,'Assumptions (Petroleum)'!$V$4*Model!$S$2253*AVERAGE('Assumptions (Petroleum)'!$O$2:$Q$2)/10^9),0)</f>
        <v>-0.0002071898706</v>
      </c>
      <c r="U2326" s="160">
        <f>IF($S$2253&gt;0,PPMT('Assumptions (Petroleum)'!$V$6,Model!Y$1,'Assumptions (Petroleum)'!$V$9,'Assumptions (Petroleum)'!$V$4*Model!$S$2253*AVERAGE('Assumptions (Petroleum)'!$O$2:$Q$2)/10^9),0)</f>
        <v>-0.0002170313894</v>
      </c>
      <c r="V2326" s="160">
        <f>IF($S$2253&gt;0,PPMT('Assumptions (Petroleum)'!$V$6,Model!Z$1,'Assumptions (Petroleum)'!$V$9,'Assumptions (Petroleum)'!$V$4*Model!$S$2253*AVERAGE('Assumptions (Petroleum)'!$O$2:$Q$2)/10^9),0)</f>
        <v>-0.0002273403804</v>
      </c>
      <c r="W2326" s="160">
        <f>IF($S$2253&gt;0,PPMT('Assumptions (Petroleum)'!$V$6,Model!AA$1,'Assumptions (Petroleum)'!$V$9,'Assumptions (Petroleum)'!$V$4*Model!$S$2253*AVERAGE('Assumptions (Petroleum)'!$O$2:$Q$2)/10^9),0)</f>
        <v>-0.0002381390485</v>
      </c>
      <c r="X2326" s="160">
        <f>IF($S$2253&gt;0,PPMT('Assumptions (Petroleum)'!$V$6,Model!AB$1,'Assumptions (Petroleum)'!$V$9,'Assumptions (Petroleum)'!$V$4*Model!$S$2253*AVERAGE('Assumptions (Petroleum)'!$O$2:$Q$2)/10^9),0)</f>
        <v>-0.0002494506533</v>
      </c>
      <c r="Y2326" s="160">
        <f>IF($S$2253&gt;0,PPMT('Assumptions (Petroleum)'!$V$6,Model!AC$1,'Assumptions (Petroleum)'!$V$9,'Assumptions (Petroleum)'!$V$4*Model!$S$2253*AVERAGE('Assumptions (Petroleum)'!$O$2:$Q$2)/10^9),0)</f>
        <v>-0.0002612995594</v>
      </c>
      <c r="Z2326" s="160">
        <f>IF($S$2253&gt;0,PPMT('Assumptions (Petroleum)'!$V$6,Model!AD$1,'Assumptions (Petroleum)'!$V$9,'Assumptions (Petroleum)'!$V$4*Model!$S$2253*AVERAGE('Assumptions (Petroleum)'!$O$2:$Q$2)/10^9),0)</f>
        <v>-0.0002737112884</v>
      </c>
      <c r="AA2326" s="160">
        <f>IF($S$2253&gt;0,PPMT('Assumptions (Petroleum)'!$V$6,Model!AE$1,'Assumptions (Petroleum)'!$V$9,'Assumptions (Petroleum)'!$V$4*Model!$S$2253*AVERAGE('Assumptions (Petroleum)'!$O$2:$Q$2)/10^9),0)</f>
        <v>-0.0002867125746</v>
      </c>
      <c r="AB2326" s="160">
        <f>IF($S$2253&gt;0,PPMT('Assumptions (Petroleum)'!$V$6,Model!AF$1,'Assumptions (Petroleum)'!$V$9,'Assumptions (Petroleum)'!$V$4*Model!$S$2253*AVERAGE('Assumptions (Petroleum)'!$O$2:$Q$2)/10^9),0)</f>
        <v>-0.0003003314219</v>
      </c>
      <c r="AC2326" s="160">
        <f>IF($S$2253&gt;0,PPMT('Assumptions (Petroleum)'!$V$6,Model!AG$1,'Assumptions (Petroleum)'!$V$9,'Assumptions (Petroleum)'!$V$4*Model!$S$2253*AVERAGE('Assumptions (Petroleum)'!$O$2:$Q$2)/10^9),0)</f>
        <v>-0.0003145971645</v>
      </c>
      <c r="AD2326" s="160">
        <f>IF($S$2253&gt;0,PPMT('Assumptions (Petroleum)'!$V$6,Model!AH$1,'Assumptions (Petroleum)'!$V$9,'Assumptions (Petroleum)'!$V$4*Model!$S$2253*AVERAGE('Assumptions (Petroleum)'!$O$2:$Q$2)/10^9),0)</f>
        <v>-0.0003295405298</v>
      </c>
      <c r="AE2326" s="160">
        <f>IF($S$2253&gt;0,PPMT('Assumptions (Petroleum)'!$V$6,Model!AI$1,'Assumptions (Petroleum)'!$V$9,'Assumptions (Petroleum)'!$V$4*Model!$S$2253*AVERAGE('Assumptions (Petroleum)'!$O$2:$Q$2)/10^9),0)</f>
        <v>-0.0003451937049</v>
      </c>
      <c r="AF2326" s="160">
        <f>IF($S$2253&gt;0,PPMT('Assumptions (Petroleum)'!$V$6,Model!AJ$1,'Assumptions (Petroleum)'!$V$9,'Assumptions (Petroleum)'!$V$4*Model!$S$2253*AVERAGE('Assumptions (Petroleum)'!$O$2:$Q$2)/10^9),0)</f>
        <v>-0.0003615904059</v>
      </c>
      <c r="AG2326" s="160">
        <f>IF($S$2253&gt;0,PPMT('Assumptions (Petroleum)'!$V$6,Model!AK$1,'Assumptions (Petroleum)'!$V$9,'Assumptions (Petroleum)'!$V$4*Model!$S$2253*AVERAGE('Assumptions (Petroleum)'!$O$2:$Q$2)/10^9),0)</f>
        <v>-0.0003787659502</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-0.0003530267984</v>
      </c>
      <c r="U2327" s="160">
        <f>IF($T$2253&gt;0,PPMT('Assumptions (Petroleum)'!$V$6,Model!X$1,'Assumptions (Petroleum)'!$V$9,'Assumptions (Petroleum)'!$V$4*Model!$T$2253*AVERAGE('Assumptions (Petroleum)'!$P$2:$R$2)/10^9),0)</f>
        <v>-0.0003697955714</v>
      </c>
      <c r="V2327" s="160">
        <f>IF($T$2253&gt;0,PPMT('Assumptions (Petroleum)'!$V$6,Model!Y$1,'Assumptions (Petroleum)'!$V$9,'Assumptions (Petroleum)'!$V$4*Model!$T$2253*AVERAGE('Assumptions (Petroleum)'!$P$2:$R$2)/10^9),0)</f>
        <v>-0.000387360861</v>
      </c>
      <c r="W2327" s="160">
        <f>IF($T$2253&gt;0,PPMT('Assumptions (Petroleum)'!$V$6,Model!Z$1,'Assumptions (Petroleum)'!$V$9,'Assumptions (Petroleum)'!$V$4*Model!$T$2253*AVERAGE('Assumptions (Petroleum)'!$P$2:$R$2)/10^9),0)</f>
        <v>-0.0004057605019</v>
      </c>
      <c r="X2327" s="160">
        <f>IF($T$2253&gt;0,PPMT('Assumptions (Petroleum)'!$V$6,Model!AA$1,'Assumptions (Petroleum)'!$V$9,'Assumptions (Petroleum)'!$V$4*Model!$T$2253*AVERAGE('Assumptions (Petroleum)'!$P$2:$R$2)/10^9),0)</f>
        <v>-0.0004250341257</v>
      </c>
      <c r="Y2327" s="160">
        <f>IF($T$2253&gt;0,PPMT('Assumptions (Petroleum)'!$V$6,Model!AB$1,'Assumptions (Petroleum)'!$V$9,'Assumptions (Petroleum)'!$V$4*Model!$T$2253*AVERAGE('Assumptions (Petroleum)'!$P$2:$R$2)/10^9),0)</f>
        <v>-0.0004452232467</v>
      </c>
      <c r="Z2327" s="160">
        <f>IF($T$2253&gt;0,PPMT('Assumptions (Petroleum)'!$V$6,Model!AC$1,'Assumptions (Petroleum)'!$V$9,'Assumptions (Petroleum)'!$V$4*Model!$T$2253*AVERAGE('Assumptions (Petroleum)'!$P$2:$R$2)/10^9),0)</f>
        <v>-0.0004663713509</v>
      </c>
      <c r="AA2327" s="160">
        <f>IF($T$2253&gt;0,PPMT('Assumptions (Petroleum)'!$V$6,Model!AD$1,'Assumptions (Petroleum)'!$V$9,'Assumptions (Petroleum)'!$V$4*Model!$T$2253*AVERAGE('Assumptions (Petroleum)'!$P$2:$R$2)/10^9),0)</f>
        <v>-0.0004885239901</v>
      </c>
      <c r="AB2327" s="160">
        <f>IF($T$2253&gt;0,PPMT('Assumptions (Petroleum)'!$V$6,Model!AE$1,'Assumptions (Petroleum)'!$V$9,'Assumptions (Petroleum)'!$V$4*Model!$T$2253*AVERAGE('Assumptions (Petroleum)'!$P$2:$R$2)/10^9),0)</f>
        <v>-0.0005117288796</v>
      </c>
      <c r="AC2327" s="160">
        <f>IF($T$2253&gt;0,PPMT('Assumptions (Petroleum)'!$V$6,Model!AF$1,'Assumptions (Petroleum)'!$V$9,'Assumptions (Petroleum)'!$V$4*Model!$T$2253*AVERAGE('Assumptions (Petroleum)'!$P$2:$R$2)/10^9),0)</f>
        <v>-0.0005360360014</v>
      </c>
      <c r="AD2327" s="160">
        <f>IF($T$2253&gt;0,PPMT('Assumptions (Petroleum)'!$V$6,Model!AG$1,'Assumptions (Petroleum)'!$V$9,'Assumptions (Petroleum)'!$V$4*Model!$T$2253*AVERAGE('Assumptions (Petroleum)'!$P$2:$R$2)/10^9),0)</f>
        <v>-0.0005614977115</v>
      </c>
      <c r="AE2327" s="160">
        <f>IF($T$2253&gt;0,PPMT('Assumptions (Petroleum)'!$V$6,Model!AH$1,'Assumptions (Petroleum)'!$V$9,'Assumptions (Petroleum)'!$V$4*Model!$T$2253*AVERAGE('Assumptions (Petroleum)'!$P$2:$R$2)/10^9),0)</f>
        <v>-0.0005881688528</v>
      </c>
      <c r="AF2327" s="160">
        <f>IF($T$2253&gt;0,PPMT('Assumptions (Petroleum)'!$V$6,Model!AI$1,'Assumptions (Petroleum)'!$V$9,'Assumptions (Petroleum)'!$V$4*Model!$T$2253*AVERAGE('Assumptions (Petroleum)'!$P$2:$R$2)/10^9),0)</f>
        <v>-0.0006161068733</v>
      </c>
      <c r="AG2327" s="160">
        <f>IF($T$2253&gt;0,PPMT('Assumptions (Petroleum)'!$V$6,Model!AJ$1,'Assumptions (Petroleum)'!$V$9,'Assumptions (Petroleum)'!$V$4*Model!$T$2253*AVERAGE('Assumptions (Petroleum)'!$P$2:$R$2)/10^9),0)</f>
        <v>-0.0006453719498</v>
      </c>
      <c r="AH2327" s="160">
        <f>IF($T$2253&gt;0,PPMT('Assumptions (Petroleum)'!$V$6,Model!AK$1,'Assumptions (Petroleum)'!$V$9,'Assumptions (Petroleum)'!$V$4*Model!$T$2253*AVERAGE('Assumptions (Petroleum)'!$P$2:$R$2)/10^9),0)</f>
        <v>-0.0006760271174</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-0.0001543071417</v>
      </c>
      <c r="V2328" s="160">
        <f>IF($U$2253&gt;0,PPMT('Assumptions (Petroleum)'!$V$6,Model!X$1,'Assumptions (Petroleum)'!$V$9,'Assumptions (Petroleum)'!$V$4*Model!$U$2253*AVERAGE('Assumptions (Petroleum)'!$Q$2:$S$2)/10^9),0)</f>
        <v>-0.000161636731</v>
      </c>
      <c r="W2328" s="160">
        <f>IF($U$2253&gt;0,PPMT('Assumptions (Petroleum)'!$V$6,Model!Y$1,'Assumptions (Petroleum)'!$V$9,'Assumptions (Petroleum)'!$V$4*Model!$U$2253*AVERAGE('Assumptions (Petroleum)'!$Q$2:$S$2)/10^9),0)</f>
        <v>-0.0001693144757</v>
      </c>
      <c r="X2328" s="160">
        <f>IF($U$2253&gt;0,PPMT('Assumptions (Petroleum)'!$V$6,Model!Z$1,'Assumptions (Petroleum)'!$V$9,'Assumptions (Petroleum)'!$V$4*Model!$U$2253*AVERAGE('Assumptions (Petroleum)'!$Q$2:$S$2)/10^9),0)</f>
        <v>-0.0001773569133</v>
      </c>
      <c r="Y2328" s="160">
        <f>IF($U$2253&gt;0,PPMT('Assumptions (Petroleum)'!$V$6,Model!AA$1,'Assumptions (Petroleum)'!$V$9,'Assumptions (Petroleum)'!$V$4*Model!$U$2253*AVERAGE('Assumptions (Petroleum)'!$Q$2:$S$2)/10^9),0)</f>
        <v>-0.0001857813667</v>
      </c>
      <c r="Z2328" s="160">
        <f>IF($U$2253&gt;0,PPMT('Assumptions (Petroleum)'!$V$6,Model!AB$1,'Assumptions (Petroleum)'!$V$9,'Assumptions (Petroleum)'!$V$4*Model!$U$2253*AVERAGE('Assumptions (Petroleum)'!$Q$2:$S$2)/10^9),0)</f>
        <v>-0.0001946059816</v>
      </c>
      <c r="AA2328" s="160">
        <f>IF($U$2253&gt;0,PPMT('Assumptions (Petroleum)'!$V$6,Model!AC$1,'Assumptions (Petroleum)'!$V$9,'Assumptions (Petroleum)'!$V$4*Model!$U$2253*AVERAGE('Assumptions (Petroleum)'!$Q$2:$S$2)/10^9),0)</f>
        <v>-0.0002038497657</v>
      </c>
      <c r="AB2328" s="160">
        <f>IF($U$2253&gt;0,PPMT('Assumptions (Petroleum)'!$V$6,Model!AD$1,'Assumptions (Petroleum)'!$V$9,'Assumptions (Petroleum)'!$V$4*Model!$U$2253*AVERAGE('Assumptions (Petroleum)'!$Q$2:$S$2)/10^9),0)</f>
        <v>-0.0002135326296</v>
      </c>
      <c r="AC2328" s="160">
        <f>IF($U$2253&gt;0,PPMT('Assumptions (Petroleum)'!$V$6,Model!AE$1,'Assumptions (Petroleum)'!$V$9,'Assumptions (Petroleum)'!$V$4*Model!$U$2253*AVERAGE('Assumptions (Petroleum)'!$Q$2:$S$2)/10^9),0)</f>
        <v>-0.0002236754295</v>
      </c>
      <c r="AD2328" s="160">
        <f>IF($U$2253&gt;0,PPMT('Assumptions (Petroleum)'!$V$6,Model!AF$1,'Assumptions (Petroleum)'!$V$9,'Assumptions (Petroleum)'!$V$4*Model!$U$2253*AVERAGE('Assumptions (Petroleum)'!$Q$2:$S$2)/10^9),0)</f>
        <v>-0.0002343000124</v>
      </c>
      <c r="AE2328" s="160">
        <f>IF($U$2253&gt;0,PPMT('Assumptions (Petroleum)'!$V$6,Model!AG$1,'Assumptions (Petroleum)'!$V$9,'Assumptions (Petroleum)'!$V$4*Model!$U$2253*AVERAGE('Assumptions (Petroleum)'!$Q$2:$S$2)/10^9),0)</f>
        <v>-0.000245429263</v>
      </c>
      <c r="AF2328" s="160">
        <f>IF($U$2253&gt;0,PPMT('Assumptions (Petroleum)'!$V$6,Model!AH$1,'Assumptions (Petroleum)'!$V$9,'Assumptions (Petroleum)'!$V$4*Model!$U$2253*AVERAGE('Assumptions (Petroleum)'!$Q$2:$S$2)/10^9),0)</f>
        <v>-0.0002570871529</v>
      </c>
      <c r="AG2328" s="160">
        <f>IF($U$2253&gt;0,PPMT('Assumptions (Petroleum)'!$V$6,Model!AI$1,'Assumptions (Petroleum)'!$V$9,'Assumptions (Petroleum)'!$V$4*Model!$U$2253*AVERAGE('Assumptions (Petroleum)'!$Q$2:$S$2)/10^9),0)</f>
        <v>-0.0002692987927</v>
      </c>
      <c r="AH2328" s="160">
        <f>IF($U$2253&gt;0,PPMT('Assumptions (Petroleum)'!$V$6,Model!AJ$1,'Assumptions (Petroleum)'!$V$9,'Assumptions (Petroleum)'!$V$4*Model!$U$2253*AVERAGE('Assumptions (Petroleum)'!$Q$2:$S$2)/10^9),0)</f>
        <v>-0.0002820904854</v>
      </c>
      <c r="AI2328" s="160">
        <f>IF($U$2253&gt;0,PPMT('Assumptions (Petroleum)'!$V$6,Model!AK$1,'Assumptions (Petroleum)'!$V$9,'Assumptions (Petroleum)'!$V$4*Model!$U$2253*AVERAGE('Assumptions (Petroleum)'!$Q$2:$S$2)/10^9),0)</f>
        <v>-0.0002954897834</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-0.0000754941988</v>
      </c>
      <c r="D2361" s="177">
        <f t="array" ref="D2361">SUM(IF(ISERROR(D2362:D2412),"",D2362:D2412))</f>
        <v>-0.0002417912244</v>
      </c>
      <c r="E2361" s="177">
        <f t="array" ref="E2361">SUM(IF(ISERROR(E2362:E2412),"",E2362:E2412))</f>
        <v>-0.0008800257865</v>
      </c>
      <c r="F2361" s="177">
        <f t="array" ref="F2361">SUM(IF(ISERROR(F2362:F2412),"",F2362:F2412))</f>
        <v>-0.00109113881</v>
      </c>
      <c r="G2361" s="177">
        <f t="array" ref="G2361">SUM(IF(ISERROR(G2362:G2412),"",G2362:G2412))</f>
        <v>-0.001735041139</v>
      </c>
      <c r="H2361" s="177">
        <f t="array" ref="H2361">SUM(IF(ISERROR(H2362:H2412),"",H2362:H2412))</f>
        <v>-0.001834423075</v>
      </c>
      <c r="I2361" s="177">
        <f t="array" ref="I2361">SUM(IF(ISERROR(I2362:I2412),"",I2362:I2412))</f>
        <v>-0.001838362115</v>
      </c>
      <c r="J2361" s="177">
        <f t="array" ref="J2361">SUM(IF(ISERROR(J2362:J2412),"",J2362:J2412))</f>
        <v>-0.001898808262</v>
      </c>
      <c r="K2361" s="177">
        <f t="array" ref="K2361">SUM(IF(ISERROR(K2362:K2412),"",K2362:K2412))</f>
        <v>-0.001810789875</v>
      </c>
      <c r="L2361" s="177">
        <f t="array" ref="L2361">SUM(IF(ISERROR(L2362:L2412),"",L2362:L2412))</f>
        <v>-0.001672077643</v>
      </c>
      <c r="M2361" s="177">
        <f t="array" ref="M2361">SUM(IF(ISERROR(M2362:M2412),"",M2362:M2412))</f>
        <v>-0.001703559724</v>
      </c>
      <c r="N2361" s="177">
        <f t="array" ref="N2361">SUM(IF(ISERROR(N2362:N2412),"",N2362:N2412))</f>
        <v>-0.001543008959</v>
      </c>
      <c r="O2361" s="177">
        <f t="array" ref="O2361">SUM(IF(ISERROR(O2362:O2412),"",O2362:O2412))</f>
        <v>-0.001524240256</v>
      </c>
      <c r="P2361" s="177">
        <f t="array" ref="P2361">SUM(IF(ISERROR(P2362:P2412),"",P2362:P2412))</f>
        <v>-0.0013410197</v>
      </c>
      <c r="Q2361" s="177">
        <f t="array" ref="Q2361">SUM(IF(ISERROR(Q2362:Q2412),"",Q2362:Q2412))</f>
        <v>-0.001220824821</v>
      </c>
      <c r="R2361" s="177">
        <f t="array" ref="R2361">SUM(IF(ISERROR(R2362:R2412),"",R2362:R2412))</f>
        <v>-0.001077360846</v>
      </c>
      <c r="S2361" s="177">
        <f t="array" ref="S2361">SUM(IF(ISERROR(S2362:S2412),"",S2362:S2412))</f>
        <v>-0.001066458415</v>
      </c>
      <c r="T2361" s="177">
        <f t="array" ref="T2361">SUM(IF(ISERROR(T2362:T2412),"",T2362:T2412))</f>
        <v>-0.001208430561</v>
      </c>
      <c r="U2361" s="177">
        <f t="array" ref="U2361">SUM(IF(ISERROR(U2362:U2412),"",U2362:U2412))</f>
        <v>-0.001185184389</v>
      </c>
      <c r="V2361" s="177">
        <f t="array" ref="V2361">SUM(IF(ISERROR(V2362:V2412),"",V2362:V2412))</f>
        <v>-0.001014983688</v>
      </c>
      <c r="W2361" s="177">
        <f t="array" ref="W2361">SUM(IF(ISERROR(W2362:W2412),"",W2362:W2412))</f>
        <v>-0.0009030934185</v>
      </c>
      <c r="X2361" s="177">
        <f t="array" ref="X2361">SUM(IF(ISERROR(X2362:X2412),"",X2362:X2412))</f>
        <v>-0.0008040976633</v>
      </c>
      <c r="Y2361" s="177">
        <f t="array" ref="Y2361">SUM(IF(ISERROR(Y2362:Y2412),"",Y2362:Y2412))</f>
        <v>-0.0007108461135</v>
      </c>
      <c r="Z2361" s="177">
        <f t="array" ref="Z2361">SUM(IF(ISERROR(Z2362:Z2412),"",Z2362:Z2412))</f>
        <v>-0.0006299358182</v>
      </c>
      <c r="AA2361" s="177">
        <f t="array" ref="AA2361">SUM(IF(ISERROR(AA2362:AA2412),"",AA2362:AA2412))</f>
        <v>-0.0005492068352</v>
      </c>
      <c r="AB2361" s="177">
        <f t="array" ref="AB2361">SUM(IF(ISERROR(AB2362:AB2412),"",AB2362:AB2412))</f>
        <v>-0.0004646432255</v>
      </c>
      <c r="AC2361" s="177">
        <f t="array" ref="AC2361">SUM(IF(ISERROR(AC2362:AC2412),"",AC2362:AC2412))</f>
        <v>-0.0003928079443</v>
      </c>
      <c r="AD2361" s="177">
        <f t="array" ref="AD2361">SUM(IF(ISERROR(AD2362:AD2412),"",AD2362:AD2412))</f>
        <v>-0.0003175604873</v>
      </c>
      <c r="AE2361" s="177">
        <f t="array" ref="AE2361">SUM(IF(ISERROR(AE2362:AE2412),"",AE2362:AE2412))</f>
        <v>-0.0002528908923</v>
      </c>
      <c r="AF2361" s="177">
        <f t="array" ref="AF2361">SUM(IF(ISERROR(AF2362:AF2412),"",AF2362:AF2412))</f>
        <v>-0.0001851494916</v>
      </c>
      <c r="AG2361" s="177">
        <f t="array" ref="AG2361">SUM(IF(ISERROR(AG2362:AG2412),"",AG2362:AG2412))</f>
        <v>-0.0001209845937</v>
      </c>
      <c r="AH2361" s="177">
        <f t="array" ref="AH2361">SUM(IF(ISERROR(AH2362:AH2412),"",AH2362:AH2412))</f>
        <v>-0.00005954635084</v>
      </c>
      <c r="AI2361" s="177">
        <f t="array" ref="AI2361">SUM(IF(ISERROR(AI2362:AI2412),"",AI2362:AI2412))</f>
        <v>-0.00001403576471</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-0.0000754941988</v>
      </c>
      <c r="D2362" s="177">
        <f>IF($C$2253&gt;0,IPMT('Assumptions (Petroleum)'!$V$6,Model!X$1,'Assumptions (Petroleum)'!$V$9,'Assumptions (Petroleum)'!$V$4*Model!$C$2253*'Assumptions (Petroleum)'!$B$2/10^9),0)</f>
        <v>-0.00007192927709</v>
      </c>
      <c r="E2362" s="177">
        <f>IF($C$2253&gt;0,IPMT('Assumptions (Petroleum)'!$V$6,Model!Y$1,'Assumptions (Petroleum)'!$V$9,'Assumptions (Petroleum)'!$V$4*Model!$C$2253*'Assumptions (Petroleum)'!$B$2/10^9),0)</f>
        <v>-0.0000681950216</v>
      </c>
      <c r="F2362" s="177">
        <f>IF($C$2253&gt;0,IPMT('Assumptions (Petroleum)'!$V$6,Model!Z$1,'Assumptions (Petroleum)'!$V$9,'Assumptions (Petroleum)'!$V$4*Model!$C$2253*'Assumptions (Petroleum)'!$B$2/10^9),0)</f>
        <v>-0.00006428338897</v>
      </c>
      <c r="G2362" s="177">
        <f>IF($C$2253&gt;0,IPMT('Assumptions (Petroleum)'!$V$6,Model!AA$1,'Assumptions (Petroleum)'!$V$9,'Assumptions (Petroleum)'!$V$4*Model!$C$2253*'Assumptions (Petroleum)'!$B$2/10^9),0)</f>
        <v>-0.0000601859538</v>
      </c>
      <c r="H2362" s="177">
        <f>IF($C$2253&gt;0,IPMT('Assumptions (Petroleum)'!$V$6,Model!AB$1,'Assumptions (Petroleum)'!$V$9,'Assumptions (Petroleum)'!$V$4*Model!$C$2253*'Assumptions (Petroleum)'!$B$2/10^9),0)</f>
        <v>-0.00005589389045</v>
      </c>
      <c r="I2362" s="177">
        <f>IF($C$2253&gt;0,IPMT('Assumptions (Petroleum)'!$V$6,Model!AC$1,'Assumptions (Petroleum)'!$V$9,'Assumptions (Petroleum)'!$V$4*Model!$C$2253*'Assumptions (Petroleum)'!$B$2/10^9),0)</f>
        <v>-0.0000513979541</v>
      </c>
      <c r="J2362" s="177">
        <f>IF($C$2253&gt;0,IPMT('Assumptions (Petroleum)'!$V$6,Model!AD$1,'Assumptions (Petroleum)'!$V$9,'Assumptions (Petroleum)'!$V$4*Model!$C$2253*'Assumptions (Petroleum)'!$B$2/10^9),0)</f>
        <v>-0.00004668846077</v>
      </c>
      <c r="K2362" s="177">
        <f>IF($C$2253&gt;0,IPMT('Assumptions (Petroleum)'!$V$6,Model!AE$1,'Assumptions (Petroleum)'!$V$9,'Assumptions (Petroleum)'!$V$4*Model!$C$2253*'Assumptions (Petroleum)'!$B$2/10^9),0)</f>
        <v>-0.0000417552665</v>
      </c>
      <c r="L2362" s="177">
        <f>IF($C$2253&gt;0,IPMT('Assumptions (Petroleum)'!$V$6,Model!AF$1,'Assumptions (Petroleum)'!$V$9,'Assumptions (Petroleum)'!$V$4*Model!$C$2253*'Assumptions (Petroleum)'!$B$2/10^9),0)</f>
        <v>-0.00003658774551</v>
      </c>
      <c r="M2362" s="177">
        <f>IF($C$2253&gt;0,IPMT('Assumptions (Petroleum)'!$V$6,Model!AG$1,'Assumptions (Petroleum)'!$V$9,'Assumptions (Petroleum)'!$V$4*Model!$C$2253*'Assumptions (Petroleum)'!$B$2/10^9),0)</f>
        <v>-0.00003117476727</v>
      </c>
      <c r="N2362" s="177">
        <f>IF($C$2253&gt;0,IPMT('Assumptions (Petroleum)'!$V$6,Model!AH$1,'Assumptions (Petroleum)'!$V$9,'Assumptions (Petroleum)'!$V$4*Model!$C$2253*'Assumptions (Petroleum)'!$B$2/10^9),0)</f>
        <v>-0.00002550467256</v>
      </c>
      <c r="O2362" s="177">
        <f>IF($C$2253&gt;0,IPMT('Assumptions (Petroleum)'!$V$6,Model!AI$1,'Assumptions (Petroleum)'!$V$9,'Assumptions (Petroleum)'!$V$4*Model!$C$2253*'Assumptions (Petroleum)'!$B$2/10^9),0)</f>
        <v>-0.00001956524836</v>
      </c>
      <c r="P2362" s="177">
        <f>IF($C$2253&gt;0,IPMT('Assumptions (Petroleum)'!$V$6,Model!AJ$1,'Assumptions (Petroleum)'!$V$9,'Assumptions (Petroleum)'!$V$4*Model!$C$2253*'Assumptions (Petroleum)'!$B$2/10^9),0)</f>
        <v>-0.0000133437015</v>
      </c>
      <c r="Q2362" s="177">
        <f>IF($C$2253&gt;0,IPMT('Assumptions (Petroleum)'!$V$6,Model!AK$1,'Assumptions (Petroleum)'!$V$9,'Assumptions (Petroleum)'!$V$4*Model!$C$2253*'Assumptions (Petroleum)'!$B$2/10^9),0)</f>
        <v>-0.000006826631171</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-0.0001698619473</v>
      </c>
      <c r="E2363" s="177">
        <f>IF($D$2253&gt;0,IPMT('Assumptions (Petroleum)'!$V$6,Model!X$1,'Assumptions (Petroleum)'!$V$9,'Assumptions (Petroleum)'!$V$4*Model!$D$2253*'Assumptions (Petroleum)'!$B$2/10^9),0)</f>
        <v>-0.0001618408735</v>
      </c>
      <c r="F2363" s="177">
        <f>IF($D$2253&gt;0,IPMT('Assumptions (Petroleum)'!$V$6,Model!Y$1,'Assumptions (Petroleum)'!$V$9,'Assumptions (Petroleum)'!$V$4*Model!$D$2253*'Assumptions (Petroleum)'!$B$2/10^9),0)</f>
        <v>-0.0001534387986</v>
      </c>
      <c r="G2363" s="177">
        <f>IF($D$2253&gt;0,IPMT('Assumptions (Petroleum)'!$V$6,Model!Z$1,'Assumptions (Petroleum)'!$V$9,'Assumptions (Petroleum)'!$V$4*Model!$D$2253*'Assumptions (Petroleum)'!$B$2/10^9),0)</f>
        <v>-0.0001446376252</v>
      </c>
      <c r="H2363" s="177">
        <f>IF($D$2253&gt;0,IPMT('Assumptions (Petroleum)'!$V$6,Model!AA$1,'Assumptions (Petroleum)'!$V$9,'Assumptions (Petroleum)'!$V$4*Model!$D$2253*'Assumptions (Petroleum)'!$B$2/10^9),0)</f>
        <v>-0.000135418396</v>
      </c>
      <c r="I2363" s="177">
        <f>IF($D$2253&gt;0,IPMT('Assumptions (Petroleum)'!$V$6,Model!AB$1,'Assumptions (Petroleum)'!$V$9,'Assumptions (Petroleum)'!$V$4*Model!$D$2253*'Assumptions (Petroleum)'!$B$2/10^9),0)</f>
        <v>-0.0001257612535</v>
      </c>
      <c r="J2363" s="177">
        <f>IF($D$2253&gt;0,IPMT('Assumptions (Petroleum)'!$V$6,Model!AC$1,'Assumptions (Petroleum)'!$V$9,'Assumptions (Petroleum)'!$V$4*Model!$D$2253*'Assumptions (Petroleum)'!$B$2/10^9),0)</f>
        <v>-0.0001156453967</v>
      </c>
      <c r="K2363" s="177">
        <f>IF($D$2253&gt;0,IPMT('Assumptions (Petroleum)'!$V$6,Model!AD$1,'Assumptions (Petroleum)'!$V$9,'Assumptions (Petroleum)'!$V$4*Model!$D$2253*'Assumptions (Petroleum)'!$B$2/10^9),0)</f>
        <v>-0.0001050490367</v>
      </c>
      <c r="L2363" s="177">
        <f>IF($D$2253&gt;0,IPMT('Assumptions (Petroleum)'!$V$6,Model!AE$1,'Assumptions (Petroleum)'!$V$9,'Assumptions (Petroleum)'!$V$4*Model!$D$2253*'Assumptions (Petroleum)'!$B$2/10^9),0)</f>
        <v>-0.00009394934963</v>
      </c>
      <c r="M2363" s="177">
        <f>IF($D$2253&gt;0,IPMT('Assumptions (Petroleum)'!$V$6,Model!AF$1,'Assumptions (Petroleum)'!$V$9,'Assumptions (Petroleum)'!$V$4*Model!$D$2253*'Assumptions (Petroleum)'!$B$2/10^9),0)</f>
        <v>-0.00008232242739</v>
      </c>
      <c r="N2363" s="177">
        <f>IF($D$2253&gt;0,IPMT('Assumptions (Petroleum)'!$V$6,Model!AG$1,'Assumptions (Petroleum)'!$V$9,'Assumptions (Petroleum)'!$V$4*Model!$D$2253*'Assumptions (Petroleum)'!$B$2/10^9),0)</f>
        <v>-0.00007014322635</v>
      </c>
      <c r="O2363" s="177">
        <f>IF($D$2253&gt;0,IPMT('Assumptions (Petroleum)'!$V$6,Model!AH$1,'Assumptions (Petroleum)'!$V$9,'Assumptions (Petroleum)'!$V$4*Model!$D$2253*'Assumptions (Petroleum)'!$B$2/10^9),0)</f>
        <v>-0.00005738551326</v>
      </c>
      <c r="P2363" s="177">
        <f>IF($D$2253&gt;0,IPMT('Assumptions (Petroleum)'!$V$6,Model!AI$1,'Assumptions (Petroleum)'!$V$9,'Assumptions (Petroleum)'!$V$4*Model!$D$2253*'Assumptions (Petroleum)'!$B$2/10^9),0)</f>
        <v>-0.0000440218088</v>
      </c>
      <c r="Q2363" s="177">
        <f>IF($D$2253&gt;0,IPMT('Assumptions (Petroleum)'!$V$6,Model!AJ$1,'Assumptions (Petroleum)'!$V$9,'Assumptions (Petroleum)'!$V$4*Model!$D$2253*'Assumptions (Petroleum)'!$B$2/10^9),0)</f>
        <v>-0.00003002332838</v>
      </c>
      <c r="R2363" s="177">
        <f>IF($D$2253&gt;0,IPMT('Assumptions (Petroleum)'!$V$6,Model!AK$1,'Assumptions (Petroleum)'!$V$9,'Assumptions (Petroleum)'!$V$4*Model!$D$2253*'Assumptions (Petroleum)'!$B$2/10^9),0)</f>
        <v>-0.00001535992013</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-0.0006499898914</v>
      </c>
      <c r="F2364" s="160">
        <f>IF($E$2253&gt;0,IPMT('Assumptions (Petroleum)'!$V$6,Model!X$1,'Assumptions (Petroleum)'!$V$9,'Assumptions (Petroleum)'!$V$4*Model!$E$2253*AVERAGE('Assumptions (Petroleum)'!$B$2:$C$2)/10^9),0)</f>
        <v>-0.0006192966314</v>
      </c>
      <c r="G2364" s="160">
        <f>IF($E$2253&gt;0,IPMT('Assumptions (Petroleum)'!$V$6,Model!Y$1,'Assumptions (Petroleum)'!$V$9,'Assumptions (Petroleum)'!$V$4*Model!$E$2253*AVERAGE('Assumptions (Petroleum)'!$B$2:$C$2)/10^9),0)</f>
        <v>-0.0005871454415</v>
      </c>
      <c r="H2364" s="160">
        <f>IF($E$2253&gt;0,IPMT('Assumptions (Petroleum)'!$V$6,Model!Z$1,'Assumptions (Petroleum)'!$V$9,'Assumptions (Petroleum)'!$V$4*Model!$E$2253*AVERAGE('Assumptions (Petroleum)'!$B$2:$C$2)/10^9),0)</f>
        <v>-0.0005534670701</v>
      </c>
      <c r="I2364" s="160">
        <f>IF($E$2253&gt;0,IPMT('Assumptions (Petroleum)'!$V$6,Model!AA$1,'Assumptions (Petroleum)'!$V$9,'Assumptions (Petroleum)'!$V$4*Model!$E$2253*AVERAGE('Assumptions (Petroleum)'!$B$2:$C$2)/10^9),0)</f>
        <v>-0.0005181889761</v>
      </c>
      <c r="J2364" s="160">
        <f>IF($E$2253&gt;0,IPMT('Assumptions (Petroleum)'!$V$6,Model!AB$1,'Assumptions (Petroleum)'!$V$9,'Assumptions (Petroleum)'!$V$4*Model!$E$2253*AVERAGE('Assumptions (Petroleum)'!$B$2:$C$2)/10^9),0)</f>
        <v>-0.0004812351726</v>
      </c>
      <c r="K2364" s="160">
        <f>IF($E$2253&gt;0,IPMT('Assumptions (Petroleum)'!$V$6,Model!AC$1,'Assumptions (Petroleum)'!$V$9,'Assumptions (Petroleum)'!$V$4*Model!$E$2253*AVERAGE('Assumptions (Petroleum)'!$B$2:$C$2)/10^9),0)</f>
        <v>-0.0004425260634</v>
      </c>
      <c r="L2364" s="160">
        <f>IF($E$2253&gt;0,IPMT('Assumptions (Petroleum)'!$V$6,Model!AD$1,'Assumptions (Petroleum)'!$V$9,'Assumptions (Petroleum)'!$V$4*Model!$E$2253*AVERAGE('Assumptions (Petroleum)'!$B$2:$C$2)/10^9),0)</f>
        <v>-0.0004019782715</v>
      </c>
      <c r="M2364" s="160">
        <f>IF($E$2253&gt;0,IPMT('Assumptions (Petroleum)'!$V$6,Model!AE$1,'Assumptions (Petroleum)'!$V$9,'Assumptions (Petroleum)'!$V$4*Model!$E$2253*AVERAGE('Assumptions (Petroleum)'!$B$2:$C$2)/10^9),0)</f>
        <v>-0.0003595044596</v>
      </c>
      <c r="N2364" s="177">
        <f>IF($E$2253&gt;0,IPMT('Assumptions (Petroleum)'!$V$6,Model!AF$1,'Assumptions (Petroleum)'!$V$9,'Assumptions (Petroleum)'!$V$4*Model!$E$2253*AVERAGE('Assumptions (Petroleum)'!$B$2:$C$2)/10^9),0)</f>
        <v>-0.0003150131415</v>
      </c>
      <c r="O2364" s="160">
        <f>IF($E$2253&gt;0,IPMT('Assumptions (Petroleum)'!$V$6,Model!AG$1,'Assumptions (Petroleum)'!$V$9,'Assumptions (Petroleum)'!$V$4*Model!$E$2253*AVERAGE('Assumptions (Petroleum)'!$B$2:$C$2)/10^9),0)</f>
        <v>-0.0002684084859</v>
      </c>
      <c r="P2364" s="160">
        <f>IF($E$2253&gt;0,IPMT('Assumptions (Petroleum)'!$V$6,Model!AH$1,'Assumptions (Petroleum)'!$V$9,'Assumptions (Petroleum)'!$V$4*Model!$E$2253*AVERAGE('Assumptions (Petroleum)'!$B$2:$C$2)/10^9),0)</f>
        <v>-0.0002195901091</v>
      </c>
      <c r="Q2364" s="160">
        <f>IF($E$2253&gt;0,IPMT('Assumptions (Petroleum)'!$V$6,Model!AI$1,'Assumptions (Petroleum)'!$V$9,'Assumptions (Petroleum)'!$V$4*Model!$E$2253*AVERAGE('Assumptions (Petroleum)'!$B$2:$C$2)/10^9),0)</f>
        <v>-0.0001684528594</v>
      </c>
      <c r="R2364" s="160">
        <f>IF($E$2253&gt;0,IPMT('Assumptions (Petroleum)'!$V$6,Model!AJ$1,'Assumptions (Petroleum)'!$V$9,'Assumptions (Petroleum)'!$V$4*Model!$E$2253*AVERAGE('Assumptions (Petroleum)'!$B$2:$C$2)/10^9),0)</f>
        <v>-0.0001148865903</v>
      </c>
      <c r="S2364" s="160">
        <f>IF($E$2253&gt;0,IPMT('Assumptions (Petroleum)'!$V$6,Model!AK$1,'Assumptions (Petroleum)'!$V$9,'Assumptions (Petroleum)'!$V$4*Model!$E$2253*AVERAGE('Assumptions (Petroleum)'!$B$2:$C$2)/10^9),0)</f>
        <v>-0.00005877592351</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-0.0002541199915</v>
      </c>
      <c r="G2365" s="160">
        <f>IF($F$2253&gt;0,IPMT('Assumptions (Petroleum)'!$V$6,Model!X$1,'Assumptions (Petroleum)'!$V$9,'Assumptions (Petroleum)'!$V$4*Model!$F$2253*AVERAGE('Assumptions (Petroleum)'!$B$2:$D$2)/10^9),0)</f>
        <v>-0.0002421201572</v>
      </c>
      <c r="H2365" s="160">
        <f>IF($F$2253&gt;0,IPMT('Assumptions (Petroleum)'!$V$6,Model!Y$1,'Assumptions (Petroleum)'!$V$9,'Assumptions (Petroleum)'!$V$4*Model!$F$2253*AVERAGE('Assumptions (Petroleum)'!$B$2:$D$2)/10^9),0)</f>
        <v>-0.0002295503308</v>
      </c>
      <c r="I2365" s="160">
        <f>IF($F$2253&gt;0,IPMT('Assumptions (Petroleum)'!$V$6,Model!Z$1,'Assumptions (Petroleum)'!$V$9,'Assumptions (Petroleum)'!$V$4*Model!$F$2253*AVERAGE('Assumptions (Petroleum)'!$B$2:$D$2)/10^9),0)</f>
        <v>-0.0002163834377</v>
      </c>
      <c r="J2365" s="160">
        <f>IF($F$2253&gt;0,IPMT('Assumptions (Petroleum)'!$V$6,Model!AA$1,'Assumptions (Petroleum)'!$V$9,'Assumptions (Petroleum)'!$V$4*Model!$F$2253*AVERAGE('Assumptions (Petroleum)'!$B$2:$D$2)/10^9),0)</f>
        <v>-0.0002025911171</v>
      </c>
      <c r="K2365" s="160">
        <f>IF($F$2253&gt;0,IPMT('Assumptions (Petroleum)'!$V$6,Model!AB$1,'Assumptions (Petroleum)'!$V$9,'Assumptions (Petroleum)'!$V$4*Model!$F$2253*AVERAGE('Assumptions (Petroleum)'!$B$2:$D$2)/10^9),0)</f>
        <v>-0.0001881436613</v>
      </c>
      <c r="L2365" s="160">
        <f>IF($F$2253&gt;0,IPMT('Assumptions (Petroleum)'!$V$6,Model!AC$1,'Assumptions (Petroleum)'!$V$9,'Assumptions (Petroleum)'!$V$4*Model!$F$2253*AVERAGE('Assumptions (Petroleum)'!$B$2:$D$2)/10^9),0)</f>
        <v>-0.0001730099513</v>
      </c>
      <c r="M2365" s="160">
        <f>IF($F$2253&gt;0,IPMT('Assumptions (Petroleum)'!$V$6,Model!AD$1,'Assumptions (Petroleum)'!$V$9,'Assumptions (Petroleum)'!$V$4*Model!$F$2253*AVERAGE('Assumptions (Petroleum)'!$B$2:$D$2)/10^9),0)</f>
        <v>-0.0001571573901</v>
      </c>
      <c r="N2365" s="177">
        <f>IF($F$2253&gt;0,IPMT('Assumptions (Petroleum)'!$V$6,Model!AE$1,'Assumptions (Petroleum)'!$V$9,'Assumptions (Petroleum)'!$V$4*Model!$F$2253*AVERAGE('Assumptions (Petroleum)'!$B$2:$D$2)/10^9),0)</f>
        <v>-0.0001405518323</v>
      </c>
      <c r="O2365" s="160">
        <f>IF($F$2253&gt;0,IPMT('Assumptions (Petroleum)'!$V$6,Model!AF$1,'Assumptions (Petroleum)'!$V$9,'Assumptions (Petroleum)'!$V$4*Model!$F$2253*AVERAGE('Assumptions (Petroleum)'!$B$2:$D$2)/10^9),0)</f>
        <v>-0.0001231575104</v>
      </c>
      <c r="P2365" s="160">
        <f>IF($F$2253&gt;0,IPMT('Assumptions (Petroleum)'!$V$6,Model!AG$1,'Assumptions (Petroleum)'!$V$9,'Assumptions (Petroleum)'!$V$4*Model!$F$2253*AVERAGE('Assumptions (Petroleum)'!$B$2:$D$2)/10^9),0)</f>
        <v>-0.0001049369583</v>
      </c>
      <c r="Q2365" s="160">
        <f>IF($F$2253&gt;0,IPMT('Assumptions (Petroleum)'!$V$6,Model!AH$1,'Assumptions (Petroleum)'!$V$9,'Assumptions (Petroleum)'!$V$4*Model!$F$2253*AVERAGE('Assumptions (Petroleum)'!$B$2:$D$2)/10^9),0)</f>
        <v>-0.00008585092997</v>
      </c>
      <c r="R2365" s="160">
        <f>IF($F$2253&gt;0,IPMT('Assumptions (Petroleum)'!$V$6,Model!AI$1,'Assumptions (Petroleum)'!$V$9,'Assumptions (Petroleum)'!$V$4*Model!$F$2253*AVERAGE('Assumptions (Petroleum)'!$B$2:$D$2)/10^9),0)</f>
        <v>-0.00006585831527</v>
      </c>
      <c r="S2365" s="160">
        <f>IF($F$2253&gt;0,IPMT('Assumptions (Petroleum)'!$V$6,Model!AJ$1,'Assumptions (Petroleum)'!$V$9,'Assumptions (Petroleum)'!$V$4*Model!$F$2253*AVERAGE('Assumptions (Petroleum)'!$B$2:$D$2)/10^9),0)</f>
        <v>-0.00004491605138</v>
      </c>
      <c r="T2365" s="160">
        <f>IF($F$2253&gt;0,IPMT('Assumptions (Petroleum)'!$V$6,Model!AK$1,'Assumptions (Petroleum)'!$V$9,'Assumptions (Petroleum)'!$V$4*Model!$F$2253*AVERAGE('Assumptions (Petroleum)'!$B$2:$D$2)/10^9),0)</f>
        <v>-0.00002297902995</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-0.0007009519608</v>
      </c>
      <c r="H2366" s="160">
        <f>IF($G$2253&gt;0,IPMT('Assumptions (Petroleum)'!$V$6,Model!X$1,'Assumptions (Petroleum)'!$V$9,'Assumptions (Petroleum)'!$V$4*Model!$G$2253*AVERAGE('Assumptions (Petroleum)'!$C$2:$E$2)/10^9),0)</f>
        <v>-0.000667852214</v>
      </c>
      <c r="I2366" s="160">
        <f>IF($G$2253&gt;0,IPMT('Assumptions (Petroleum)'!$V$6,Model!Y$1,'Assumptions (Petroleum)'!$V$9,'Assumptions (Petroleum)'!$V$4*Model!$G$2253*AVERAGE('Assumptions (Petroleum)'!$C$2:$E$2)/10^9),0)</f>
        <v>-0.0006331802293</v>
      </c>
      <c r="J2366" s="160">
        <f>IF($G$2253&gt;0,IPMT('Assumptions (Petroleum)'!$V$6,Model!Z$1,'Assumptions (Petroleum)'!$V$9,'Assumptions (Petroleum)'!$V$4*Model!$G$2253*AVERAGE('Assumptions (Petroleum)'!$C$2:$E$2)/10^9),0)</f>
        <v>-0.0005968613253</v>
      </c>
      <c r="K2366" s="160">
        <f>IF($G$2253&gt;0,IPMT('Assumptions (Petroleum)'!$V$6,Model!AA$1,'Assumptions (Petroleum)'!$V$9,'Assumptions (Petroleum)'!$V$4*Model!$G$2253*AVERAGE('Assumptions (Petroleum)'!$C$2:$E$2)/10^9),0)</f>
        <v>-0.0005588172734</v>
      </c>
      <c r="L2366" s="160">
        <f>IF($G$2253&gt;0,IPMT('Assumptions (Petroleum)'!$V$6,Model!AB$1,'Assumptions (Petroleum)'!$V$9,'Assumptions (Petroleum)'!$V$4*Model!$G$2253*AVERAGE('Assumptions (Petroleum)'!$C$2:$E$2)/10^9),0)</f>
        <v>-0.000518966129</v>
      </c>
      <c r="M2366" s="160">
        <f>IF($G$2253&gt;0,IPMT('Assumptions (Petroleum)'!$V$6,Model!AC$1,'Assumptions (Petroleum)'!$V$9,'Assumptions (Petroleum)'!$V$4*Model!$G$2253*AVERAGE('Assumptions (Petroleum)'!$C$2:$E$2)/10^9),0)</f>
        <v>-0.0004772220552</v>
      </c>
      <c r="N2366" s="160">
        <f>IF($G$2253&gt;0,IPMT('Assumptions (Petroleum)'!$V$6,Model!AD$1,'Assumptions (Petroleum)'!$V$9,'Assumptions (Petroleum)'!$V$4*Model!$G$2253*AVERAGE('Assumptions (Petroleum)'!$C$2:$E$2)/10^9),0)</f>
        <v>-0.0004334951379</v>
      </c>
      <c r="O2366" s="160">
        <f>IF($G$2253&gt;0,IPMT('Assumptions (Petroleum)'!$V$6,Model!AE$1,'Assumptions (Petroleum)'!$V$9,'Assumptions (Petroleum)'!$V$4*Model!$G$2253*AVERAGE('Assumptions (Petroleum)'!$C$2:$E$2)/10^9),0)</f>
        <v>-0.0003876911921</v>
      </c>
      <c r="P2366" s="160">
        <f>IF($G$2253&gt;0,IPMT('Assumptions (Petroleum)'!$V$6,Model!AF$1,'Assumptions (Petroleum)'!$V$9,'Assumptions (Petroleum)'!$V$4*Model!$G$2253*AVERAGE('Assumptions (Petroleum)'!$C$2:$E$2)/10^9),0)</f>
        <v>-0.0003397115588</v>
      </c>
      <c r="Q2366" s="160">
        <f>IF($G$2253&gt;0,IPMT('Assumptions (Petroleum)'!$V$6,Model!AG$1,'Assumptions (Petroleum)'!$V$9,'Assumptions (Petroleum)'!$V$4*Model!$G$2253*AVERAGE('Assumptions (Petroleum)'!$C$2:$E$2)/10^9),0)</f>
        <v>-0.000289452893</v>
      </c>
      <c r="R2366" s="160">
        <f>IF($G$2253&gt;0,IPMT('Assumptions (Petroleum)'!$V$6,Model!AH$1,'Assumptions (Petroleum)'!$V$9,'Assumptions (Petroleum)'!$V$4*Model!$G$2253*AVERAGE('Assumptions (Petroleum)'!$C$2:$E$2)/10^9),0)</f>
        <v>-0.0002368069405</v>
      </c>
      <c r="S2366" s="160">
        <f>IF($G$2253&gt;0,IPMT('Assumptions (Petroleum)'!$V$6,Model!AI$1,'Assumptions (Petroleum)'!$V$9,'Assumptions (Petroleum)'!$V$4*Model!$G$2253*AVERAGE('Assumptions (Petroleum)'!$C$2:$E$2)/10^9),0)</f>
        <v>-0.0001816603053</v>
      </c>
      <c r="T2366" s="160">
        <f>IF($G$2253&gt;0,IPMT('Assumptions (Petroleum)'!$V$6,Model!AJ$1,'Assumptions (Petroleum)'!$V$9,'Assumptions (Petroleum)'!$V$4*Model!$G$2253*AVERAGE('Assumptions (Petroleum)'!$C$2:$E$2)/10^9),0)</f>
        <v>-0.0001238942049</v>
      </c>
      <c r="U2366" s="160">
        <f>IF($G$2253&gt;0,IPMT('Assumptions (Petroleum)'!$V$6,Model!AK$1,'Assumptions (Petroleum)'!$V$9,'Assumptions (Petroleum)'!$V$4*Model!$G$2253*AVERAGE('Assumptions (Petroleum)'!$C$2:$E$2)/10^9),0)</f>
        <v>-0.0000633842147</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-0.0001922411739</v>
      </c>
      <c r="I2367" s="160">
        <f>IF($H$2253&gt;0,IPMT('Assumptions (Petroleum)'!$V$6,Model!X$1,'Assumptions (Petroleum)'!$V$9,'Assumptions (Petroleum)'!$V$4*Model!$H$2253*AVERAGE('Assumptions (Petroleum)'!$D$2:$F$2)/10^9),0)</f>
        <v>-0.0001831633276</v>
      </c>
      <c r="J2367" s="160">
        <f>IF($H$2253&gt;0,IPMT('Assumptions (Petroleum)'!$V$6,Model!Y$1,'Assumptions (Petroleum)'!$V$9,'Assumptions (Petroleum)'!$V$4*Model!$H$2253*AVERAGE('Assumptions (Petroleum)'!$D$2:$F$2)/10^9),0)</f>
        <v>-0.0001736542836</v>
      </c>
      <c r="K2367" s="160">
        <f>IF($H$2253&gt;0,IPMT('Assumptions (Petroleum)'!$V$6,Model!Z$1,'Assumptions (Petroleum)'!$V$9,'Assumptions (Petroleum)'!$V$4*Model!$H$2253*AVERAGE('Assumptions (Petroleum)'!$D$2:$F$2)/10^9),0)</f>
        <v>-0.00016369356</v>
      </c>
      <c r="L2367" s="160">
        <f>IF($H$2253&gt;0,IPMT('Assumptions (Petroleum)'!$V$6,Model!AA$1,'Assumptions (Petroleum)'!$V$9,'Assumptions (Petroleum)'!$V$4*Model!$H$2253*AVERAGE('Assumptions (Petroleum)'!$D$2:$F$2)/10^9),0)</f>
        <v>-0.000153259702</v>
      </c>
      <c r="M2367" s="160">
        <f>IF($H$2253&gt;0,IPMT('Assumptions (Petroleum)'!$V$6,Model!AB$1,'Assumptions (Petroleum)'!$V$9,'Assumptions (Petroleum)'!$V$4*Model!$H$2253*AVERAGE('Assumptions (Petroleum)'!$D$2:$F$2)/10^9),0)</f>
        <v>-0.0001423302358</v>
      </c>
      <c r="N2367" s="160">
        <f>IF($H$2253&gt;0,IPMT('Assumptions (Petroleum)'!$V$6,Model!AC$1,'Assumptions (Petroleum)'!$V$9,'Assumptions (Petroleum)'!$V$4*Model!$H$2253*AVERAGE('Assumptions (Petroleum)'!$D$2:$F$2)/10^9),0)</f>
        <v>-0.0001308816199</v>
      </c>
      <c r="O2367" s="160">
        <f>IF($H$2253&gt;0,IPMT('Assumptions (Petroleum)'!$V$6,Model!AD$1,'Assumptions (Petroleum)'!$V$9,'Assumptions (Petroleum)'!$V$4*Model!$H$2253*AVERAGE('Assumptions (Petroleum)'!$D$2:$F$2)/10^9),0)</f>
        <v>-0.0001188891948</v>
      </c>
      <c r="P2367" s="160">
        <f>IF($H$2253&gt;0,IPMT('Assumptions (Petroleum)'!$V$6,Model!AE$1,'Assumptions (Petroleum)'!$V$9,'Assumptions (Petroleum)'!$V$4*Model!$H$2253*AVERAGE('Assumptions (Petroleum)'!$D$2:$F$2)/10^9),0)</f>
        <v>-0.0001063271295</v>
      </c>
      <c r="Q2367" s="160">
        <f>IF($H$2253&gt;0,IPMT('Assumptions (Petroleum)'!$V$6,Model!AF$1,'Assumptions (Petroleum)'!$V$9,'Assumptions (Petroleum)'!$V$4*Model!$H$2253*AVERAGE('Assumptions (Petroleum)'!$D$2:$F$2)/10^9),0)</f>
        <v>-0.00009316836604</v>
      </c>
      <c r="R2367" s="160">
        <f>IF($H$2253&gt;0,IPMT('Assumptions (Petroleum)'!$V$6,Model!AG$1,'Assumptions (Petroleum)'!$V$9,'Assumptions (Petroleum)'!$V$4*Model!$H$2253*AVERAGE('Assumptions (Petroleum)'!$D$2:$F$2)/10^9),0)</f>
        <v>-0.00007938456135</v>
      </c>
      <c r="S2367" s="160">
        <f>IF($H$2253&gt;0,IPMT('Assumptions (Petroleum)'!$V$6,Model!AH$1,'Assumptions (Petroleum)'!$V$9,'Assumptions (Petroleum)'!$V$4*Model!$H$2253*AVERAGE('Assumptions (Petroleum)'!$D$2:$F$2)/10^9),0)</f>
        <v>-0.00006494602594</v>
      </c>
      <c r="T2367" s="160">
        <f>IF($H$2253&gt;0,IPMT('Assumptions (Petroleum)'!$V$6,Model!AI$1,'Assumptions (Petroleum)'!$V$9,'Assumptions (Petroleum)'!$V$4*Model!$H$2253*AVERAGE('Assumptions (Petroleum)'!$D$2:$F$2)/10^9),0)</f>
        <v>-0.0000498216601</v>
      </c>
      <c r="U2367" s="160">
        <f>IF($H$2253&gt;0,IPMT('Assumptions (Petroleum)'!$V$6,Model!AJ$1,'Assumptions (Petroleum)'!$V$9,'Assumptions (Petroleum)'!$V$4*Model!$H$2253*AVERAGE('Assumptions (Petroleum)'!$D$2:$F$2)/10^9),0)</f>
        <v>-0.00003397888688</v>
      </c>
      <c r="V2367" s="160">
        <f>IF($H$2253&gt;0,IPMT('Assumptions (Petroleum)'!$V$6,Model!AK$1,'Assumptions (Petroleum)'!$V$9,'Assumptions (Petroleum)'!$V$4*Model!$H$2253*AVERAGE('Assumptions (Petroleum)'!$D$2:$F$2)/10^9),0)</f>
        <v>-0.00001738358193</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-0.0001102869368</v>
      </c>
      <c r="J2368" s="160">
        <f>IF($I$2253&gt;0,IPMT('Assumptions (Petroleum)'!$V$6,Model!X$1,'Assumptions (Petroleum)'!$V$9,'Assumptions (Petroleum)'!$V$4*Model!$I$2253*AVERAGE('Assumptions (Petroleum)'!$E$2:$G$2)/10^9),0)</f>
        <v>-0.0001050790626</v>
      </c>
      <c r="K2368" s="160">
        <f>IF($I$2253&gt;0,IPMT('Assumptions (Petroleum)'!$V$6,Model!Y$1,'Assumptions (Petroleum)'!$V$9,'Assumptions (Petroleum)'!$V$4*Model!$I$2253*AVERAGE('Assumptions (Petroleum)'!$E$2:$G$2)/10^9),0)</f>
        <v>-0.00009962381426</v>
      </c>
      <c r="L2368" s="160">
        <f>IF($I$2253&gt;0,IPMT('Assumptions (Petroleum)'!$V$6,Model!Z$1,'Assumptions (Petroleum)'!$V$9,'Assumptions (Petroleum)'!$V$4*Model!$I$2253*AVERAGE('Assumptions (Petroleum)'!$E$2:$G$2)/10^9),0)</f>
        <v>-0.00009390944167</v>
      </c>
      <c r="M2368" s="160">
        <f>IF($I$2253&gt;0,IPMT('Assumptions (Petroleum)'!$V$6,Model!AA$1,'Assumptions (Petroleum)'!$V$9,'Assumptions (Petroleum)'!$V$4*Model!$I$2253*AVERAGE('Assumptions (Petroleum)'!$E$2:$G$2)/10^9),0)</f>
        <v>-0.00008792363639</v>
      </c>
      <c r="N2368" s="160">
        <f>IF($I$2253&gt;0,IPMT('Assumptions (Petroleum)'!$V$6,Model!AB$1,'Assumptions (Petroleum)'!$V$9,'Assumptions (Petroleum)'!$V$4*Model!$I$2253*AVERAGE('Assumptions (Petroleum)'!$E$2:$G$2)/10^9),0)</f>
        <v>-0.00008165350535</v>
      </c>
      <c r="O2368" s="160">
        <f>IF($I$2253&gt;0,IPMT('Assumptions (Petroleum)'!$V$6,Model!AC$1,'Assumptions (Petroleum)'!$V$9,'Assumptions (Petroleum)'!$V$4*Model!$I$2253*AVERAGE('Assumptions (Petroleum)'!$E$2:$G$2)/10^9),0)</f>
        <v>-0.00007508554308</v>
      </c>
      <c r="P2368" s="160">
        <f>IF($I$2253&gt;0,IPMT('Assumptions (Petroleum)'!$V$6,Model!AD$1,'Assumptions (Petroleum)'!$V$9,'Assumptions (Petroleum)'!$V$4*Model!$I$2253*AVERAGE('Assumptions (Petroleum)'!$E$2:$G$2)/10^9),0)</f>
        <v>-0.00006820560261</v>
      </c>
      <c r="Q2368" s="160">
        <f>IF($I$2253&gt;0,IPMT('Assumptions (Petroleum)'!$V$6,Model!AE$1,'Assumptions (Petroleum)'!$V$9,'Assumptions (Petroleum)'!$V$4*Model!$I$2253*AVERAGE('Assumptions (Petroleum)'!$E$2:$G$2)/10^9),0)</f>
        <v>-0.00006099886497</v>
      </c>
      <c r="R2368" s="160">
        <f>IF($I$2253&gt;0,IPMT('Assumptions (Petroleum)'!$V$6,Model!AF$1,'Assumptions (Petroleum)'!$V$9,'Assumptions (Petroleum)'!$V$4*Model!$I$2253*AVERAGE('Assumptions (Petroleum)'!$E$2:$G$2)/10^9),0)</f>
        <v>-0.00005344980729</v>
      </c>
      <c r="S2368" s="160">
        <f>IF($I$2253&gt;0,IPMT('Assumptions (Petroleum)'!$V$6,Model!AG$1,'Assumptions (Petroleum)'!$V$9,'Assumptions (Petroleum)'!$V$4*Model!$I$2253*AVERAGE('Assumptions (Petroleum)'!$E$2:$G$2)/10^9),0)</f>
        <v>-0.00004554216937</v>
      </c>
      <c r="T2368" s="160">
        <f>IF($I$2253&gt;0,IPMT('Assumptions (Petroleum)'!$V$6,Model!AH$1,'Assumptions (Petroleum)'!$V$9,'Assumptions (Petroleum)'!$V$4*Model!$I$2253*AVERAGE('Assumptions (Petroleum)'!$E$2:$G$2)/10^9),0)</f>
        <v>-0.00003725891865</v>
      </c>
      <c r="U2368" s="160">
        <f>IF($I$2253&gt;0,IPMT('Assumptions (Petroleum)'!$V$6,Model!AI$1,'Assumptions (Petroleum)'!$V$9,'Assumptions (Petroleum)'!$V$4*Model!$I$2253*AVERAGE('Assumptions (Petroleum)'!$E$2:$G$2)/10^9),0)</f>
        <v>-0.00002858221352</v>
      </c>
      <c r="V2368" s="160">
        <f>IF($I$2253&gt;0,IPMT('Assumptions (Petroleum)'!$V$6,Model!AJ$1,'Assumptions (Petroleum)'!$V$9,'Assumptions (Petroleum)'!$V$4*Model!$I$2253*AVERAGE('Assumptions (Petroleum)'!$E$2:$G$2)/10^9),0)</f>
        <v>-0.00001949336489</v>
      </c>
      <c r="W2368" s="160">
        <f>IF($I$2253&gt;0,IPMT('Assumptions (Petroleum)'!$V$6,Model!AK$1,'Assumptions (Petroleum)'!$V$9,'Assumptions (Petroleum)'!$V$4*Model!$I$2253*AVERAGE('Assumptions (Petroleum)'!$E$2:$G$2)/10^9),0)</f>
        <v>-0.000009972795959</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-0.0001770534438</v>
      </c>
      <c r="K2369" s="160">
        <f>IF($J$2253&gt;0,IPMT('Assumptions (Petroleum)'!$V$6,Model!X$1,'Assumptions (Petroleum)'!$V$9,'Assumptions (Petroleum)'!$V$4*Model!$J$2253*AVERAGE('Assumptions (Petroleum)'!$F$2:$H$2)/10^9),0)</f>
        <v>-0.0001686927793</v>
      </c>
      <c r="L2369" s="160">
        <f>IF($J$2253&gt;0,IPMT('Assumptions (Petroleum)'!$V$6,Model!Y$1,'Assumptions (Petroleum)'!$V$9,'Assumptions (Petroleum)'!$V$4*Model!$J$2253*AVERAGE('Assumptions (Petroleum)'!$F$2:$H$2)/10^9),0)</f>
        <v>-0.0001599349833</v>
      </c>
      <c r="M2369" s="160">
        <f>IF($J$2253&gt;0,IPMT('Assumptions (Petroleum)'!$V$6,Model!Z$1,'Assumptions (Petroleum)'!$V$9,'Assumptions (Petroleum)'!$V$4*Model!$J$2253*AVERAGE('Assumptions (Petroleum)'!$F$2:$H$2)/10^9),0)</f>
        <v>-0.0001507611919</v>
      </c>
      <c r="N2369" s="160">
        <f>IF($J$2253&gt;0,IPMT('Assumptions (Petroleum)'!$V$6,Model!AA$1,'Assumptions (Petroleum)'!$V$9,'Assumptions (Petroleum)'!$V$4*Model!$J$2253*AVERAGE('Assumptions (Petroleum)'!$F$2:$H$2)/10^9),0)</f>
        <v>-0.0001411516455</v>
      </c>
      <c r="O2369" s="160">
        <f>IF($J$2253&gt;0,IPMT('Assumptions (Petroleum)'!$V$6,Model!AB$1,'Assumptions (Petroleum)'!$V$9,'Assumptions (Petroleum)'!$V$4*Model!$J$2253*AVERAGE('Assumptions (Petroleum)'!$F$2:$H$2)/10^9),0)</f>
        <v>-0.0001310856456</v>
      </c>
      <c r="P2369" s="160">
        <f>IF($J$2253&gt;0,IPMT('Assumptions (Petroleum)'!$V$6,Model!AC$1,'Assumptions (Petroleum)'!$V$9,'Assumptions (Petroleum)'!$V$4*Model!$J$2253*AVERAGE('Assumptions (Petroleum)'!$F$2:$H$2)/10^9),0)</f>
        <v>-0.0001205415107</v>
      </c>
      <c r="Q2369" s="160">
        <f>IF($J$2253&gt;0,IPMT('Assumptions (Petroleum)'!$V$6,Model!AD$1,'Assumptions (Petroleum)'!$V$9,'Assumptions (Petroleum)'!$V$4*Model!$J$2253*AVERAGE('Assumptions (Petroleum)'!$F$2:$H$2)/10^9),0)</f>
        <v>-0.0001094965295</v>
      </c>
      <c r="R2369" s="160">
        <f>IF($J$2253&gt;0,IPMT('Assumptions (Petroleum)'!$V$6,Model!AE$1,'Assumptions (Petroleum)'!$V$9,'Assumptions (Petroleum)'!$V$4*Model!$J$2253*AVERAGE('Assumptions (Petroleum)'!$F$2:$H$2)/10^9),0)</f>
        <v>-0.00009792691156</v>
      </c>
      <c r="S2369" s="160">
        <f>IF($J$2253&gt;0,IPMT('Assumptions (Petroleum)'!$V$6,Model!AF$1,'Assumptions (Petroleum)'!$V$9,'Assumptions (Petroleum)'!$V$4*Model!$J$2253*AVERAGE('Assumptions (Petroleum)'!$F$2:$H$2)/10^9),0)</f>
        <v>-0.00008580773681</v>
      </c>
      <c r="T2369" s="160">
        <f>IF($J$2253&gt;0,IPMT('Assumptions (Petroleum)'!$V$6,Model!AG$1,'Assumptions (Petroleum)'!$V$9,'Assumptions (Petroleum)'!$V$4*Model!$J$2253*AVERAGE('Assumptions (Petroleum)'!$F$2:$H$2)/10^9),0)</f>
        <v>-0.00007311290127</v>
      </c>
      <c r="U2369" s="160">
        <f>IF($J$2253&gt;0,IPMT('Assumptions (Petroleum)'!$V$6,Model!AH$1,'Assumptions (Petroleum)'!$V$9,'Assumptions (Petroleum)'!$V$4*Model!$J$2253*AVERAGE('Assumptions (Petroleum)'!$F$2:$H$2)/10^9),0)</f>
        <v>-0.00005981506103</v>
      </c>
      <c r="V2369" s="160">
        <f>IF($J$2253&gt;0,IPMT('Assumptions (Petroleum)'!$V$6,Model!AI$1,'Assumptions (Petroleum)'!$V$9,'Assumptions (Petroleum)'!$V$4*Model!$J$2253*AVERAGE('Assumptions (Petroleum)'!$F$2:$H$2)/10^9),0)</f>
        <v>-0.00004588557339</v>
      </c>
      <c r="W2369" s="160">
        <f>IF($J$2253&gt;0,IPMT('Assumptions (Petroleum)'!$V$6,Model!AJ$1,'Assumptions (Petroleum)'!$V$9,'Assumptions (Petroleum)'!$V$4*Model!$J$2253*AVERAGE('Assumptions (Petroleum)'!$F$2:$H$2)/10^9),0)</f>
        <v>-0.00003129443508</v>
      </c>
      <c r="X2369" s="160">
        <f>IF($J$2253&gt;0,IPMT('Assumptions (Petroleum)'!$V$6,Model!AK$1,'Assumptions (Petroleum)'!$V$9,'Assumptions (Petroleum)'!$V$4*Model!$J$2253*AVERAGE('Assumptions (Petroleum)'!$F$2:$H$2)/10^9),0)</f>
        <v>-0.0000160102177</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-0.00004248842047</v>
      </c>
      <c r="L2370" s="160">
        <f>IF($K$2253&gt;0,IPMT('Assumptions (Petroleum)'!$V$6,Model!X$1,'Assumptions (Petroleum)'!$V$9,'Assumptions (Petroleum)'!$V$4*Model!$K$2253*AVERAGE('Assumptions (Petroleum)'!$G$2:$I$2)/10^9),0)</f>
        <v>-0.00004048206905</v>
      </c>
      <c r="M2370" s="160">
        <f>IF($K$2253&gt;0,IPMT('Assumptions (Petroleum)'!$V$6,Model!Y$1,'Assumptions (Petroleum)'!$V$9,'Assumptions (Petroleum)'!$V$4*Model!$K$2253*AVERAGE('Assumptions (Petroleum)'!$G$2:$I$2)/10^9),0)</f>
        <v>-0.00003838041595</v>
      </c>
      <c r="N2370" s="160">
        <f>IF($K$2253&gt;0,IPMT('Assumptions (Petroleum)'!$V$6,Model!Z$1,'Assumptions (Petroleum)'!$V$9,'Assumptions (Petroleum)'!$V$4*Model!$K$2253*AVERAGE('Assumptions (Petroleum)'!$G$2:$I$2)/10^9),0)</f>
        <v>-0.00003617893432</v>
      </c>
      <c r="O2370" s="160">
        <f>IF($K$2253&gt;0,IPMT('Assumptions (Petroleum)'!$V$6,Model!AA$1,'Assumptions (Petroleum)'!$V$9,'Assumptions (Petroleum)'!$V$4*Model!$K$2253*AVERAGE('Assumptions (Petroleum)'!$G$2:$I$2)/10^9),0)</f>
        <v>-0.00003387288231</v>
      </c>
      <c r="P2370" s="160">
        <f>IF($K$2253&gt;0,IPMT('Assumptions (Petroleum)'!$V$6,Model!AB$1,'Assumptions (Petroleum)'!$V$9,'Assumptions (Petroleum)'!$V$4*Model!$K$2253*AVERAGE('Assumptions (Petroleum)'!$G$2:$I$2)/10^9),0)</f>
        <v>-0.00003145729284</v>
      </c>
      <c r="Q2370" s="160">
        <f>IF($K$2253&gt;0,IPMT('Assumptions (Petroleum)'!$V$6,Model!AC$1,'Assumptions (Petroleum)'!$V$9,'Assumptions (Petroleum)'!$V$4*Model!$K$2253*AVERAGE('Assumptions (Petroleum)'!$G$2:$I$2)/10^9),0)</f>
        <v>-0.00002892696286</v>
      </c>
      <c r="R2370" s="160">
        <f>IF($K$2253&gt;0,IPMT('Assumptions (Petroleum)'!$V$6,Model!AD$1,'Assumptions (Petroleum)'!$V$9,'Assumptions (Petroleum)'!$V$4*Model!$K$2253*AVERAGE('Assumptions (Petroleum)'!$G$2:$I$2)/10^9),0)</f>
        <v>-0.00002627644221</v>
      </c>
      <c r="S2370" s="160">
        <f>IF($K$2253&gt;0,IPMT('Assumptions (Petroleum)'!$V$6,Model!AE$1,'Assumptions (Petroleum)'!$V$9,'Assumptions (Petroleum)'!$V$4*Model!$K$2253*AVERAGE('Assumptions (Petroleum)'!$G$2:$I$2)/10^9),0)</f>
        <v>-0.00002350002183</v>
      </c>
      <c r="T2370" s="160">
        <f>IF($K$2253&gt;0,IPMT('Assumptions (Petroleum)'!$V$6,Model!AF$1,'Assumptions (Petroleum)'!$V$9,'Assumptions (Petroleum)'!$V$4*Model!$K$2253*AVERAGE('Assumptions (Petroleum)'!$G$2:$I$2)/10^9),0)</f>
        <v>-0.00002059172148</v>
      </c>
      <c r="U2370" s="160">
        <f>IF($K$2253&gt;0,IPMT('Assumptions (Petroleum)'!$V$6,Model!AG$1,'Assumptions (Petroleum)'!$V$9,'Assumptions (Petroleum)'!$V$4*Model!$K$2253*AVERAGE('Assumptions (Petroleum)'!$G$2:$I$2)/10^9),0)</f>
        <v>-0.00001754527687</v>
      </c>
      <c r="V2370" s="160">
        <f>IF($K$2253&gt;0,IPMT('Assumptions (Petroleum)'!$V$6,Model!AH$1,'Assumptions (Petroleum)'!$V$9,'Assumptions (Petroleum)'!$V$4*Model!$K$2253*AVERAGE('Assumptions (Petroleum)'!$G$2:$I$2)/10^9),0)</f>
        <v>-0.00001435412613</v>
      </c>
      <c r="W2370" s="160">
        <f>IF($K$2253&gt;0,IPMT('Assumptions (Petroleum)'!$V$6,Model!AI$1,'Assumptions (Petroleum)'!$V$9,'Assumptions (Petroleum)'!$V$4*Model!$K$2253*AVERAGE('Assumptions (Petroleum)'!$G$2:$I$2)/10^9),0)</f>
        <v>-0.00001101139574</v>
      </c>
      <c r="X2370" s="160">
        <f>IF($K$2253&gt;0,IPMT('Assumptions (Petroleum)'!$V$6,Model!AJ$1,'Assumptions (Petroleum)'!$V$9,'Assumptions (Petroleum)'!$V$4*Model!$K$2253*AVERAGE('Assumptions (Petroleum)'!$G$2:$I$2)/10^9),0)</f>
        <v>-0.000007509885647</v>
      </c>
      <c r="Y2370" s="160">
        <f>IF($K$2253&gt;0,IPMT('Assumptions (Petroleum)'!$V$6,Model!AK$1,'Assumptions (Petroleum)'!$V$9,'Assumptions (Petroleum)'!$V$4*Model!$K$2253*AVERAGE('Assumptions (Petroleum)'!$G$2:$I$2)/10^9),0)</f>
        <v>-0.000003842053829</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-0.000176783144</v>
      </c>
      <c r="N2372" s="160">
        <f>IF($M$2253&gt;0,IPMT('Assumptions (Petroleum)'!$V$6,Model!X$1,'Assumptions (Petroleum)'!$V$9,'Assumptions (Petroleum)'!$V$4*Model!$M$2253*AVERAGE('Assumptions (Petroleum)'!$I$2:$K$2)/10^9),0)</f>
        <v>-0.0001684352434</v>
      </c>
      <c r="O2372" s="160">
        <f>IF($M$2253&gt;0,IPMT('Assumptions (Petroleum)'!$V$6,Model!Y$1,'Assumptions (Petroleum)'!$V$9,'Assumptions (Petroleum)'!$V$4*Model!$M$2253*AVERAGE('Assumptions (Petroleum)'!$I$2:$K$2)/10^9),0)</f>
        <v>-0.0001596908175</v>
      </c>
      <c r="P2372" s="160">
        <f>IF($M$2253&gt;0,IPMT('Assumptions (Petroleum)'!$V$6,Model!Z$1,'Assumptions (Petroleum)'!$V$9,'Assumptions (Petroleum)'!$V$4*Model!$M$2253*AVERAGE('Assumptions (Petroleum)'!$I$2:$K$2)/10^9),0)</f>
        <v>-0.0001505310314</v>
      </c>
      <c r="Q2372" s="160">
        <f>IF($M$2253&gt;0,IPMT('Assumptions (Petroleum)'!$V$6,Model!AA$1,'Assumptions (Petroleum)'!$V$9,'Assumptions (Petroleum)'!$V$4*Model!$M$2253*AVERAGE('Assumptions (Petroleum)'!$I$2:$K$2)/10^9),0)</f>
        <v>-0.0001409361555</v>
      </c>
      <c r="R2372" s="160">
        <f>IF($M$2253&gt;0,IPMT('Assumptions (Petroleum)'!$V$6,Model!AB$1,'Assumptions (Petroleum)'!$V$9,'Assumptions (Petroleum)'!$V$4*Model!$M$2253*AVERAGE('Assumptions (Petroleum)'!$I$2:$K$2)/10^9),0)</f>
        <v>-0.0001308855229</v>
      </c>
      <c r="S2372" s="160">
        <f>IF($M$2253&gt;0,IPMT('Assumptions (Petroleum)'!$V$6,Model!AC$1,'Assumptions (Petroleum)'!$V$9,'Assumptions (Petroleum)'!$V$4*Model!$M$2253*AVERAGE('Assumptions (Petroleum)'!$I$2:$K$2)/10^9),0)</f>
        <v>-0.0001203574853</v>
      </c>
      <c r="T2372" s="160">
        <f>IF($M$2253&gt;0,IPMT('Assumptions (Petroleum)'!$V$6,Model!AD$1,'Assumptions (Petroleum)'!$V$9,'Assumptions (Petroleum)'!$V$4*Model!$M$2253*AVERAGE('Assumptions (Petroleum)'!$I$2:$K$2)/10^9),0)</f>
        <v>-0.0001093293659</v>
      </c>
      <c r="U2372" s="160">
        <f>IF($M$2253&gt;0,IPMT('Assumptions (Petroleum)'!$V$6,Model!AE$1,'Assumptions (Petroleum)'!$V$9,'Assumptions (Petroleum)'!$V$4*Model!$M$2253*AVERAGE('Assumptions (Petroleum)'!$I$2:$K$2)/10^9),0)</f>
        <v>-0.00009777741084</v>
      </c>
      <c r="V2372" s="160">
        <f>IF($M$2253&gt;0,IPMT('Assumptions (Petroleum)'!$V$6,Model!AF$1,'Assumptions (Petroleum)'!$V$9,'Assumptions (Petroleum)'!$V$4*Model!$M$2253*AVERAGE('Assumptions (Petroleum)'!$I$2:$K$2)/10^9),0)</f>
        <v>-0.00008567673791</v>
      </c>
      <c r="W2372" s="160">
        <f>IF($M$2253&gt;0,IPMT('Assumptions (Petroleum)'!$V$6,Model!AG$1,'Assumptions (Petroleum)'!$V$9,'Assumptions (Petroleum)'!$V$4*Model!$M$2253*AVERAGE('Assumptions (Petroleum)'!$I$2:$K$2)/10^9),0)</f>
        <v>-0.00007300128301</v>
      </c>
      <c r="X2372" s="160">
        <f>IF($M$2253&gt;0,IPMT('Assumptions (Petroleum)'!$V$6,Model!AH$1,'Assumptions (Petroleum)'!$V$9,'Assumptions (Petroleum)'!$V$4*Model!$M$2253*AVERAGE('Assumptions (Petroleum)'!$I$2:$K$2)/10^9),0)</f>
        <v>-0.00005972374401</v>
      </c>
      <c r="Y2372" s="160">
        <f>IF($M$2253&gt;0,IPMT('Assumptions (Petroleum)'!$V$6,Model!AI$1,'Assumptions (Petroleum)'!$V$9,'Assumptions (Petroleum)'!$V$4*Model!$M$2253*AVERAGE('Assumptions (Petroleum)'!$I$2:$K$2)/10^9),0)</f>
        <v>-0.0000458155219</v>
      </c>
      <c r="Z2372" s="160">
        <f>IF($M$2253&gt;0,IPMT('Assumptions (Petroleum)'!$V$6,Model!AJ$1,'Assumptions (Petroleum)'!$V$9,'Assumptions (Petroleum)'!$V$4*Model!$M$2253*AVERAGE('Assumptions (Petroleum)'!$I$2:$K$2)/10^9),0)</f>
        <v>-0.00003124665924</v>
      </c>
      <c r="AA2372" s="160">
        <f>IF($M$2253&gt;0,IPMT('Assumptions (Petroleum)'!$V$6,Model!AK$1,'Assumptions (Petroleum)'!$V$9,'Assumptions (Petroleum)'!$V$4*Model!$M$2253*AVERAGE('Assumptions (Petroleum)'!$I$2:$K$2)/10^9),0)</f>
        <v>-0.00001598577561</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-0.0001494082225</v>
      </c>
      <c r="P2374" s="160">
        <f>IF($O$2253&gt;0,IPMT('Assumptions (Petroleum)'!$V$6,Model!X$1,'Assumptions (Petroleum)'!$V$9,'Assumptions (Petroleum)'!$V$4*Model!$O$2253*AVERAGE('Assumptions (Petroleum)'!$K$2:$M$2)/10^9),0)</f>
        <v>-0.0001423529967</v>
      </c>
      <c r="Q2374" s="160">
        <f>IF($O$2253&gt;0,IPMT('Assumptions (Petroleum)'!$V$6,Model!Y$1,'Assumptions (Petroleum)'!$V$9,'Assumptions (Petroleum)'!$V$4*Model!$O$2253*AVERAGE('Assumptions (Petroleum)'!$K$2:$M$2)/10^9),0)</f>
        <v>-0.0001349626478</v>
      </c>
      <c r="R2374" s="160">
        <f>IF($O$2253&gt;0,IPMT('Assumptions (Petroleum)'!$V$6,Model!Z$1,'Assumptions (Petroleum)'!$V$9,'Assumptions (Petroleum)'!$V$4*Model!$O$2253*AVERAGE('Assumptions (Petroleum)'!$K$2:$M$2)/10^9),0)</f>
        <v>-0.0001272212572</v>
      </c>
      <c r="S2374" s="160">
        <f>IF($O$2253&gt;0,IPMT('Assumptions (Petroleum)'!$V$6,Model!AA$1,'Assumptions (Petroleum)'!$V$9,'Assumptions (Petroleum)'!$V$4*Model!$O$2253*AVERAGE('Assumptions (Petroleum)'!$K$2:$M$2)/10^9),0)</f>
        <v>-0.0001191121506</v>
      </c>
      <c r="T2374" s="160">
        <f>IF($O$2253&gt;0,IPMT('Assumptions (Petroleum)'!$V$6,Model!AB$1,'Assumptions (Petroleum)'!$V$9,'Assumptions (Petroleum)'!$V$4*Model!$O$2253*AVERAGE('Assumptions (Petroleum)'!$K$2:$M$2)/10^9),0)</f>
        <v>-0.0001106178614</v>
      </c>
      <c r="U2374" s="160">
        <f>IF($O$2253&gt;0,IPMT('Assumptions (Petroleum)'!$V$6,Model!AC$1,'Assumptions (Petroleum)'!$V$9,'Assumptions (Petroleum)'!$V$4*Model!$O$2253*AVERAGE('Assumptions (Petroleum)'!$K$2:$M$2)/10^9),0)</f>
        <v>-0.0001017200935</v>
      </c>
      <c r="V2374" s="160">
        <f>IF($O$2253&gt;0,IPMT('Assumptions (Petroleum)'!$V$6,Model!AD$1,'Assumptions (Petroleum)'!$V$9,'Assumptions (Petroleum)'!$V$4*Model!$O$2253*AVERAGE('Assumptions (Petroleum)'!$K$2:$M$2)/10^9),0)</f>
        <v>-0.00009239968163</v>
      </c>
      <c r="W2374" s="160">
        <f>IF($O$2253&gt;0,IPMT('Assumptions (Petroleum)'!$V$6,Model!AE$1,'Assumptions (Petroleum)'!$V$9,'Assumptions (Petroleum)'!$V$4*Model!$O$2253*AVERAGE('Assumptions (Petroleum)'!$K$2:$M$2)/10^9),0)</f>
        <v>-0.00008263655018</v>
      </c>
      <c r="X2374" s="160">
        <f>IF($O$2253&gt;0,IPMT('Assumptions (Petroleum)'!$V$6,Model!AF$1,'Assumptions (Petroleum)'!$V$9,'Assumptions (Petroleum)'!$V$4*Model!$O$2253*AVERAGE('Assumptions (Petroleum)'!$K$2:$M$2)/10^9),0)</f>
        <v>-0.00007240966999</v>
      </c>
      <c r="Y2374" s="160">
        <f>IF($O$2253&gt;0,IPMT('Assumptions (Petroleum)'!$V$6,Model!AG$1,'Assumptions (Petroleum)'!$V$9,'Assumptions (Petroleum)'!$V$4*Model!$O$2253*AVERAGE('Assumptions (Petroleum)'!$K$2:$M$2)/10^9),0)</f>
        <v>-0.00006169701299</v>
      </c>
      <c r="Z2374" s="160">
        <f>IF($O$2253&gt;0,IPMT('Assumptions (Petroleum)'!$V$6,Model!AH$1,'Assumptions (Petroleum)'!$V$9,'Assumptions (Petroleum)'!$V$4*Model!$O$2253*AVERAGE('Assumptions (Petroleum)'!$K$2:$M$2)/10^9),0)</f>
        <v>-0.00005047550478</v>
      </c>
      <c r="AA2374" s="160">
        <f>IF($O$2253&gt;0,IPMT('Assumptions (Petroleum)'!$V$6,Model!AI$1,'Assumptions (Petroleum)'!$V$9,'Assumptions (Petroleum)'!$V$4*Model!$O$2253*AVERAGE('Assumptions (Petroleum)'!$K$2:$M$2)/10^9),0)</f>
        <v>-0.00003872097493</v>
      </c>
      <c r="AB2374" s="160">
        <f>IF($O$2253&gt;0,IPMT('Assumptions (Petroleum)'!$V$6,Model!AJ$1,'Assumptions (Petroleum)'!$V$9,'Assumptions (Petroleum)'!$V$4*Model!$O$2253*AVERAGE('Assumptions (Petroleum)'!$K$2:$M$2)/10^9),0)</f>
        <v>-0.00002640810492</v>
      </c>
      <c r="AC2374" s="160">
        <f>IF($O$2253&gt;0,IPMT('Assumptions (Petroleum)'!$V$6,Model!AK$1,'Assumptions (Petroleum)'!$V$9,'Assumptions (Petroleum)'!$V$4*Model!$O$2253*AVERAGE('Assumptions (Petroleum)'!$K$2:$M$2)/10^9),0)</f>
        <v>-0.00001351037358</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-0.00007172865261</v>
      </c>
      <c r="R2376" s="160">
        <f>IF($Q$2253&gt;0,IPMT('Assumptions (Petroleum)'!$V$6,Model!X$1,'Assumptions (Petroleum)'!$V$9,'Assumptions (Petroleum)'!$V$4*Model!$Q$2253*AVERAGE('Assumptions (Petroleum)'!$M$2:$O$2)/10^9),0)</f>
        <v>-0.00006834154427</v>
      </c>
      <c r="S2376" s="160">
        <f>IF($Q$2253&gt;0,IPMT('Assumptions (Petroleum)'!$V$6,Model!Y$1,'Assumptions (Petroleum)'!$V$9,'Assumptions (Petroleum)'!$V$4*Model!$Q$2253*AVERAGE('Assumptions (Petroleum)'!$M$2:$O$2)/10^9),0)</f>
        <v>-0.00006479354828</v>
      </c>
      <c r="T2376" s="160">
        <f>IF($Q$2253&gt;0,IPMT('Assumptions (Petroleum)'!$V$6,Model!Z$1,'Assumptions (Petroleum)'!$V$9,'Assumptions (Petroleum)'!$V$4*Model!$Q$2253*AVERAGE('Assumptions (Petroleum)'!$M$2:$O$2)/10^9),0)</f>
        <v>-0.00006107702247</v>
      </c>
      <c r="U2376" s="160">
        <f>IF($Q$2253&gt;0,IPMT('Assumptions (Petroleum)'!$V$6,Model!AA$1,'Assumptions (Petroleum)'!$V$9,'Assumptions (Petroleum)'!$V$4*Model!$Q$2253*AVERAGE('Assumptions (Petroleum)'!$M$2:$O$2)/10^9),0)</f>
        <v>-0.0000571839617</v>
      </c>
      <c r="V2376" s="160">
        <f>IF($Q$2253&gt;0,IPMT('Assumptions (Petroleum)'!$V$6,Model!AB$1,'Assumptions (Petroleum)'!$V$9,'Assumptions (Petroleum)'!$V$4*Model!$Q$2253*AVERAGE('Assumptions (Petroleum)'!$M$2:$O$2)/10^9),0)</f>
        <v>-0.00005310598053</v>
      </c>
      <c r="W2376" s="160">
        <f>IF($Q$2253&gt;0,IPMT('Assumptions (Petroleum)'!$V$6,Model!AC$1,'Assumptions (Petroleum)'!$V$9,'Assumptions (Petroleum)'!$V$4*Model!$Q$2253*AVERAGE('Assumptions (Petroleum)'!$M$2:$O$2)/10^9),0)</f>
        <v>-0.00004883429526</v>
      </c>
      <c r="X2376" s="160">
        <f>IF($Q$2253&gt;0,IPMT('Assumptions (Petroleum)'!$V$6,Model!AD$1,'Assumptions (Petroleum)'!$V$9,'Assumptions (Petroleum)'!$V$4*Model!$Q$2253*AVERAGE('Assumptions (Petroleum)'!$M$2:$O$2)/10^9),0)</f>
        <v>-0.00004435970494</v>
      </c>
      <c r="Y2376" s="160">
        <f>IF($Q$2253&gt;0,IPMT('Assumptions (Petroleum)'!$V$6,Model!AE$1,'Assumptions (Petroleum)'!$V$9,'Assumptions (Petroleum)'!$V$4*Model!$Q$2253*AVERAGE('Assumptions (Petroleum)'!$M$2:$O$2)/10^9),0)</f>
        <v>-0.00003967257158</v>
      </c>
      <c r="Z2376" s="160">
        <f>IF($Q$2253&gt;0,IPMT('Assumptions (Petroleum)'!$V$6,Model!AF$1,'Assumptions (Petroleum)'!$V$9,'Assumptions (Petroleum)'!$V$4*Model!$Q$2253*AVERAGE('Assumptions (Petroleum)'!$M$2:$O$2)/10^9),0)</f>
        <v>-0.00003476279938</v>
      </c>
      <c r="AA2376" s="160">
        <f>IF($Q$2253&gt;0,IPMT('Assumptions (Petroleum)'!$V$6,Model!AG$1,'Assumptions (Petroleum)'!$V$9,'Assumptions (Petroleum)'!$V$4*Model!$Q$2253*AVERAGE('Assumptions (Petroleum)'!$M$2:$O$2)/10^9),0)</f>
        <v>-0.00002961981301</v>
      </c>
      <c r="AB2376" s="160">
        <f>IF($Q$2253&gt;0,IPMT('Assumptions (Petroleum)'!$V$6,Model!AH$1,'Assumptions (Petroleum)'!$V$9,'Assumptions (Petroleum)'!$V$4*Model!$Q$2253*AVERAGE('Assumptions (Petroleum)'!$M$2:$O$2)/10^9),0)</f>
        <v>-0.00002423253478</v>
      </c>
      <c r="AC2376" s="160">
        <f>IF($Q$2253&gt;0,IPMT('Assumptions (Petroleum)'!$V$6,Model!AI$1,'Assumptions (Petroleum)'!$V$9,'Assumptions (Petroleum)'!$V$4*Model!$Q$2253*AVERAGE('Assumptions (Petroleum)'!$M$2:$O$2)/10^9),0)</f>
        <v>-0.00001858936084</v>
      </c>
      <c r="AD2376" s="160">
        <f>IF($Q$2253&gt;0,IPMT('Assumptions (Petroleum)'!$V$6,Model!AJ$1,'Assumptions (Petroleum)'!$V$9,'Assumptions (Petroleum)'!$V$4*Model!$Q$2253*AVERAGE('Assumptions (Petroleum)'!$M$2:$O$2)/10^9),0)</f>
        <v>-0.00001267813613</v>
      </c>
      <c r="AE2376" s="160">
        <f>IF($Q$2253&gt;0,IPMT('Assumptions (Petroleum)'!$V$6,Model!AK$1,'Assumptions (Petroleum)'!$V$9,'Assumptions (Petroleum)'!$V$4*Model!$Q$2253*AVERAGE('Assumptions (Petroleum)'!$M$2:$O$2)/10^9),0)</f>
        <v>-0.000006486128253</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-0.00006096303288</v>
      </c>
      <c r="S2377" s="177">
        <f>IF($R$2253&gt;0,IPMT('Assumptions (Petroleum)'!$V$6,Model!X$1,'Assumptions (Petroleum)'!$V$9,'Assumptions (Petroleum)'!$V$4*Model!$R$2253*AVERAGE('Assumptions (Petroleum)'!$N$2:$P$2)/10^9),0)</f>
        <v>-0.00005808428931</v>
      </c>
      <c r="T2377" s="177">
        <f>IF($R$2253&gt;0,IPMT('Assumptions (Petroleum)'!$V$6,Model!Y$1,'Assumptions (Petroleum)'!$V$9,'Assumptions (Petroleum)'!$V$4*Model!$R$2253*AVERAGE('Assumptions (Petroleum)'!$N$2:$P$2)/10^9),0)</f>
        <v>-0.00005506880542</v>
      </c>
      <c r="U2377" s="177">
        <f>IF($R$2253&gt;0,IPMT('Assumptions (Petroleum)'!$V$6,Model!Z$1,'Assumptions (Petroleum)'!$V$9,'Assumptions (Petroleum)'!$V$4*Model!$R$2253*AVERAGE('Assumptions (Petroleum)'!$N$2:$P$2)/10^9),0)</f>
        <v>-0.00005191008605</v>
      </c>
      <c r="V2377" s="177">
        <f>IF($R$2253&gt;0,IPMT('Assumptions (Petroleum)'!$V$6,Model!AA$1,'Assumptions (Petroleum)'!$V$9,'Assumptions (Petroleum)'!$V$4*Model!$R$2253*AVERAGE('Assumptions (Petroleum)'!$N$2:$P$2)/10^9),0)</f>
        <v>-0.0000486013275</v>
      </c>
      <c r="W2377" s="177">
        <f>IF($R$2253&gt;0,IPMT('Assumptions (Petroleum)'!$V$6,Model!AB$1,'Assumptions (Petroleum)'!$V$9,'Assumptions (Petroleum)'!$V$4*Model!$R$2253*AVERAGE('Assumptions (Petroleum)'!$N$2:$P$2)/10^9),0)</f>
        <v>-0.00004513540293</v>
      </c>
      <c r="X2377" s="177">
        <f>IF($R$2253&gt;0,IPMT('Assumptions (Petroleum)'!$V$6,Model!AC$1,'Assumptions (Petroleum)'!$V$9,'Assumptions (Petroleum)'!$V$4*Model!$R$2253*AVERAGE('Assumptions (Petroleum)'!$N$2:$P$2)/10^9),0)</f>
        <v>-0.00004150484694</v>
      </c>
      <c r="Y2377" s="177">
        <f>IF($R$2253&gt;0,IPMT('Assumptions (Petroleum)'!$V$6,Model!AD$1,'Assumptions (Petroleum)'!$V$9,'Assumptions (Petroleum)'!$V$4*Model!$R$2253*AVERAGE('Assumptions (Petroleum)'!$N$2:$P$2)/10^9),0)</f>
        <v>-0.00003770183953</v>
      </c>
      <c r="Z2377" s="177">
        <f>IF($R$2253&gt;0,IPMT('Assumptions (Petroleum)'!$V$6,Model!AE$1,'Assumptions (Petroleum)'!$V$9,'Assumptions (Petroleum)'!$V$4*Model!$R$2253*AVERAGE('Assumptions (Petroleum)'!$N$2:$P$2)/10^9),0)</f>
        <v>-0.00003371818928</v>
      </c>
      <c r="AA2377" s="177">
        <f>IF($R$2253&gt;0,IPMT('Assumptions (Petroleum)'!$V$6,Model!AF$1,'Assumptions (Petroleum)'!$V$9,'Assumptions (Petroleum)'!$V$4*Model!$R$2253*AVERAGE('Assumptions (Petroleum)'!$N$2:$P$2)/10^9),0)</f>
        <v>-0.00002954531564</v>
      </c>
      <c r="AB2377" s="177">
        <f>IF($R$2253&gt;0,IPMT('Assumptions (Petroleum)'!$V$6,Model!AG$1,'Assumptions (Petroleum)'!$V$9,'Assumptions (Petroleum)'!$V$4*Model!$R$2253*AVERAGE('Assumptions (Petroleum)'!$N$2:$P$2)/10^9),0)</f>
        <v>-0.0000251742305</v>
      </c>
      <c r="AC2377" s="177">
        <f>IF($R$2253&gt;0,IPMT('Assumptions (Petroleum)'!$V$6,Model!AH$1,'Assumptions (Petroleum)'!$V$9,'Assumptions (Petroleum)'!$V$4*Model!$R$2253*AVERAGE('Assumptions (Petroleum)'!$N$2:$P$2)/10^9),0)</f>
        <v>-0.00002059551882</v>
      </c>
      <c r="AD2377" s="177">
        <f>IF($R$2253&gt;0,IPMT('Assumptions (Petroleum)'!$V$6,Model!AI$1,'Assumptions (Petroleum)'!$V$9,'Assumptions (Petroleum)'!$V$4*Model!$R$2253*AVERAGE('Assumptions (Petroleum)'!$N$2:$P$2)/10^9),0)</f>
        <v>-0.00001579931833</v>
      </c>
      <c r="AE2377" s="177">
        <f>IF($R$2253&gt;0,IPMT('Assumptions (Petroleum)'!$V$6,Model!AJ$1,'Assumptions (Petroleum)'!$V$9,'Assumptions (Petroleum)'!$V$4*Model!$R$2253*AVERAGE('Assumptions (Petroleum)'!$N$2:$P$2)/10^9),0)</f>
        <v>-0.00001077529832</v>
      </c>
      <c r="AF2377" s="177">
        <f>IF($R$2253&gt;0,IPMT('Assumptions (Petroleum)'!$V$6,Model!AK$1,'Assumptions (Petroleum)'!$V$9,'Assumptions (Petroleum)'!$V$4*Model!$R$2253*AVERAGE('Assumptions (Petroleum)'!$N$2:$P$2)/10^9),0)</f>
        <v>-0.000005512637357</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-0.000198962707</v>
      </c>
      <c r="T2378" s="160">
        <f>IF($S$2253&gt;0,IPMT('Assumptions (Petroleum)'!$V$6,Model!X$1,'Assumptions (Petroleum)'!$V$9,'Assumptions (Petroleum)'!$V$4*Model!$S$2253*AVERAGE('Assumptions (Petroleum)'!$O$2:$Q$2)/10^9),0)</f>
        <v>-0.0001895674622</v>
      </c>
      <c r="U2378" s="160">
        <f>IF($S$2253&gt;0,IPMT('Assumptions (Petroleum)'!$V$6,Model!Y$1,'Assumptions (Petroleum)'!$V$9,'Assumptions (Petroleum)'!$V$4*Model!$S$2253*AVERAGE('Assumptions (Petroleum)'!$O$2:$Q$2)/10^9),0)</f>
        <v>-0.0001797259434</v>
      </c>
      <c r="V2378" s="160">
        <f>IF($S$2253&gt;0,IPMT('Assumptions (Petroleum)'!$V$6,Model!Z$1,'Assumptions (Petroleum)'!$V$9,'Assumptions (Petroleum)'!$V$4*Model!$S$2253*AVERAGE('Assumptions (Petroleum)'!$O$2:$Q$2)/10^9),0)</f>
        <v>-0.0001694169524</v>
      </c>
      <c r="W2378" s="160">
        <f>IF($S$2253&gt;0,IPMT('Assumptions (Petroleum)'!$V$6,Model!AA$1,'Assumptions (Petroleum)'!$V$9,'Assumptions (Petroleum)'!$V$4*Model!$S$2253*AVERAGE('Assumptions (Petroleum)'!$O$2:$Q$2)/10^9),0)</f>
        <v>-0.0001586182843</v>
      </c>
      <c r="X2378" s="160">
        <f>IF($S$2253&gt;0,IPMT('Assumptions (Petroleum)'!$V$6,Model!AB$1,'Assumptions (Petroleum)'!$V$9,'Assumptions (Petroleum)'!$V$4*Model!$S$2253*AVERAGE('Assumptions (Petroleum)'!$O$2:$Q$2)/10^9),0)</f>
        <v>-0.0001473066795</v>
      </c>
      <c r="Y2378" s="160">
        <f>IF($S$2253&gt;0,IPMT('Assumptions (Petroleum)'!$V$6,Model!AC$1,'Assumptions (Petroleum)'!$V$9,'Assumptions (Petroleum)'!$V$4*Model!$S$2253*AVERAGE('Assumptions (Petroleum)'!$O$2:$Q$2)/10^9),0)</f>
        <v>-0.0001354577735</v>
      </c>
      <c r="Z2378" s="160">
        <f>IF($S$2253&gt;0,IPMT('Assumptions (Petroleum)'!$V$6,Model!AD$1,'Assumptions (Petroleum)'!$V$9,'Assumptions (Petroleum)'!$V$4*Model!$S$2253*AVERAGE('Assumptions (Petroleum)'!$O$2:$Q$2)/10^9),0)</f>
        <v>-0.0001230460444</v>
      </c>
      <c r="AA2378" s="160">
        <f>IF($S$2253&gt;0,IPMT('Assumptions (Petroleum)'!$V$6,Model!AE$1,'Assumptions (Petroleum)'!$V$9,'Assumptions (Petroleum)'!$V$4*Model!$S$2253*AVERAGE('Assumptions (Petroleum)'!$O$2:$Q$2)/10^9),0)</f>
        <v>-0.0001100447582</v>
      </c>
      <c r="AB2378" s="160">
        <f>IF($S$2253&gt;0,IPMT('Assumptions (Petroleum)'!$V$6,Model!AF$1,'Assumptions (Petroleum)'!$V$9,'Assumptions (Petroleum)'!$V$4*Model!$S$2253*AVERAGE('Assumptions (Petroleum)'!$O$2:$Q$2)/10^9),0)</f>
        <v>-0.00009642591092</v>
      </c>
      <c r="AC2378" s="160">
        <f>IF($S$2253&gt;0,IPMT('Assumptions (Petroleum)'!$V$6,Model!AG$1,'Assumptions (Petroleum)'!$V$9,'Assumptions (Petroleum)'!$V$4*Model!$S$2253*AVERAGE('Assumptions (Petroleum)'!$O$2:$Q$2)/10^9),0)</f>
        <v>-0.00008216016838</v>
      </c>
      <c r="AD2378" s="160">
        <f>IF($S$2253&gt;0,IPMT('Assumptions (Petroleum)'!$V$6,Model!AH$1,'Assumptions (Petroleum)'!$V$9,'Assumptions (Petroleum)'!$V$4*Model!$S$2253*AVERAGE('Assumptions (Petroleum)'!$O$2:$Q$2)/10^9),0)</f>
        <v>-0.00006721680306</v>
      </c>
      <c r="AE2378" s="160">
        <f>IF($S$2253&gt;0,IPMT('Assumptions (Petroleum)'!$V$6,Model!AI$1,'Assumptions (Petroleum)'!$V$9,'Assumptions (Petroleum)'!$V$4*Model!$S$2253*AVERAGE('Assumptions (Petroleum)'!$O$2:$Q$2)/10^9),0)</f>
        <v>-0.0000515636279</v>
      </c>
      <c r="AF2378" s="160">
        <f>IF($S$2253&gt;0,IPMT('Assumptions (Petroleum)'!$V$6,Model!AJ$1,'Assumptions (Petroleum)'!$V$9,'Assumptions (Petroleum)'!$V$4*Model!$S$2253*AVERAGE('Assumptions (Petroleum)'!$O$2:$Q$2)/10^9),0)</f>
        <v>-0.00003516692692</v>
      </c>
      <c r="AG2378" s="160">
        <f>IF($S$2253&gt;0,IPMT('Assumptions (Petroleum)'!$V$6,Model!AK$1,'Assumptions (Petroleum)'!$V$9,'Assumptions (Petroleum)'!$V$4*Model!$S$2253*AVERAGE('Assumptions (Petroleum)'!$O$2:$Q$2)/10^9),0)</f>
        <v>-0.00001799138263</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-0.000355111607</v>
      </c>
      <c r="U2379" s="160">
        <f>IF($T$2253&gt;0,IPMT('Assumptions (Petroleum)'!$V$6,Model!X$1,'Assumptions (Petroleum)'!$V$9,'Assumptions (Petroleum)'!$V$4*Model!$T$2253*AVERAGE('Assumptions (Petroleum)'!$P$2:$R$2)/10^9),0)</f>
        <v>-0.0003383428341</v>
      </c>
      <c r="V2379" s="160">
        <f>IF($T$2253&gt;0,IPMT('Assumptions (Petroleum)'!$V$6,Model!Y$1,'Assumptions (Petroleum)'!$V$9,'Assumptions (Petroleum)'!$V$4*Model!$T$2253*AVERAGE('Assumptions (Petroleum)'!$P$2:$R$2)/10^9),0)</f>
        <v>-0.0003207775444</v>
      </c>
      <c r="W2379" s="160">
        <f>IF($T$2253&gt;0,IPMT('Assumptions (Petroleum)'!$V$6,Model!Z$1,'Assumptions (Petroleum)'!$V$9,'Assumptions (Petroleum)'!$V$4*Model!$T$2253*AVERAGE('Assumptions (Petroleum)'!$P$2:$R$2)/10^9),0)</f>
        <v>-0.0003023779035</v>
      </c>
      <c r="X2379" s="160">
        <f>IF($T$2253&gt;0,IPMT('Assumptions (Petroleum)'!$V$6,Model!AA$1,'Assumptions (Petroleum)'!$V$9,'Assumptions (Petroleum)'!$V$4*Model!$T$2253*AVERAGE('Assumptions (Petroleum)'!$P$2:$R$2)/10^9),0)</f>
        <v>-0.0002831042797</v>
      </c>
      <c r="Y2379" s="160">
        <f>IF($T$2253&gt;0,IPMT('Assumptions (Petroleum)'!$V$6,Model!AB$1,'Assumptions (Petroleum)'!$V$9,'Assumptions (Petroleum)'!$V$4*Model!$T$2253*AVERAGE('Assumptions (Petroleum)'!$P$2:$R$2)/10^9),0)</f>
        <v>-0.0002629151587</v>
      </c>
      <c r="Z2379" s="160">
        <f>IF($T$2253&gt;0,IPMT('Assumptions (Petroleum)'!$V$6,Model!AC$1,'Assumptions (Petroleum)'!$V$9,'Assumptions (Petroleum)'!$V$4*Model!$T$2253*AVERAGE('Assumptions (Petroleum)'!$P$2:$R$2)/10^9),0)</f>
        <v>-0.0002417670545</v>
      </c>
      <c r="AA2379" s="160">
        <f>IF($T$2253&gt;0,IPMT('Assumptions (Petroleum)'!$V$6,Model!AD$1,'Assumptions (Petroleum)'!$V$9,'Assumptions (Petroleum)'!$V$4*Model!$T$2253*AVERAGE('Assumptions (Petroleum)'!$P$2:$R$2)/10^9),0)</f>
        <v>-0.0002196144153</v>
      </c>
      <c r="AB2379" s="160">
        <f>IF($T$2253&gt;0,IPMT('Assumptions (Petroleum)'!$V$6,Model!AE$1,'Assumptions (Petroleum)'!$V$9,'Assumptions (Petroleum)'!$V$4*Model!$T$2253*AVERAGE('Assumptions (Petroleum)'!$P$2:$R$2)/10^9),0)</f>
        <v>-0.0001964095258</v>
      </c>
      <c r="AC2379" s="160">
        <f>IF($T$2253&gt;0,IPMT('Assumptions (Petroleum)'!$V$6,Model!AF$1,'Assumptions (Petroleum)'!$V$9,'Assumptions (Petroleum)'!$V$4*Model!$T$2253*AVERAGE('Assumptions (Petroleum)'!$P$2:$R$2)/10^9),0)</f>
        <v>-0.000172102404</v>
      </c>
      <c r="AD2379" s="160">
        <f>IF($T$2253&gt;0,IPMT('Assumptions (Petroleum)'!$V$6,Model!AG$1,'Assumptions (Petroleum)'!$V$9,'Assumptions (Petroleum)'!$V$4*Model!$T$2253*AVERAGE('Assumptions (Petroleum)'!$P$2:$R$2)/10^9),0)</f>
        <v>-0.000146640694</v>
      </c>
      <c r="AE2379" s="160">
        <f>IF($T$2253&gt;0,IPMT('Assumptions (Petroleum)'!$V$6,Model!AH$1,'Assumptions (Petroleum)'!$V$9,'Assumptions (Petroleum)'!$V$4*Model!$T$2253*AVERAGE('Assumptions (Petroleum)'!$P$2:$R$2)/10^9),0)</f>
        <v>-0.0001199695527</v>
      </c>
      <c r="AF2379" s="160">
        <f>IF($T$2253&gt;0,IPMT('Assumptions (Petroleum)'!$V$6,Model!AI$1,'Assumptions (Petroleum)'!$V$9,'Assumptions (Petroleum)'!$V$4*Model!$T$2253*AVERAGE('Assumptions (Petroleum)'!$P$2:$R$2)/10^9),0)</f>
        <v>-0.00009203153217</v>
      </c>
      <c r="AG2379" s="160">
        <f>IF($T$2253&gt;0,IPMT('Assumptions (Petroleum)'!$V$6,Model!AJ$1,'Assumptions (Petroleum)'!$V$9,'Assumptions (Petroleum)'!$V$4*Model!$T$2253*AVERAGE('Assumptions (Petroleum)'!$P$2:$R$2)/10^9),0)</f>
        <v>-0.00006276645569</v>
      </c>
      <c r="AH2379" s="160">
        <f>IF($T$2253&gt;0,IPMT('Assumptions (Petroleum)'!$V$6,Model!AK$1,'Assumptions (Petroleum)'!$V$9,'Assumptions (Petroleum)'!$V$4*Model!$T$2253*AVERAGE('Assumptions (Petroleum)'!$P$2:$R$2)/10^9),0)</f>
        <v>-0.00003211128807</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-0.0001552184064</v>
      </c>
      <c r="V2380" s="160">
        <f>IF($U$2253&gt;0,IPMT('Assumptions (Petroleum)'!$V$6,Model!X$1,'Assumptions (Petroleum)'!$V$9,'Assumptions (Petroleum)'!$V$4*Model!$U$2253*AVERAGE('Assumptions (Petroleum)'!$Q$2:$S$2)/10^9),0)</f>
        <v>-0.0001478888172</v>
      </c>
      <c r="W2380" s="160">
        <f>IF($U$2253&gt;0,IPMT('Assumptions (Petroleum)'!$V$6,Model!Y$1,'Assumptions (Petroleum)'!$V$9,'Assumptions (Petroleum)'!$V$4*Model!$U$2253*AVERAGE('Assumptions (Petroleum)'!$Q$2:$S$2)/10^9),0)</f>
        <v>-0.0001402110725</v>
      </c>
      <c r="X2380" s="160">
        <f>IF($U$2253&gt;0,IPMT('Assumptions (Petroleum)'!$V$6,Model!Z$1,'Assumptions (Petroleum)'!$V$9,'Assumptions (Petroleum)'!$V$4*Model!$U$2253*AVERAGE('Assumptions (Petroleum)'!$Q$2:$S$2)/10^9),0)</f>
        <v>-0.0001321686349</v>
      </c>
      <c r="Y2380" s="160">
        <f>IF($U$2253&gt;0,IPMT('Assumptions (Petroleum)'!$V$6,Model!AA$1,'Assumptions (Petroleum)'!$V$9,'Assumptions (Petroleum)'!$V$4*Model!$U$2253*AVERAGE('Assumptions (Petroleum)'!$Q$2:$S$2)/10^9),0)</f>
        <v>-0.0001237441815</v>
      </c>
      <c r="Z2380" s="160">
        <f>IF($U$2253&gt;0,IPMT('Assumptions (Petroleum)'!$V$6,Model!AB$1,'Assumptions (Petroleum)'!$V$9,'Assumptions (Petroleum)'!$V$4*Model!$U$2253*AVERAGE('Assumptions (Petroleum)'!$Q$2:$S$2)/10^9),0)</f>
        <v>-0.0001149195666</v>
      </c>
      <c r="AA2380" s="160">
        <f>IF($U$2253&gt;0,IPMT('Assumptions (Petroleum)'!$V$6,Model!AC$1,'Assumptions (Petroleum)'!$V$9,'Assumptions (Petroleum)'!$V$4*Model!$U$2253*AVERAGE('Assumptions (Petroleum)'!$Q$2:$S$2)/10^9),0)</f>
        <v>-0.0001056757824</v>
      </c>
      <c r="AB2380" s="160">
        <f>IF($U$2253&gt;0,IPMT('Assumptions (Petroleum)'!$V$6,Model!AD$1,'Assumptions (Petroleum)'!$V$9,'Assumptions (Petroleum)'!$V$4*Model!$U$2253*AVERAGE('Assumptions (Petroleum)'!$Q$2:$S$2)/10^9),0)</f>
        <v>-0.00009599291857</v>
      </c>
      <c r="AC2380" s="160">
        <f>IF($U$2253&gt;0,IPMT('Assumptions (Petroleum)'!$V$6,Model!AE$1,'Assumptions (Petroleum)'!$V$9,'Assumptions (Petroleum)'!$V$4*Model!$U$2253*AVERAGE('Assumptions (Petroleum)'!$Q$2:$S$2)/10^9),0)</f>
        <v>-0.00008585011866</v>
      </c>
      <c r="AD2380" s="160">
        <f>IF($U$2253&gt;0,IPMT('Assumptions (Petroleum)'!$V$6,Model!AF$1,'Assumptions (Petroleum)'!$V$9,'Assumptions (Petroleum)'!$V$4*Model!$U$2253*AVERAGE('Assumptions (Petroleum)'!$Q$2:$S$2)/10^9),0)</f>
        <v>-0.00007522553576</v>
      </c>
      <c r="AE2380" s="160">
        <f>IF($U$2253&gt;0,IPMT('Assumptions (Petroleum)'!$V$6,Model!AG$1,'Assumptions (Petroleum)'!$V$9,'Assumptions (Petroleum)'!$V$4*Model!$U$2253*AVERAGE('Assumptions (Petroleum)'!$Q$2:$S$2)/10^9),0)</f>
        <v>-0.00006409628518</v>
      </c>
      <c r="AF2380" s="160">
        <f>IF($U$2253&gt;0,IPMT('Assumptions (Petroleum)'!$V$6,Model!AH$1,'Assumptions (Petroleum)'!$V$9,'Assumptions (Petroleum)'!$V$4*Model!$U$2253*AVERAGE('Assumptions (Petroleum)'!$Q$2:$S$2)/10^9),0)</f>
        <v>-0.00005243839519</v>
      </c>
      <c r="AG2380" s="160">
        <f>IF($U$2253&gt;0,IPMT('Assumptions (Petroleum)'!$V$6,Model!AI$1,'Assumptions (Petroleum)'!$V$9,'Assumptions (Petroleum)'!$V$4*Model!$U$2253*AVERAGE('Assumptions (Petroleum)'!$Q$2:$S$2)/10^9),0)</f>
        <v>-0.00004022675542</v>
      </c>
      <c r="AH2380" s="160">
        <f>IF($U$2253&gt;0,IPMT('Assumptions (Petroleum)'!$V$6,Model!AJ$1,'Assumptions (Petroleum)'!$V$9,'Assumptions (Petroleum)'!$V$4*Model!$U$2253*AVERAGE('Assumptions (Petroleum)'!$Q$2:$S$2)/10^9),0)</f>
        <v>-0.00002743506277</v>
      </c>
      <c r="AI2380" s="160">
        <f>IF($U$2253&gt;0,IPMT('Assumptions (Petroleum)'!$V$6,Model!AK$1,'Assumptions (Petroleum)'!$V$9,'Assumptions (Petroleum)'!$V$4*Model!$U$2253*AVERAGE('Assumptions (Petroleum)'!$Q$2:$S$2)/10^9),0)</f>
        <v>-0.00001403576471</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0.0001324459628</v>
      </c>
      <c r="D2413" s="177">
        <f t="shared" si="83"/>
        <v>0.0005496507456</v>
      </c>
      <c r="E2413" s="177">
        <f t="shared" si="83"/>
        <v>0.00193302223</v>
      </c>
      <c r="F2413" s="177">
        <f t="shared" si="83"/>
        <v>0.003326010143</v>
      </c>
      <c r="G2413" s="177">
        <f t="shared" si="83"/>
        <v>0.00466927196</v>
      </c>
      <c r="H2413" s="177">
        <f t="shared" si="83"/>
        <v>0.005770305173</v>
      </c>
      <c r="I2413" s="177">
        <f t="shared" si="83"/>
        <v>0.00573181568</v>
      </c>
      <c r="J2413" s="177">
        <f t="shared" si="83"/>
        <v>0.00569546494</v>
      </c>
      <c r="K2413" s="177">
        <f t="shared" si="83"/>
        <v>0.005628674163</v>
      </c>
      <c r="L2413" s="177">
        <f t="shared" si="83"/>
        <v>0.005350654945</v>
      </c>
      <c r="M2413" s="177">
        <f t="shared" si="83"/>
        <v>0.005437605333</v>
      </c>
      <c r="N2413" s="177">
        <f t="shared" si="83"/>
        <v>0.00560582371</v>
      </c>
      <c r="O2413" s="177">
        <f t="shared" si="83"/>
        <v>0.005744796862</v>
      </c>
      <c r="P2413" s="177">
        <f t="shared" si="83"/>
        <v>0.005894200254</v>
      </c>
      <c r="Q2413" s="177">
        <f t="shared" si="83"/>
        <v>0.005919565636</v>
      </c>
      <c r="R2413" s="177">
        <f t="shared" si="83"/>
        <v>0.005968908011</v>
      </c>
      <c r="S2413" s="177">
        <f t="shared" si="83"/>
        <v>0.006077303861</v>
      </c>
      <c r="T2413" s="177">
        <f t="shared" si="83"/>
        <v>0.006084744615</v>
      </c>
      <c r="U2413" s="177">
        <f t="shared" si="83"/>
        <v>0.00586253737</v>
      </c>
      <c r="V2413" s="177">
        <f t="shared" si="83"/>
        <v>0.004905247474</v>
      </c>
      <c r="W2413" s="177">
        <f t="shared" si="83"/>
        <v>0.003746641009</v>
      </c>
      <c r="X2413" s="177">
        <f t="shared" si="83"/>
        <v>0.003234344372</v>
      </c>
      <c r="Y2413" s="177">
        <f t="shared" si="83"/>
        <v>0.002785649104</v>
      </c>
      <c r="Z2413" s="177">
        <f t="shared" si="83"/>
        <v>0.00247783099</v>
      </c>
      <c r="AA2413" s="177">
        <f t="shared" si="83"/>
        <v>0.002417759144</v>
      </c>
      <c r="AB2413" s="177">
        <f t="shared" si="83"/>
        <v>0.002234139035</v>
      </c>
      <c r="AC2413" s="177">
        <f t="shared" si="83"/>
        <v>0.002051711356</v>
      </c>
      <c r="AD2413" s="177">
        <f t="shared" si="83"/>
        <v>0.001896502357</v>
      </c>
      <c r="AE2413" s="177">
        <f t="shared" si="83"/>
        <v>0.001741885884</v>
      </c>
      <c r="AF2413" s="177">
        <f t="shared" si="83"/>
        <v>0.001668325661</v>
      </c>
      <c r="AG2413" s="177">
        <f t="shared" si="83"/>
        <v>0.001532093797</v>
      </c>
      <c r="AH2413" s="177">
        <f t="shared" si="83"/>
        <v>0.00126366252</v>
      </c>
      <c r="AI2413" s="177">
        <f t="shared" si="83"/>
        <v>0.0006894456219</v>
      </c>
      <c r="AJ2413" s="177">
        <f t="shared" si="83"/>
        <v>0.0001606646663</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0.0001324459628</v>
      </c>
      <c r="D2414" s="178">
        <f>IF($C$2253&gt;0,'Assumptions (Petroleum)'!W$10*Model!$C$2253*'Assumptions (Petroleum)'!$B$2/10^9,0)</f>
        <v>0.0002516473293</v>
      </c>
      <c r="E2414" s="178">
        <f>IF($C$2253&gt;0,'Assumptions (Petroleum)'!X$10*Model!$C$2253*'Assumptions (Petroleum)'!$B$2/10^9,0)</f>
        <v>0.0002264825964</v>
      </c>
      <c r="F2414" s="178">
        <f>IF($C$2253&gt;0,'Assumptions (Petroleum)'!Y$10*Model!$C$2253*'Assumptions (Petroleum)'!$B$2/10^9,0)</f>
        <v>0.0002039667827</v>
      </c>
      <c r="G2414" s="178">
        <f>IF($C$2253&gt;0,'Assumptions (Petroleum)'!Z$10*Model!$C$2253*'Assumptions (Petroleum)'!$B$2/10^9,0)</f>
        <v>0.0001835701044</v>
      </c>
      <c r="H2414" s="178">
        <f>IF($C$2253&gt;0,'Assumptions (Petroleum)'!AA$10*Model!$C$2253*'Assumptions (Petroleum)'!$B$2/10^9,0)</f>
        <v>0.0001650276697</v>
      </c>
      <c r="I2414" s="178">
        <f>IF($C$2253&gt;0,'Assumptions (Petroleum)'!AB$10*Model!$C$2253*'Assumptions (Petroleum)'!$B$2/10^9,0)</f>
        <v>0.0001562862361</v>
      </c>
      <c r="J2414" s="178">
        <f>IF($C$2253&gt;0,'Assumptions (Petroleum)'!AC$10*Model!$C$2253*'Assumptions (Petroleum)'!$B$2/10^9,0)</f>
        <v>0.0001562862361</v>
      </c>
      <c r="K2414" s="178">
        <f>IF($C$2253&gt;0,'Assumptions (Petroleum)'!AD$10*Model!$C$2253*'Assumptions (Petroleum)'!$B$2/10^9,0)</f>
        <v>0.000156551128</v>
      </c>
      <c r="L2414" s="178">
        <f>IF($C$2253&gt;0,'Assumptions (Petroleum)'!AE$10*Model!$C$2253*'Assumptions (Petroleum)'!$B$2/10^9,0)</f>
        <v>0.0001562862361</v>
      </c>
      <c r="M2414" s="178">
        <f>IF($C$2253&gt;0,'Assumptions (Petroleum)'!AF$10*Model!$C$2253*'Assumptions (Petroleum)'!$B$2/10^9,0)</f>
        <v>0.000156551128</v>
      </c>
      <c r="N2414" s="178">
        <f>IF($C$2253&gt;0,'Assumptions (Petroleum)'!AG$10*Model!$C$2253*'Assumptions (Petroleum)'!$B$2/10^9,0)</f>
        <v>0.0001562862361</v>
      </c>
      <c r="O2414" s="178">
        <f>IF($C$2253&gt;0,'Assumptions (Petroleum)'!AH$10*Model!$C$2253*'Assumptions (Petroleum)'!$B$2/10^9,0)</f>
        <v>0.000156551128</v>
      </c>
      <c r="P2414" s="178">
        <f>IF($C$2253&gt;0,'Assumptions (Petroleum)'!AI$10*Model!$C$2253*'Assumptions (Petroleum)'!$B$2/10^9,0)</f>
        <v>0.0001562862361</v>
      </c>
      <c r="Q2414" s="178">
        <f>IF($C$2253&gt;0,'Assumptions (Petroleum)'!AJ$10*Model!$C$2253*'Assumptions (Petroleum)'!$B$2/10^9,0)</f>
        <v>0.000156551128</v>
      </c>
      <c r="R2414" s="178">
        <f>IF($C$2253&gt;0,'Assumptions (Petroleum)'!AK$10*Model!$C$2253*'Assumptions (Petroleum)'!$B$2/10^9,0)</f>
        <v>0.00007814311805</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0.0002980034163</v>
      </c>
      <c r="E2415" s="160">
        <f>IF($D$2253&gt;0,'Assumptions (Petroleum)'!W$10*Model!$D$2253*'Assumptions (Petroleum)'!$B$2/10^9,0)</f>
        <v>0.000566206491</v>
      </c>
      <c r="F2415" s="160">
        <f>IF($D$2253&gt;0,'Assumptions (Petroleum)'!X$10*Model!$D$2253*'Assumptions (Petroleum)'!$B$2/10^9,0)</f>
        <v>0.0005095858419</v>
      </c>
      <c r="G2415" s="160">
        <f>IF($D$2253&gt;0,'Assumptions (Petroleum)'!Y$10*Model!$D$2253*'Assumptions (Petroleum)'!$B$2/10^9,0)</f>
        <v>0.0004589252611</v>
      </c>
      <c r="H2415" s="160">
        <f>IF($D$2253&gt;0,'Assumptions (Petroleum)'!Z$10*Model!$D$2253*'Assumptions (Petroleum)'!$B$2/10^9,0)</f>
        <v>0.000413032735</v>
      </c>
      <c r="I2415" s="160">
        <f>IF($D$2253&gt;0,'Assumptions (Petroleum)'!AA$10*Model!$D$2253*'Assumptions (Petroleum)'!$B$2/10^9,0)</f>
        <v>0.0003713122567</v>
      </c>
      <c r="J2415" s="160">
        <f>IF($D$2253&gt;0,'Assumptions (Petroleum)'!AB$10*Model!$D$2253*'Assumptions (Petroleum)'!$B$2/10^9,0)</f>
        <v>0.0003516440312</v>
      </c>
      <c r="K2415" s="160">
        <f>IF($D$2253&gt;0,'Assumptions (Petroleum)'!AC$10*Model!$D$2253*'Assumptions (Petroleum)'!$B$2/10^9,0)</f>
        <v>0.0003516440312</v>
      </c>
      <c r="L2415" s="160">
        <f>IF($D$2253&gt;0,'Assumptions (Petroleum)'!AD$10*Model!$D$2253*'Assumptions (Petroleum)'!$B$2/10^9,0)</f>
        <v>0.0003522400381</v>
      </c>
      <c r="M2415" s="160">
        <f>IF($D$2253&gt;0,'Assumptions (Petroleum)'!AE$10*Model!$D$2253*'Assumptions (Petroleum)'!$B$2/10^9,0)</f>
        <v>0.0003516440312</v>
      </c>
      <c r="N2415" s="160">
        <f>IF($D$2253&gt;0,'Assumptions (Petroleum)'!AF$10*Model!$D$2253*'Assumptions (Petroleum)'!$B$2/10^9,0)</f>
        <v>0.0003522400381</v>
      </c>
      <c r="O2415" s="160">
        <f>IF($D$2253&gt;0,'Assumptions (Petroleum)'!AG$10*Model!$D$2253*'Assumptions (Petroleum)'!$B$2/10^9,0)</f>
        <v>0.0003516440312</v>
      </c>
      <c r="P2415" s="160">
        <f>IF($D$2253&gt;0,'Assumptions (Petroleum)'!AH$10*Model!$D$2253*'Assumptions (Petroleum)'!$B$2/10^9,0)</f>
        <v>0.0003522400381</v>
      </c>
      <c r="Q2415" s="160">
        <f>IF($D$2253&gt;0,'Assumptions (Petroleum)'!AI$10*Model!$D$2253*'Assumptions (Petroleum)'!$B$2/10^9,0)</f>
        <v>0.0003516440312</v>
      </c>
      <c r="R2415" s="160">
        <f>IF($D$2253&gt;0,'Assumptions (Petroleum)'!AJ$10*Model!$D$2253*'Assumptions (Petroleum)'!$B$2/10^9,0)</f>
        <v>0.0003522400381</v>
      </c>
      <c r="S2415" s="160">
        <f>IF($D$2253&gt;0,'Assumptions (Petroleum)'!AK$10*Model!$D$2253*'Assumptions (Petroleum)'!$B$2/10^9,0)</f>
        <v>0.0001758220156</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0.001140333143</v>
      </c>
      <c r="F2416" s="160">
        <f>IF($E$2253&gt;0,'Assumptions (Petroleum)'!W$10*Model!$E$2253*AVERAGE('Assumptions (Petroleum)'!$B$2:$C$2)/10^9,0)</f>
        <v>0.002166632971</v>
      </c>
      <c r="G2416" s="160">
        <f>IF($E$2253&gt;0,'Assumptions (Petroleum)'!X$10*Model!$E$2253*AVERAGE('Assumptions (Petroleum)'!$B$2:$C$2)/10^9,0)</f>
        <v>0.001949969674</v>
      </c>
      <c r="H2416" s="160">
        <f>IF($E$2253&gt;0,'Assumptions (Petroleum)'!Y$10*Model!$E$2253*AVERAGE('Assumptions (Petroleum)'!$B$2:$C$2)/10^9,0)</f>
        <v>0.00175611304</v>
      </c>
      <c r="I2416" s="160">
        <f>IF($E$2253&gt;0,'Assumptions (Petroleum)'!Z$10*Model!$E$2253*AVERAGE('Assumptions (Petroleum)'!$B$2:$C$2)/10^9,0)</f>
        <v>0.001580501736</v>
      </c>
      <c r="J2416" s="160">
        <f>IF($E$2253&gt;0,'Assumptions (Petroleum)'!AA$10*Model!$E$2253*AVERAGE('Assumptions (Petroleum)'!$B$2:$C$2)/10^9,0)</f>
        <v>0.001420855096</v>
      </c>
      <c r="K2416" s="160">
        <f>IF($E$2253&gt;0,'Assumptions (Petroleum)'!AB$10*Model!$E$2253*AVERAGE('Assumptions (Petroleum)'!$B$2:$C$2)/10^9,0)</f>
        <v>0.001345593109</v>
      </c>
      <c r="L2416" s="160">
        <f>IF($E$2253&gt;0,'Assumptions (Petroleum)'!AC$10*Model!$E$2253*AVERAGE('Assumptions (Petroleum)'!$B$2:$C$2)/10^9,0)</f>
        <v>0.001345593109</v>
      </c>
      <c r="M2416" s="160">
        <f>IF($E$2253&gt;0,'Assumptions (Petroleum)'!AD$10*Model!$E$2253*AVERAGE('Assumptions (Petroleum)'!$B$2:$C$2)/10^9,0)</f>
        <v>0.001347873775</v>
      </c>
      <c r="N2416" s="160">
        <f>IF($E$2253&gt;0,'Assumptions (Petroleum)'!AE$10*Model!$E$2253*AVERAGE('Assumptions (Petroleum)'!$B$2:$C$2)/10^9,0)</f>
        <v>0.001345593109</v>
      </c>
      <c r="O2416" s="160">
        <f>IF($E$2253&gt;0,'Assumptions (Petroleum)'!AF$10*Model!$E$2253*AVERAGE('Assumptions (Petroleum)'!$B$2:$C$2)/10^9,0)</f>
        <v>0.001347873775</v>
      </c>
      <c r="P2416" s="160">
        <f>IF($E$2253&gt;0,'Assumptions (Petroleum)'!AG$10*Model!$E$2253*AVERAGE('Assumptions (Petroleum)'!$B$2:$C$2)/10^9,0)</f>
        <v>0.001345593109</v>
      </c>
      <c r="Q2416" s="160">
        <f>IF($E$2253&gt;0,'Assumptions (Petroleum)'!AH$10*Model!$E$2253*AVERAGE('Assumptions (Petroleum)'!$B$2:$C$2)/10^9,0)</f>
        <v>0.001347873775</v>
      </c>
      <c r="R2416" s="160">
        <f>IF($E$2253&gt;0,'Assumptions (Petroleum)'!AI$10*Model!$E$2253*AVERAGE('Assumptions (Petroleum)'!$B$2:$C$2)/10^9,0)</f>
        <v>0.001345593109</v>
      </c>
      <c r="S2416" s="160">
        <f>IF($E$2253&gt;0,'Assumptions (Petroleum)'!AJ$10*Model!$E$2253*AVERAGE('Assumptions (Petroleum)'!$B$2:$C$2)/10^9,0)</f>
        <v>0.001347873775</v>
      </c>
      <c r="T2416" s="160">
        <f>IF($E$2253&gt;0,'Assumptions (Petroleum)'!AK$10*Model!$E$2253*AVERAGE('Assumptions (Petroleum)'!$B$2:$C$2)/10^9,0)</f>
        <v>0.0006727965543</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0.0004458245465</v>
      </c>
      <c r="G2417" s="160">
        <f>IF($F$2253&gt;0,'Assumptions (Petroleum)'!W$10*Model!$F$2253*AVERAGE('Assumptions (Petroleum)'!$B$2:$D$2)/10^9,0)</f>
        <v>0.0008470666383</v>
      </c>
      <c r="H2417" s="160">
        <f>IF($F$2253&gt;0,'Assumptions (Petroleum)'!X$10*Model!$F$2253*AVERAGE('Assumptions (Petroleum)'!$B$2:$D$2)/10^9,0)</f>
        <v>0.0007623599745</v>
      </c>
      <c r="I2417" s="160">
        <f>IF($F$2253&gt;0,'Assumptions (Petroleum)'!Y$10*Model!$F$2253*AVERAGE('Assumptions (Petroleum)'!$B$2:$D$2)/10^9,0)</f>
        <v>0.0006865698016</v>
      </c>
      <c r="J2417" s="160">
        <f>IF($F$2253&gt;0,'Assumptions (Petroleum)'!Z$10*Model!$F$2253*AVERAGE('Assumptions (Petroleum)'!$B$2:$D$2)/10^9,0)</f>
        <v>0.0006179128214</v>
      </c>
      <c r="K2417" s="160">
        <f>IF($F$2253&gt;0,'Assumptions (Petroleum)'!AA$10*Model!$F$2253*AVERAGE('Assumptions (Petroleum)'!$B$2:$D$2)/10^9,0)</f>
        <v>0.0005554973849</v>
      </c>
      <c r="L2417" s="160">
        <f>IF($F$2253&gt;0,'Assumptions (Petroleum)'!AB$10*Model!$F$2253*AVERAGE('Assumptions (Petroleum)'!$B$2:$D$2)/10^9,0)</f>
        <v>0.0005260729648</v>
      </c>
      <c r="M2417" s="160">
        <f>IF($F$2253&gt;0,'Assumptions (Petroleum)'!AC$10*Model!$F$2253*AVERAGE('Assumptions (Petroleum)'!$B$2:$D$2)/10^9,0)</f>
        <v>0.0005260729648</v>
      </c>
      <c r="N2417" s="160">
        <f>IF($F$2253&gt;0,'Assumptions (Petroleum)'!AD$10*Model!$F$2253*AVERAGE('Assumptions (Petroleum)'!$B$2:$D$2)/10^9,0)</f>
        <v>0.0005269646139</v>
      </c>
      <c r="O2417" s="160">
        <f>IF($F$2253&gt;0,'Assumptions (Petroleum)'!AE$10*Model!$F$2253*AVERAGE('Assumptions (Petroleum)'!$B$2:$D$2)/10^9,0)</f>
        <v>0.0005260729648</v>
      </c>
      <c r="P2417" s="160">
        <f>IF($F$2253&gt;0,'Assumptions (Petroleum)'!AF$10*Model!$F$2253*AVERAGE('Assumptions (Petroleum)'!$B$2:$D$2)/10^9,0)</f>
        <v>0.0005269646139</v>
      </c>
      <c r="Q2417" s="160">
        <f>IF($F$2253&gt;0,'Assumptions (Petroleum)'!AG$10*Model!$F$2253*AVERAGE('Assumptions (Petroleum)'!$B$2:$D$2)/10^9,0)</f>
        <v>0.0005260729648</v>
      </c>
      <c r="R2417" s="160">
        <f>IF($F$2253&gt;0,'Assumptions (Petroleum)'!AH$10*Model!$F$2253*AVERAGE('Assumptions (Petroleum)'!$B$2:$D$2)/10^9,0)</f>
        <v>0.0005269646139</v>
      </c>
      <c r="S2417" s="160">
        <f>IF($F$2253&gt;0,'Assumptions (Petroleum)'!AI$10*Model!$F$2253*AVERAGE('Assumptions (Petroleum)'!$B$2:$D$2)/10^9,0)</f>
        <v>0.0005260729648</v>
      </c>
      <c r="T2417" s="160">
        <f>IF($F$2253&gt;0,'Assumptions (Petroleum)'!AJ$10*Model!$F$2253*AVERAGE('Assumptions (Petroleum)'!$B$2:$D$2)/10^9,0)</f>
        <v>0.0005269646139</v>
      </c>
      <c r="U2417" s="160">
        <f>IF($F$2253&gt;0,'Assumptions (Petroleum)'!AK$10*Model!$F$2253*AVERAGE('Assumptions (Petroleum)'!$B$2:$D$2)/10^9,0)</f>
        <v>0.0002630364824</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0.001229740282</v>
      </c>
      <c r="H2418" s="160">
        <f>IF($G$2253&gt;0,'Assumptions (Petroleum)'!W$10*Model!$G$2253*AVERAGE('Assumptions (Petroleum)'!$C$2:$E$2)/10^9,0)</f>
        <v>0.002336506536</v>
      </c>
      <c r="I2418" s="160">
        <f>IF($G$2253&gt;0,'Assumptions (Petroleum)'!X$10*Model!$G$2253*AVERAGE('Assumptions (Petroleum)'!$C$2:$E$2)/10^9,0)</f>
        <v>0.002102855882</v>
      </c>
      <c r="J2418" s="160">
        <f>IF($G$2253&gt;0,'Assumptions (Petroleum)'!Y$10*Model!$G$2253*AVERAGE('Assumptions (Petroleum)'!$C$2:$E$2)/10^9,0)</f>
        <v>0.001893800034</v>
      </c>
      <c r="K2418" s="160">
        <f>IF($G$2253&gt;0,'Assumptions (Petroleum)'!Z$10*Model!$G$2253*AVERAGE('Assumptions (Petroleum)'!$C$2:$E$2)/10^9,0)</f>
        <v>0.001704420031</v>
      </c>
      <c r="L2418" s="160">
        <f>IF($G$2253&gt;0,'Assumptions (Petroleum)'!AA$10*Model!$G$2253*AVERAGE('Assumptions (Petroleum)'!$C$2:$E$2)/10^9,0)</f>
        <v>0.001532256392</v>
      </c>
      <c r="M2418" s="160">
        <f>IF($G$2253&gt;0,'Assumptions (Petroleum)'!AB$10*Model!$G$2253*AVERAGE('Assumptions (Petroleum)'!$C$2:$E$2)/10^9,0)</f>
        <v>0.001451093533</v>
      </c>
      <c r="N2418" s="160">
        <f>IF($G$2253&gt;0,'Assumptions (Petroleum)'!AC$10*Model!$G$2253*AVERAGE('Assumptions (Petroleum)'!$C$2:$E$2)/10^9,0)</f>
        <v>0.001451093533</v>
      </c>
      <c r="O2418" s="160">
        <f>IF($G$2253&gt;0,'Assumptions (Petroleum)'!AD$10*Model!$G$2253*AVERAGE('Assumptions (Petroleum)'!$C$2:$E$2)/10^9,0)</f>
        <v>0.001453553013</v>
      </c>
      <c r="P2418" s="160">
        <f>IF($G$2253&gt;0,'Assumptions (Petroleum)'!AE$10*Model!$G$2253*AVERAGE('Assumptions (Petroleum)'!$C$2:$E$2)/10^9,0)</f>
        <v>0.001451093533</v>
      </c>
      <c r="Q2418" s="160">
        <f>IF($G$2253&gt;0,'Assumptions (Petroleum)'!AF$10*Model!$G$2253*AVERAGE('Assumptions (Petroleum)'!$C$2:$E$2)/10^9,0)</f>
        <v>0.001453553013</v>
      </c>
      <c r="R2418" s="160">
        <f>IF($G$2253&gt;0,'Assumptions (Petroleum)'!AG$10*Model!$G$2253*AVERAGE('Assumptions (Petroleum)'!$C$2:$E$2)/10^9,0)</f>
        <v>0.001451093533</v>
      </c>
      <c r="S2418" s="160">
        <f>IF($G$2253&gt;0,'Assumptions (Petroleum)'!AH$10*Model!$G$2253*AVERAGE('Assumptions (Petroleum)'!$C$2:$E$2)/10^9,0)</f>
        <v>0.001453553013</v>
      </c>
      <c r="T2418" s="160">
        <f>IF($G$2253&gt;0,'Assumptions (Petroleum)'!AI$10*Model!$G$2253*AVERAGE('Assumptions (Petroleum)'!$C$2:$E$2)/10^9,0)</f>
        <v>0.001451093533</v>
      </c>
      <c r="U2418" s="160">
        <f>IF($G$2253&gt;0,'Assumptions (Petroleum)'!AJ$10*Model!$G$2253*AVERAGE('Assumptions (Petroleum)'!$C$2:$E$2)/10^9,0)</f>
        <v>0.001453553013</v>
      </c>
      <c r="V2418" s="160">
        <f>IF($G$2253&gt;0,'Assumptions (Petroleum)'!AK$10*Model!$G$2253*AVERAGE('Assumptions (Petroleum)'!$C$2:$E$2)/10^9,0)</f>
        <v>0.0007255467664</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0.0003372652174</v>
      </c>
      <c r="I2419" s="160">
        <f>IF($H$2253&gt;0,'Assumptions (Petroleum)'!W$10*Model!$H$2253*AVERAGE('Assumptions (Petroleum)'!$D$2:$F$2)/10^9,0)</f>
        <v>0.0006408039131</v>
      </c>
      <c r="J2419" s="160">
        <f>IF($H$2253&gt;0,'Assumptions (Petroleum)'!X$10*Model!$H$2253*AVERAGE('Assumptions (Petroleum)'!$D$2:$F$2)/10^9,0)</f>
        <v>0.0005767235218</v>
      </c>
      <c r="K2419" s="160">
        <f>IF($H$2253&gt;0,'Assumptions (Petroleum)'!Y$10*Model!$H$2253*AVERAGE('Assumptions (Petroleum)'!$D$2:$F$2)/10^9,0)</f>
        <v>0.0005193884348</v>
      </c>
      <c r="L2419" s="160">
        <f>IF($H$2253&gt;0,'Assumptions (Petroleum)'!Z$10*Model!$H$2253*AVERAGE('Assumptions (Petroleum)'!$D$2:$F$2)/10^9,0)</f>
        <v>0.0004674495913</v>
      </c>
      <c r="M2419" s="160">
        <f>IF($H$2253&gt;0,'Assumptions (Petroleum)'!AA$10*Model!$H$2253*AVERAGE('Assumptions (Petroleum)'!$D$2:$F$2)/10^9,0)</f>
        <v>0.0004202324609</v>
      </c>
      <c r="N2419" s="160">
        <f>IF($H$2253&gt;0,'Assumptions (Petroleum)'!AB$10*Model!$H$2253*AVERAGE('Assumptions (Petroleum)'!$D$2:$F$2)/10^9,0)</f>
        <v>0.0003979729565</v>
      </c>
      <c r="O2419" s="160">
        <f>IF($H$2253&gt;0,'Assumptions (Petroleum)'!AC$10*Model!$H$2253*AVERAGE('Assumptions (Petroleum)'!$D$2:$F$2)/10^9,0)</f>
        <v>0.0003979729565</v>
      </c>
      <c r="P2419" s="160">
        <f>IF($H$2253&gt;0,'Assumptions (Petroleum)'!AD$10*Model!$H$2253*AVERAGE('Assumptions (Petroleum)'!$D$2:$F$2)/10^9,0)</f>
        <v>0.000398647487</v>
      </c>
      <c r="Q2419" s="160">
        <f>IF($H$2253&gt;0,'Assumptions (Petroleum)'!AE$10*Model!$H$2253*AVERAGE('Assumptions (Petroleum)'!$D$2:$F$2)/10^9,0)</f>
        <v>0.0003979729565</v>
      </c>
      <c r="R2419" s="160">
        <f>IF($H$2253&gt;0,'Assumptions (Petroleum)'!AF$10*Model!$H$2253*AVERAGE('Assumptions (Petroleum)'!$D$2:$F$2)/10^9,0)</f>
        <v>0.000398647487</v>
      </c>
      <c r="S2419" s="160">
        <f>IF($H$2253&gt;0,'Assumptions (Petroleum)'!AG$10*Model!$H$2253*AVERAGE('Assumptions (Petroleum)'!$D$2:$F$2)/10^9,0)</f>
        <v>0.0003979729565</v>
      </c>
      <c r="T2419" s="160">
        <f>IF($H$2253&gt;0,'Assumptions (Petroleum)'!AH$10*Model!$H$2253*AVERAGE('Assumptions (Petroleum)'!$D$2:$F$2)/10^9,0)</f>
        <v>0.000398647487</v>
      </c>
      <c r="U2419" s="160">
        <f>IF($H$2253&gt;0,'Assumptions (Petroleum)'!AI$10*Model!$H$2253*AVERAGE('Assumptions (Petroleum)'!$D$2:$F$2)/10^9,0)</f>
        <v>0.0003979729565</v>
      </c>
      <c r="V2419" s="160">
        <f>IF($H$2253&gt;0,'Assumptions (Petroleum)'!AJ$10*Model!$H$2253*AVERAGE('Assumptions (Petroleum)'!$D$2:$F$2)/10^9,0)</f>
        <v>0.000398647487</v>
      </c>
      <c r="W2419" s="160">
        <f>IF($H$2253&gt;0,'Assumptions (Petroleum)'!AK$10*Model!$H$2253*AVERAGE('Assumptions (Petroleum)'!$D$2:$F$2)/10^9,0)</f>
        <v>0.0001989864783</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0.0001934858541</v>
      </c>
      <c r="J2420" s="160">
        <f>IF($I$2253&gt;0,'Assumptions (Petroleum)'!W$10*Model!$I$2253*AVERAGE('Assumptions (Petroleum)'!$E$2:$G$2)/10^9,0)</f>
        <v>0.0003676231227</v>
      </c>
      <c r="K2420" s="160">
        <f>IF($I$2253&gt;0,'Assumptions (Petroleum)'!X$10*Model!$I$2253*AVERAGE('Assumptions (Petroleum)'!$E$2:$G$2)/10^9,0)</f>
        <v>0.0003308608105</v>
      </c>
      <c r="L2420" s="160">
        <f>IF($I$2253&gt;0,'Assumptions (Petroleum)'!Y$10*Model!$I$2253*AVERAGE('Assumptions (Petroleum)'!$E$2:$G$2)/10^9,0)</f>
        <v>0.0002979682153</v>
      </c>
      <c r="M2420" s="160">
        <f>IF($I$2253&gt;0,'Assumptions (Petroleum)'!Z$10*Model!$I$2253*AVERAGE('Assumptions (Petroleum)'!$E$2:$G$2)/10^9,0)</f>
        <v>0.0002681713938</v>
      </c>
      <c r="N2420" s="160">
        <f>IF($I$2253&gt;0,'Assumptions (Petroleum)'!AA$10*Model!$I$2253*AVERAGE('Assumptions (Petroleum)'!$E$2:$G$2)/10^9,0)</f>
        <v>0.0002410833742</v>
      </c>
      <c r="O2420" s="160">
        <f>IF($I$2253&gt;0,'Assumptions (Petroleum)'!AB$10*Model!$I$2253*AVERAGE('Assumptions (Petroleum)'!$E$2:$G$2)/10^9,0)</f>
        <v>0.0002283133078</v>
      </c>
      <c r="P2420" s="160">
        <f>IF($I$2253&gt;0,'Assumptions (Petroleum)'!AC$10*Model!$I$2253*AVERAGE('Assumptions (Petroleum)'!$E$2:$G$2)/10^9,0)</f>
        <v>0.0002283133078</v>
      </c>
      <c r="Q2420" s="160">
        <f>IF($I$2253&gt;0,'Assumptions (Petroleum)'!AD$10*Model!$I$2253*AVERAGE('Assumptions (Petroleum)'!$E$2:$G$2)/10^9,0)</f>
        <v>0.0002287002795</v>
      </c>
      <c r="R2420" s="160">
        <f>IF($I$2253&gt;0,'Assumptions (Petroleum)'!AE$10*Model!$I$2253*AVERAGE('Assumptions (Petroleum)'!$E$2:$G$2)/10^9,0)</f>
        <v>0.0002283133078</v>
      </c>
      <c r="S2420" s="160">
        <f>IF($I$2253&gt;0,'Assumptions (Petroleum)'!AF$10*Model!$I$2253*AVERAGE('Assumptions (Petroleum)'!$E$2:$G$2)/10^9,0)</f>
        <v>0.0002287002795</v>
      </c>
      <c r="T2420" s="160">
        <f>IF($I$2253&gt;0,'Assumptions (Petroleum)'!AG$10*Model!$I$2253*AVERAGE('Assumptions (Petroleum)'!$E$2:$G$2)/10^9,0)</f>
        <v>0.0002283133078</v>
      </c>
      <c r="U2420" s="160">
        <f>IF($I$2253&gt;0,'Assumptions (Petroleum)'!AH$10*Model!$I$2253*AVERAGE('Assumptions (Petroleum)'!$E$2:$G$2)/10^9,0)</f>
        <v>0.0002287002795</v>
      </c>
      <c r="V2420" s="160">
        <f>IF($I$2253&gt;0,'Assumptions (Petroleum)'!AI$10*Model!$I$2253*AVERAGE('Assumptions (Petroleum)'!$E$2:$G$2)/10^9,0)</f>
        <v>0.0002283133078</v>
      </c>
      <c r="W2420" s="160">
        <f>IF($I$2253&gt;0,'Assumptions (Petroleum)'!AJ$10*Model!$I$2253*AVERAGE('Assumptions (Petroleum)'!$E$2:$G$2)/10^9,0)</f>
        <v>0.0002287002795</v>
      </c>
      <c r="X2420" s="160">
        <f>IF($I$2253&gt;0,'Assumptions (Petroleum)'!AK$10*Model!$I$2253*AVERAGE('Assumptions (Petroleum)'!$E$2:$G$2)/10^9,0)</f>
        <v>0.0001141566539</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0.0003106200768</v>
      </c>
      <c r="K2421" s="160">
        <f>IF($J$2253&gt;0,'Assumptions (Petroleum)'!W$10*Model!$J$2253*AVERAGE('Assumptions (Petroleum)'!$F$2:$H$2)/10^9,0)</f>
        <v>0.0005901781458</v>
      </c>
      <c r="L2421" s="160">
        <f>IF($J$2253&gt;0,'Assumptions (Petroleum)'!X$10*Model!$J$2253*AVERAGE('Assumptions (Petroleum)'!$F$2:$H$2)/10^9,0)</f>
        <v>0.0005311603313</v>
      </c>
      <c r="M2421" s="160">
        <f>IF($J$2253&gt;0,'Assumptions (Petroleum)'!Y$10*Model!$J$2253*AVERAGE('Assumptions (Petroleum)'!$F$2:$H$2)/10^9,0)</f>
        <v>0.0004783549182</v>
      </c>
      <c r="N2421" s="160">
        <f>IF($J$2253&gt;0,'Assumptions (Petroleum)'!Z$10*Model!$J$2253*AVERAGE('Assumptions (Petroleum)'!$F$2:$H$2)/10^9,0)</f>
        <v>0.0004305194264</v>
      </c>
      <c r="O2421" s="160">
        <f>IF($J$2253&gt;0,'Assumptions (Petroleum)'!AA$10*Model!$J$2253*AVERAGE('Assumptions (Petroleum)'!$F$2:$H$2)/10^9,0)</f>
        <v>0.0003870326156</v>
      </c>
      <c r="P2421" s="160">
        <f>IF($J$2253&gt;0,'Assumptions (Petroleum)'!AB$10*Model!$J$2253*AVERAGE('Assumptions (Petroleum)'!$F$2:$H$2)/10^9,0)</f>
        <v>0.0003665316906</v>
      </c>
      <c r="Q2421" s="160">
        <f>IF($J$2253&gt;0,'Assumptions (Petroleum)'!AC$10*Model!$J$2253*AVERAGE('Assumptions (Petroleum)'!$F$2:$H$2)/10^9,0)</f>
        <v>0.0003665316906</v>
      </c>
      <c r="R2421" s="160">
        <f>IF($J$2253&gt;0,'Assumptions (Petroleum)'!AD$10*Model!$J$2253*AVERAGE('Assumptions (Petroleum)'!$F$2:$H$2)/10^9,0)</f>
        <v>0.0003671529307</v>
      </c>
      <c r="S2421" s="160">
        <f>IF($J$2253&gt;0,'Assumptions (Petroleum)'!AE$10*Model!$J$2253*AVERAGE('Assumptions (Petroleum)'!$F$2:$H$2)/10^9,0)</f>
        <v>0.0003665316906</v>
      </c>
      <c r="T2421" s="160">
        <f>IF($J$2253&gt;0,'Assumptions (Petroleum)'!AF$10*Model!$J$2253*AVERAGE('Assumptions (Petroleum)'!$F$2:$H$2)/10^9,0)</f>
        <v>0.0003671529307</v>
      </c>
      <c r="U2421" s="160">
        <f>IF($J$2253&gt;0,'Assumptions (Petroleum)'!AG$10*Model!$J$2253*AVERAGE('Assumptions (Petroleum)'!$F$2:$H$2)/10^9,0)</f>
        <v>0.0003665316906</v>
      </c>
      <c r="V2421" s="160">
        <f>IF($J$2253&gt;0,'Assumptions (Petroleum)'!AH$10*Model!$J$2253*AVERAGE('Assumptions (Petroleum)'!$F$2:$H$2)/10^9,0)</f>
        <v>0.0003671529307</v>
      </c>
      <c r="W2421" s="160">
        <f>IF($J$2253&gt;0,'Assumptions (Petroleum)'!AI$10*Model!$J$2253*AVERAGE('Assumptions (Petroleum)'!$F$2:$H$2)/10^9,0)</f>
        <v>0.0003665316906</v>
      </c>
      <c r="X2421" s="160">
        <f>IF($J$2253&gt;0,'Assumptions (Petroleum)'!AJ$10*Model!$J$2253*AVERAGE('Assumptions (Petroleum)'!$F$2:$H$2)/10^9,0)</f>
        <v>0.0003671529307</v>
      </c>
      <c r="Y2421" s="160">
        <f>IF($J$2253&gt;0,'Assumptions (Petroleum)'!AK$10*Model!$J$2253*AVERAGE('Assumptions (Petroleum)'!$F$2:$H$2)/10^9,0)</f>
        <v>0.0001832658453</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0.00007454108854</v>
      </c>
      <c r="L2422" s="160">
        <f>IF($K$2253&gt;0,'Assumptions (Petroleum)'!W$10*Model!$K$2253*AVERAGE('Assumptions (Petroleum)'!$G$2:$I$2)/10^9,0)</f>
        <v>0.0001416280682</v>
      </c>
      <c r="M2422" s="160">
        <f>IF($K$2253&gt;0,'Assumptions (Petroleum)'!X$10*Model!$K$2253*AVERAGE('Assumptions (Petroleum)'!$G$2:$I$2)/10^9,0)</f>
        <v>0.0001274652614</v>
      </c>
      <c r="N2422" s="160">
        <f>IF($K$2253&gt;0,'Assumptions (Petroleum)'!Y$10*Model!$K$2253*AVERAGE('Assumptions (Petroleum)'!$G$2:$I$2)/10^9,0)</f>
        <v>0.0001147932764</v>
      </c>
      <c r="O2422" s="160">
        <f>IF($K$2253&gt;0,'Assumptions (Petroleum)'!Z$10*Model!$K$2253*AVERAGE('Assumptions (Petroleum)'!$G$2:$I$2)/10^9,0)</f>
        <v>0.0001033139487</v>
      </c>
      <c r="P2422" s="160">
        <f>IF($K$2253&gt;0,'Assumptions (Petroleum)'!AA$10*Model!$K$2253*AVERAGE('Assumptions (Petroleum)'!$G$2:$I$2)/10^9,0)</f>
        <v>0.00009287819632</v>
      </c>
      <c r="Q2422" s="160">
        <f>IF($K$2253&gt;0,'Assumptions (Petroleum)'!AB$10*Model!$K$2253*AVERAGE('Assumptions (Petroleum)'!$G$2:$I$2)/10^9,0)</f>
        <v>0.00008795848448</v>
      </c>
      <c r="R2422" s="160">
        <f>IF($K$2253&gt;0,'Assumptions (Petroleum)'!AC$10*Model!$K$2253*AVERAGE('Assumptions (Petroleum)'!$G$2:$I$2)/10^9,0)</f>
        <v>0.00008795848448</v>
      </c>
      <c r="S2422" s="160">
        <f>IF($K$2253&gt;0,'Assumptions (Petroleum)'!AD$10*Model!$K$2253*AVERAGE('Assumptions (Petroleum)'!$G$2:$I$2)/10^9,0)</f>
        <v>0.00008810756666</v>
      </c>
      <c r="T2422" s="160">
        <f>IF($K$2253&gt;0,'Assumptions (Petroleum)'!AE$10*Model!$K$2253*AVERAGE('Assumptions (Petroleum)'!$G$2:$I$2)/10^9,0)</f>
        <v>0.00008795848448</v>
      </c>
      <c r="U2422" s="160">
        <f>IF($K$2253&gt;0,'Assumptions (Petroleum)'!AF$10*Model!$K$2253*AVERAGE('Assumptions (Petroleum)'!$G$2:$I$2)/10^9,0)</f>
        <v>0.00008810756666</v>
      </c>
      <c r="V2422" s="160">
        <f>IF($K$2253&gt;0,'Assumptions (Petroleum)'!AG$10*Model!$K$2253*AVERAGE('Assumptions (Petroleum)'!$G$2:$I$2)/10^9,0)</f>
        <v>0.00008795848448</v>
      </c>
      <c r="W2422" s="160">
        <f>IF($K$2253&gt;0,'Assumptions (Petroleum)'!AH$10*Model!$K$2253*AVERAGE('Assumptions (Petroleum)'!$G$2:$I$2)/10^9,0)</f>
        <v>0.00008810756666</v>
      </c>
      <c r="X2422" s="160">
        <f>IF($K$2253&gt;0,'Assumptions (Petroleum)'!AI$10*Model!$K$2253*AVERAGE('Assumptions (Petroleum)'!$G$2:$I$2)/10^9,0)</f>
        <v>0.00008795848448</v>
      </c>
      <c r="Y2422" s="160">
        <f>IF($K$2253&gt;0,'Assumptions (Petroleum)'!AJ$10*Model!$K$2253*AVERAGE('Assumptions (Petroleum)'!$G$2:$I$2)/10^9,0)</f>
        <v>0.00008810756666</v>
      </c>
      <c r="Z2422" s="160">
        <f>IF($K$2253&gt;0,'Assumptions (Petroleum)'!AK$10*Model!$K$2253*AVERAGE('Assumptions (Petroleum)'!$G$2:$I$2)/10^9,0)</f>
        <v>0.00004397924224</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0.0003101458667</v>
      </c>
      <c r="N2424" s="160">
        <f>IF($M$2253&gt;0,'Assumptions (Petroleum)'!W$10*Model!$M$2253*AVERAGE('Assumptions (Petroleum)'!$I$2:$K$2)/10^9,0)</f>
        <v>0.0005892771468</v>
      </c>
      <c r="O2424" s="160">
        <f>IF($M$2253&gt;0,'Assumptions (Petroleum)'!X$10*Model!$M$2253*AVERAGE('Assumptions (Petroleum)'!$I$2:$K$2)/10^9,0)</f>
        <v>0.0005303494321</v>
      </c>
      <c r="P2424" s="160">
        <f>IF($M$2253&gt;0,'Assumptions (Petroleum)'!Y$10*Model!$M$2253*AVERAGE('Assumptions (Petroleum)'!$I$2:$K$2)/10^9,0)</f>
        <v>0.0004776246348</v>
      </c>
      <c r="Q2424" s="160">
        <f>IF($M$2253&gt;0,'Assumptions (Petroleum)'!Z$10*Model!$M$2253*AVERAGE('Assumptions (Petroleum)'!$I$2:$K$2)/10^9,0)</f>
        <v>0.0004298621713</v>
      </c>
      <c r="R2424" s="160">
        <f>IF($M$2253&gt;0,'Assumptions (Petroleum)'!AA$10*Model!$M$2253*AVERAGE('Assumptions (Petroleum)'!$I$2:$K$2)/10^9,0)</f>
        <v>0.00038644175</v>
      </c>
      <c r="S2424" s="160">
        <f>IF($M$2253&gt;0,'Assumptions (Petroleum)'!AB$10*Model!$M$2253*AVERAGE('Assumptions (Petroleum)'!$I$2:$K$2)/10^9,0)</f>
        <v>0.0003659721228</v>
      </c>
      <c r="T2424" s="160">
        <f>IF($M$2253&gt;0,'Assumptions (Petroleum)'!AC$10*Model!$M$2253*AVERAGE('Assumptions (Petroleum)'!$I$2:$K$2)/10^9,0)</f>
        <v>0.0003659721228</v>
      </c>
      <c r="U2424" s="160">
        <f>IF($M$2253&gt;0,'Assumptions (Petroleum)'!AD$10*Model!$M$2253*AVERAGE('Assumptions (Petroleum)'!$I$2:$K$2)/10^9,0)</f>
        <v>0.0003665924145</v>
      </c>
      <c r="V2424" s="160">
        <f>IF($M$2253&gt;0,'Assumptions (Petroleum)'!AE$10*Model!$M$2253*AVERAGE('Assumptions (Petroleum)'!$I$2:$K$2)/10^9,0)</f>
        <v>0.0003659721228</v>
      </c>
      <c r="W2424" s="160">
        <f>IF($M$2253&gt;0,'Assumptions (Petroleum)'!AF$10*Model!$M$2253*AVERAGE('Assumptions (Petroleum)'!$I$2:$K$2)/10^9,0)</f>
        <v>0.0003665924145</v>
      </c>
      <c r="X2424" s="160">
        <f>IF($M$2253&gt;0,'Assumptions (Petroleum)'!AG$10*Model!$M$2253*AVERAGE('Assumptions (Petroleum)'!$I$2:$K$2)/10^9,0)</f>
        <v>0.0003659721228</v>
      </c>
      <c r="Y2424" s="160">
        <f>IF($M$2253&gt;0,'Assumptions (Petroleum)'!AH$10*Model!$M$2253*AVERAGE('Assumptions (Petroleum)'!$I$2:$K$2)/10^9,0)</f>
        <v>0.0003665924145</v>
      </c>
      <c r="Z2424" s="160">
        <f>IF($M$2253&gt;0,'Assumptions (Petroleum)'!AI$10*Model!$M$2253*AVERAGE('Assumptions (Petroleum)'!$I$2:$K$2)/10^9,0)</f>
        <v>0.0003659721228</v>
      </c>
      <c r="AA2424" s="160">
        <f>IF($M$2253&gt;0,'Assumptions (Petroleum)'!AJ$10*Model!$M$2253*AVERAGE('Assumptions (Petroleum)'!$I$2:$K$2)/10^9,0)</f>
        <v>0.0003665924145</v>
      </c>
      <c r="AB2424" s="160">
        <f>IF($M$2253&gt;0,'Assumptions (Petroleum)'!AK$10*Model!$M$2253*AVERAGE('Assumptions (Petroleum)'!$I$2:$K$2)/10^9,0)</f>
        <v>0.0001829860614</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0.0002621196886</v>
      </c>
      <c r="P2426" s="160">
        <f>IF($O$2253&gt;0,'Assumptions (Petroleum)'!W$10*Model!$O$2253*AVERAGE('Assumptions (Petroleum)'!$K$2:$M$2)/10^9,0)</f>
        <v>0.0004980274083</v>
      </c>
      <c r="Q2426" s="160">
        <f>IF($O$2253&gt;0,'Assumptions (Petroleum)'!X$10*Model!$O$2253*AVERAGE('Assumptions (Petroleum)'!$K$2:$M$2)/10^9,0)</f>
        <v>0.0004482246675</v>
      </c>
      <c r="R2426" s="160">
        <f>IF($O$2253&gt;0,'Assumptions (Petroleum)'!Y$10*Model!$O$2253*AVERAGE('Assumptions (Petroleum)'!$K$2:$M$2)/10^9,0)</f>
        <v>0.0004036643204</v>
      </c>
      <c r="S2426" s="160">
        <f>IF($O$2253&gt;0,'Assumptions (Petroleum)'!Z$10*Model!$O$2253*AVERAGE('Assumptions (Petroleum)'!$K$2:$M$2)/10^9,0)</f>
        <v>0.0003632978884</v>
      </c>
      <c r="T2426" s="160">
        <f>IF($O$2253&gt;0,'Assumptions (Petroleum)'!AA$10*Model!$O$2253*AVERAGE('Assumptions (Petroleum)'!$K$2:$M$2)/10^9,0)</f>
        <v>0.000326601132</v>
      </c>
      <c r="U2426" s="160">
        <f>IF($O$2253&gt;0,'Assumptions (Petroleum)'!AB$10*Model!$O$2253*AVERAGE('Assumptions (Petroleum)'!$K$2:$M$2)/10^9,0)</f>
        <v>0.0003093012325</v>
      </c>
      <c r="V2426" s="160">
        <f>IF($O$2253&gt;0,'Assumptions (Petroleum)'!AC$10*Model!$O$2253*AVERAGE('Assumptions (Petroleum)'!$K$2:$M$2)/10^9,0)</f>
        <v>0.0003093012325</v>
      </c>
      <c r="W2426" s="160">
        <f>IF($O$2253&gt;0,'Assumptions (Petroleum)'!AD$10*Model!$O$2253*AVERAGE('Assumptions (Petroleum)'!$K$2:$M$2)/10^9,0)</f>
        <v>0.0003098254719</v>
      </c>
      <c r="X2426" s="160">
        <f>IF($O$2253&gt;0,'Assumptions (Petroleum)'!AE$10*Model!$O$2253*AVERAGE('Assumptions (Petroleum)'!$K$2:$M$2)/10^9,0)</f>
        <v>0.0003093012325</v>
      </c>
      <c r="Y2426" s="160">
        <f>IF($O$2253&gt;0,'Assumptions (Petroleum)'!AF$10*Model!$O$2253*AVERAGE('Assumptions (Petroleum)'!$K$2:$M$2)/10^9,0)</f>
        <v>0.0003098254719</v>
      </c>
      <c r="Z2426" s="160">
        <f>IF($O$2253&gt;0,'Assumptions (Petroleum)'!AG$10*Model!$O$2253*AVERAGE('Assumptions (Petroleum)'!$K$2:$M$2)/10^9,0)</f>
        <v>0.0003093012325</v>
      </c>
      <c r="AA2426" s="160">
        <f>IF($O$2253&gt;0,'Assumptions (Petroleum)'!AH$10*Model!$O$2253*AVERAGE('Assumptions (Petroleum)'!$K$2:$M$2)/10^9,0)</f>
        <v>0.0003098254719</v>
      </c>
      <c r="AB2426" s="160">
        <f>IF($O$2253&gt;0,'Assumptions (Petroleum)'!AI$10*Model!$O$2253*AVERAGE('Assumptions (Petroleum)'!$K$2:$M$2)/10^9,0)</f>
        <v>0.0003093012325</v>
      </c>
      <c r="AC2426" s="160">
        <f>IF($O$2253&gt;0,'Assumptions (Petroleum)'!AJ$10*Model!$O$2253*AVERAGE('Assumptions (Petroleum)'!$K$2:$M$2)/10^9,0)</f>
        <v>0.0003098254719</v>
      </c>
      <c r="AD2426" s="160">
        <f>IF($O$2253&gt;0,'Assumptions (Petroleum)'!AK$10*Model!$O$2253*AVERAGE('Assumptions (Petroleum)'!$K$2:$M$2)/10^9,0)</f>
        <v>0.0001546506163</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0.0001246204738</v>
      </c>
      <c r="R2428" s="160">
        <f>IF($Q$2253&gt;0,'Assumptions (Petroleum)'!W$10*Model!$Q$2253*AVERAGE('Assumptions (Petroleum)'!$L$2:$O$2)/10^9,0)</f>
        <v>0.0002367789002</v>
      </c>
      <c r="S2428" s="160">
        <f>IF($Q$2253&gt;0,'Assumptions (Petroleum)'!X$10*Model!$Q$2253*AVERAGE('Assumptions (Petroleum)'!$L$2:$O$2)/10^9,0)</f>
        <v>0.0002131010102</v>
      </c>
      <c r="T2428" s="160">
        <f>IF($Q$2253&gt;0,'Assumptions (Petroleum)'!Y$10*Model!$Q$2253*AVERAGE('Assumptions (Petroleum)'!$L$2:$O$2)/10^9,0)</f>
        <v>0.0001919155296</v>
      </c>
      <c r="U2428" s="160">
        <f>IF($Q$2253&gt;0,'Assumptions (Petroleum)'!Z$10*Model!$Q$2253*AVERAGE('Assumptions (Petroleum)'!$L$2:$O$2)/10^9,0)</f>
        <v>0.0001727239767</v>
      </c>
      <c r="V2428" s="160">
        <f>IF($Q$2253&gt;0,'Assumptions (Petroleum)'!AA$10*Model!$Q$2253*AVERAGE('Assumptions (Petroleum)'!$L$2:$O$2)/10^9,0)</f>
        <v>0.0001552771103</v>
      </c>
      <c r="W2428" s="160">
        <f>IF($Q$2253&gt;0,'Assumptions (Petroleum)'!AB$10*Model!$Q$2253*AVERAGE('Assumptions (Petroleum)'!$L$2:$O$2)/10^9,0)</f>
        <v>0.0001470521591</v>
      </c>
      <c r="X2428" s="160">
        <f>IF($Q$2253&gt;0,'Assumptions (Petroleum)'!AC$10*Model!$Q$2253*AVERAGE('Assumptions (Petroleum)'!$L$2:$O$2)/10^9,0)</f>
        <v>0.0001470521591</v>
      </c>
      <c r="Y2428" s="160">
        <f>IF($Q$2253&gt;0,'Assumptions (Petroleum)'!AD$10*Model!$Q$2253*AVERAGE('Assumptions (Petroleum)'!$L$2:$O$2)/10^9,0)</f>
        <v>0.0001473014</v>
      </c>
      <c r="Z2428" s="160">
        <f>IF($Q$2253&gt;0,'Assumptions (Petroleum)'!AE$10*Model!$Q$2253*AVERAGE('Assumptions (Petroleum)'!$L$2:$O$2)/10^9,0)</f>
        <v>0.0001470521591</v>
      </c>
      <c r="AA2428" s="160">
        <f>IF($Q$2253&gt;0,'Assumptions (Petroleum)'!AF$10*Model!$Q$2253*AVERAGE('Assumptions (Petroleum)'!$L$2:$O$2)/10^9,0)</f>
        <v>0.0001473014</v>
      </c>
      <c r="AB2428" s="160">
        <f>IF($Q$2253&gt;0,'Assumptions (Petroleum)'!AG$10*Model!$Q$2253*AVERAGE('Assumptions (Petroleum)'!$L$2:$O$2)/10^9,0)</f>
        <v>0.0001470521591</v>
      </c>
      <c r="AC2428" s="160">
        <f>IF($Q$2253&gt;0,'Assumptions (Petroleum)'!AH$10*Model!$Q$2253*AVERAGE('Assumptions (Petroleum)'!$L$2:$O$2)/10^9,0)</f>
        <v>0.0001473014</v>
      </c>
      <c r="AD2428" s="160">
        <f>IF($Q$2253&gt;0,'Assumptions (Petroleum)'!AI$10*Model!$Q$2253*AVERAGE('Assumptions (Petroleum)'!$L$2:$O$2)/10^9,0)</f>
        <v>0.0001470521591</v>
      </c>
      <c r="AE2428" s="160">
        <f>IF($Q$2253&gt;0,'Assumptions (Petroleum)'!AJ$10*Model!$Q$2253*AVERAGE('Assumptions (Petroleum)'!$L$2:$O$2)/10^9,0)</f>
        <v>0.0001473014</v>
      </c>
      <c r="AF2428" s="160">
        <f>IF($Q$2253&gt;0,'Assumptions (Petroleum)'!AK$10*Model!$Q$2253*AVERAGE('Assumptions (Petroleum)'!$L$2:$O$2)/10^9,0)</f>
        <v>0.00007352607953</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0.0001059164192</v>
      </c>
      <c r="S2429" s="177">
        <f>IF($R$2253&gt;0,'Assumptions (Petroleum)'!W$10*Model!$R$2253*AVERAGE('Assumptions (Petroleum)'!$M$2:$P$2)/10^9,0)</f>
        <v>0.0002012411965</v>
      </c>
      <c r="T2429" s="177">
        <f>IF($R$2253&gt;0,'Assumptions (Petroleum)'!X$10*Model!$R$2253*AVERAGE('Assumptions (Petroleum)'!$M$2:$P$2)/10^9,0)</f>
        <v>0.0001811170769</v>
      </c>
      <c r="U2429" s="177">
        <f>IF($R$2253&gt;0,'Assumptions (Petroleum)'!Y$10*Model!$R$2253*AVERAGE('Assumptions (Petroleum)'!$M$2:$P$2)/10^9,0)</f>
        <v>0.0001631112856</v>
      </c>
      <c r="V2429" s="177">
        <f>IF($R$2253&gt;0,'Assumptions (Petroleum)'!Z$10*Model!$R$2253*AVERAGE('Assumptions (Petroleum)'!$M$2:$P$2)/10^9,0)</f>
        <v>0.000146800157</v>
      </c>
      <c r="W2429" s="177">
        <f>IF($R$2253&gt;0,'Assumptions (Petroleum)'!AA$10*Model!$R$2253*AVERAGE('Assumptions (Petroleum)'!$M$2:$P$2)/10^9,0)</f>
        <v>0.0001319718584</v>
      </c>
      <c r="X2429" s="177">
        <f>IF($R$2253&gt;0,'Assumptions (Petroleum)'!AB$10*Model!$R$2253*AVERAGE('Assumptions (Petroleum)'!$M$2:$P$2)/10^9,0)</f>
        <v>0.0001249813747</v>
      </c>
      <c r="Y2429" s="177">
        <f>IF($R$2253&gt;0,'Assumptions (Petroleum)'!AC$10*Model!$R$2253*AVERAGE('Assumptions (Petroleum)'!$M$2:$P$2)/10^9,0)</f>
        <v>0.0001249813747</v>
      </c>
      <c r="Z2429" s="177">
        <f>IF($R$2253&gt;0,'Assumptions (Petroleum)'!AD$10*Model!$R$2253*AVERAGE('Assumptions (Petroleum)'!$M$2:$P$2)/10^9,0)</f>
        <v>0.0001251932075</v>
      </c>
      <c r="AA2429" s="177">
        <f>IF($R$2253&gt;0,'Assumptions (Petroleum)'!AE$10*Model!$R$2253*AVERAGE('Assumptions (Petroleum)'!$M$2:$P$2)/10^9,0)</f>
        <v>0.0001249813747</v>
      </c>
      <c r="AB2429" s="177">
        <f>IF($R$2253&gt;0,'Assumptions (Petroleum)'!AF$10*Model!$R$2253*AVERAGE('Assumptions (Petroleum)'!$M$2:$P$2)/10^9,0)</f>
        <v>0.0001251932075</v>
      </c>
      <c r="AC2429" s="177">
        <f>IF($R$2253&gt;0,'Assumptions (Petroleum)'!AG$10*Model!$R$2253*AVERAGE('Assumptions (Petroleum)'!$M$2:$P$2)/10^9,0)</f>
        <v>0.0001249813747</v>
      </c>
      <c r="AD2429" s="177">
        <f>IF($R$2253&gt;0,'Assumptions (Petroleum)'!AH$10*Model!$R$2253*AVERAGE('Assumptions (Petroleum)'!$M$2:$P$2)/10^9,0)</f>
        <v>0.0001251932075</v>
      </c>
      <c r="AE2429" s="177">
        <f>IF($R$2253&gt;0,'Assumptions (Petroleum)'!AI$10*Model!$R$2253*AVERAGE('Assumptions (Petroleum)'!$M$2:$P$2)/10^9,0)</f>
        <v>0.0001249813747</v>
      </c>
      <c r="AF2429" s="177">
        <f>IF($R$2253&gt;0,'Assumptions (Petroleum)'!AJ$10*Model!$R$2253*AVERAGE('Assumptions (Petroleum)'!$M$2:$P$2)/10^9,0)</f>
        <v>0.0001251932075</v>
      </c>
      <c r="AG2429" s="177">
        <f>IF($R$2253&gt;0,'Assumptions (Petroleum)'!AK$10*Model!$R$2253*AVERAGE('Assumptions (Petroleum)'!$M$2:$P$2)/10^9,0)</f>
        <v>0.00006249068734</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0.0003490573806</v>
      </c>
      <c r="T2430" s="160">
        <f>IF($S$2253&gt;0,'Assumptions (Petroleum)'!W$10*Model!$S$2253*AVERAGE('Assumptions (Petroleum)'!$O$2:$Q$2)/10^9,0)</f>
        <v>0.0006632090232</v>
      </c>
      <c r="U2430" s="160">
        <f>IF($S$2253&gt;0,'Assumptions (Petroleum)'!X$10*Model!$S$2253*AVERAGE('Assumptions (Petroleum)'!$O$2:$Q$2)/10^9,0)</f>
        <v>0.0005968881209</v>
      </c>
      <c r="V2430" s="160">
        <f>IF($S$2253&gt;0,'Assumptions (Petroleum)'!Y$10*Model!$S$2253*AVERAGE('Assumptions (Petroleum)'!$O$2:$Q$2)/10^9,0)</f>
        <v>0.0005375483662</v>
      </c>
      <c r="W2430" s="160">
        <f>IF($S$2253&gt;0,'Assumptions (Petroleum)'!Z$10*Model!$S$2253*AVERAGE('Assumptions (Petroleum)'!$O$2:$Q$2)/10^9,0)</f>
        <v>0.0004837935296</v>
      </c>
      <c r="X2430" s="160">
        <f>IF($S$2253&gt;0,'Assumptions (Petroleum)'!AA$10*Model!$S$2253*AVERAGE('Assumptions (Petroleum)'!$O$2:$Q$2)/10^9,0)</f>
        <v>0.0004349254963</v>
      </c>
      <c r="Y2430" s="160">
        <f>IF($S$2253&gt;0,'Assumptions (Petroleum)'!AB$10*Model!$S$2253*AVERAGE('Assumptions (Petroleum)'!$O$2:$Q$2)/10^9,0)</f>
        <v>0.0004118877092</v>
      </c>
      <c r="Z2430" s="160">
        <f>IF($S$2253&gt;0,'Assumptions (Petroleum)'!AC$10*Model!$S$2253*AVERAGE('Assumptions (Petroleum)'!$O$2:$Q$2)/10^9,0)</f>
        <v>0.0004118877092</v>
      </c>
      <c r="AA2430" s="160">
        <f>IF($S$2253&gt;0,'Assumptions (Petroleum)'!AD$10*Model!$S$2253*AVERAGE('Assumptions (Petroleum)'!$O$2:$Q$2)/10^9,0)</f>
        <v>0.0004125858239</v>
      </c>
      <c r="AB2430" s="160">
        <f>IF($S$2253&gt;0,'Assumptions (Petroleum)'!AE$10*Model!$S$2253*AVERAGE('Assumptions (Petroleum)'!$O$2:$Q$2)/10^9,0)</f>
        <v>0.0004118877092</v>
      </c>
      <c r="AC2430" s="160">
        <f>IF($S$2253&gt;0,'Assumptions (Petroleum)'!AF$10*Model!$S$2253*AVERAGE('Assumptions (Petroleum)'!$O$2:$Q$2)/10^9,0)</f>
        <v>0.0004125858239</v>
      </c>
      <c r="AD2430" s="160">
        <f>IF($S$2253&gt;0,'Assumptions (Petroleum)'!AG$10*Model!$S$2253*AVERAGE('Assumptions (Petroleum)'!$O$2:$Q$2)/10^9,0)</f>
        <v>0.0004118877092</v>
      </c>
      <c r="AE2430" s="160">
        <f>IF($S$2253&gt;0,'Assumptions (Petroleum)'!AH$10*Model!$S$2253*AVERAGE('Assumptions (Petroleum)'!$O$2:$Q$2)/10^9,0)</f>
        <v>0.0004125858239</v>
      </c>
      <c r="AF2430" s="160">
        <f>IF($S$2253&gt;0,'Assumptions (Petroleum)'!AI$10*Model!$S$2253*AVERAGE('Assumptions (Petroleum)'!$O$2:$Q$2)/10^9,0)</f>
        <v>0.0004118877092</v>
      </c>
      <c r="AG2430" s="160">
        <f>IF($S$2253&gt;0,'Assumptions (Petroleum)'!AJ$10*Model!$S$2253*AVERAGE('Assumptions (Petroleum)'!$O$2:$Q$2)/10^9,0)</f>
        <v>0.0004125858239</v>
      </c>
      <c r="AH2430" s="160">
        <f>IF($S$2253&gt;0,'Assumptions (Petroleum)'!AK$10*Model!$S$2253*AVERAGE('Assumptions (Petroleum)'!$O$2:$Q$2)/10^9,0)</f>
        <v>0.0002059438546</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0.0006230028193</v>
      </c>
      <c r="U2431" s="160">
        <f>IF($T$2253&gt;0,'Assumptions (Petroleum)'!W$10*Model!$T$2253*AVERAGE('Assumptions (Petroleum)'!$P$2:$R$2)/10^9,0)</f>
        <v>0.001183705357</v>
      </c>
      <c r="V2431" s="160">
        <f>IF($T$2253&gt;0,'Assumptions (Petroleum)'!X$10*Model!$T$2253*AVERAGE('Assumptions (Petroleum)'!$P$2:$R$2)/10^9,0)</f>
        <v>0.001065334821</v>
      </c>
      <c r="W2431" s="160">
        <f>IF($T$2253&gt;0,'Assumptions (Petroleum)'!Y$10*Model!$T$2253*AVERAGE('Assumptions (Petroleum)'!$P$2:$R$2)/10^9,0)</f>
        <v>0.0009594243417</v>
      </c>
      <c r="X2431" s="160">
        <f>IF($T$2253&gt;0,'Assumptions (Petroleum)'!Z$10*Model!$T$2253*AVERAGE('Assumptions (Petroleum)'!$P$2:$R$2)/10^9,0)</f>
        <v>0.0008634819076</v>
      </c>
      <c r="Y2431" s="160">
        <f>IF($T$2253&gt;0,'Assumptions (Petroleum)'!AA$10*Model!$T$2253*AVERAGE('Assumptions (Petroleum)'!$P$2:$R$2)/10^9,0)</f>
        <v>0.0007762615129</v>
      </c>
      <c r="Z2431" s="160">
        <f>IF($T$2253&gt;0,'Assumptions (Petroleum)'!AB$10*Model!$T$2253*AVERAGE('Assumptions (Petroleum)'!$P$2:$R$2)/10^9,0)</f>
        <v>0.0007351433268</v>
      </c>
      <c r="AA2431" s="160">
        <f>IF($T$2253&gt;0,'Assumptions (Petroleum)'!AC$10*Model!$T$2253*AVERAGE('Assumptions (Petroleum)'!$P$2:$R$2)/10^9,0)</f>
        <v>0.0007351433268</v>
      </c>
      <c r="AB2431" s="160">
        <f>IF($T$2253&gt;0,'Assumptions (Petroleum)'!AD$10*Model!$T$2253*AVERAGE('Assumptions (Petroleum)'!$P$2:$R$2)/10^9,0)</f>
        <v>0.0007363893324</v>
      </c>
      <c r="AC2431" s="160">
        <f>IF($T$2253&gt;0,'Assumptions (Petroleum)'!AE$10*Model!$T$2253*AVERAGE('Assumptions (Petroleum)'!$P$2:$R$2)/10^9,0)</f>
        <v>0.0007351433268</v>
      </c>
      <c r="AD2431" s="160">
        <f>IF($T$2253&gt;0,'Assumptions (Petroleum)'!AF$10*Model!$T$2253*AVERAGE('Assumptions (Petroleum)'!$P$2:$R$2)/10^9,0)</f>
        <v>0.0007363893324</v>
      </c>
      <c r="AE2431" s="160">
        <f>IF($T$2253&gt;0,'Assumptions (Petroleum)'!AG$10*Model!$T$2253*AVERAGE('Assumptions (Petroleum)'!$P$2:$R$2)/10^9,0)</f>
        <v>0.0007351433268</v>
      </c>
      <c r="AF2431" s="160">
        <f>IF($T$2253&gt;0,'Assumptions (Petroleum)'!AH$10*Model!$T$2253*AVERAGE('Assumptions (Petroleum)'!$P$2:$R$2)/10^9,0)</f>
        <v>0.0007363893324</v>
      </c>
      <c r="AG2431" s="160">
        <f>IF($T$2253&gt;0,'Assumptions (Petroleum)'!AI$10*Model!$T$2253*AVERAGE('Assumptions (Petroleum)'!$P$2:$R$2)/10^9,0)</f>
        <v>0.0007351433268</v>
      </c>
      <c r="AH2431" s="160">
        <f>IF($T$2253&gt;0,'Assumptions (Petroleum)'!AJ$10*Model!$T$2253*AVERAGE('Assumptions (Petroleum)'!$P$2:$R$2)/10^9,0)</f>
        <v>0.0007363893324</v>
      </c>
      <c r="AI2431" s="160">
        <f>IF($T$2253&gt;0,'Assumptions (Petroleum)'!AK$10*Model!$T$2253*AVERAGE('Assumptions (Petroleum)'!$P$2:$R$2)/10^9,0)</f>
        <v>0.0003675716634</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0.0002723129937</v>
      </c>
      <c r="V2432" s="160">
        <f>IF($U$2253&gt;0,'Assumptions (Petroleum)'!W$10*Model!$U$2253*AVERAGE('Assumptions (Petroleum)'!$Q$2:$S$2)/10^9,0)</f>
        <v>0.000517394688</v>
      </c>
      <c r="W2432" s="160">
        <f>IF($U$2253&gt;0,'Assumptions (Petroleum)'!X$10*Model!$U$2253*AVERAGE('Assumptions (Petroleum)'!$Q$2:$S$2)/10^9,0)</f>
        <v>0.0004656552192</v>
      </c>
      <c r="X2432" s="160">
        <f>IF($U$2253&gt;0,'Assumptions (Petroleum)'!Y$10*Model!$U$2253*AVERAGE('Assumptions (Petroleum)'!$Q$2:$S$2)/10^9,0)</f>
        <v>0.0004193620103</v>
      </c>
      <c r="Y2432" s="160">
        <f>IF($U$2253&gt;0,'Assumptions (Petroleum)'!Z$10*Model!$U$2253*AVERAGE('Assumptions (Petroleum)'!$Q$2:$S$2)/10^9,0)</f>
        <v>0.0003774258093</v>
      </c>
      <c r="Z2432" s="160">
        <f>IF($U$2253&gt;0,'Assumptions (Petroleum)'!AA$10*Model!$U$2253*AVERAGE('Assumptions (Petroleum)'!$Q$2:$S$2)/10^9,0)</f>
        <v>0.0003393019901</v>
      </c>
      <c r="AA2432" s="160">
        <f>IF($U$2253&gt;0,'Assumptions (Petroleum)'!AB$10*Model!$U$2253*AVERAGE('Assumptions (Petroleum)'!$Q$2:$S$2)/10^9,0)</f>
        <v>0.0003213293326</v>
      </c>
      <c r="AB2432" s="160">
        <f>IF($U$2253&gt;0,'Assumptions (Petroleum)'!AC$10*Model!$U$2253*AVERAGE('Assumptions (Petroleum)'!$Q$2:$S$2)/10^9,0)</f>
        <v>0.0003213293326</v>
      </c>
      <c r="AC2432" s="160">
        <f>IF($U$2253&gt;0,'Assumptions (Petroleum)'!AD$10*Model!$U$2253*AVERAGE('Assumptions (Petroleum)'!$Q$2:$S$2)/10^9,0)</f>
        <v>0.0003218739585</v>
      </c>
      <c r="AD2432" s="160">
        <f>IF($U$2253&gt;0,'Assumptions (Petroleum)'!AE$10*Model!$U$2253*AVERAGE('Assumptions (Petroleum)'!$Q$2:$S$2)/10^9,0)</f>
        <v>0.0003213293326</v>
      </c>
      <c r="AE2432" s="160">
        <f>IF($U$2253&gt;0,'Assumptions (Petroleum)'!AF$10*Model!$U$2253*AVERAGE('Assumptions (Petroleum)'!$Q$2:$S$2)/10^9,0)</f>
        <v>0.0003218739585</v>
      </c>
      <c r="AF2432" s="160">
        <f>IF($U$2253&gt;0,'Assumptions (Petroleum)'!AG$10*Model!$U$2253*AVERAGE('Assumptions (Petroleum)'!$Q$2:$S$2)/10^9,0)</f>
        <v>0.0003213293326</v>
      </c>
      <c r="AG2432" s="160">
        <f>IF($U$2253&gt;0,'Assumptions (Petroleum)'!AH$10*Model!$U$2253*AVERAGE('Assumptions (Petroleum)'!$Q$2:$S$2)/10^9,0)</f>
        <v>0.0003218739585</v>
      </c>
      <c r="AH2432" s="160">
        <f>IF($U$2253&gt;0,'Assumptions (Petroleum)'!AI$10*Model!$U$2253*AVERAGE('Assumptions (Petroleum)'!$Q$2:$S$2)/10^9,0)</f>
        <v>0.0003213293326</v>
      </c>
      <c r="AI2432" s="160">
        <f>IF($U$2253&gt;0,'Assumptions (Petroleum)'!AJ$10*Model!$U$2253*AVERAGE('Assumptions (Petroleum)'!$Q$2:$S$2)/10^9,0)</f>
        <v>0.0003218739585</v>
      </c>
      <c r="AJ2432" s="160">
        <f>IF($U$2253&gt;0,'Assumptions (Petroleum)'!AK$10*Model!$U$2253*AVERAGE('Assumptions (Petroleum)'!$Q$2:$S$2)/10^9,0)</f>
        <v>0.0001606646663</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0.008817525131</v>
      </c>
      <c r="D2465" s="219">
        <f>IF(Model!D2251+Model!D2252-D2250-D2413+D2361&gt;0,(1-'Assumptions (Petroleum)'!C24)*(Model!D2251+Model!D2252-D2250-D2413+D2361)+Model!D2413-D2308+Model!D2309,Model!D2251+Model!D2252-D2250+D2361-D2308+Model!D2309)</f>
        <v>0.02424696212</v>
      </c>
      <c r="E2465" s="219">
        <f>IF(Model!E2251+Model!E2252-E2250-E2413+E2361&gt;0,(1-'Assumptions (Petroleum)'!D24)*(Model!E2251+Model!E2252-E2250-E2413+E2361)+Model!E2413-E2308+Model!E2309,Model!E2251+Model!E2252-E2250+E2361-E2308+Model!E2309)</f>
        <v>0.01001586321</v>
      </c>
      <c r="F2465" s="219">
        <f>IF(Model!F2251+Model!F2252-F2250-F2413+F2361&gt;0,(1-'Assumptions (Petroleum)'!E24)*(Model!F2251+Model!F2252-F2250-F2413+F2361)+Model!F2413-F2308+Model!F2309,Model!F2251+Model!F2252-F2250+F2361-F2308+Model!F2309)</f>
        <v>0.04516816098</v>
      </c>
      <c r="G2465" s="219">
        <f>IF(Model!G2251+Model!G2252-G2250-G2413+G2361&gt;0,(1-'Assumptions (Petroleum)'!F24)*(Model!G2251+Model!G2252-G2250-G2413+G2361)+Model!G2413-G2308+Model!G2309,Model!G2251+Model!G2252-G2250+G2361-G2308+Model!G2309)</f>
        <v>0.03789206377</v>
      </c>
      <c r="H2465" s="219">
        <f>IF(Model!H2251+Model!H2252-H2250-H2413+H2361&gt;0,(1-'Assumptions (Petroleum)'!G24)*(Model!H2251+Model!H2252-H2250-H2413+H2361)+Model!H2413-H2308+Model!H2309,Model!H2251+Model!H2252-H2250+H2361-H2308+Model!H2309)</f>
        <v>0.05765540287</v>
      </c>
      <c r="I2465" s="219">
        <f>IF(Model!I2251+Model!I2252-I2250-I2413+I2361&gt;0,(1-'Assumptions (Petroleum)'!H24)*(Model!I2251+Model!I2252-I2250-I2413+I2361)+Model!I2413-I2308+Model!I2309,Model!I2251+Model!I2252-I2250+I2361-I2308+Model!I2309)</f>
        <v>-0.003735610637</v>
      </c>
      <c r="J2465" s="219">
        <f>IF(Model!J2251+Model!J2252-J2250-J2413+J2361&gt;0,(1-'Assumptions (Petroleum)'!I24)*(Model!J2251+Model!J2252-J2250-J2413+J2361)+Model!J2413-J2308+Model!J2309,Model!J2251+Model!J2252-J2250+J2361-J2308+Model!J2309)</f>
        <v>0.01654081457</v>
      </c>
      <c r="K2465" s="219">
        <f>IF(Model!K2251+Model!K2252-K2250-K2413+K2361&gt;0,(1-'Assumptions (Petroleum)'!J24)*(Model!K2251+Model!K2252-K2250-K2413+K2361)+Model!K2413-K2308+Model!K2309,Model!K2251+Model!K2252-K2250+K2361-K2308+Model!K2309)</f>
        <v>0.004523091494</v>
      </c>
      <c r="L2465" s="219">
        <f>IF(Model!L2251+Model!L2252-L2250-L2413+L2361&gt;0,(1-'Assumptions (Petroleum)'!K24)*(Model!L2251+Model!L2252-L2250-L2413+L2361)+Model!L2413-L2308+Model!L2309,Model!L2251+Model!L2252-L2250+L2361-L2308+Model!L2309)</f>
        <v>-0.006590182876</v>
      </c>
      <c r="M2465" s="219">
        <f>IF(Model!M2251+Model!M2252-M2250-M2413+M2361&gt;0,(1-'Assumptions (Petroleum)'!L24)*(Model!M2251+Model!M2252-M2250-M2413+M2361)+Model!M2413-M2308+Model!M2309,Model!M2251+Model!M2252-M2250+M2361-M2308+Model!M2309)</f>
        <v>-0.006660027937</v>
      </c>
      <c r="N2465" s="219">
        <f>IF(Model!N2251+Model!N2252-N2250-N2413+N2361&gt;0,(1-'Assumptions (Petroleum)'!M24)*(Model!N2251+Model!N2252-N2250-N2413+N2361)+Model!N2413-N2308+Model!N2309,Model!N2251+Model!N2252-N2250+N2361-N2308+Model!N2309)</f>
        <v>-0.01031014645</v>
      </c>
      <c r="O2465" s="219">
        <f>IF(Model!O2251+Model!O2252-O2250-O2413+O2361&gt;0,(1-'Assumptions (Petroleum)'!N24)*(Model!O2251+Model!O2252-O2250-O2413+O2361)+Model!O2413-O2308+Model!O2309,Model!O2251+Model!O2252-O2250+O2361-O2308+Model!O2309)</f>
        <v>-0.01438912169</v>
      </c>
      <c r="P2465" s="219">
        <f>IF(Model!P2251+Model!P2252-P2250-P2413+P2361&gt;0,(1-'Assumptions (Petroleum)'!O24)*(Model!P2251+Model!P2252-P2250-P2413+P2361)+Model!P2413-P2308+Model!P2309,Model!P2251+Model!P2252-P2250+P2361-P2308+Model!P2309)</f>
        <v>-0.01231949393</v>
      </c>
      <c r="Q2465" s="219">
        <f>IF(Model!Q2251+Model!Q2252-Q2250-Q2413+Q2361&gt;0,(1-'Assumptions (Petroleum)'!P24)*(Model!Q2251+Model!Q2252-Q2250-Q2413+Q2361)+Model!Q2413-Q2308+Model!Q2309,Model!Q2251+Model!Q2252-Q2250+Q2361-Q2308+Model!Q2309)</f>
        <v>-0.01404528911</v>
      </c>
      <c r="R2465" s="219">
        <f>IF(Model!R2251+Model!R2252-R2250-R2413+R2361&gt;0,(1-'Assumptions (Petroleum)'!Q24)*(Model!R2251+Model!R2252-R2250-R2413+R2361)+Model!R2413-R2308+Model!R2309,Model!R2251+Model!R2252-R2250+R2361-R2308+Model!R2309)</f>
        <v>-0.01784908361</v>
      </c>
      <c r="S2465" s="219">
        <f>IF(Model!S2251+Model!S2252-S2250-S2413+S2361&gt;0,(1-'Assumptions (Petroleum)'!R24)*(Model!S2251+Model!S2252-S2250-S2413+S2361)+Model!S2413-S2308+Model!S2309,Model!S2251+Model!S2252-S2250+S2361-S2308+Model!S2309)</f>
        <v>-0.01981609671</v>
      </c>
      <c r="T2465" s="219">
        <f>IF(Model!T2251+Model!T2252-T2250-T2413+T2361&gt;0,(1-'Assumptions (Petroleum)'!S24)*(Model!T2251+Model!T2252-T2250-T2413+T2361)+Model!T2413-T2308+Model!T2309,Model!T2251+Model!T2252-T2250+T2361-T2308+Model!T2309)</f>
        <v>-0.01478581112</v>
      </c>
      <c r="U2465" s="219">
        <f>IF(Model!U2251+Model!U2252-U2250-U2413+U2361&gt;0,(1-'Assumptions (Petroleum)'!T24)*(Model!U2251+Model!U2252-U2250-U2413+U2361)+Model!U2413-U2308+Model!U2309,Model!U2251+Model!U2252-U2250+U2361-U2308+Model!U2309)</f>
        <v>-0.01323899288</v>
      </c>
      <c r="V2465" s="219">
        <f>IF(Model!V2251+Model!V2252-V2250-V2413+V2361&gt;0,(1-'Assumptions (Petroleum)'!U24)*(Model!V2251+Model!V2252-V2250-V2413+V2361)+Model!V2413-V2308+Model!V2309,Model!V2251+Model!V2252-V2250+V2361-V2308+Model!V2309)</f>
        <v>-0.01204233949</v>
      </c>
      <c r="W2465" s="219">
        <f>IF(Model!W2251+Model!W2252-W2250-W2413+W2361&gt;0,(1-'Assumptions (Petroleum)'!V24)*(Model!W2251+Model!W2252-W2250-W2413+W2361)+Model!W2413-W2308+Model!W2309,Model!W2251+Model!W2252-W2250+W2361-W2308+Model!W2309)</f>
        <v>-0.01162267789</v>
      </c>
      <c r="X2465" s="219">
        <f>IF(Model!X2251+Model!X2252-X2250-X2413+X2361&gt;0,(1-'Assumptions (Petroleum)'!W24)*(Model!X2251+Model!X2252-X2250-X2413+X2361)+Model!X2413-X2308+Model!X2309,Model!X2251+Model!X2252-X2250+X2361-X2308+Model!X2309)</f>
        <v>-0.01136704355</v>
      </c>
      <c r="Y2465" s="219">
        <f>IF(Model!Y2251+Model!Y2252-Y2250-Y2413+Y2361&gt;0,(1-'Assumptions (Petroleum)'!X24)*(Model!Y2251+Model!Y2252-Y2250-Y2413+Y2361)+Model!Y2413-Y2308+Model!Y2309,Model!Y2251+Model!Y2252-Y2250+Y2361-Y2308+Model!Y2309)</f>
        <v>-0.0109527834</v>
      </c>
      <c r="Z2465" s="219">
        <f>IF(Model!Z2251+Model!Z2252-Z2250-Z2413+Z2361&gt;0,(1-'Assumptions (Petroleum)'!Y24)*(Model!Z2251+Model!Z2252-Z2250-Z2413+Z2361)+Model!Z2413-Z2308+Model!Z2309,Model!Z2251+Model!Z2252-Z2250+Z2361-Z2308+Model!Z2309)</f>
        <v>-0.01073909555</v>
      </c>
      <c r="AA2465" s="219">
        <f>IF(Model!AA2251+Model!AA2252-AA2250-AA2413+AA2361&gt;0,(1-'Assumptions (Petroleum)'!Z24)*(Model!AA2251+Model!AA2252-AA2250-AA2413+AA2361)+Model!AA2413-AA2308+Model!AA2309,Model!AA2251+Model!AA2252-AA2250+AA2361-AA2308+Model!AA2309)</f>
        <v>-0.01057976835</v>
      </c>
      <c r="AB2465" s="219">
        <f>IF(Model!AB2251+Model!AB2252-AB2250-AB2413+AB2361&gt;0,(1-'Assumptions (Petroleum)'!AA24)*(Model!AB2251+Model!AB2252-AB2250-AB2413+AB2361)+Model!AB2413-AB2308+Model!AB2309,Model!AB2251+Model!AB2252-AB2250+AB2361-AB2308+Model!AB2309)</f>
        <v>-0.009989196149</v>
      </c>
      <c r="AC2465" s="219">
        <f>IF(Model!AC2251+Model!AC2252-AC2250-AC2413+AC2361&gt;0,(1-'Assumptions (Petroleum)'!AB24)*(Model!AC2251+Model!AC2252-AC2250-AC2413+AC2361)+Model!AC2413-AC2308+Model!AC2309,Model!AC2251+Model!AC2252-AC2250+AC2361-AC2308+Model!AC2309)</f>
        <v>-0.009834594158</v>
      </c>
      <c r="AD2465" s="219">
        <f>IF(Model!AD2251+Model!AD2252-AD2250-AD2413+AD2361&gt;0,(1-'Assumptions (Petroleum)'!AC24)*(Model!AD2251+Model!AD2252-AD2250-AD2413+AD2361)+Model!AD2413-AD2308+Model!AD2309,Model!AD2251+Model!AD2252-AD2250+AD2361-AD2308+Model!AD2309)</f>
        <v>-0.009346019229</v>
      </c>
      <c r="AE2465" s="219">
        <f>IF(Model!AE2251+Model!AE2252-AE2250-AE2413+AE2361&gt;0,(1-'Assumptions (Petroleum)'!AD24)*(Model!AE2251+Model!AE2252-AE2250-AE2413+AE2361)+Model!AE2413-AE2308+Model!AE2309,Model!AE2251+Model!AE2252-AE2250+AE2361-AE2308+Model!AE2309)</f>
        <v>-0.009160688332</v>
      </c>
      <c r="AF2465" s="219">
        <f>IF(Model!AF2251+Model!AF2252-AF2250-AF2413+AF2361&gt;0,(1-'Assumptions (Petroleum)'!AE24)*(Model!AF2251+Model!AF2252-AF2250-AF2413+AF2361)+Model!AF2413-AF2308+Model!AF2309,Model!AF2251+Model!AF2252-AF2250+AF2361-AF2308+Model!AF2309)</f>
        <v>-0.008815800052</v>
      </c>
      <c r="AG2465" s="219">
        <f>IF(Model!AG2251+Model!AG2252-AG2250-AG2413+AG2361&gt;0,(1-'Assumptions (Petroleum)'!AF24)*(Model!AG2251+Model!AG2252-AG2250-AG2413+AG2361)+Model!AG2413-AG2308+Model!AG2309,Model!AG2251+Model!AG2252-AG2250+AG2361-AG2308+Model!AG2309)</f>
        <v>-0.008481430918</v>
      </c>
      <c r="AH2465" s="219">
        <f>IF(Model!AH2251+Model!AH2252-AH2250-AH2413+AH2361&gt;0,(1-'Assumptions (Petroleum)'!AG24)*(Model!AH2251+Model!AH2252-AH2250-AH2413+AH2361)+Model!AH2413-AH2308+Model!AH2309,Model!AH2251+Model!AH2252-AH2250+AH2361-AH2308+Model!AH2309)</f>
        <v>-0.007851287349</v>
      </c>
      <c r="AI2465" s="219">
        <f>IF(Model!AI2251+Model!AI2252-AI2250-AI2413+AI2361&gt;0,(1-'Assumptions (Petroleum)'!AH24)*(Model!AI2251+Model!AI2252-AI2250-AI2413+AI2361)+Model!AI2413-AI2308+Model!AI2309,Model!AI2251+Model!AI2252-AI2250+AI2361-AI2308+Model!AI2309)</f>
        <v>-0.006925678576</v>
      </c>
      <c r="AJ2465" s="219">
        <f>IF(Model!AJ2251+Model!AJ2252-AJ2250-AJ2413+AJ2361&gt;0,(1-'Assumptions (Petroleum)'!AI24)*(Model!AJ2251+Model!AJ2252-AJ2250-AJ2413+AJ2361)+Model!AJ2413-AJ2308+Model!AJ2309,Model!AJ2251+Model!AJ2252-AJ2250+AJ2361-AJ2308+Model!AJ2309)</f>
        <v>-0.006388971091</v>
      </c>
      <c r="AK2465" s="219">
        <f>IF(Model!AK2251+Model!AK2252-AK2250-AK2413+AK2361&gt;0,(1-'Assumptions (Petroleum)'!AJ24)*(Model!AK2251+Model!AK2252-AK2250-AK2413+AK2361)+Model!AK2413-AK2308+Model!AK2309,Model!AK2251+Model!AK2252-AK2250+AK2361-AK2308+Model!AK2309)</f>
        <v>-0.006147602621</v>
      </c>
      <c r="AL2465" s="219">
        <f>IF(Model!AL2251+Model!AL2252-AL2250-AL2413+AL2361&gt;0,(1-'Assumptions (Petroleum)'!AK24)*(Model!AL2251+Model!AL2252-AL2250-AL2413+AL2361)+Model!AL2413-AL2308+Model!AL2309,Model!AL2251+Model!AL2252-AL2250+AL2361-AL2308+Model!AL2309)</f>
        <v>-0.005883847261</v>
      </c>
      <c r="AM2465" s="219">
        <f>IF(Model!AM2251+Model!AM2252-AM2250-AM2413+AM2361&gt;0,(1-'Assumptions (Petroleum)'!AL24)*(Model!AM2251+Model!AM2252-AM2250-AM2413+AM2361)+Model!AM2413-AM2308+Model!AM2309,Model!AM2251+Model!AM2252-AM2250+AM2361-AM2308+Model!AM2309)</f>
        <v>-0.005585856602</v>
      </c>
      <c r="AN2465" s="219">
        <f>IF(Model!AN2251+Model!AN2252-AN2250-AN2413+AN2361&gt;0,(1-'Assumptions (Petroleum)'!AM24)*(Model!AN2251+Model!AN2252-AN2250-AN2413+AN2361)+Model!AN2413-AN2308+Model!AN2309,Model!AN2251+Model!AN2252-AN2250+AN2361-AN2308+Model!AN2309)</f>
        <v>-0.005280997287</v>
      </c>
      <c r="AO2465" s="219">
        <f>IF(Model!AO2251+Model!AO2252-AO2250-AO2413+AO2361&gt;0,(1-'Assumptions (Petroleum)'!AN24)*(Model!AO2251+Model!AO2252-AO2250-AO2413+AO2361)+Model!AO2413-AO2308+Model!AO2309,Model!AO2251+Model!AO2252-AO2250+AO2361-AO2308+Model!AO2309)</f>
        <v>-0.004950420761</v>
      </c>
      <c r="AP2465" s="219">
        <f>IF(Model!AP2251+Model!AP2252-AP2250-AP2413+AP2361&gt;0,(1-'Assumptions (Petroleum)'!AO24)*(Model!AP2251+Model!AP2252-AP2250-AP2413+AP2361)+Model!AP2413-AP2308+Model!AP2309,Model!AP2251+Model!AP2252-AP2250+AP2361-AP2308+Model!AP2309)</f>
        <v>-0.004608675655</v>
      </c>
      <c r="AQ2465" s="219">
        <f>IF(Model!AQ2251+Model!AQ2252-AQ2250-AQ2413+AQ2361&gt;0,(1-'Assumptions (Petroleum)'!AP24)*(Model!AQ2251+Model!AQ2252-AQ2250-AQ2413+AQ2361)+Model!AQ2413-AQ2308+Model!AQ2309,Model!AQ2251+Model!AQ2252-AQ2250+AQ2361-AQ2308+Model!AQ2309)</f>
        <v>-0.004262783129</v>
      </c>
      <c r="AR2465" s="219">
        <f>IF(Model!AR2251+Model!AR2252-AR2250-AR2413+AR2361&gt;0,(1-'Assumptions (Petroleum)'!AQ24)*(Model!AR2251+Model!AR2252-AR2250-AR2413+AR2361)+Model!AR2413-AR2308+Model!AR2309,Model!AR2251+Model!AR2252-AR2250+AR2361-AR2308+Model!AR2309)</f>
        <v>-0.003906548167</v>
      </c>
      <c r="AS2465" s="219">
        <f>IF(Model!AS2251+Model!AS2252-AS2250-AS2413+AS2361&gt;0,(1-'Assumptions (Petroleum)'!AR24)*(Model!AS2251+Model!AS2252-AS2250-AS2413+AS2361)+Model!AS2413-AS2308+Model!AS2309,Model!AS2251+Model!AS2252-AS2250+AS2361-AS2308+Model!AS2309)</f>
        <v>-0.003537575434</v>
      </c>
      <c r="AT2465" s="219">
        <f>IF(Model!AT2251+Model!AT2252-AT2250-AT2413+AT2361&gt;0,(1-'Assumptions (Petroleum)'!AS24)*(Model!AT2251+Model!AT2252-AT2250-AT2413+AT2361)+Model!AT2413-AT2308+Model!AT2309,Model!AT2251+Model!AT2252-AT2250+AT2361-AT2308+Model!AT2309)</f>
        <v>-0.003151111413</v>
      </c>
      <c r="AU2465" s="219">
        <f>IF(Model!AU2251+Model!AU2252-AU2250-AU2413+AU2361&gt;0,(1-'Assumptions (Petroleum)'!AT24)*(Model!AU2251+Model!AU2252-AU2250-AU2413+AU2361)+Model!AU2413-AU2308+Model!AU2309,Model!AU2251+Model!AU2252-AU2250+AU2361-AU2308+Model!AU2309)</f>
        <v>-0.002747190337</v>
      </c>
      <c r="AV2465" s="219">
        <f>IF(Model!AV2251+Model!AV2252-AV2250-AV2413+AV2361&gt;0,(1-'Assumptions (Petroleum)'!AU24)*(Model!AV2251+Model!AV2252-AV2250-AV2413+AV2361)+Model!AV2413-AV2308+Model!AV2309,Model!AV2251+Model!AV2252-AV2250+AV2361-AV2308+Model!AV2309)</f>
        <v>-0.002328278427</v>
      </c>
      <c r="AW2465" s="219">
        <f>IF(Model!AW2251+Model!AW2252-AW2250-AW2413+AW2361&gt;0,(1-'Assumptions (Petroleum)'!AV24)*(Model!AW2251+Model!AW2252-AW2250-AW2413+AW2361)+Model!AW2413-AW2308+Model!AW2309,Model!AW2251+Model!AW2252-AW2250+AW2361-AW2308+Model!AW2309)</f>
        <v>-0.001898206983</v>
      </c>
      <c r="AX2465" s="219">
        <f>IF(Model!AX2251+Model!AX2252-AX2250-AX2413+AX2361&gt;0,(1-'Assumptions (Petroleum)'!AW24)*(Model!AX2251+Model!AX2252-AX2250-AX2413+AX2361)+Model!AX2413-AX2308+Model!AX2309,Model!AX2251+Model!AX2252-AX2250+AX2361-AX2308+Model!AX2309)</f>
        <v>-0.001446277956</v>
      </c>
      <c r="AY2465" s="219">
        <f>IF(Model!AY2251+Model!AY2252-AY2250-AY2413+AY2361&gt;0,(1-'Assumptions (Petroleum)'!AX24)*(Model!AY2251+Model!AY2252-AY2250-AY2413+AY2361)+Model!AY2413-AY2308+Model!AY2309,Model!AY2251+Model!AY2252-AY2250+AY2361-AY2308+Model!AY2309)</f>
        <v>-0.0009662021777</v>
      </c>
      <c r="AZ2465" s="219">
        <f>IF(Model!AZ2251+Model!AZ2252-AZ2250-AZ2413+AZ2361&gt;0,(1-'Assumptions (Petroleum)'!AY24)*(Model!AZ2251+Model!AZ2252-AZ2250-AZ2413+AZ2361)+Model!AZ2413-AZ2308+Model!AZ2309,Model!AZ2251+Model!AZ2252-AZ2250+AZ2361-AZ2308+Model!AZ2309)</f>
        <v>-0.0004884402798</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0.01044137559</v>
      </c>
      <c r="D2466" s="219">
        <f>IF(D2251+D2252-D2250-D2413+D2361&gt;0,'Assumptions (Petroleum)'!C24*(D2251+D2252-D2250-D2413+D2361)-'Assumptions (Petroleum)'!C25*Model!D2248/10^3,'Assumptions (Petroleum)'!C25*Model!D2248/10^3)</f>
        <v>0.01691806686</v>
      </c>
      <c r="E2466" s="219">
        <f>IF(E2251+E2252-E2250-E2413+E2361&gt;0,'Assumptions (Petroleum)'!D24*(E2251+E2252-E2250-E2413+E2361)-'Assumptions (Petroleum)'!D25*Model!E2248/10^3,'Assumptions (Petroleum)'!D25*Model!E2248/10^3)</f>
        <v>0.007732959676</v>
      </c>
      <c r="F2466" s="219">
        <f>IF(F2251+F2252-F2250-F2413+F2361&gt;0,'Assumptions (Petroleum)'!E24*(F2251+F2252-F2250-F2413+F2361)-'Assumptions (Petroleum)'!E25*Model!F2248/10^3,'Assumptions (Petroleum)'!E25*Model!F2248/10^3)</f>
        <v>0.02573436917</v>
      </c>
      <c r="G2466" s="219">
        <f>IF(G2251+G2252-G2250-G2413+G2361&gt;0,'Assumptions (Petroleum)'!F24*(G2251+G2252-G2250-G2413+G2361)-'Assumptions (Petroleum)'!F25*Model!G2248/10^3,'Assumptions (Petroleum)'!F25*Model!G2248/10^3)</f>
        <v>0.02015075144</v>
      </c>
      <c r="H2466" s="219">
        <f>IF(H2251+H2252-H2250-H2413+H2361&gt;0,'Assumptions (Petroleum)'!G24*(H2251+H2252-H2250-H2413+H2361)-'Assumptions (Petroleum)'!G25*Model!H2248/10^3,'Assumptions (Petroleum)'!G25*Model!H2248/10^3)</f>
        <v>0.02997790192</v>
      </c>
      <c r="I2466" s="219">
        <f>IF(I2251+I2252-I2250-I2413+I2361&gt;0,'Assumptions (Petroleum)'!H24*(I2251+I2252-I2250-I2413+I2361)-'Assumptions (Petroleum)'!H25*Model!I2248/10^3,'Assumptions (Petroleum)'!H25*Model!I2248/10^3)</f>
        <v>0</v>
      </c>
      <c r="J2466" s="219">
        <f>IF(J2251+J2252-J2250-J2413+J2361&gt;0,'Assumptions (Petroleum)'!I24*(J2251+J2252-J2250-J2413+J2361)-'Assumptions (Petroleum)'!I25*Model!J2248/10^3,'Assumptions (Petroleum)'!I25*Model!J2248/10^3)</f>
        <v>0.007864975975</v>
      </c>
      <c r="K2466" s="219">
        <f>IF(K2251+K2252-K2250-K2413+K2361&gt;0,'Assumptions (Petroleum)'!J24*(K2251+K2252-K2250-K2413+K2361)-'Assumptions (Petroleum)'!J25*Model!K2248/10^3,'Assumptions (Petroleum)'!J25*Model!K2248/10^3)</f>
        <v>0.001422412669</v>
      </c>
      <c r="L2466" s="219">
        <f>IF(L2251+L2252-L2250-L2413+L2361&gt;0,'Assumptions (Petroleum)'!K24*(L2251+L2252-L2250-L2413+L2361)-'Assumptions (Petroleum)'!K25*Model!L2248/10^3,'Assumptions (Petroleum)'!K25*Model!L2248/10^3)</f>
        <v>0</v>
      </c>
      <c r="M2466" s="219">
        <f>IF(M2251+M2252-M2250-M2413+M2361&gt;0,'Assumptions (Petroleum)'!L24*(M2251+M2252-M2250-M2413+M2361)-'Assumptions (Petroleum)'!L25*Model!M2248/10^3,'Assumptions (Petroleum)'!L25*Model!M2248/10^3)</f>
        <v>0</v>
      </c>
      <c r="N2466" s="219">
        <f>IF(N2251+N2252-N2250-N2413+N2361&gt;0,'Assumptions (Petroleum)'!M24*(N2251+N2252-N2250-N2413+N2361)-'Assumptions (Petroleum)'!M25*Model!N2248/10^3,'Assumptions (Petroleum)'!M25*Model!N2248/10^3)</f>
        <v>0</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v>
      </c>
      <c r="Q2466" s="219">
        <f>IF(Q2251+Q2252-Q2250-Q2413+Q2361&gt;0,'Assumptions (Petroleum)'!P24*(Q2251+Q2252-Q2250-Q2413+Q2361)-'Assumptions (Petroleum)'!P25*Model!Q2248/10^3,'Assumptions (Petroleum)'!P25*Model!Q2248/10^3)</f>
        <v>0</v>
      </c>
      <c r="R2466" s="219">
        <f>IF(R2251+R2252-R2250-R2413+R2361&gt;0,'Assumptions (Petroleum)'!Q24*(R2251+R2252-R2250-R2413+R2361)-'Assumptions (Petroleum)'!Q25*Model!R2248/10^3,'Assumptions (Petroleum)'!Q25*Model!R2248/10^3)</f>
        <v>0</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v>
      </c>
      <c r="V2466" s="219">
        <f>IF(V2251+V2252-V2250-V2413+V2361&gt;0,'Assumptions (Petroleum)'!U24*(V2251+V2252-V2250-V2413+V2361)-'Assumptions (Petroleum)'!U25*Model!V2248/10^3,'Assumptions (Petroleum)'!U25*Model!V2248/10^3)</f>
        <v>0</v>
      </c>
      <c r="W2466" s="219">
        <f>IF(W2251+W2252-W2250-W2413+W2361&gt;0,'Assumptions (Petroleum)'!V24*(W2251+W2252-W2250-W2413+W2361)-'Assumptions (Petroleum)'!V25*Model!W2248/10^3,'Assumptions (Petroleum)'!V25*Model!W2248/10^3)</f>
        <v>0</v>
      </c>
      <c r="X2466" s="219">
        <f>IF(X2251+X2252-X2250-X2413+X2361&gt;0,'Assumptions (Petroleum)'!W24*(X2251+X2252-X2250-X2413+X2361)-'Assumptions (Petroleum)'!W25*Model!X2248/10^3,'Assumptions (Petroleum)'!W25*Model!X2248/10^3)</f>
        <v>0</v>
      </c>
      <c r="Y2466" s="219">
        <f>IF(Y2251+Y2252-Y2250-Y2413+Y2361&gt;0,'Assumptions (Petroleum)'!X24*(Y2251+Y2252-Y2250-Y2413+Y2361)-'Assumptions (Petroleum)'!X25*Model!Y2248/10^3,'Assumptions (Petroleum)'!X25*Model!Y2248/10^3)</f>
        <v>0</v>
      </c>
      <c r="Z2466" s="219">
        <f>IF(Z2251+Z2252-Z2250-Z2413+Z2361&gt;0,'Assumptions (Petroleum)'!Y24*(Z2251+Z2252-Z2250-Z2413+Z2361)-'Assumptions (Petroleum)'!Y25*Model!Z2248/10^3,'Assumptions (Petroleum)'!Y25*Model!Z2248/10^3)</f>
        <v>0</v>
      </c>
      <c r="AA2466" s="219">
        <f>IF(AA2251+AA2252-AA2250-AA2413+AA2361&gt;0,'Assumptions (Petroleum)'!Z24*(AA2251+AA2252-AA2250-AA2413+AA2361)-'Assumptions (Petroleum)'!Z25*Model!AA2248/10^3,'Assumptions (Petroleum)'!Z25*Model!AA2248/10^3)</f>
        <v>0</v>
      </c>
      <c r="AB2466" s="219">
        <f>IF(AB2251+AB2252-AB2250-AB2413+AB2361&gt;0,'Assumptions (Petroleum)'!AA24*(AB2251+AB2252-AB2250-AB2413+AB2361)-'Assumptions (Petroleum)'!AA25*Model!AB2248/10^3,'Assumptions (Petroleum)'!AA25*Model!AB2248/10^3)</f>
        <v>0</v>
      </c>
      <c r="AC2466" s="219">
        <f>IF(AC2251+AC2252-AC2250-AC2413+AC2361&gt;0,'Assumptions (Petroleum)'!AB24*(AC2251+AC2252-AC2250-AC2413+AC2361)-'Assumptions (Petroleum)'!AB25*Model!AC2248/10^3,'Assumptions (Petroleum)'!AB25*Model!AC2248/10^3)</f>
        <v>0</v>
      </c>
      <c r="AD2466" s="219">
        <f>IF(AD2251+AD2252-AD2250-AD2413+AD2361&gt;0,'Assumptions (Petroleum)'!AC24*(AD2251+AD2252-AD2250-AD2413+AD2361)-'Assumptions (Petroleum)'!AC25*Model!AD2248/10^3,'Assumptions (Petroleum)'!AC25*Model!AD2248/10^3)</f>
        <v>0</v>
      </c>
      <c r="AE2466" s="219">
        <f>IF(AE2251+AE2252-AE2250-AE2413+AE2361&gt;0,'Assumptions (Petroleum)'!AD24*(AE2251+AE2252-AE2250-AE2413+AE2361)-'Assumptions (Petroleum)'!AD25*Model!AE2248/10^3,'Assumptions (Petroleum)'!AD25*Model!AE2248/10^3)</f>
        <v>0</v>
      </c>
      <c r="AF2466" s="219">
        <f>IF(AF2251+AF2252-AF2250-AF2413+AF2361&gt;0,'Assumptions (Petroleum)'!AE24*(AF2251+AF2252-AF2250-AF2413+AF2361)-'Assumptions (Petroleum)'!AE25*Model!AF2248/10^3,'Assumptions (Petroleum)'!AE25*Model!AF2248/10^3)</f>
        <v>0</v>
      </c>
      <c r="AG2466" s="219">
        <f>IF(AG2251+AG2252-AG2250-AG2413+AG2361&gt;0,'Assumptions (Petroleum)'!AF24*(AG2251+AG2252-AG2250-AG2413+AG2361)-'Assumptions (Petroleum)'!AF25*Model!AG2248/10^3,'Assumptions (Petroleum)'!AF25*Model!AG2248/10^3)</f>
        <v>0</v>
      </c>
      <c r="AH2466" s="219">
        <f>IF(AH2251+AH2252-AH2250-AH2413+AH2361&gt;0,'Assumptions (Petroleum)'!AG24*(AH2251+AH2252-AH2250-AH2413+AH2361)-'Assumptions (Petroleum)'!AG25*Model!AH2248/10^3,'Assumptions (Petroleum)'!AG25*Model!AH2248/10^3)</f>
        <v>0</v>
      </c>
      <c r="AI2466" s="219">
        <f>IF(AI2251+AI2252-AI2250-AI2413+AI2361&gt;0,'Assumptions (Petroleum)'!AH24*(AI2251+AI2252-AI2250-AI2413+AI2361)-'Assumptions (Petroleum)'!AH25*Model!AI2248/10^3,'Assumptions (Petroleum)'!AH25*Model!AI2248/10^3)</f>
        <v>0</v>
      </c>
      <c r="AJ2466" s="219">
        <f>IF(AJ2251+AJ2252-AJ2250-AJ2413+AJ2361&gt;0,'Assumptions (Petroleum)'!AI24*(AJ2251+AJ2252-AJ2250-AJ2413+AJ2361)-'Assumptions (Petroleum)'!AI25*Model!AJ2248/10^3,'Assumptions (Petroleum)'!AI25*Model!AJ2248/10^3)</f>
        <v>0</v>
      </c>
      <c r="AK2466" s="219">
        <f>IF(AK2251+AK2252-AK2250-AK2413+AK2361&gt;0,'Assumptions (Petroleum)'!AJ24*(AK2251+AK2252-AK2250-AK2413+AK2361)-'Assumptions (Petroleum)'!AJ25*Model!AK2248/10^3,'Assumptions (Petroleum)'!AJ25*Model!AK2248/10^3)</f>
        <v>0</v>
      </c>
      <c r="AL2466" s="219">
        <f>IF(AL2251+AL2252-AL2250-AL2413+AL2361&gt;0,'Assumptions (Petroleum)'!AK24*(AL2251+AL2252-AL2250-AL2413+AL2361)-'Assumptions (Petroleum)'!AK25*Model!AL2248/10^3,'Assumptions (Petroleum)'!AK25*Model!AL2248/10^3)</f>
        <v>0</v>
      </c>
      <c r="AM2466" s="219">
        <f>IF(AM2251+AM2252-AM2250-AM2413+AM2361&gt;0,'Assumptions (Petroleum)'!AL24*(AM2251+AM2252-AM2250-AM2413+AM2361)-'Assumptions (Petroleum)'!AL25*Model!AM2248/10^3,'Assumptions (Petroleum)'!AL25*Model!AM2248/10^3)</f>
        <v>0</v>
      </c>
      <c r="AN2466" s="219">
        <f>IF(AN2251+AN2252-AN2250-AN2413+AN2361&gt;0,'Assumptions (Petroleum)'!AM24*(AN2251+AN2252-AN2250-AN2413+AN2361)-'Assumptions (Petroleum)'!AM25*Model!AN2248/10^3,'Assumptions (Petroleum)'!AM25*Model!AN2248/10^3)</f>
        <v>0</v>
      </c>
      <c r="AO2466" s="219">
        <f>IF(AO2251+AO2252-AO2250-AO2413+AO2361&gt;0,'Assumptions (Petroleum)'!AN24*(AO2251+AO2252-AO2250-AO2413+AO2361)-'Assumptions (Petroleum)'!AN25*Model!AO2248/10^3,'Assumptions (Petroleum)'!AN25*Model!AO2248/10^3)</f>
        <v>0</v>
      </c>
      <c r="AP2466" s="219">
        <f>IF(AP2251+AP2252-AP2250-AP2413+AP2361&gt;0,'Assumptions (Petroleum)'!AO24*(AP2251+AP2252-AP2250-AP2413+AP2361)-'Assumptions (Petroleum)'!AO25*Model!AP2248/10^3,'Assumptions (Petroleum)'!AO25*Model!AP2248/10^3)</f>
        <v>0</v>
      </c>
      <c r="AQ2466" s="219">
        <f>IF(AQ2251+AQ2252-AQ2250-AQ2413+AQ2361&gt;0,'Assumptions (Petroleum)'!AP24*(AQ2251+AQ2252-AQ2250-AQ2413+AQ2361)-'Assumptions (Petroleum)'!AP25*Model!AQ2248/10^3,'Assumptions (Petroleum)'!AP25*Model!AQ2248/10^3)</f>
        <v>0</v>
      </c>
      <c r="AR2466" s="219">
        <f>IF(AR2251+AR2252-AR2250-AR2413+AR2361&gt;0,'Assumptions (Petroleum)'!AQ24*(AR2251+AR2252-AR2250-AR2413+AR2361)-'Assumptions (Petroleum)'!AQ25*Model!AR2248/10^3,'Assumptions (Petroleum)'!AQ25*Model!AR2248/10^3)</f>
        <v>0</v>
      </c>
      <c r="AS2466" s="219">
        <f>IF(AS2251+AS2252-AS2250-AS2413+AS2361&gt;0,'Assumptions (Petroleum)'!AR24*(AS2251+AS2252-AS2250-AS2413+AS2361)-'Assumptions (Petroleum)'!AR25*Model!AS2248/10^3,'Assumptions (Petroleum)'!AR25*Model!AS2248/10^3)</f>
        <v>0</v>
      </c>
      <c r="AT2466" s="219">
        <f>IF(AT2251+AT2252-AT2250-AT2413+AT2361&gt;0,'Assumptions (Petroleum)'!AS24*(AT2251+AT2252-AT2250-AT2413+AT2361)-'Assumptions (Petroleum)'!AS25*Model!AT2248/10^3,'Assumptions (Petroleum)'!AS25*Model!AT2248/10^3)</f>
        <v>0</v>
      </c>
      <c r="AU2466" s="219">
        <f>IF(AU2251+AU2252-AU2250-AU2413+AU2361&gt;0,'Assumptions (Petroleum)'!AT24*(AU2251+AU2252-AU2250-AU2413+AU2361)-'Assumptions (Petroleum)'!AT25*Model!AU2248/10^3,'Assumptions (Petroleum)'!AT25*Model!AU2248/10^3)</f>
        <v>0</v>
      </c>
      <c r="AV2466" s="219">
        <f>IF(AV2251+AV2252-AV2250-AV2413+AV2361&gt;0,'Assumptions (Petroleum)'!AU24*(AV2251+AV2252-AV2250-AV2413+AV2361)-'Assumptions (Petroleum)'!AU25*Model!AV2248/10^3,'Assumptions (Petroleum)'!AU25*Model!AV2248/10^3)</f>
        <v>0</v>
      </c>
      <c r="AW2466" s="219">
        <f>IF(AW2251+AW2252-AW2250-AW2413+AW2361&gt;0,'Assumptions (Petroleum)'!AV24*(AW2251+AW2252-AW2250-AW2413+AW2361)-'Assumptions (Petroleum)'!AV25*Model!AW2248/10^3,'Assumptions (Petroleum)'!AV25*Model!AW2248/10^3)</f>
        <v>0</v>
      </c>
      <c r="AX2466" s="219">
        <f>IF(AX2251+AX2252-AX2250-AX2413+AX2361&gt;0,'Assumptions (Petroleum)'!AW24*(AX2251+AX2252-AX2250-AX2413+AX2361)-'Assumptions (Petroleum)'!AW25*Model!AX2248/10^3,'Assumptions (Petroleum)'!AW25*Model!AX2248/10^3)</f>
        <v>0</v>
      </c>
      <c r="AY2466" s="219">
        <f>IF(AY2251+AY2252-AY2250-AY2413+AY2361&gt;0,'Assumptions (Petroleum)'!AX24*(AY2251+AY2252-AY2250-AY2413+AY2361)-'Assumptions (Petroleum)'!AX25*Model!AY2248/10^3,'Assumptions (Petroleum)'!AX25*Model!AY2248/10^3)</f>
        <v>0</v>
      </c>
      <c r="AZ2466" s="219">
        <f>IF(AZ2251+AZ2252-AZ2250-AZ2413+AZ2361&gt;0,'Assumptions (Petroleum)'!AY24*(AZ2251+AZ2252-AZ2250-AZ2413+AZ2361)-'Assumptions (Petroleum)'!AY25*Model!AZ2248/10^3,'Assumptions (Petroleum)'!AY25*Model!AZ2248/10^3)</f>
        <v>0</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0.00064</v>
      </c>
      <c r="D2467" s="332">
        <f>'Assumptions (NG)'!$V$39*D2253/10^9</f>
        <v>0.00144</v>
      </c>
      <c r="E2467" s="332">
        <f>'Assumptions (NG)'!$V$39*E2253/10^9</f>
        <v>0.005456</v>
      </c>
      <c r="F2467" s="332">
        <f>'Assumptions (NG)'!$V$39*F2253/10^9</f>
        <v>0.002112</v>
      </c>
      <c r="G2467" s="332">
        <f>'Assumptions (NG)'!$V$39*G2253/10^9</f>
        <v>0.005712</v>
      </c>
      <c r="H2467" s="332">
        <f>'Assumptions (NG)'!$V$39*H2253/10^9</f>
        <v>0.001536</v>
      </c>
      <c r="I2467" s="332">
        <f>'Assumptions (NG)'!$V$39*I2253/10^9</f>
        <v>0.000864</v>
      </c>
      <c r="J2467" s="332">
        <f>'Assumptions (NG)'!$V$39*J2253/10^9</f>
        <v>0.00136</v>
      </c>
      <c r="K2467" s="332">
        <f>'Assumptions (NG)'!$V$39*K2253/10^9</f>
        <v>0.00032</v>
      </c>
      <c r="L2467" s="332">
        <f>'Assumptions (NG)'!$V$39*L2253/10^9</f>
        <v>0</v>
      </c>
      <c r="M2467" s="332">
        <f>'Assumptions (NG)'!$V$39*M2253/10^9</f>
        <v>0.00128</v>
      </c>
      <c r="N2467" s="332">
        <f>'Assumptions (NG)'!$V$39*N2253/10^9</f>
        <v>0</v>
      </c>
      <c r="O2467" s="332">
        <f>'Assumptions (NG)'!$V$39*O2253/10^9</f>
        <v>0.00104</v>
      </c>
      <c r="P2467" s="332">
        <f>'Assumptions (NG)'!$V$39*P2253/10^9</f>
        <v>0</v>
      </c>
      <c r="Q2467" s="332">
        <f>'Assumptions (NG)'!$V$39*Q2253/10^9</f>
        <v>0.00048</v>
      </c>
      <c r="R2467" s="332">
        <f>'Assumptions (NG)'!$V$39*R2253/10^9</f>
        <v>0.0004</v>
      </c>
      <c r="S2467" s="332">
        <f>'Assumptions (NG)'!$V$39*S2253/10^9</f>
        <v>0.00128</v>
      </c>
      <c r="T2467" s="332">
        <f>'Assumptions (NG)'!$V$39*T2253/10^9</f>
        <v>0.00224</v>
      </c>
      <c r="U2467" s="332">
        <f>'Assumptions (NG)'!$V$39*U2253/10^9</f>
        <v>0.00096</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0.6168601098</v>
      </c>
      <c r="D2468" s="334">
        <f>D2248*'Assumptions (Petroleum)'!$V23</f>
        <v>0.8837589661</v>
      </c>
      <c r="E2468" s="334">
        <f>E2248*'Assumptions (Petroleum)'!$V23</f>
        <v>0.5985240165</v>
      </c>
      <c r="F2468" s="334">
        <f>F2248*'Assumptions (Petroleum)'!$V23</f>
        <v>1.193276487</v>
      </c>
      <c r="G2468" s="334">
        <f>G2248*'Assumptions (Petroleum)'!$V23</f>
        <v>0.9656013266</v>
      </c>
      <c r="H2468" s="334">
        <f>H2248*'Assumptions (Petroleum)'!$V23</f>
        <v>1.097816789</v>
      </c>
      <c r="I2468" s="334">
        <f>I2248*'Assumptions (Petroleum)'!$V23</f>
        <v>0.1738292772</v>
      </c>
      <c r="J2468" s="334">
        <f>J2248*'Assumptions (Petroleum)'!$V23</f>
        <v>0.4967796889</v>
      </c>
      <c r="K2468" s="334">
        <f>K2248*'Assumptions (Petroleum)'!$V23</f>
        <v>0.2494331199</v>
      </c>
      <c r="L2468" s="334">
        <f>L2248*'Assumptions (Petroleum)'!$V23</f>
        <v>0.1983078225</v>
      </c>
      <c r="M2468" s="334">
        <f>M2248*'Assumptions (Petroleum)'!$V23</f>
        <v>0.1886656908</v>
      </c>
      <c r="N2468" s="334">
        <f>N2248*'Assumptions (Petroleum)'!$V23</f>
        <v>0.1527024703</v>
      </c>
      <c r="O2468" s="334">
        <f>O2248*'Assumptions (Petroleum)'!$V23</f>
        <v>0.1025695334</v>
      </c>
      <c r="P2468" s="334">
        <f>P2248*'Assumptions (Petroleum)'!$V23</f>
        <v>0.1383569533</v>
      </c>
      <c r="Q2468" s="334">
        <f>Q2248*'Assumptions (Petroleum)'!$V23</f>
        <v>0.1276254346</v>
      </c>
      <c r="R2468" s="334">
        <f>R2248*'Assumptions (Petroleum)'!$V23</f>
        <v>0.1047992223</v>
      </c>
      <c r="S2468" s="334">
        <f>S2248*'Assumptions (Petroleum)'!$V23</f>
        <v>0.05816500457</v>
      </c>
      <c r="T2468" s="334">
        <f>T2248*'Assumptions (Petroleum)'!$V23</f>
        <v>0.1104478957</v>
      </c>
      <c r="U2468" s="334">
        <f>U2248*'Assumptions (Petroleum)'!$V23</f>
        <v>0.122202516</v>
      </c>
      <c r="V2468" s="334">
        <f>V2248*'Assumptions (Petroleum)'!$V23</f>
        <v>0.122202516</v>
      </c>
      <c r="W2468" s="334">
        <f>W2248*'Assumptions (Petroleum)'!$V23</f>
        <v>0.122202516</v>
      </c>
      <c r="X2468" s="334">
        <f>X2248*'Assumptions (Petroleum)'!$V23</f>
        <v>0.1181290988</v>
      </c>
      <c r="Y2468" s="334">
        <f>Y2248*'Assumptions (Petroleum)'!$V23</f>
        <v>0.1140556816</v>
      </c>
      <c r="Z2468" s="334">
        <f>Z2248*'Assumptions (Petroleum)'!$V23</f>
        <v>0.1099822644</v>
      </c>
      <c r="AA2468" s="334">
        <f>AA2248*'Assumptions (Petroleum)'!$V23</f>
        <v>0.1059088472</v>
      </c>
      <c r="AB2468" s="334">
        <f>AB2248*'Assumptions (Petroleum)'!$V23</f>
        <v>0.10183543</v>
      </c>
      <c r="AC2468" s="334">
        <f>AC2248*'Assumptions (Petroleum)'!$V23</f>
        <v>0.09776201281</v>
      </c>
      <c r="AD2468" s="334">
        <f>AD2248*'Assumptions (Petroleum)'!$V23</f>
        <v>0.09368859561</v>
      </c>
      <c r="AE2468" s="334">
        <f>AE2248*'Assumptions (Petroleum)'!$V23</f>
        <v>0.08961517841</v>
      </c>
      <c r="AF2468" s="334">
        <f>AF2248*'Assumptions (Petroleum)'!$V23</f>
        <v>0.08554176121</v>
      </c>
      <c r="AG2468" s="334">
        <f>AG2248*'Assumptions (Petroleum)'!$V23</f>
        <v>0.08146834401</v>
      </c>
      <c r="AH2468" s="334">
        <f>AH2248*'Assumptions (Petroleum)'!$V23</f>
        <v>0.07739492681</v>
      </c>
      <c r="AI2468" s="334">
        <f>AI2248*'Assumptions (Petroleum)'!$V23</f>
        <v>0.07332150961</v>
      </c>
      <c r="AJ2468" s="334">
        <f>AJ2248*'Assumptions (Petroleum)'!$V23</f>
        <v>0.06924809241</v>
      </c>
      <c r="AK2468" s="334">
        <f>AK2248*'Assumptions (Petroleum)'!$V23</f>
        <v>0.06517467521</v>
      </c>
      <c r="AL2468" s="334">
        <f>AL2248*'Assumptions (Petroleum)'!$V23</f>
        <v>0.06110125801</v>
      </c>
      <c r="AM2468" s="334">
        <f>AM2248*'Assumptions (Petroleum)'!$V23</f>
        <v>0.05702784081</v>
      </c>
      <c r="AN2468" s="334">
        <f>AN2248*'Assumptions (Petroleum)'!$V23</f>
        <v>0.0529544236</v>
      </c>
      <c r="AO2468" s="334">
        <f>AO2248*'Assumptions (Petroleum)'!$V23</f>
        <v>0.0488810064</v>
      </c>
      <c r="AP2468" s="334">
        <f>AP2248*'Assumptions (Petroleum)'!$V23</f>
        <v>0.0448075892</v>
      </c>
      <c r="AQ2468" s="334">
        <f>AQ2248*'Assumptions (Petroleum)'!$V23</f>
        <v>0.040734172</v>
      </c>
      <c r="AR2468" s="334">
        <f>AR2248*'Assumptions (Petroleum)'!$V23</f>
        <v>0.0366607548</v>
      </c>
      <c r="AS2468" s="334">
        <f>AS2248*'Assumptions (Petroleum)'!$V23</f>
        <v>0.0325873376</v>
      </c>
      <c r="AT2468" s="334">
        <f>AT2248*'Assumptions (Petroleum)'!$V23</f>
        <v>0.0285139204</v>
      </c>
      <c r="AU2468" s="334">
        <f>AU2248*'Assumptions (Petroleum)'!$V23</f>
        <v>0.0244405032</v>
      </c>
      <c r="AV2468" s="334">
        <f>AV2248*'Assumptions (Petroleum)'!$V23</f>
        <v>0.020367086</v>
      </c>
      <c r="AW2468" s="334">
        <f>AW2248*'Assumptions (Petroleum)'!$V23</f>
        <v>0.0162936688</v>
      </c>
      <c r="AX2468" s="334">
        <f>AX2248*'Assumptions (Petroleum)'!$V23</f>
        <v>0.0122202516</v>
      </c>
      <c r="AY2468" s="334">
        <f>AY2248*'Assumptions (Petroleum)'!$V23</f>
        <v>0.008146834401</v>
      </c>
      <c r="AZ2468" s="334">
        <f>AZ2248*'Assumptions (Petroleum)'!$V23</f>
        <v>0.0040734172</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0.0000032</v>
      </c>
      <c r="Y2470" s="247">
        <f t="shared" ref="Y2470:BA2470" si="84">X2470-Y2469+X2479</f>
        <v>0.0000032</v>
      </c>
      <c r="Z2470" s="247">
        <f t="shared" si="84"/>
        <v>0.0000032</v>
      </c>
      <c r="AA2470" s="247">
        <f t="shared" si="84"/>
        <v>0.0000032</v>
      </c>
      <c r="AB2470" s="247">
        <f t="shared" si="84"/>
        <v>0.0000032</v>
      </c>
      <c r="AC2470" s="247">
        <f t="shared" si="84"/>
        <v>0.0000032</v>
      </c>
      <c r="AD2470" s="247">
        <f t="shared" si="84"/>
        <v>0.0000032</v>
      </c>
      <c r="AE2470" s="247">
        <f t="shared" si="84"/>
        <v>0.0000032</v>
      </c>
      <c r="AF2470" s="247">
        <f t="shared" si="84"/>
        <v>0.0000032</v>
      </c>
      <c r="AG2470" s="247">
        <f t="shared" si="84"/>
        <v>0.0000032</v>
      </c>
      <c r="AH2470" s="247">
        <f t="shared" si="84"/>
        <v>0.0000032</v>
      </c>
      <c r="AI2470" s="247">
        <f t="shared" si="84"/>
        <v>0.0000032</v>
      </c>
      <c r="AJ2470" s="247">
        <f t="shared" si="84"/>
        <v>0.0000032</v>
      </c>
      <c r="AK2470" s="247">
        <f t="shared" si="84"/>
        <v>0.0000032</v>
      </c>
      <c r="AL2470" s="247">
        <f t="shared" si="84"/>
        <v>0.0000032</v>
      </c>
      <c r="AM2470" s="247">
        <f t="shared" si="84"/>
        <v>0.0000032</v>
      </c>
      <c r="AN2470" s="247">
        <f t="shared" si="84"/>
        <v>0.0000032</v>
      </c>
      <c r="AO2470" s="247">
        <f t="shared" si="84"/>
        <v>0.0000032</v>
      </c>
      <c r="AP2470" s="247">
        <f t="shared" si="84"/>
        <v>0.0000032</v>
      </c>
      <c r="AQ2470" s="247">
        <f t="shared" si="84"/>
        <v>0.0000032</v>
      </c>
      <c r="AR2470" s="247">
        <f t="shared" si="84"/>
        <v>0.0000032</v>
      </c>
      <c r="AS2470" s="247">
        <f t="shared" si="84"/>
        <v>0.0000032</v>
      </c>
      <c r="AT2470" s="247">
        <f t="shared" si="84"/>
        <v>0.0000032</v>
      </c>
      <c r="AU2470" s="247">
        <f t="shared" si="84"/>
        <v>0.0000032</v>
      </c>
      <c r="AV2470" s="247">
        <f t="shared" si="84"/>
        <v>0.0000032</v>
      </c>
      <c r="AW2470" s="247">
        <f t="shared" si="84"/>
        <v>0.0000032</v>
      </c>
      <c r="AX2470" s="247">
        <f t="shared" si="84"/>
        <v>0.0000032</v>
      </c>
      <c r="AY2470" s="247">
        <f t="shared" si="84"/>
        <v>0.0000032</v>
      </c>
      <c r="AZ2470" s="247">
        <f t="shared" si="84"/>
        <v>0.0000032</v>
      </c>
      <c r="BA2470" s="247">
        <f t="shared" si="84"/>
        <v>0.0000032</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0</v>
      </c>
      <c r="AL2471" s="338">
        <f>'Assumptions (Battery)'!AK46</f>
        <v>0.8</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0.8</v>
      </c>
      <c r="Y2472" s="253">
        <f t="shared" ref="Y2472:BA2472" si="85">X2472-Y2471+X2478</f>
        <v>0.8</v>
      </c>
      <c r="Z2472" s="253">
        <f t="shared" si="85"/>
        <v>0.8</v>
      </c>
      <c r="AA2472" s="253">
        <f t="shared" si="85"/>
        <v>0.8</v>
      </c>
      <c r="AB2472" s="253">
        <f t="shared" si="85"/>
        <v>0.8</v>
      </c>
      <c r="AC2472" s="253">
        <f t="shared" si="85"/>
        <v>0.8</v>
      </c>
      <c r="AD2472" s="253">
        <f t="shared" si="85"/>
        <v>0.8</v>
      </c>
      <c r="AE2472" s="253">
        <f t="shared" si="85"/>
        <v>0.8</v>
      </c>
      <c r="AF2472" s="253">
        <f t="shared" si="85"/>
        <v>0.8</v>
      </c>
      <c r="AG2472" s="253">
        <f t="shared" si="85"/>
        <v>0.8</v>
      </c>
      <c r="AH2472" s="253">
        <f t="shared" si="85"/>
        <v>0.8</v>
      </c>
      <c r="AI2472" s="253">
        <f t="shared" si="85"/>
        <v>0.8</v>
      </c>
      <c r="AJ2472" s="253">
        <f t="shared" si="85"/>
        <v>0.8</v>
      </c>
      <c r="AK2472" s="253">
        <f t="shared" si="85"/>
        <v>0.8</v>
      </c>
      <c r="AL2472" s="253">
        <f t="shared" si="85"/>
        <v>0</v>
      </c>
      <c r="AM2472" s="253">
        <f t="shared" si="85"/>
        <v>0.4</v>
      </c>
      <c r="AN2472" s="253">
        <f t="shared" si="85"/>
        <v>0.4</v>
      </c>
      <c r="AO2472" s="253">
        <f t="shared" si="85"/>
        <v>0.4</v>
      </c>
      <c r="AP2472" s="253">
        <f t="shared" si="85"/>
        <v>0.4</v>
      </c>
      <c r="AQ2472" s="253">
        <f t="shared" si="85"/>
        <v>0.4</v>
      </c>
      <c r="AR2472" s="253">
        <f t="shared" si="85"/>
        <v>0.4</v>
      </c>
      <c r="AS2472" s="253">
        <f t="shared" si="85"/>
        <v>0.4</v>
      </c>
      <c r="AT2472" s="253">
        <f t="shared" si="85"/>
        <v>0.4</v>
      </c>
      <c r="AU2472" s="253">
        <f t="shared" si="85"/>
        <v>0.4</v>
      </c>
      <c r="AV2472" s="253">
        <f t="shared" si="85"/>
        <v>0.4</v>
      </c>
      <c r="AW2472" s="253">
        <f t="shared" si="85"/>
        <v>0.4</v>
      </c>
      <c r="AX2472" s="253">
        <f t="shared" si="85"/>
        <v>0.4</v>
      </c>
      <c r="AY2472" s="253">
        <f t="shared" si="85"/>
        <v>0.4</v>
      </c>
      <c r="AZ2472" s="253">
        <f t="shared" si="85"/>
        <v>0.4</v>
      </c>
      <c r="BA2472" s="253">
        <f t="shared" si="85"/>
        <v>0.4</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0.0</v>
      </c>
      <c r="U2473" s="171">
        <v>0.8</v>
      </c>
      <c r="V2473" s="319">
        <f t="shared" ref="V2473:W2473" si="86">U2473+V2478</f>
        <v>0.8</v>
      </c>
      <c r="W2473" s="319">
        <f t="shared" si="86"/>
        <v>0.8</v>
      </c>
      <c r="X2473" s="154">
        <f t="shared" ref="X2473:AZ2473" si="87">W2473+($BA$2473-$W$2473)/($BA$2-$W$2)</f>
        <v>0.7733333333</v>
      </c>
      <c r="Y2473" s="154">
        <f t="shared" si="87"/>
        <v>0.7466666667</v>
      </c>
      <c r="Z2473" s="154">
        <f t="shared" si="87"/>
        <v>0.72</v>
      </c>
      <c r="AA2473" s="154">
        <f t="shared" si="87"/>
        <v>0.6933333333</v>
      </c>
      <c r="AB2473" s="154">
        <f t="shared" si="87"/>
        <v>0.6666666667</v>
      </c>
      <c r="AC2473" s="154">
        <f t="shared" si="87"/>
        <v>0.64</v>
      </c>
      <c r="AD2473" s="154">
        <f t="shared" si="87"/>
        <v>0.6133333333</v>
      </c>
      <c r="AE2473" s="154">
        <f t="shared" si="87"/>
        <v>0.5866666667</v>
      </c>
      <c r="AF2473" s="154">
        <f t="shared" si="87"/>
        <v>0.56</v>
      </c>
      <c r="AG2473" s="154">
        <f t="shared" si="87"/>
        <v>0.5333333333</v>
      </c>
      <c r="AH2473" s="154">
        <f t="shared" si="87"/>
        <v>0.5066666667</v>
      </c>
      <c r="AI2473" s="154">
        <f t="shared" si="87"/>
        <v>0.48</v>
      </c>
      <c r="AJ2473" s="154">
        <f t="shared" si="87"/>
        <v>0.4533333333</v>
      </c>
      <c r="AK2473" s="154">
        <f t="shared" si="87"/>
        <v>0.4266666667</v>
      </c>
      <c r="AL2473" s="154">
        <f t="shared" si="87"/>
        <v>0.4</v>
      </c>
      <c r="AM2473" s="154">
        <f t="shared" si="87"/>
        <v>0.3733333333</v>
      </c>
      <c r="AN2473" s="154">
        <f t="shared" si="87"/>
        <v>0.3466666667</v>
      </c>
      <c r="AO2473" s="154">
        <f t="shared" si="87"/>
        <v>0.32</v>
      </c>
      <c r="AP2473" s="154">
        <f t="shared" si="87"/>
        <v>0.2933333333</v>
      </c>
      <c r="AQ2473" s="154">
        <f t="shared" si="87"/>
        <v>0.2666666667</v>
      </c>
      <c r="AR2473" s="154">
        <f t="shared" si="87"/>
        <v>0.24</v>
      </c>
      <c r="AS2473" s="154">
        <f t="shared" si="87"/>
        <v>0.2133333333</v>
      </c>
      <c r="AT2473" s="154">
        <f t="shared" si="87"/>
        <v>0.1866666667</v>
      </c>
      <c r="AU2473" s="154">
        <f t="shared" si="87"/>
        <v>0.16</v>
      </c>
      <c r="AV2473" s="154">
        <f t="shared" si="87"/>
        <v>0.1333333333</v>
      </c>
      <c r="AW2473" s="154">
        <f t="shared" si="87"/>
        <v>0.1066666667</v>
      </c>
      <c r="AX2473" s="154">
        <f t="shared" si="87"/>
        <v>0.08</v>
      </c>
      <c r="AY2473" s="154">
        <f t="shared" si="87"/>
        <v>0.05333333333</v>
      </c>
      <c r="AZ2473" s="154">
        <f t="shared" si="87"/>
        <v>0.02666666667</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v>
      </c>
      <c r="U2474" s="342">
        <f t="shared" si="88"/>
        <v>0.0000032</v>
      </c>
      <c r="V2474" s="342">
        <f t="shared" si="88"/>
        <v>0.0000032</v>
      </c>
      <c r="W2474" s="342">
        <f t="shared" si="88"/>
        <v>0.0000032</v>
      </c>
      <c r="X2474" s="154">
        <f t="shared" ref="X2474:AZ2474" si="89">W2474+($BA$2474-$W$2474)/($BA$2-$W$2)</f>
        <v>0.000003093333333</v>
      </c>
      <c r="Y2474" s="154">
        <f t="shared" si="89"/>
        <v>0.000002986666667</v>
      </c>
      <c r="Z2474" s="154">
        <f t="shared" si="89"/>
        <v>0.00000288</v>
      </c>
      <c r="AA2474" s="154">
        <f t="shared" si="89"/>
        <v>0.000002773333333</v>
      </c>
      <c r="AB2474" s="154">
        <f t="shared" si="89"/>
        <v>0.000002666666667</v>
      </c>
      <c r="AC2474" s="154">
        <f t="shared" si="89"/>
        <v>0.00000256</v>
      </c>
      <c r="AD2474" s="154">
        <f t="shared" si="89"/>
        <v>0.000002453333333</v>
      </c>
      <c r="AE2474" s="154">
        <f t="shared" si="89"/>
        <v>0.000002346666667</v>
      </c>
      <c r="AF2474" s="154">
        <f t="shared" si="89"/>
        <v>0.00000224</v>
      </c>
      <c r="AG2474" s="154">
        <f t="shared" si="89"/>
        <v>0.000002133333333</v>
      </c>
      <c r="AH2474" s="154">
        <f t="shared" si="89"/>
        <v>0.000002026666667</v>
      </c>
      <c r="AI2474" s="154">
        <f t="shared" si="89"/>
        <v>0.00000192</v>
      </c>
      <c r="AJ2474" s="154">
        <f t="shared" si="89"/>
        <v>0.000001813333333</v>
      </c>
      <c r="AK2474" s="154">
        <f t="shared" si="89"/>
        <v>0.000001706666667</v>
      </c>
      <c r="AL2474" s="154">
        <f t="shared" si="89"/>
        <v>0.0000016</v>
      </c>
      <c r="AM2474" s="154">
        <f t="shared" si="89"/>
        <v>0.000001493333333</v>
      </c>
      <c r="AN2474" s="154">
        <f t="shared" si="89"/>
        <v>0.000001386666667</v>
      </c>
      <c r="AO2474" s="154">
        <f t="shared" si="89"/>
        <v>0.00000128</v>
      </c>
      <c r="AP2474" s="154">
        <f t="shared" si="89"/>
        <v>0.000001173333333</v>
      </c>
      <c r="AQ2474" s="154">
        <f t="shared" si="89"/>
        <v>0.000001066666667</v>
      </c>
      <c r="AR2474" s="154">
        <f t="shared" si="89"/>
        <v>0.00000096</v>
      </c>
      <c r="AS2474" s="154">
        <f t="shared" si="89"/>
        <v>0.0000008533333333</v>
      </c>
      <c r="AT2474" s="154">
        <f t="shared" si="89"/>
        <v>0.0000007466666667</v>
      </c>
      <c r="AU2474" s="154">
        <f t="shared" si="89"/>
        <v>0.00000064</v>
      </c>
      <c r="AV2474" s="154">
        <f t="shared" si="89"/>
        <v>0.0000005333333333</v>
      </c>
      <c r="AW2474" s="154">
        <f t="shared" si="89"/>
        <v>0.0000004266666667</v>
      </c>
      <c r="AX2474" s="154">
        <f t="shared" si="89"/>
        <v>0.00000032</v>
      </c>
      <c r="AY2474" s="154">
        <f t="shared" si="89"/>
        <v>0.0000002133333333</v>
      </c>
      <c r="AZ2474" s="154">
        <f t="shared" si="89"/>
        <v>0.0000001066666667</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v>
      </c>
      <c r="U2475" s="219">
        <f>0.025*(U2473*'Assumptions (Battery)'!T2+U2474*10^6*'Assumptions (Battery)'!T3)/10^9</f>
        <v>0.00003264</v>
      </c>
      <c r="V2475" s="219">
        <f>0.025*(V2473*'Assumptions (Battery)'!U2+V2474*10^6*'Assumptions (Battery)'!U3)/10^9</f>
        <v>0.00003148243714</v>
      </c>
      <c r="W2475" s="219">
        <f>0.025*(W2473*'Assumptions (Battery)'!V2+W2474*10^6*'Assumptions (Battery)'!V3)/10^9</f>
        <v>0.00003026728576</v>
      </c>
      <c r="X2475" s="219">
        <f>0.025*(X2473*'Assumptions (Battery)'!W2+X2474*10^6*'Assumptions (Battery)'!W3)/10^9</f>
        <v>0.00002794436652</v>
      </c>
      <c r="Y2475" s="219">
        <f>0.025*(Y2473*'Assumptions (Battery)'!X2+Y2474*10^6*'Assumptions (Battery)'!X3)/10^9</f>
        <v>0.00002573248093</v>
      </c>
      <c r="Z2475" s="219">
        <f>0.025*(Z2473*'Assumptions (Battery)'!Y2+Z2474*10^6*'Assumptions (Battery)'!Y3)/10^9</f>
        <v>0.00002347358778</v>
      </c>
      <c r="AA2475" s="219">
        <f>0.025*(AA2473*'Assumptions (Battery)'!Z2+AA2474*10^6*'Assumptions (Battery)'!Z3)/10^9</f>
        <v>0.00002133236286</v>
      </c>
      <c r="AB2475" s="219">
        <f>0.025*(AB2473*'Assumptions (Battery)'!AA2+AB2474*10^6*'Assumptions (Battery)'!AA3)/10^9</f>
        <v>0.00001913758159</v>
      </c>
      <c r="AC2475" s="219">
        <f>0.025*(AC2473*'Assumptions (Battery)'!AB2+AC2474*10^6*'Assumptions (Battery)'!AB3)/10^9</f>
        <v>0.00001802086867</v>
      </c>
      <c r="AD2475" s="219">
        <f>0.025*(AD2473*'Assumptions (Battery)'!AC2+AD2474*10^6*'Assumptions (Battery)'!AC3)/10^9</f>
        <v>0.0000169683262</v>
      </c>
      <c r="AE2475" s="219">
        <f>0.025*(AE2473*'Assumptions (Battery)'!AD2+AE2474*10^6*'Assumptions (Battery)'!AD3)/10^9</f>
        <v>0.00001585329927</v>
      </c>
      <c r="AF2475" s="219">
        <f>0.025*(AF2473*'Assumptions (Battery)'!AE2+AF2474*10^6*'Assumptions (Battery)'!AE3)/10^9</f>
        <v>0.00001476993732</v>
      </c>
      <c r="AG2475" s="219">
        <f>0.025*(AG2473*'Assumptions (Battery)'!AF2+AG2474*10^6*'Assumptions (Battery)'!AF3)/10^9</f>
        <v>0.0000137525958</v>
      </c>
      <c r="AH2475" s="219">
        <f>0.025*(AH2473*'Assumptions (Battery)'!AG2+AH2474*10^6*'Assumptions (Battery)'!AG3)/10^9</f>
        <v>0.00001315701575</v>
      </c>
      <c r="AI2475" s="219">
        <f>0.025*(AI2473*'Assumptions (Battery)'!AH2+AI2474*10^6*'Assumptions (Battery)'!AH3)/10^9</f>
        <v>0.000012550438</v>
      </c>
      <c r="AJ2475" s="219">
        <f>0.025*(AJ2473*'Assumptions (Battery)'!AI2+AJ2474*10^6*'Assumptions (Battery)'!AI3)/10^9</f>
        <v>0.00001188757082</v>
      </c>
      <c r="AK2475" s="219">
        <f>0.025*(AK2473*'Assumptions (Battery)'!AJ2+AK2474*10^6*'Assumptions (Battery)'!AJ3)/10^9</f>
        <v>0.00001126126757</v>
      </c>
      <c r="AL2475" s="219">
        <f>0.025*(AL2473*'Assumptions (Battery)'!AK2+AL2474*10^6*'Assumptions (Battery)'!AK3)/10^9</f>
        <v>0.00001062452053</v>
      </c>
      <c r="AM2475" s="219">
        <f>0.025*(AM2473*'Assumptions (Battery)'!AL2+AM2474*10^6*'Assumptions (Battery)'!AL3)/10^9</f>
        <v>0.00000997752182</v>
      </c>
      <c r="AN2475" s="219">
        <f>0.025*(AN2473*'Assumptions (Battery)'!AM2+AN2474*10^6*'Assumptions (Battery)'!AM3)/10^9</f>
        <v>0.00000932048211</v>
      </c>
      <c r="AO2475" s="219">
        <f>0.025*(AO2473*'Assumptions (Battery)'!AN2+AO2474*10^6*'Assumptions (Battery)'!AN3)/10^9</f>
        <v>0.000008653631359</v>
      </c>
      <c r="AP2475" s="219">
        <f>0.025*(AP2473*'Assumptions (Battery)'!AO2+AP2474*10^6*'Assumptions (Battery)'!AO3)/10^9</f>
        <v>0.000007988222711</v>
      </c>
      <c r="AQ2475" s="219">
        <f>0.025*(AQ2473*'Assumptions (Battery)'!AP2+AQ2474*10^6*'Assumptions (Battery)'!AP3)/10^9</f>
        <v>0.00000730171595</v>
      </c>
      <c r="AR2475" s="219">
        <f>0.025*(AR2473*'Assumptions (Battery)'!AQ2+AR2474*10^6*'Assumptions (Battery)'!AQ3)/10^9</f>
        <v>0.000006606176542</v>
      </c>
      <c r="AS2475" s="219">
        <f>0.025*(AS2473*'Assumptions (Battery)'!AR2+AS2474*10^6*'Assumptions (Battery)'!AR3)/10^9</f>
        <v>0.000005901919001</v>
      </c>
      <c r="AT2475" s="219">
        <f>0.025*(AT2473*'Assumptions (Battery)'!AS2+AT2474*10^6*'Assumptions (Battery)'!AS3)/10^9</f>
        <v>0.000005189281463</v>
      </c>
      <c r="AU2475" s="219">
        <f>0.025*(AU2473*'Assumptions (Battery)'!AT2+AU2474*10^6*'Assumptions (Battery)'!AT3)/10^9</f>
        <v>0.000004448795464</v>
      </c>
      <c r="AV2475" s="219">
        <f>0.025*(AV2473*'Assumptions (Battery)'!AU2+AV2474*10^6*'Assumptions (Battery)'!AU3)/10^9</f>
        <v>0.000003723494448</v>
      </c>
      <c r="AW2475" s="219">
        <f>0.025*(AW2473*'Assumptions (Battery)'!AV2+AW2474*10^6*'Assumptions (Battery)'!AV3)/10^9</f>
        <v>0.000002991103243</v>
      </c>
      <c r="AX2475" s="219">
        <f>0.025*(AX2473*'Assumptions (Battery)'!AW2+AX2474*10^6*'Assumptions (Battery)'!AW3)/10^9</f>
        <v>0.000002252068064</v>
      </c>
      <c r="AY2475" s="219">
        <f>0.025*(AY2473*'Assumptions (Battery)'!AX2+AY2474*10^6*'Assumptions (Battery)'!AX3)/10^9</f>
        <v>0.000001506863951</v>
      </c>
      <c r="AZ2475" s="219">
        <f>0.025*(AZ2473*'Assumptions (Battery)'!AY2+AZ2474*10^6*'Assumptions (Battery)'!AY3)/10^9</f>
        <v>0.0000007559958952</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v>
      </c>
      <c r="U2476" s="95">
        <f>U2474*'Assumptions (Battery)'!T40/10^3</f>
        <v>0.00000020544</v>
      </c>
      <c r="V2476" s="95">
        <f>V2474*'Assumptions (Battery)'!U40/10^3</f>
        <v>0.000000208288</v>
      </c>
      <c r="W2476" s="95">
        <f>W2474*'Assumptions (Battery)'!V40/10^3</f>
        <v>0.000000217258496</v>
      </c>
      <c r="X2476" s="95">
        <f>X2474*'Assumptions (Battery)'!W40/10^3</f>
        <v>0.0000002116094581</v>
      </c>
      <c r="Y2476" s="95">
        <f>Y2474*'Assumptions (Battery)'!X40/10^3</f>
        <v>0.0000002061989888</v>
      </c>
      <c r="Z2476" s="95">
        <f>Z2474*'Assumptions (Battery)'!Y40/10^3</f>
        <v>0.0000002020778784</v>
      </c>
      <c r="AA2476" s="95">
        <f>AA2474*'Assumptions (Battery)'!Z40/10^3</f>
        <v>0.0000001982920576</v>
      </c>
      <c r="AB2476" s="95">
        <f>AB2474*'Assumptions (Battery)'!AA40/10^3</f>
        <v>0.00000019604424</v>
      </c>
      <c r="AC2476" s="95">
        <f>AC2474*'Assumptions (Battery)'!AB40/10^3</f>
        <v>0.0000001912412672</v>
      </c>
      <c r="AD2476" s="95">
        <f>AD2474*'Assumptions (Battery)'!AC40/10^3</f>
        <v>0.0000001868743499</v>
      </c>
      <c r="AE2476" s="95">
        <f>AE2474*'Assumptions (Battery)'!AD40/10^3</f>
        <v>0.0000001818889131</v>
      </c>
      <c r="AF2476" s="95">
        <f>AF2474*'Assumptions (Battery)'!AE40/10^3</f>
        <v>0.0000001768189472</v>
      </c>
      <c r="AG2476" s="95">
        <f>AG2474*'Assumptions (Battery)'!AF40/10^3</f>
        <v>0.0000001715088213</v>
      </c>
      <c r="AH2476" s="95">
        <f>AH2474*'Assumptions (Battery)'!AG40/10^3</f>
        <v>0.0000001661850859</v>
      </c>
      <c r="AI2476" s="95">
        <f>AI2474*'Assumptions (Battery)'!AH40/10^3</f>
        <v>0.000000159913248</v>
      </c>
      <c r="AJ2476" s="95">
        <f>AJ2474*'Assumptions (Battery)'!AI40/10^3</f>
        <v>0.0000001533212864</v>
      </c>
      <c r="AK2476" s="95">
        <f>AK2474*'Assumptions (Battery)'!AJ40/10^3</f>
        <v>0.0000001465046357</v>
      </c>
      <c r="AL2476" s="95">
        <f>AL2474*'Assumptions (Battery)'!AK40/10^3</f>
        <v>0.000000139652</v>
      </c>
      <c r="AM2476" s="95">
        <f>AM2474*'Assumptions (Battery)'!AL40/10^3</f>
        <v>0.0000001330433963</v>
      </c>
      <c r="AN2476" s="95">
        <f>AN2474*'Assumptions (Battery)'!AM40/10^3</f>
        <v>0.0000001259718859</v>
      </c>
      <c r="AO2476" s="95">
        <f>AO2474*'Assumptions (Battery)'!AN40/10^3</f>
        <v>0.0000001188926336</v>
      </c>
      <c r="AP2476" s="95">
        <f>AP2474*'Assumptions (Battery)'!AO40/10^3</f>
        <v>0.0000001114201792</v>
      </c>
      <c r="AQ2476" s="95">
        <f>AQ2474*'Assumptions (Battery)'!AP40/10^3</f>
        <v>0.00000010335792</v>
      </c>
      <c r="AR2476" s="95">
        <f>AR2474*'Assumptions (Battery)'!AQ40/10^3</f>
        <v>0.0000000948412032</v>
      </c>
      <c r="AS2476" s="95">
        <f>AS2474*'Assumptions (Battery)'!AR40/10^3</f>
        <v>0.00000008590926507</v>
      </c>
      <c r="AT2476" s="95">
        <f>AT2474*'Assumptions (Battery)'!AS40/10^3</f>
        <v>0.0000000766601248</v>
      </c>
      <c r="AU2476" s="95">
        <f>AU2474*'Assumptions (Battery)'!AT40/10^3</f>
        <v>0.0000000670708096</v>
      </c>
      <c r="AV2476" s="95">
        <f>AV2474*'Assumptions (Battery)'!AU40/10^3</f>
        <v>0.00000005705660267</v>
      </c>
      <c r="AW2476" s="95">
        <f>AW2474*'Assumptions (Battery)'!AV40/10^3</f>
        <v>0.0000000464978688</v>
      </c>
      <c r="AX2476" s="95">
        <f>AX2474*'Assumptions (Battery)'!AW40/10^3</f>
        <v>0.0000000356398784</v>
      </c>
      <c r="AY2476" s="95">
        <f>AY2474*'Assumptions (Battery)'!AX40/10^3</f>
        <v>0.00000002461638613</v>
      </c>
      <c r="AZ2476" s="95">
        <f>AZ2474*'Assumptions (Battery)'!AY40/10^3</f>
        <v>0.00000001263605333</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0.0</v>
      </c>
      <c r="U2478" s="348">
        <v>0.8</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v>
      </c>
      <c r="AK2478" s="175">
        <f t="shared" si="90"/>
        <v>0</v>
      </c>
      <c r="AL2478" s="175">
        <f t="shared" si="90"/>
        <v>0.4</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v>
      </c>
      <c r="U2479" s="350">
        <f t="shared" si="91"/>
        <v>0.0000032</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v>
      </c>
      <c r="T2480" s="177">
        <f t="shared" si="93"/>
        <v>0.001374468808</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v>
      </c>
      <c r="AJ2480" s="160">
        <f t="shared" si="93"/>
        <v>0</v>
      </c>
      <c r="AK2480" s="160">
        <f t="shared" si="93"/>
        <v>0.0000757411061</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0.001374468808</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0.0000757411061</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v>
      </c>
      <c r="T2532" s="279">
        <f>'Assumptions (Battery)'!$V$7*Model!T2480</f>
        <v>0.0002748937616</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v>
      </c>
      <c r="AK2532" s="160">
        <f>'Assumptions (Battery)'!$V$7*Model!AK2480</f>
        <v>0.00001514822122</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v>
      </c>
      <c r="T2533" s="279">
        <f>'Assumptions (Battery)'!$V$8*Model!T2480</f>
        <v>0.001099575046</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v>
      </c>
      <c r="AK2533" s="160">
        <f>'Assumptions (Battery)'!$V$8*Model!AK2480</f>
        <v>0.00006059288488</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v>
      </c>
      <c r="U2534" s="177">
        <f t="array" ref="U2534">SUM(IF(ISERROR(U2535:U2585),"",U2535:U2585))</f>
        <v>0</v>
      </c>
      <c r="V2534" s="177">
        <f t="array" ref="V2534">SUM(IF(ISERROR(V2535:V2585),"",V2535:V2585))</f>
        <v>0</v>
      </c>
      <c r="W2534" s="177">
        <f t="array" ref="W2534">SUM(IF(ISERROR(W2535:W2585),"",W2535:W2585))</f>
        <v>0</v>
      </c>
      <c r="X2534" s="160">
        <f t="array" ref="X2534">SUM(IF(ISERROR(X2535:X2585),"",X2535:X2585))</f>
        <v>0</v>
      </c>
      <c r="Y2534" s="160">
        <f t="array" ref="Y2534">SUM(IF(ISERROR(Y2535:Y2585),"",Y2535:Y2585))</f>
        <v>0</v>
      </c>
      <c r="Z2534" s="160">
        <f t="array" ref="Z2534">SUM(IF(ISERROR(Z2535:Z2585),"",Z2535:Z2585))</f>
        <v>0</v>
      </c>
      <c r="AA2534" s="160">
        <f t="array" ref="AA2534">SUM(IF(ISERROR(AA2535:AA2585),"",AA2535:AA2585))</f>
        <v>0</v>
      </c>
      <c r="AB2534" s="160">
        <f t="array" ref="AB2534">SUM(IF(ISERROR(AB2535:AB2585),"",AB2535:AB2585))</f>
        <v>0</v>
      </c>
      <c r="AC2534" s="160">
        <f t="array" ref="AC2534">SUM(IF(ISERROR(AC2535:AC2585),"",AC2535:AC2585))</f>
        <v>0</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v>
      </c>
      <c r="U2586" s="177">
        <f t="array" ref="U2586">SUM(IF(ISERROR(U2587:U2637),"",U2587:U2637))</f>
        <v>0</v>
      </c>
      <c r="V2586" s="177">
        <f t="array" ref="V2586">SUM(IF(ISERROR(V2587:V2637),"",V2587:V2637))</f>
        <v>0</v>
      </c>
      <c r="W2586" s="177">
        <f t="array" ref="W2586">SUM(IF(ISERROR(W2587:W2637),"",W2587:W2637))</f>
        <v>0</v>
      </c>
      <c r="X2586" s="160">
        <f t="array" ref="X2586">SUM(IF(ISERROR(X2587:X2637),"",X2587:X2637))</f>
        <v>0</v>
      </c>
      <c r="Y2586" s="160">
        <f t="array" ref="Y2586">SUM(IF(ISERROR(Y2587:Y2637),"",Y2587:Y2637))</f>
        <v>0</v>
      </c>
      <c r="Z2586" s="160">
        <f t="array" ref="Z2586">SUM(IF(ISERROR(Z2587:Z2637),"",Z2587:Z2637))</f>
        <v>0</v>
      </c>
      <c r="AA2586" s="160">
        <f t="array" ref="AA2586">SUM(IF(ISERROR(AA2587:AA2637),"",AA2587:AA2637))</f>
        <v>0</v>
      </c>
      <c r="AB2586" s="160">
        <f t="array" ref="AB2586">SUM(IF(ISERROR(AB2587:AB2637),"",AB2587:AB2637))</f>
        <v>0</v>
      </c>
      <c r="AC2586" s="160">
        <f t="array" ref="AC2586">SUM(IF(ISERROR(AC2587:AC2637),"",AC2587:AC2637))</f>
        <v>0</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v>
      </c>
      <c r="U2638" s="177">
        <f t="shared" si="94"/>
        <v>0</v>
      </c>
      <c r="V2638" s="177">
        <f t="shared" si="94"/>
        <v>0</v>
      </c>
      <c r="W2638" s="177">
        <f t="shared" si="94"/>
        <v>0</v>
      </c>
      <c r="X2638" s="160">
        <f t="shared" si="94"/>
        <v>0</v>
      </c>
      <c r="Y2638" s="160">
        <f t="shared" si="94"/>
        <v>0</v>
      </c>
      <c r="Z2638" s="160">
        <f t="shared" si="94"/>
        <v>0</v>
      </c>
      <c r="AA2638" s="160">
        <f t="shared" si="94"/>
        <v>0</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v>
      </c>
      <c r="T2690" s="160">
        <f>IF(Model!T2476+Model!T2477-T2475-T2638+T2586&gt;0,(1-'Assumptions (Battery)'!S32)*(Model!T2476+Model!T2477-T2475-T2638+T2586)+Model!T2638-T2533+Model!T2534,Model!T2476+Model!T2477-T2475+T2586-T2533+Model!T2534)</f>
        <v>-0.001099575046</v>
      </c>
      <c r="U2690" s="160">
        <f>IF(Model!U2476+Model!U2477-U2475-U2638+U2586&gt;0,(1-'Assumptions (Battery)'!T32)*(Model!U2476+Model!U2477-U2475-U2638+U2586)+Model!U2638-U2533+Model!U2534,Model!U2476+Model!U2477-U2475+U2586-U2533+Model!U2534)</f>
        <v>-0.00003243456</v>
      </c>
      <c r="V2690" s="160">
        <f>IF(Model!V2476+Model!V2477-V2475-V2638+V2586&gt;0,(1-'Assumptions (Battery)'!U32)*(Model!V2476+Model!V2477-V2475-V2638+V2586)+Model!V2638-V2533+Model!V2534,Model!V2476+Model!V2477-V2475+V2586-V2533+Model!V2534)</f>
        <v>-0.00003127414914</v>
      </c>
      <c r="W2690" s="160">
        <f>IF(Model!W2476+Model!W2477-W2475-W2638+W2586&gt;0,(1-'Assumptions (Battery)'!V32)*(Model!W2476+Model!W2477-W2475-W2638+W2586)+Model!W2638-W2533+Model!W2534,Model!W2476+Model!W2477-W2475+W2586-W2533+Model!W2534)</f>
        <v>-0.00003005002727</v>
      </c>
      <c r="X2690" s="160">
        <f>IF(Model!X2476+Model!X2477-X2475-X2638+X2586&gt;0,(1-'Assumptions (Battery)'!W32)*(Model!X2476+Model!X2477-X2475-X2638+X2586)+Model!X2638-X2533+Model!X2534,Model!X2476+Model!X2477-X2475+X2586-X2533+Model!X2534)</f>
        <v>-0.00002773275706</v>
      </c>
      <c r="Y2690" s="160">
        <f>IF(Model!Y2476+Model!Y2477-Y2475-Y2638+Y2586&gt;0,(1-'Assumptions (Battery)'!X32)*(Model!Y2476+Model!Y2477-Y2475-Y2638+Y2586)+Model!Y2638-Y2533+Model!Y2534,Model!Y2476+Model!Y2477-Y2475+Y2586-Y2533+Model!Y2534)</f>
        <v>-0.00002552628194</v>
      </c>
      <c r="Z2690" s="160">
        <f>IF(Model!Z2476+Model!Z2477-Z2475-Z2638+Z2586&gt;0,(1-'Assumptions (Battery)'!Y32)*(Model!Z2476+Model!Z2477-Z2475-Z2638+Z2586)+Model!Z2638-Z2533+Model!Z2534,Model!Z2476+Model!Z2477-Z2475+Z2586-Z2533+Model!Z2534)</f>
        <v>-0.0000232715099</v>
      </c>
      <c r="AA2690" s="160">
        <f>IF(Model!AA2476+Model!AA2477-AA2475-AA2638+AA2586&gt;0,(1-'Assumptions (Battery)'!Z32)*(Model!AA2476+Model!AA2477-AA2475-AA2638+AA2586)+Model!AA2638-AA2533+Model!AA2534,Model!AA2476+Model!AA2477-AA2475+AA2586-AA2533+Model!AA2534)</f>
        <v>-0.0000211340708</v>
      </c>
      <c r="AB2690" s="160">
        <f>IF(Model!AB2476+Model!AB2477-AB2475-AB2638+AB2586&gt;0,(1-'Assumptions (Battery)'!AA32)*(Model!AB2476+Model!AB2477-AB2475-AB2638+AB2586)+Model!AB2638-AB2533+Model!AB2534,Model!AB2476+Model!AB2477-AB2475+AB2586-AB2533+Model!AB2534)</f>
        <v>-0.00001894153735</v>
      </c>
      <c r="AC2690" s="160">
        <f>IF(Model!AC2476+Model!AC2477-AC2475-AC2638+AC2586&gt;0,(1-'Assumptions (Battery)'!AB32)*(Model!AC2476+Model!AC2477-AC2475-AC2638+AC2586)+Model!AC2638-AC2533+Model!AC2534,Model!AC2476+Model!AC2477-AC2475+AC2586-AC2533+Model!AC2534)</f>
        <v>-0.00001782962741</v>
      </c>
      <c r="AD2690" s="160">
        <f>IF(Model!AD2476+Model!AD2477-AD2475-AD2638+AD2586&gt;0,(1-'Assumptions (Battery)'!AC32)*(Model!AD2476+Model!AD2477-AD2475-AD2638+AD2586)+Model!AD2638-AD2533+Model!AD2534,Model!AD2476+Model!AD2477-AD2475+AD2586-AD2533+Model!AD2534)</f>
        <v>-0.00001678145185</v>
      </c>
      <c r="AE2690" s="160">
        <f>IF(Model!AE2476+Model!AE2477-AE2475-AE2638+AE2586&gt;0,(1-'Assumptions (Battery)'!AD32)*(Model!AE2476+Model!AE2477-AE2475-AE2638+AE2586)+Model!AE2638-AE2533+Model!AE2534,Model!AE2476+Model!AE2477-AE2475+AE2586-AE2533+Model!AE2534)</f>
        <v>-0.00001567141035</v>
      </c>
      <c r="AF2690" s="160">
        <f>IF(Model!AF2476+Model!AF2477-AF2475-AF2638+AF2586&gt;0,(1-'Assumptions (Battery)'!AE32)*(Model!AF2476+Model!AF2477-AF2475-AF2638+AF2586)+Model!AF2638-AF2533+Model!AF2534,Model!AF2476+Model!AF2477-AF2475+AF2586-AF2533+Model!AF2534)</f>
        <v>-0.00001459311837</v>
      </c>
      <c r="AG2690" s="160">
        <f>IF(Model!AG2476+Model!AG2477-AG2475-AG2638+AG2586&gt;0,(1-'Assumptions (Battery)'!AF32)*(Model!AG2476+Model!AG2477-AG2475-AG2638+AG2586)+Model!AG2638-AG2533+Model!AG2534,Model!AG2476+Model!AG2477-AG2475+AG2586-AG2533+Model!AG2534)</f>
        <v>-0.00001358108698</v>
      </c>
      <c r="AH2690" s="160">
        <f>IF(Model!AH2476+Model!AH2477-AH2475-AH2638+AH2586&gt;0,(1-'Assumptions (Battery)'!AG32)*(Model!AH2476+Model!AH2477-AH2475-AH2638+AH2586)+Model!AH2638-AH2533+Model!AH2534,Model!AH2476+Model!AH2477-AH2475+AH2586-AH2533+Model!AH2534)</f>
        <v>-0.00001299083066</v>
      </c>
      <c r="AI2690" s="160">
        <f>IF(Model!AI2476+Model!AI2477-AI2475-AI2638+AI2586&gt;0,(1-'Assumptions (Battery)'!AH32)*(Model!AI2476+Model!AI2477-AI2475-AI2638+AI2586)+Model!AI2638-AI2533+Model!AI2534,Model!AI2476+Model!AI2477-AI2475+AI2586-AI2533+Model!AI2534)</f>
        <v>-0.00001239052475</v>
      </c>
      <c r="AJ2690" s="160">
        <f>IF(Model!AJ2476+Model!AJ2477-AJ2475-AJ2638+AJ2586&gt;0,(1-'Assumptions (Battery)'!AI32)*(Model!AJ2476+Model!AJ2477-AJ2475-AJ2638+AJ2586)+Model!AJ2638-AJ2533+Model!AJ2534,Model!AJ2476+Model!AJ2477-AJ2475+AJ2586-AJ2533+Model!AJ2534)</f>
        <v>-0.00001173424954</v>
      </c>
      <c r="AK2690" s="160">
        <f>IF(Model!AK2476+Model!AK2477-AK2475-AK2638+AK2586&gt;0,(1-'Assumptions (Battery)'!AJ32)*(Model!AK2476+Model!AK2477-AK2475-AK2638+AK2586)+Model!AK2638-AK2533+Model!AK2534,Model!AK2476+Model!AK2477-AK2475+AK2586-AK2533+Model!AK2534)</f>
        <v>-0.00007170764781</v>
      </c>
      <c r="AL2690" s="160">
        <f>IF(Model!AL2476+Model!AL2477-AL2475-AL2638+AL2586&gt;0,(1-'Assumptions (Battery)'!AK32)*(Model!AL2476+Model!AL2477-AL2475-AL2638+AL2586)+Model!AL2638-AL2533+Model!AL2534,Model!AL2476+Model!AL2477-AL2475+AL2586-AL2533+Model!AL2534)</f>
        <v>-0.00001048486853</v>
      </c>
      <c r="AM2690" s="160">
        <f>IF(Model!AM2476+Model!AM2477-AM2475-AM2638+AM2586&gt;0,(1-'Assumptions (Battery)'!AL32)*(Model!AM2476+Model!AM2477-AM2475-AM2638+AM2586)+Model!AM2638-AM2533+Model!AM2534,Model!AM2476+Model!AM2477-AM2475+AM2586-AM2533+Model!AM2534)</f>
        <v>-0.000009844478424</v>
      </c>
      <c r="AN2690" s="160">
        <f>IF(Model!AN2476+Model!AN2477-AN2475-AN2638+AN2586&gt;0,(1-'Assumptions (Battery)'!AM32)*(Model!AN2476+Model!AN2477-AN2475-AN2638+AN2586)+Model!AN2638-AN2533+Model!AN2534,Model!AN2476+Model!AN2477-AN2475+AN2586-AN2533+Model!AN2534)</f>
        <v>-0.000009194510224</v>
      </c>
      <c r="AO2690" s="160">
        <f>IF(Model!AO2476+Model!AO2477-AO2475-AO2638+AO2586&gt;0,(1-'Assumptions (Battery)'!AN32)*(Model!AO2476+Model!AO2477-AO2475-AO2638+AO2586)+Model!AO2638-AO2533+Model!AO2534,Model!AO2476+Model!AO2477-AO2475+AO2586-AO2533+Model!AO2534)</f>
        <v>-0.000008534738725</v>
      </c>
      <c r="AP2690" s="160">
        <f>IF(Model!AP2476+Model!AP2477-AP2475-AP2638+AP2586&gt;0,(1-'Assumptions (Battery)'!AO32)*(Model!AP2476+Model!AP2477-AP2475-AP2638+AP2586)+Model!AP2638-AP2533+Model!AP2534,Model!AP2476+Model!AP2477-AP2475+AP2586-AP2533+Model!AP2534)</f>
        <v>-0.000007876802531</v>
      </c>
      <c r="AQ2690" s="160">
        <f>IF(Model!AQ2476+Model!AQ2477-AQ2475-AQ2638+AQ2586&gt;0,(1-'Assumptions (Battery)'!AP32)*(Model!AQ2476+Model!AQ2477-AQ2475-AQ2638+AQ2586)+Model!AQ2638-AQ2533+Model!AQ2534,Model!AQ2476+Model!AQ2477-AQ2475+AQ2586-AQ2533+Model!AQ2534)</f>
        <v>-0.00000719835803</v>
      </c>
      <c r="AR2690" s="160">
        <f>IF(Model!AR2476+Model!AR2477-AR2475-AR2638+AR2586&gt;0,(1-'Assumptions (Battery)'!AQ32)*(Model!AR2476+Model!AR2477-AR2475-AR2638+AR2586)+Model!AR2638-AR2533+Model!AR2534,Model!AR2476+Model!AR2477-AR2475+AR2586-AR2533+Model!AR2534)</f>
        <v>-0.000006511335339</v>
      </c>
      <c r="AS2690" s="160">
        <f>IF(Model!AS2476+Model!AS2477-AS2475-AS2638+AS2586&gt;0,(1-'Assumptions (Battery)'!AR32)*(Model!AS2476+Model!AS2477-AS2475-AS2638+AS2586)+Model!AS2638-AS2533+Model!AS2534,Model!AS2476+Model!AS2477-AS2475+AS2586-AS2533+Model!AS2534)</f>
        <v>-0.000005816009736</v>
      </c>
      <c r="AT2690" s="160">
        <f>IF(Model!AT2476+Model!AT2477-AT2475-AT2638+AT2586&gt;0,(1-'Assumptions (Battery)'!AS32)*(Model!AT2476+Model!AT2477-AT2475-AT2638+AT2586)+Model!AT2638-AT2533+Model!AT2534,Model!AT2476+Model!AT2477-AT2475+AT2586-AT2533+Model!AT2534)</f>
        <v>-0.000005112621339</v>
      </c>
      <c r="AU2690" s="160">
        <f>IF(Model!AU2476+Model!AU2477-AU2475-AU2638+AU2586&gt;0,(1-'Assumptions (Battery)'!AT32)*(Model!AU2476+Model!AU2477-AU2475-AU2638+AU2586)+Model!AU2638-AU2533+Model!AU2534,Model!AU2476+Model!AU2477-AU2475+AU2586-AU2533+Model!AU2534)</f>
        <v>-0.000004381724655</v>
      </c>
      <c r="AV2690" s="160">
        <f>IF(Model!AV2476+Model!AV2477-AV2475-AV2638+AV2586&gt;0,(1-'Assumptions (Battery)'!AU32)*(Model!AV2476+Model!AV2477-AV2475-AV2638+AV2586)+Model!AV2638-AV2533+Model!AV2534,Model!AV2476+Model!AV2477-AV2475+AV2586-AV2533+Model!AV2534)</f>
        <v>-0.000003666437846</v>
      </c>
      <c r="AW2690" s="160">
        <f>IF(Model!AW2476+Model!AW2477-AW2475-AW2638+AW2586&gt;0,(1-'Assumptions (Battery)'!AV32)*(Model!AW2476+Model!AW2477-AW2475-AW2638+AW2586)+Model!AW2638-AW2533+Model!AW2534,Model!AW2476+Model!AW2477-AW2475+AW2586-AW2533+Model!AW2534)</f>
        <v>-0.000002944605374</v>
      </c>
      <c r="AX2690" s="160">
        <f>IF(Model!AX2476+Model!AX2477-AX2475-AX2638+AX2586&gt;0,(1-'Assumptions (Battery)'!AW32)*(Model!AX2476+Model!AX2477-AX2475-AX2638+AX2586)+Model!AX2638-AX2533+Model!AX2534,Model!AX2476+Model!AX2477-AX2475+AX2586-AX2533+Model!AX2534)</f>
        <v>-0.000002216428186</v>
      </c>
      <c r="AY2690" s="160">
        <f>IF(Model!AY2476+Model!AY2477-AY2475-AY2638+AY2586&gt;0,(1-'Assumptions (Battery)'!AX32)*(Model!AY2476+Model!AY2477-AY2475-AY2638+AY2586)+Model!AY2638-AY2533+Model!AY2534,Model!AY2476+Model!AY2477-AY2475+AY2586-AY2533+Model!AY2534)</f>
        <v>-0.000001482247565</v>
      </c>
      <c r="AZ2690" s="160">
        <f>IF(Model!AZ2476+Model!AZ2477-AZ2475-AZ2638+AZ2586&gt;0,(1-'Assumptions (Battery)'!AY32)*(Model!AZ2476+Model!AZ2477-AZ2475-AZ2638+AZ2586)+Model!AZ2638-AZ2533+Model!AZ2534,Model!AZ2476+Model!AZ2477-AZ2475+AZ2586-AZ2533+Model!AZ2534)</f>
        <v>-0.0000007433598419</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v>
      </c>
      <c r="U2692" s="362">
        <f>U2479*'Assumptions (Battery)'!$V$31/10^3</f>
        <v>0.0002208</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0.1410403497</v>
      </c>
      <c r="D2695" s="366">
        <f>('Assumptions (T&amp;D)'!D57)*'Inflation GDP Population'!C$11/'Inflation GDP Population'!$S$11</f>
        <v>0.1778865262</v>
      </c>
      <c r="E2695" s="366">
        <f>('Assumptions (T&amp;D)'!E57)*'Inflation GDP Population'!D$11/'Inflation GDP Population'!$S$11</f>
        <v>0.236312045</v>
      </c>
      <c r="F2695" s="366">
        <f>('Assumptions (T&amp;D)'!F57)*'Inflation GDP Population'!E$11/'Inflation GDP Population'!$S$11</f>
        <v>0.25100919</v>
      </c>
      <c r="G2695" s="366">
        <f>('Assumptions (T&amp;D)'!G57)*'Inflation GDP Population'!F$11/'Inflation GDP Population'!$S$11</f>
        <v>0.3153048833</v>
      </c>
      <c r="H2695" s="366">
        <f>('Assumptions (T&amp;D)'!H57)*'Inflation GDP Population'!G$11/'Inflation GDP Population'!$S$11</f>
        <v>0.3148725889</v>
      </c>
      <c r="I2695" s="366">
        <f>('Assumptions (T&amp;D)'!I57)*'Inflation GDP Population'!H$11/'Inflation GDP Population'!$S$11</f>
        <v>0.3283470072</v>
      </c>
      <c r="J2695" s="366">
        <f>('Assumptions (T&amp;D)'!J57)*'Inflation GDP Population'!I$11/'Inflation GDP Population'!$S$11</f>
        <v>0.3919960331</v>
      </c>
      <c r="K2695" s="366">
        <f>('Assumptions (T&amp;D)'!K57)*'Inflation GDP Population'!J$11/'Inflation GDP Population'!$S$11</f>
        <v>0.4006066301</v>
      </c>
      <c r="L2695" s="366">
        <f>('Assumptions (T&amp;D)'!L57)*'Inflation GDP Population'!K$11/'Inflation GDP Population'!$S$11</f>
        <v>0.4585987368</v>
      </c>
      <c r="M2695" s="366">
        <f>('Assumptions (T&amp;D)'!M57)*'Inflation GDP Population'!L$11/'Inflation GDP Population'!$S$11</f>
        <v>0.5300048474</v>
      </c>
      <c r="N2695" s="366">
        <f>('Assumptions (T&amp;D)'!N57)*'Inflation GDP Population'!M$11/'Inflation GDP Population'!$S$11</f>
        <v>0.5912704815</v>
      </c>
      <c r="O2695" s="366">
        <f>('Assumptions (T&amp;D)'!O57)*'Inflation GDP Population'!N$11/'Inflation GDP Population'!$S$11</f>
        <v>0.708437956</v>
      </c>
      <c r="P2695" s="366">
        <f>('Assumptions (T&amp;D)'!P57)*'Inflation GDP Population'!O$11/'Inflation GDP Population'!$S$11</f>
        <v>0.8586972079</v>
      </c>
      <c r="Q2695" s="366">
        <f>('Assumptions (T&amp;D)'!Q57)*'Inflation GDP Population'!P$11/'Inflation GDP Population'!$S$11</f>
        <v>1.042871637</v>
      </c>
      <c r="R2695" s="366">
        <f>('Assumptions (T&amp;D)'!R57)*'Inflation GDP Population'!Q$11/'Inflation GDP Population'!$S$11</f>
        <v>1.137857222</v>
      </c>
      <c r="S2695" s="366">
        <f>('Assumptions (T&amp;D)'!S57)*'Inflation GDP Population'!R$11/'Inflation GDP Population'!$S$11</f>
        <v>1.262098689</v>
      </c>
      <c r="T2695" s="366">
        <f>('Assumptions (T&amp;D)'!T57)*'Inflation GDP Population'!S$11/'Inflation GDP Population'!$S$11</f>
        <v>1.080995983</v>
      </c>
      <c r="U2695" s="366">
        <f>('Assumptions (T&amp;D)'!U57)*'Inflation GDP Population'!T$11/'Inflation GDP Population'!$S$11</f>
        <v>1.096746967</v>
      </c>
      <c r="V2695" s="367">
        <f>('Assumptions (T&amp;D)'!V57)*'Inflation GDP Population'!U$16/'Inflation GDP Population'!$S$16</f>
        <v>1.231087126</v>
      </c>
      <c r="W2695" s="367">
        <f>('Assumptions (T&amp;D)'!W57)*'Inflation GDP Population'!V$16/'Inflation GDP Population'!$S$16</f>
        <v>1.276079975</v>
      </c>
      <c r="X2695" s="367">
        <f>('Assumptions (T&amp;D)'!X57)*'Inflation GDP Population'!W$16/'Inflation GDP Population'!$S$16</f>
        <v>1.301279965</v>
      </c>
      <c r="Y2695" s="367">
        <f>('Assumptions (T&amp;D)'!Y57)*'Inflation GDP Population'!X$16/'Inflation GDP Population'!$S$16</f>
        <v>1.329433726</v>
      </c>
      <c r="Z2695" s="367">
        <f>('Assumptions (T&amp;D)'!Z57)*'Inflation GDP Population'!Y$16/'Inflation GDP Population'!$S$16</f>
        <v>1.35819197</v>
      </c>
      <c r="AA2695" s="367">
        <f>('Assumptions (T&amp;D)'!AA57)*'Inflation GDP Population'!Z$16/'Inflation GDP Population'!$S$16</f>
        <v>1.387567592</v>
      </c>
      <c r="AB2695" s="367">
        <f>('Assumptions (T&amp;D)'!AB57)*'Inflation GDP Population'!AA$16/'Inflation GDP Population'!$S$16</f>
        <v>1.417573762</v>
      </c>
      <c r="AC2695" s="367">
        <f>('Assumptions (T&amp;D)'!AC57)*'Inflation GDP Population'!AB$16/'Inflation GDP Population'!$S$16</f>
        <v>1.448223926</v>
      </c>
      <c r="AD2695" s="367">
        <f>('Assumptions (T&amp;D)'!AD57)*'Inflation GDP Population'!AC$16/'Inflation GDP Population'!$S$16</f>
        <v>1.479531819</v>
      </c>
      <c r="AE2695" s="367">
        <f>('Assumptions (T&amp;D)'!AE57)*'Inflation GDP Population'!AD$16/'Inflation GDP Population'!$S$16</f>
        <v>1.511511465</v>
      </c>
      <c r="AF2695" s="367">
        <f>('Assumptions (T&amp;D)'!AF57)*'Inflation GDP Population'!AE$16/'Inflation GDP Population'!$S$16</f>
        <v>1.544177186</v>
      </c>
      <c r="AG2695" s="367">
        <f>('Assumptions (T&amp;D)'!AG57)*'Inflation GDP Population'!AF$16/'Inflation GDP Population'!$S$16</f>
        <v>1.577543607</v>
      </c>
      <c r="AH2695" s="367">
        <f>('Assumptions (T&amp;D)'!AH57)*'Inflation GDP Population'!AG$16/'Inflation GDP Population'!$S$16</f>
        <v>1.611625665</v>
      </c>
      <c r="AI2695" s="367">
        <f>('Assumptions (T&amp;D)'!AI57)*'Inflation GDP Population'!AH$16/'Inflation GDP Population'!$S$16</f>
        <v>1.646438611</v>
      </c>
      <c r="AJ2695" s="367">
        <f>('Assumptions (T&amp;D)'!AJ57)*'Inflation GDP Population'!AI$16/'Inflation GDP Population'!$S$16</f>
        <v>1.681998022</v>
      </c>
      <c r="AK2695" s="367">
        <f>('Assumptions (T&amp;D)'!AK57)*'Inflation GDP Population'!AJ$16/'Inflation GDP Population'!$S$16</f>
        <v>1.718319804</v>
      </c>
      <c r="AL2695" s="367">
        <f>('Assumptions (T&amp;D)'!AL57)*'Inflation GDP Population'!AK$16/'Inflation GDP Population'!$S$16</f>
        <v>1.755420199</v>
      </c>
      <c r="AM2695" s="367">
        <f>('Assumptions (T&amp;D)'!AM57)*'Inflation GDP Population'!AL$16/'Inflation GDP Population'!$S$16</f>
        <v>1.793315794</v>
      </c>
      <c r="AN2695" s="367">
        <f>('Assumptions (T&amp;D)'!AN57)*'Inflation GDP Population'!AM$16/'Inflation GDP Population'!$S$16</f>
        <v>1.832023529</v>
      </c>
      <c r="AO2695" s="367">
        <f>('Assumptions (T&amp;D)'!AO57)*'Inflation GDP Population'!AN$16/'Inflation GDP Population'!$S$16</f>
        <v>1.871560701</v>
      </c>
      <c r="AP2695" s="367">
        <f>('Assumptions (T&amp;D)'!AP57)*'Inflation GDP Population'!AO$16/'Inflation GDP Population'!$S$16</f>
        <v>1.911944973</v>
      </c>
      <c r="AQ2695" s="367">
        <f>('Assumptions (T&amp;D)'!AQ57)*'Inflation GDP Population'!AP$16/'Inflation GDP Population'!$S$16</f>
        <v>1.953194385</v>
      </c>
      <c r="AR2695" s="367">
        <f>('Assumptions (T&amp;D)'!AR57)*'Inflation GDP Population'!AQ$16/'Inflation GDP Population'!$S$16</f>
        <v>1.995327357</v>
      </c>
      <c r="AS2695" s="367">
        <f>('Assumptions (T&amp;D)'!AS57)*'Inflation GDP Population'!AR$16/'Inflation GDP Population'!$S$16</f>
        <v>2.038362698</v>
      </c>
      <c r="AT2695" s="367">
        <f>('Assumptions (T&amp;D)'!AT57)*'Inflation GDP Population'!AS$16/'Inflation GDP Population'!$S$16</f>
        <v>2.082319619</v>
      </c>
      <c r="AU2695" s="367">
        <f>('Assumptions (T&amp;D)'!AU57)*'Inflation GDP Population'!AT$16/'Inflation GDP Population'!$S$16</f>
        <v>2.127217734</v>
      </c>
      <c r="AV2695" s="367">
        <f>('Assumptions (T&amp;D)'!AV57)*'Inflation GDP Population'!AU$16/'Inflation GDP Population'!$S$16</f>
        <v>2.173077074</v>
      </c>
      <c r="AW2695" s="367">
        <f>('Assumptions (T&amp;D)'!AW57)*'Inflation GDP Population'!AV$16/'Inflation GDP Population'!$S$16</f>
        <v>2.219918095</v>
      </c>
      <c r="AX2695" s="367">
        <f>('Assumptions (T&amp;D)'!AX57)*'Inflation GDP Population'!AW$16/'Inflation GDP Population'!$S$16</f>
        <v>2.267761684</v>
      </c>
      <c r="AY2695" s="367">
        <f>('Assumptions (T&amp;D)'!AY57)*'Inflation GDP Population'!AX$16/'Inflation GDP Population'!$S$16</f>
        <v>2.316629172</v>
      </c>
      <c r="AZ2695" s="367">
        <f>('Assumptions (T&amp;D)'!AZ57)*'Inflation GDP Population'!AY$16/'Inflation GDP Population'!$S$16</f>
        <v>2.366542341</v>
      </c>
      <c r="BA2695" s="367">
        <f>('Assumptions (T&amp;D)'!BA57)*'Inflation GDP Population'!AZ$16/'Inflation GDP Population'!$S$16</f>
        <v>2.417523432</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113.9760542</v>
      </c>
      <c r="D2696" s="369">
        <f>'Assumptions (T&amp;D)'!D63/('Assumptions (T&amp;D)'!D9)</f>
        <v>116.6167895</v>
      </c>
      <c r="E2696" s="369">
        <f>'Assumptions (T&amp;D)'!E63/('Assumptions (T&amp;D)'!E9)</f>
        <v>105.1759987</v>
      </c>
      <c r="F2696" s="369">
        <f>'Assumptions (T&amp;D)'!F63/('Assumptions (T&amp;D)'!F9)</f>
        <v>110.0768101</v>
      </c>
      <c r="G2696" s="369">
        <f>'Assumptions (T&amp;D)'!G63/('Assumptions (T&amp;D)'!G9)</f>
        <v>114.326773</v>
      </c>
      <c r="H2696" s="369">
        <f>'Assumptions (T&amp;D)'!H63/('Assumptions (T&amp;D)'!H9)</f>
        <v>117.6196382</v>
      </c>
      <c r="I2696" s="369">
        <f>'Assumptions (T&amp;D)'!I63/('Assumptions (T&amp;D)'!I9)</f>
        <v>123.3193191</v>
      </c>
      <c r="J2696" s="369">
        <f>'Assumptions (T&amp;D)'!J63/('Assumptions (T&amp;D)'!J9)</f>
        <v>131.4090523</v>
      </c>
      <c r="K2696" s="369">
        <f>'Assumptions (T&amp;D)'!K63/('Assumptions (T&amp;D)'!K9)</f>
        <v>140.0015842</v>
      </c>
      <c r="L2696" s="369">
        <f>'Assumptions (T&amp;D)'!L63/('Assumptions (T&amp;D)'!L9)</f>
        <v>149.681115</v>
      </c>
      <c r="M2696" s="369">
        <f>'Assumptions (T&amp;D)'!M63/('Assumptions (T&amp;D)'!M9)</f>
        <v>160.5625715</v>
      </c>
      <c r="N2696" s="369">
        <f>'Assumptions (T&amp;D)'!N63/('Assumptions (T&amp;D)'!N9)</f>
        <v>172.347553</v>
      </c>
      <c r="O2696" s="369">
        <f>'Assumptions (T&amp;D)'!O63/('Assumptions (T&amp;D)'!O9)</f>
        <v>186.7756941</v>
      </c>
      <c r="P2696" s="369">
        <f>'Assumptions (T&amp;D)'!P63/('Assumptions (T&amp;D)'!P9)</f>
        <v>210.1649439</v>
      </c>
      <c r="Q2696" s="369">
        <f>'Assumptions (T&amp;D)'!Q63/('Assumptions (T&amp;D)'!Q9)</f>
        <v>232.863202</v>
      </c>
      <c r="R2696" s="369">
        <f>'Assumptions (T&amp;D)'!R63/('Assumptions (T&amp;D)'!R9)</f>
        <v>259.6625653</v>
      </c>
      <c r="S2696" s="369">
        <f>'Assumptions (T&amp;D)'!S63/('Assumptions (T&amp;D)'!S9)</f>
        <v>287.951162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6.838566083</v>
      </c>
      <c r="D2697" s="371">
        <f>'Assumptions (T&amp;D)'!D65/('Assumptions (T&amp;D)'!D9)</f>
        <v>6.748530562</v>
      </c>
      <c r="E2697" s="371">
        <f>'Assumptions (T&amp;D)'!E65/('Assumptions (T&amp;D)'!E9)</f>
        <v>5.167360456</v>
      </c>
      <c r="F2697" s="371">
        <f>'Assumptions (T&amp;D)'!F65/('Assumptions (T&amp;D)'!F9)</f>
        <v>5.053328771</v>
      </c>
      <c r="G2697" s="371">
        <f>'Assumptions (T&amp;D)'!G65/('Assumptions (T&amp;D)'!G9)</f>
        <v>5.020178236</v>
      </c>
      <c r="H2697" s="371">
        <f>'Assumptions (T&amp;D)'!H65/('Assumptions (T&amp;D)'!H9)</f>
        <v>4.915748899</v>
      </c>
      <c r="I2697" s="371">
        <f>'Assumptions (T&amp;D)'!I65/('Assumptions (T&amp;D)'!I9)</f>
        <v>4.946469418</v>
      </c>
      <c r="J2697" s="371">
        <f>'Assumptions (T&amp;D)'!J65/('Assumptions (T&amp;D)'!J9)</f>
        <v>4.887339449</v>
      </c>
      <c r="K2697" s="371">
        <f>'Assumptions (T&amp;D)'!K65/('Assumptions (T&amp;D)'!K9)</f>
        <v>4.892058159</v>
      </c>
      <c r="L2697" s="371">
        <f>'Assumptions (T&amp;D)'!L65/('Assumptions (T&amp;D)'!L9)</f>
        <v>4.724764209</v>
      </c>
      <c r="M2697" s="371">
        <f>'Assumptions (T&amp;D)'!M65/('Assumptions (T&amp;D)'!M9)</f>
        <v>4.661261319</v>
      </c>
      <c r="N2697" s="371">
        <f>'Assumptions (T&amp;D)'!N65/('Assumptions (T&amp;D)'!N9)</f>
        <v>4.548141133</v>
      </c>
      <c r="O2697" s="371">
        <f>'Assumptions (T&amp;D)'!O65/('Assumptions (T&amp;D)'!O9)</f>
        <v>4.598656638</v>
      </c>
      <c r="P2697" s="371">
        <f>'Assumptions (T&amp;D)'!P65/('Assumptions (T&amp;D)'!P9)</f>
        <v>4.864590279</v>
      </c>
      <c r="Q2697" s="371">
        <f>'Assumptions (T&amp;D)'!Q65/('Assumptions (T&amp;D)'!Q9)</f>
        <v>4.84233479</v>
      </c>
      <c r="R2697" s="371">
        <f>'Assumptions (T&amp;D)'!R65/('Assumptions (T&amp;D)'!R9)</f>
        <v>4.849982997</v>
      </c>
      <c r="S2697" s="371">
        <f>'Assumptions (T&amp;D)'!S65/('Assumptions (T&amp;D)'!S9)</f>
        <v>4.880158223</v>
      </c>
      <c r="T2697" s="371">
        <f>'Assumptions (T&amp;D)'!T65/('Assumptions (T&amp;D)'!T9)</f>
        <v>4.761382838</v>
      </c>
      <c r="U2697" s="371">
        <f>'Assumptions (T&amp;D)'!U65/('Assumptions (T&amp;D)'!U9)</f>
        <v>4.761382838</v>
      </c>
      <c r="V2697" s="371">
        <f>'Assumptions (T&amp;D)'!V65/('Assumptions (T&amp;D)'!V9)</f>
        <v>4.761382838</v>
      </c>
      <c r="W2697" s="371">
        <f>'Assumptions (T&amp;D)'!W65/('Assumptions (T&amp;D)'!W9)</f>
        <v>4.761382838</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0.1422430524</v>
      </c>
      <c r="D2698" s="366">
        <f>'Assumptions (T&amp;D)'!D55*'Inflation GDP Population'!C$11/'Inflation GDP Population'!$S$11</f>
        <v>0.1504859228</v>
      </c>
      <c r="E2698" s="366">
        <f>'Assumptions (T&amp;D)'!E55*'Inflation GDP Population'!D$11/'Inflation GDP Population'!$S$11</f>
        <v>0.1969023785</v>
      </c>
      <c r="F2698" s="366">
        <f>'Assumptions (T&amp;D)'!F55*'Inflation GDP Population'!E$11/'Inflation GDP Population'!$S$11</f>
        <v>0.1790166017</v>
      </c>
      <c r="G2698" s="366">
        <f>'Assumptions (T&amp;D)'!G55*'Inflation GDP Population'!F$11/'Inflation GDP Population'!$S$11</f>
        <v>0.1593192626</v>
      </c>
      <c r="H2698" s="366">
        <f>'Assumptions (T&amp;D)'!H55*'Inflation GDP Population'!G$11/'Inflation GDP Population'!$S$11</f>
        <v>0.1622435031</v>
      </c>
      <c r="I2698" s="366">
        <f>'Assumptions (T&amp;D)'!I55*'Inflation GDP Population'!H$11/'Inflation GDP Population'!$S$11</f>
        <v>0.2931048401</v>
      </c>
      <c r="J2698" s="366">
        <f>'Assumptions (T&amp;D)'!J55*'Inflation GDP Population'!I$11/'Inflation GDP Population'!$S$11</f>
        <v>0.3735847255</v>
      </c>
      <c r="K2698" s="366">
        <f>'Assumptions (T&amp;D)'!K55*'Inflation GDP Population'!J$11/'Inflation GDP Population'!$S$11</f>
        <v>0.593531449</v>
      </c>
      <c r="L2698" s="366">
        <f>'Assumptions (T&amp;D)'!L55*'Inflation GDP Population'!K$11/'Inflation GDP Population'!$S$11</f>
        <v>0.447485983</v>
      </c>
      <c r="M2698" s="366">
        <f>'Assumptions (T&amp;D)'!M55*'Inflation GDP Population'!L$11/'Inflation GDP Population'!$S$11</f>
        <v>1.023103095</v>
      </c>
      <c r="N2698" s="366">
        <f>'Assumptions (T&amp;D)'!N55*'Inflation GDP Population'!M$11/'Inflation GDP Population'!$S$11</f>
        <v>0.5774425021</v>
      </c>
      <c r="O2698" s="366">
        <f>'Assumptions (T&amp;D)'!O55*'Inflation GDP Population'!N$11/'Inflation GDP Population'!$S$11</f>
        <v>1.396987643</v>
      </c>
      <c r="P2698" s="366">
        <f>'Assumptions (T&amp;D)'!P55*'Inflation GDP Population'!O$11/'Inflation GDP Population'!$S$11</f>
        <v>1.049590968</v>
      </c>
      <c r="Q2698" s="366">
        <f>'Assumptions (T&amp;D)'!Q55*'Inflation GDP Population'!P$11/'Inflation GDP Population'!$S$11</f>
        <v>2.395888429</v>
      </c>
      <c r="R2698" s="366">
        <f>'Assumptions (T&amp;D)'!R55*'Inflation GDP Population'!Q$11/'Inflation GDP Population'!$S$11</f>
        <v>0.8599139027</v>
      </c>
      <c r="S2698" s="366">
        <f>'Assumptions (T&amp;D)'!S55*'Inflation GDP Population'!R$11/'Inflation GDP Population'!$S$11</f>
        <v>1.294013035</v>
      </c>
      <c r="T2698" s="366">
        <f>'Assumptions (T&amp;D)'!T55*'Inflation GDP Population'!S$11/'Inflation GDP Population'!$S$11</f>
        <v>1.523160974</v>
      </c>
      <c r="U2698" s="366">
        <f>'Assumptions (T&amp;D)'!U55*'Inflation GDP Population'!T$11/'Inflation GDP Population'!$S$11</f>
        <v>1.542400543</v>
      </c>
      <c r="V2698" s="367">
        <f>'Assumptions (T&amp;D)'!V55*'Inflation GDP Population'!U$16/'Inflation GDP Population'!$S$16</f>
        <v>1.598708668</v>
      </c>
      <c r="W2698" s="367">
        <f>'Assumptions (T&amp;D)'!W55*'Inflation GDP Population'!V$16/'Inflation GDP Population'!$S$16</f>
        <v>1.630279919</v>
      </c>
      <c r="X2698" s="367">
        <f>'Assumptions (T&amp;D)'!X55*'Inflation GDP Population'!W$16/'Inflation GDP Population'!$S$16</f>
        <v>1.82042641</v>
      </c>
      <c r="Y2698" s="367">
        <f>'Assumptions (T&amp;D)'!Y55*'Inflation GDP Population'!X$16/'Inflation GDP Population'!$S$16</f>
        <v>1.87701227</v>
      </c>
      <c r="Z2698" s="367">
        <f>'Assumptions (T&amp;D)'!Z55*'Inflation GDP Population'!Y$16/'Inflation GDP Population'!$S$16</f>
        <v>1.935123107</v>
      </c>
      <c r="AA2698" s="367">
        <f>'Assumptions (T&amp;D)'!AA55*'Inflation GDP Population'!Z$16/'Inflation GDP Population'!$S$16</f>
        <v>1.994797084</v>
      </c>
      <c r="AB2698" s="367">
        <f>'Assumptions (T&amp;D)'!AB55*'Inflation GDP Population'!AA$16/'Inflation GDP Population'!$S$16</f>
        <v>2.056073278</v>
      </c>
      <c r="AC2698" s="367">
        <f>'Assumptions (T&amp;D)'!AC55*'Inflation GDP Population'!AB$16/'Inflation GDP Population'!$S$16</f>
        <v>2.119049411</v>
      </c>
      <c r="AD2698" s="367">
        <f>'Assumptions (T&amp;D)'!AD55*'Inflation GDP Population'!AC$16/'Inflation GDP Population'!$S$16</f>
        <v>2.18365216</v>
      </c>
      <c r="AE2698" s="367">
        <f>'Assumptions (T&amp;D)'!AE55*'Inflation GDP Population'!AD$16/'Inflation GDP Population'!$S$16</f>
        <v>2.249920046</v>
      </c>
      <c r="AF2698" s="367">
        <f>'Assumptions (T&amp;D)'!AF55*'Inflation GDP Population'!AE$16/'Inflation GDP Population'!$S$16</f>
        <v>2.329704386</v>
      </c>
      <c r="AG2698" s="367">
        <f>'Assumptions (T&amp;D)'!AG55*'Inflation GDP Population'!AF$16/'Inflation GDP Population'!$S$16</f>
        <v>2.387921716</v>
      </c>
      <c r="AH2698" s="367">
        <f>'Assumptions (T&amp;D)'!AH55*'Inflation GDP Population'!AG$16/'Inflation GDP Population'!$S$16</f>
        <v>2.489481055</v>
      </c>
      <c r="AI2698" s="367">
        <f>'Assumptions (T&amp;D)'!AI55*'Inflation GDP Population'!AH$16/'Inflation GDP Population'!$S$16</f>
        <v>2.533352666</v>
      </c>
      <c r="AJ2698" s="367">
        <f>'Assumptions (T&amp;D)'!AJ55*'Inflation GDP Population'!AI$16/'Inflation GDP Population'!$S$16</f>
        <v>2.6697244</v>
      </c>
      <c r="AK2698" s="367">
        <f>'Assumptions (T&amp;D)'!AK55*'Inflation GDP Population'!AJ$16/'Inflation GDP Population'!$S$16</f>
        <v>2.719104054</v>
      </c>
      <c r="AL2698" s="367">
        <f>'Assumptions (T&amp;D)'!AL55*'Inflation GDP Population'!AK$16/'Inflation GDP Population'!$S$16</f>
        <v>2.800832556</v>
      </c>
      <c r="AM2698" s="367">
        <f>'Assumptions (T&amp;D)'!AM55*'Inflation GDP Population'!AL$16/'Inflation GDP Population'!$S$16</f>
        <v>2.966055537</v>
      </c>
      <c r="AN2698" s="367">
        <f>'Assumptions (T&amp;D)'!AN55*'Inflation GDP Population'!AM$16/'Inflation GDP Population'!$S$16</f>
        <v>3.074246756</v>
      </c>
      <c r="AO2698" s="367">
        <f>'Assumptions (T&amp;D)'!AO55*'Inflation GDP Population'!AN$16/'Inflation GDP Population'!$S$16</f>
        <v>3.13977209</v>
      </c>
      <c r="AP2698" s="367">
        <f>'Assumptions (T&amp;D)'!AP55*'Inflation GDP Population'!AO$16/'Inflation GDP Population'!$S$16</f>
        <v>3.207653972</v>
      </c>
      <c r="AQ2698" s="367">
        <f>'Assumptions (T&amp;D)'!AQ55*'Inflation GDP Population'!AP$16/'Inflation GDP Population'!$S$16</f>
        <v>3.594870578</v>
      </c>
      <c r="AR2698" s="367">
        <f>'Assumptions (T&amp;D)'!AR55*'Inflation GDP Population'!AQ$16/'Inflation GDP Population'!$S$16</f>
        <v>3.332547228</v>
      </c>
      <c r="AS2698" s="367">
        <f>'Assumptions (T&amp;D)'!AS55*'Inflation GDP Population'!AR$16/'Inflation GDP Population'!$S$16</f>
        <v>3.510287331</v>
      </c>
      <c r="AT2698" s="367">
        <f>'Assumptions (T&amp;D)'!AT55*'Inflation GDP Population'!AS$16/'Inflation GDP Population'!$S$16</f>
        <v>3.82529834</v>
      </c>
      <c r="AU2698" s="367">
        <f>'Assumptions (T&amp;D)'!AU55*'Inflation GDP Population'!AT$16/'Inflation GDP Population'!$S$16</f>
        <v>4.073817263</v>
      </c>
      <c r="AV2698" s="367">
        <f>'Assumptions (T&amp;D)'!AV55*'Inflation GDP Population'!AU$16/'Inflation GDP Population'!$S$16</f>
        <v>3.868731067</v>
      </c>
      <c r="AW2698" s="367">
        <f>'Assumptions (T&amp;D)'!AW55*'Inflation GDP Population'!AV$16/'Inflation GDP Population'!$S$16</f>
        <v>4.055712675</v>
      </c>
      <c r="AX2698" s="367">
        <f>'Assumptions (T&amp;D)'!AX55*'Inflation GDP Population'!AW$16/'Inflation GDP Population'!$S$16</f>
        <v>3.901652786</v>
      </c>
      <c r="AY2698" s="367">
        <f>'Assumptions (T&amp;D)'!AY55*'Inflation GDP Population'!AX$16/'Inflation GDP Population'!$S$16</f>
        <v>4.013014223</v>
      </c>
      <c r="AZ2698" s="367">
        <f>'Assumptions (T&amp;D)'!AZ55*'Inflation GDP Population'!AY$16/'Inflation GDP Population'!$S$16</f>
        <v>4.330375437</v>
      </c>
      <c r="BA2698" s="367">
        <f>'Assumptions (T&amp;D)'!BA55*'Inflation GDP Population'!AZ$16/'Inflation GDP Population'!$S$16</f>
        <v>4.415891563</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0.05689722096</v>
      </c>
      <c r="D2699" s="371">
        <f>D2698*'Assumptions (T&amp;D)'!$C$18</f>
        <v>0.0601943691</v>
      </c>
      <c r="E2699" s="371">
        <f>E2698*'Assumptions (T&amp;D)'!$C$18</f>
        <v>0.07876095141</v>
      </c>
      <c r="F2699" s="371">
        <f>F2698*'Assumptions (T&amp;D)'!$C$18</f>
        <v>0.07160664066</v>
      </c>
      <c r="G2699" s="371">
        <f>G2698*'Assumptions (T&amp;D)'!$C$18</f>
        <v>0.06372770504</v>
      </c>
      <c r="H2699" s="371">
        <f>H2698*'Assumptions (T&amp;D)'!$C$18</f>
        <v>0.06489740125</v>
      </c>
      <c r="I2699" s="371">
        <f>I2698*'Assumptions (T&amp;D)'!$C$18</f>
        <v>0.117241936</v>
      </c>
      <c r="J2699" s="371">
        <f>J2698*'Assumptions (T&amp;D)'!$C$18</f>
        <v>0.1494338902</v>
      </c>
      <c r="K2699" s="371">
        <f>K2698*'Assumptions (T&amp;D)'!$C$18</f>
        <v>0.2374125796</v>
      </c>
      <c r="L2699" s="371">
        <f>L2698*'Assumptions (T&amp;D)'!$C$18</f>
        <v>0.1789943932</v>
      </c>
      <c r="M2699" s="371">
        <f>M2698*'Assumptions (T&amp;D)'!$C$18</f>
        <v>0.409241238</v>
      </c>
      <c r="N2699" s="371">
        <f>N2698*'Assumptions (T&amp;D)'!$C$18</f>
        <v>0.2309770008</v>
      </c>
      <c r="O2699" s="371">
        <f>O2698*'Assumptions (T&amp;D)'!$C$18</f>
        <v>0.5587950574</v>
      </c>
      <c r="P2699" s="371">
        <f>P2698*'Assumptions (T&amp;D)'!$C$18</f>
        <v>0.4198363871</v>
      </c>
      <c r="Q2699" s="371">
        <f>Q2698*'Assumptions (T&amp;D)'!$C$18</f>
        <v>0.9583553714</v>
      </c>
      <c r="R2699" s="371">
        <f>R2698*'Assumptions (T&amp;D)'!$C$18</f>
        <v>0.3439655611</v>
      </c>
      <c r="S2699" s="371">
        <f>S2698*'Assumptions (T&amp;D)'!$C$18</f>
        <v>0.5176052141</v>
      </c>
      <c r="T2699" s="371">
        <f>T2698*'Assumptions (T&amp;D)'!$C$18</f>
        <v>0.6092643894</v>
      </c>
      <c r="U2699" s="371">
        <f>U2698*'Assumptions (T&amp;D)'!$C$18</f>
        <v>0.6169602173</v>
      </c>
      <c r="V2699" s="371">
        <f>V2698*'Assumptions (T&amp;D)'!$C$18</f>
        <v>0.6394834672</v>
      </c>
      <c r="W2699" s="371">
        <f>W2698*'Assumptions (T&amp;D)'!$C$18</f>
        <v>0.6521119677</v>
      </c>
      <c r="X2699" s="371">
        <f>X2698*'Assumptions (T&amp;D)'!$C$18</f>
        <v>0.7281705641</v>
      </c>
      <c r="Y2699" s="371">
        <f>Y2698*'Assumptions (T&amp;D)'!$C$18</f>
        <v>0.7508049078</v>
      </c>
      <c r="Z2699" s="371">
        <f>Z2698*'Assumptions (T&amp;D)'!$C$18</f>
        <v>0.7740492427</v>
      </c>
      <c r="AA2699" s="371">
        <f>AA2698*'Assumptions (T&amp;D)'!$C$18</f>
        <v>0.7979188337</v>
      </c>
      <c r="AB2699" s="371">
        <f>AB2698*'Assumptions (T&amp;D)'!$C$18</f>
        <v>0.8224293112</v>
      </c>
      <c r="AC2699" s="371">
        <f>AC2698*'Assumptions (T&amp;D)'!$C$18</f>
        <v>0.8476197645</v>
      </c>
      <c r="AD2699" s="371">
        <f>AD2698*'Assumptions (T&amp;D)'!$C$18</f>
        <v>0.873460864</v>
      </c>
      <c r="AE2699" s="371">
        <f>AE2698*'Assumptions (T&amp;D)'!$C$18</f>
        <v>0.8999680186</v>
      </c>
      <c r="AF2699" s="371">
        <f>AF2698*'Assumptions (T&amp;D)'!$C$18</f>
        <v>0.9318817545</v>
      </c>
      <c r="AG2699" s="371">
        <f>AG2698*'Assumptions (T&amp;D)'!$C$18</f>
        <v>0.9551686865</v>
      </c>
      <c r="AH2699" s="371">
        <f>AH2698*'Assumptions (T&amp;D)'!$C$18</f>
        <v>0.9957924218</v>
      </c>
      <c r="AI2699" s="371">
        <f>AI2698*'Assumptions (T&amp;D)'!$C$18</f>
        <v>1.013341066</v>
      </c>
      <c r="AJ2699" s="371">
        <f>AJ2698*'Assumptions (T&amp;D)'!$C$18</f>
        <v>1.06788976</v>
      </c>
      <c r="AK2699" s="371">
        <f>AK2698*'Assumptions (T&amp;D)'!$C$18</f>
        <v>1.087641621</v>
      </c>
      <c r="AL2699" s="371">
        <f>AL2698*'Assumptions (T&amp;D)'!$C$18</f>
        <v>1.120333022</v>
      </c>
      <c r="AM2699" s="371">
        <f>AM2698*'Assumptions (T&amp;D)'!$C$18</f>
        <v>1.186422215</v>
      </c>
      <c r="AN2699" s="371">
        <f>AN2698*'Assumptions (T&amp;D)'!$C$18</f>
        <v>1.229698702</v>
      </c>
      <c r="AO2699" s="371">
        <f>AO2698*'Assumptions (T&amp;D)'!$C$18</f>
        <v>1.255908836</v>
      </c>
      <c r="AP2699" s="371">
        <f>AP2698*'Assumptions (T&amp;D)'!$C$18</f>
        <v>1.283061589</v>
      </c>
      <c r="AQ2699" s="371">
        <f>AQ2698*'Assumptions (T&amp;D)'!$C$18</f>
        <v>1.437948231</v>
      </c>
      <c r="AR2699" s="371">
        <f>AR2698*'Assumptions (T&amp;D)'!$C$18</f>
        <v>1.333018891</v>
      </c>
      <c r="AS2699" s="371">
        <f>AS2698*'Assumptions (T&amp;D)'!$C$18</f>
        <v>1.404114933</v>
      </c>
      <c r="AT2699" s="371">
        <f>AT2698*'Assumptions (T&amp;D)'!$C$18</f>
        <v>1.530119336</v>
      </c>
      <c r="AU2699" s="371">
        <f>AU2698*'Assumptions (T&amp;D)'!$C$18</f>
        <v>1.629526905</v>
      </c>
      <c r="AV2699" s="371">
        <f>AV2698*'Assumptions (T&amp;D)'!$C$18</f>
        <v>1.547492427</v>
      </c>
      <c r="AW2699" s="371">
        <f>AW2698*'Assumptions (T&amp;D)'!$C$18</f>
        <v>1.62228507</v>
      </c>
      <c r="AX2699" s="371">
        <f>AX2698*'Assumptions (T&amp;D)'!$C$18</f>
        <v>1.560661115</v>
      </c>
      <c r="AY2699" s="371">
        <f>AY2698*'Assumptions (T&amp;D)'!$C$18</f>
        <v>1.605205689</v>
      </c>
      <c r="AZ2699" s="371">
        <f>AZ2698*'Assumptions (T&amp;D)'!$C$18</f>
        <v>1.732150175</v>
      </c>
      <c r="BA2699" s="371">
        <f>BA2698*'Assumptions (T&amp;D)'!$C$18</f>
        <v>1.766356625</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0.08534583144</v>
      </c>
      <c r="D2700" s="371">
        <f>D2698*'Assumptions (T&amp;D)'!$C$19</f>
        <v>0.09029155366</v>
      </c>
      <c r="E2700" s="371">
        <f>E2698*'Assumptions (T&amp;D)'!$C$19</f>
        <v>0.1181414271</v>
      </c>
      <c r="F2700" s="371">
        <f>F2698*'Assumptions (T&amp;D)'!$C$19</f>
        <v>0.107409961</v>
      </c>
      <c r="G2700" s="371">
        <f>G2698*'Assumptions (T&amp;D)'!$C$19</f>
        <v>0.09559155756</v>
      </c>
      <c r="H2700" s="371">
        <f>H2698*'Assumptions (T&amp;D)'!$C$19</f>
        <v>0.09734610187</v>
      </c>
      <c r="I2700" s="371">
        <f>I2698*'Assumptions (T&amp;D)'!$C$19</f>
        <v>0.1758629041</v>
      </c>
      <c r="J2700" s="371">
        <f>J2698*'Assumptions (T&amp;D)'!$C$19</f>
        <v>0.2241508353</v>
      </c>
      <c r="K2700" s="371">
        <f>K2698*'Assumptions (T&amp;D)'!$C$19</f>
        <v>0.3561188694</v>
      </c>
      <c r="L2700" s="371">
        <f>L2698*'Assumptions (T&amp;D)'!$C$19</f>
        <v>0.2684915898</v>
      </c>
      <c r="M2700" s="371">
        <f>M2698*'Assumptions (T&amp;D)'!$C$19</f>
        <v>0.613861857</v>
      </c>
      <c r="N2700" s="371">
        <f>N2698*'Assumptions (T&amp;D)'!$C$19</f>
        <v>0.3464655013</v>
      </c>
      <c r="O2700" s="371">
        <f>O2698*'Assumptions (T&amp;D)'!$C$19</f>
        <v>0.8381925861</v>
      </c>
      <c r="P2700" s="371">
        <f>P2698*'Assumptions (T&amp;D)'!$C$19</f>
        <v>0.6297545807</v>
      </c>
      <c r="Q2700" s="371">
        <f>Q2698*'Assumptions (T&amp;D)'!$C$19</f>
        <v>1.437533057</v>
      </c>
      <c r="R2700" s="371">
        <f>R2698*'Assumptions (T&amp;D)'!$C$19</f>
        <v>0.5159483416</v>
      </c>
      <c r="S2700" s="371">
        <f>S2698*'Assumptions (T&amp;D)'!$C$19</f>
        <v>0.7764078211</v>
      </c>
      <c r="T2700" s="371">
        <f>T2698*'Assumptions (T&amp;D)'!$C$19</f>
        <v>0.9138965842</v>
      </c>
      <c r="U2700" s="371">
        <f>U2698*'Assumptions (T&amp;D)'!$C$19</f>
        <v>0.9254403259</v>
      </c>
      <c r="V2700" s="371">
        <f>V2698*'Assumptions (T&amp;D)'!$C$19</f>
        <v>0.9592252008</v>
      </c>
      <c r="W2700" s="371">
        <f>W2698*'Assumptions (T&amp;D)'!$C$19</f>
        <v>0.9781679516</v>
      </c>
      <c r="X2700" s="371">
        <f>X2698*'Assumptions (T&amp;D)'!$C$19</f>
        <v>1.092255846</v>
      </c>
      <c r="Y2700" s="371">
        <f>Y2698*'Assumptions (T&amp;D)'!$C$19</f>
        <v>1.126207362</v>
      </c>
      <c r="Z2700" s="371">
        <f>Z2698*'Assumptions (T&amp;D)'!$C$19</f>
        <v>1.161073864</v>
      </c>
      <c r="AA2700" s="371">
        <f>AA2698*'Assumptions (T&amp;D)'!$C$19</f>
        <v>1.196878251</v>
      </c>
      <c r="AB2700" s="371">
        <f>AB2698*'Assumptions (T&amp;D)'!$C$19</f>
        <v>1.233643967</v>
      </c>
      <c r="AC2700" s="371">
        <f>AC2698*'Assumptions (T&amp;D)'!$C$19</f>
        <v>1.271429647</v>
      </c>
      <c r="AD2700" s="371">
        <f>AD2698*'Assumptions (T&amp;D)'!$C$19</f>
        <v>1.310191296</v>
      </c>
      <c r="AE2700" s="371">
        <f>AE2698*'Assumptions (T&amp;D)'!$C$19</f>
        <v>1.349952028</v>
      </c>
      <c r="AF2700" s="371">
        <f>AF2698*'Assumptions (T&amp;D)'!$C$19</f>
        <v>1.397822632</v>
      </c>
      <c r="AG2700" s="371">
        <f>AG2698*'Assumptions (T&amp;D)'!$C$19</f>
        <v>1.43275303</v>
      </c>
      <c r="AH2700" s="371">
        <f>AH2698*'Assumptions (T&amp;D)'!$C$19</f>
        <v>1.493688633</v>
      </c>
      <c r="AI2700" s="371">
        <f>AI2698*'Assumptions (T&amp;D)'!$C$19</f>
        <v>1.520011599</v>
      </c>
      <c r="AJ2700" s="371">
        <f>AJ2698*'Assumptions (T&amp;D)'!$C$19</f>
        <v>1.60183464</v>
      </c>
      <c r="AK2700" s="371">
        <f>AK2698*'Assumptions (T&amp;D)'!$C$19</f>
        <v>1.631462432</v>
      </c>
      <c r="AL2700" s="371">
        <f>AL2698*'Assumptions (T&amp;D)'!$C$19</f>
        <v>1.680499534</v>
      </c>
      <c r="AM2700" s="371">
        <f>AM2698*'Assumptions (T&amp;D)'!$C$19</f>
        <v>1.779633322</v>
      </c>
      <c r="AN2700" s="371">
        <f>AN2698*'Assumptions (T&amp;D)'!$C$19</f>
        <v>1.844548053</v>
      </c>
      <c r="AO2700" s="371">
        <f>AO2698*'Assumptions (T&amp;D)'!$C$19</f>
        <v>1.883863254</v>
      </c>
      <c r="AP2700" s="371">
        <f>AP2698*'Assumptions (T&amp;D)'!$C$19</f>
        <v>1.924592383</v>
      </c>
      <c r="AQ2700" s="371">
        <f>AQ2698*'Assumptions (T&amp;D)'!$C$19</f>
        <v>2.156922347</v>
      </c>
      <c r="AR2700" s="371">
        <f>AR2698*'Assumptions (T&amp;D)'!$C$19</f>
        <v>1.999528337</v>
      </c>
      <c r="AS2700" s="371">
        <f>AS2698*'Assumptions (T&amp;D)'!$C$19</f>
        <v>2.106172399</v>
      </c>
      <c r="AT2700" s="371">
        <f>AT2698*'Assumptions (T&amp;D)'!$C$19</f>
        <v>2.295179004</v>
      </c>
      <c r="AU2700" s="371">
        <f>AU2698*'Assumptions (T&amp;D)'!$C$19</f>
        <v>2.444290358</v>
      </c>
      <c r="AV2700" s="371">
        <f>AV2698*'Assumptions (T&amp;D)'!$C$19</f>
        <v>2.32123864</v>
      </c>
      <c r="AW2700" s="371">
        <f>AW2698*'Assumptions (T&amp;D)'!$C$19</f>
        <v>2.433427605</v>
      </c>
      <c r="AX2700" s="371">
        <f>AX2698*'Assumptions (T&amp;D)'!$C$19</f>
        <v>2.340991672</v>
      </c>
      <c r="AY2700" s="371">
        <f>AY2698*'Assumptions (T&amp;D)'!$C$19</f>
        <v>2.407808534</v>
      </c>
      <c r="AZ2700" s="371">
        <f>AZ2698*'Assumptions (T&amp;D)'!$C$19</f>
        <v>2.598225262</v>
      </c>
      <c r="BA2700" s="371">
        <f>BA2698*'Assumptions (T&amp;D)'!$C$19</f>
        <v>2.649534938</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-0.002686751319</v>
      </c>
      <c r="D2701" s="372">
        <f t="array" ref="D2701">SUM(IF(ISERROR(D2702:D2752),"",D2702:D2752))</f>
        <v>-0.0056568184</v>
      </c>
      <c r="E2701" s="372">
        <f t="array" ref="E2701">SUM(IF(ISERROR(E2702:E2752),"",E2702:E2752))</f>
        <v>-0.009644698747</v>
      </c>
      <c r="F2701" s="372">
        <f t="array" ref="F2701">SUM(IF(ISERROR(F2702:F2752),"",F2702:F2752))</f>
        <v>-0.01348416874</v>
      </c>
      <c r="G2701" s="372">
        <f t="array" ref="G2701">SUM(IF(ISERROR(G2702:G2752),"",G2702:G2752))</f>
        <v>-0.01713396128</v>
      </c>
      <c r="H2701" s="372">
        <f t="array" ref="H2701">SUM(IF(ISERROR(H2702:H2752),"",H2702:H2752))</f>
        <v>-0.02101235335</v>
      </c>
      <c r="I2701" s="372">
        <f t="array" ref="I2701">SUM(IF(ISERROR(I2702:I2752),"",I2702:I2752))</f>
        <v>-0.02754673735</v>
      </c>
      <c r="J2701" s="372">
        <f t="array" ref="J2701">SUM(IF(ISERROR(J2702:J2752),"",J2702:J2752))</f>
        <v>-0.03591164519</v>
      </c>
      <c r="K2701" s="372">
        <f t="array" ref="K2701">SUM(IF(ISERROR(K2702:K2752),"",K2702:K2752))</f>
        <v>-0.04882833967</v>
      </c>
      <c r="L2701" s="372">
        <f t="array" ref="L2701">SUM(IF(ISERROR(L2702:L2752),"",L2702:L2752))</f>
        <v>-0.05960000411</v>
      </c>
      <c r="M2701" s="372">
        <f t="array" ref="M2701">SUM(IF(ISERROR(M2702:M2752),"",M2702:M2752))</f>
        <v>-0.08175583981</v>
      </c>
      <c r="N2701" s="372">
        <f t="array" ref="N2701">SUM(IF(ISERROR(N2702:N2752),"",N2702:N2752))</f>
        <v>-0.0965462382</v>
      </c>
      <c r="O2701" s="372">
        <f t="array" ref="O2701">SUM(IF(ISERROR(O2702:O2752),"",O2702:O2752))</f>
        <v>-0.127519121</v>
      </c>
      <c r="P2701" s="372">
        <f t="array" ref="P2701">SUM(IF(ISERROR(P2702:P2752),"",P2702:P2752))</f>
        <v>-0.1534014297</v>
      </c>
      <c r="Q2701" s="372">
        <f t="array" ref="Q2701">SUM(IF(ISERROR(Q2702:Q2752),"",Q2702:Q2752))</f>
        <v>-0.2059426255</v>
      </c>
      <c r="R2701" s="372">
        <f t="array" ref="R2701">SUM(IF(ISERROR(R2702:R2752),"",R2702:R2752))</f>
        <v>-0.2265779749</v>
      </c>
      <c r="S2701" s="372">
        <f t="array" ref="S2701">SUM(IF(ISERROR(S2702:S2752),"",S2702:S2752))</f>
        <v>-0.2560806551</v>
      </c>
      <c r="T2701" s="372">
        <f t="array" ref="T2701">SUM(IF(ISERROR(T2702:T2752),"",T2702:T2752))</f>
        <v>-0.2895543152</v>
      </c>
      <c r="U2701" s="372">
        <f t="array" ref="U2701">SUM(IF(ISERROR(U2702:U2752),"",U2702:U2752))</f>
        <v>-0.3256590443</v>
      </c>
      <c r="V2701" s="372">
        <f t="array" ref="V2701">SUM(IF(ISERROR(V2702:V2752),"",V2702:V2752))</f>
        <v>-0.3652886231</v>
      </c>
      <c r="W2701" s="372">
        <f t="array" ref="W2701">SUM(IF(ISERROR(W2702:W2752),"",W2702:W2752))</f>
        <v>-0.4072861441</v>
      </c>
      <c r="X2701" s="372">
        <f t="array" ref="X2701">SUM(IF(ISERROR(X2702:X2752),"",X2702:X2752))</f>
        <v>-0.4499119869</v>
      </c>
      <c r="Y2701" s="372">
        <f t="array" ref="Y2701">SUM(IF(ISERROR(Y2702:Y2752),"",Y2702:Y2752))</f>
        <v>-0.4925821181</v>
      </c>
      <c r="Z2701" s="372">
        <f t="array" ref="Z2701">SUM(IF(ISERROR(Z2702:Z2752),"",Z2702:Z2752))</f>
        <v>-0.5300432632</v>
      </c>
      <c r="AA2701" s="372">
        <f t="array" ref="AA2701">SUM(IF(ISERROR(AA2702:AA2752),"",AA2702:AA2752))</f>
        <v>-0.5759443987</v>
      </c>
      <c r="AB2701" s="372">
        <f t="array" ref="AB2701">SUM(IF(ISERROR(AB2702:AB2752),"",AB2702:AB2752))</f>
        <v>-0.6033740084</v>
      </c>
      <c r="AC2701" s="372">
        <f t="array" ref="AC2701">SUM(IF(ISERROR(AC2702:AC2752),"",AC2702:AC2752))</f>
        <v>-0.6501814371</v>
      </c>
      <c r="AD2701" s="372">
        <f t="array" ref="AD2701">SUM(IF(ISERROR(AD2702:AD2752),"",AD2702:AD2752))</f>
        <v>-0.6693811665</v>
      </c>
      <c r="AE2701" s="372">
        <f t="array" ref="AE2701">SUM(IF(ISERROR(AE2702:AE2752),"",AE2702:AE2752))</f>
        <v>-0.7039069038</v>
      </c>
      <c r="AF2701" s="372">
        <f t="array" ref="AF2701">SUM(IF(ISERROR(AF2702:AF2752),"",AF2702:AF2752))</f>
        <v>-0.6905704874</v>
      </c>
      <c r="AG2701" s="372">
        <f t="array" ref="AG2701">SUM(IF(ISERROR(AG2702:AG2752),"",AG2702:AG2752))</f>
        <v>-0.7358959263</v>
      </c>
      <c r="AH2701" s="372">
        <f t="array" ref="AH2701">SUM(IF(ISERROR(AH2702:AH2752),"",AH2702:AH2752))</f>
        <v>-0.7688452775</v>
      </c>
      <c r="AI2701" s="372">
        <f t="array" ref="AI2701">SUM(IF(ISERROR(AI2702:AI2752),"",AI2702:AI2752))</f>
        <v>-0.7955063288</v>
      </c>
      <c r="AJ2701" s="372">
        <f t="array" ref="AJ2701">SUM(IF(ISERROR(AJ2702:AJ2752),"",AJ2702:AJ2752))</f>
        <v>-0.8252806736</v>
      </c>
      <c r="AK2701" s="372">
        <f t="array" ref="AK2701">SUM(IF(ISERROR(AK2702:AK2752),"",AK2702:AK2752))</f>
        <v>-0.8552685774</v>
      </c>
      <c r="AL2701" s="372">
        <f t="array" ref="AL2701">SUM(IF(ISERROR(AL2702:AL2752),"",AL2702:AL2752))</f>
        <v>-0.8870284457</v>
      </c>
      <c r="AM2701" s="372">
        <f t="array" ref="AM2701">SUM(IF(ISERROR(AM2702:AM2752),"",AM2702:AM2752))</f>
        <v>-0.9162133579</v>
      </c>
      <c r="AN2701" s="372">
        <f t="array" ref="AN2701">SUM(IF(ISERROR(AN2702:AN2752),"",AN2702:AN2752))</f>
        <v>-0.9466841675</v>
      </c>
      <c r="AO2701" s="372">
        <f t="array" ref="AO2701">SUM(IF(ISERROR(AO2702:AO2752),"",AO2702:AO2752))</f>
        <v>-0.977638283</v>
      </c>
      <c r="AP2701" s="372">
        <f t="array" ref="AP2701">SUM(IF(ISERROR(AP2702:AP2752),"",AP2702:AP2752))</f>
        <v>-1.009083948</v>
      </c>
      <c r="AQ2701" s="372">
        <f t="array" ref="AQ2701">SUM(IF(ISERROR(AQ2702:AQ2752),"",AQ2702:AQ2752))</f>
        <v>-1.047015545</v>
      </c>
      <c r="AR2701" s="372">
        <f t="array" ref="AR2701">SUM(IF(ISERROR(AR2702:AR2752),"",AR2702:AR2752))</f>
        <v>-1.079407942</v>
      </c>
      <c r="AS2701" s="372">
        <f t="array" ref="AS2701">SUM(IF(ISERROR(AS2702:AS2752),"",AS2702:AS2752))</f>
        <v>-1.114248515</v>
      </c>
      <c r="AT2701" s="372">
        <f t="array" ref="AT2701">SUM(IF(ISERROR(AT2702:AT2752),"",AT2702:AT2752))</f>
        <v>-1.154183299</v>
      </c>
      <c r="AU2701" s="372">
        <f t="array" ref="AU2701">SUM(IF(ISERROR(AU2702:AU2752),"",AU2702:AU2752))</f>
        <v>-1.197686218</v>
      </c>
      <c r="AV2701" s="372">
        <f t="array" ref="AV2701">SUM(IF(ISERROR(AV2702:AV2752),"",AV2702:AV2752))</f>
        <v>-1.237175999</v>
      </c>
      <c r="AW2701" s="372">
        <f t="array" ref="AW2701">SUM(IF(ISERROR(AW2702:AW2752),"",AW2702:AW2752))</f>
        <v>-1.278225413</v>
      </c>
      <c r="AX2701" s="372">
        <f t="array" ref="AX2701">SUM(IF(ISERROR(AX2702:AX2752),"",AX2702:AX2752))</f>
        <v>-1.316652493</v>
      </c>
      <c r="AY2701" s="372">
        <f t="array" ref="AY2701">SUM(IF(ISERROR(AY2702:AY2752),"",AY2702:AY2752))</f>
        <v>-1.35384139</v>
      </c>
      <c r="AZ2701" s="372">
        <f t="array" ref="AZ2701">SUM(IF(ISERROR(AZ2702:AZ2752),"",AZ2702:AZ2752))</f>
        <v>-1.396920305</v>
      </c>
      <c r="BA2701" s="372">
        <f t="array" ref="BA2701">SUM(IF(ISERROR(BA2702:BA2752),"",BA2702:BA2752))</f>
        <v>-1.440564168</v>
      </c>
      <c r="BB2701" s="372">
        <f t="array" ref="BB2701">SUM(IF(ISERROR(BB2702:BB2752),"",BB2702:BB2752))</f>
        <v>-1.396611708</v>
      </c>
      <c r="BC2701" s="372">
        <f t="array" ref="BC2701">SUM(IF(ISERROR(BC2702:BC2752),"",BC2702:BC2752))</f>
        <v>-1.346472308</v>
      </c>
      <c r="BD2701" s="372">
        <f t="array" ref="BD2701">SUM(IF(ISERROR(BD2702:BD2752),"",BD2702:BD2752))</f>
        <v>-1.291468633</v>
      </c>
      <c r="BE2701" s="372">
        <f t="array" ref="BE2701">SUM(IF(ISERROR(BE2702:BE2752),"",BE2702:BE2752))</f>
        <v>-1.231280344</v>
      </c>
      <c r="BF2701" s="372">
        <f t="array" ref="BF2701">SUM(IF(ISERROR(BF2702:BF2752),"",BF2702:BF2752))</f>
        <v>-1.153562072</v>
      </c>
      <c r="BG2701" s="372">
        <f t="array" ref="BG2701">SUM(IF(ISERROR(BG2702:BG2752),"",BG2702:BG2752))</f>
        <v>-1.082091209</v>
      </c>
      <c r="BH2701" s="372">
        <f t="array" ref="BH2701">SUM(IF(ISERROR(BH2702:BH2752),"",BH2702:BH2752))</f>
        <v>-1.000491182</v>
      </c>
      <c r="BI2701" s="372">
        <f t="array" ref="BI2701">SUM(IF(ISERROR(BI2702:BI2752),"",BI2702:BI2752))</f>
        <v>-0.9030798741</v>
      </c>
      <c r="BJ2701" s="372">
        <f t="array" ref="BJ2701">SUM(IF(ISERROR(BJ2702:BJ2752),"",BJ2702:BJ2752))</f>
        <v>-0.7916255311</v>
      </c>
      <c r="BK2701" s="372">
        <f t="array" ref="BK2701">SUM(IF(ISERROR(BK2702:BK2752),"",BK2702:BK2752))</f>
        <v>-0.6826475057</v>
      </c>
      <c r="BL2701" s="372">
        <f t="array" ref="BL2701">SUM(IF(ISERROR(BL2702:BL2752),"",BL2702:BL2752))</f>
        <v>-0.56140858</v>
      </c>
      <c r="BM2701" s="372">
        <f t="array" ref="BM2701">SUM(IF(ISERROR(BM2702:BM2752),"",BM2702:BM2752))</f>
        <v>-0.4402478964</v>
      </c>
      <c r="BN2701" s="372">
        <f t="array" ref="BN2701">SUM(IF(ISERROR(BN2702:BN2752),"",BN2702:BN2752))</f>
        <v>-0.3091127676</v>
      </c>
      <c r="BO2701" s="372">
        <f t="array" ref="BO2701">SUM(IF(ISERROR(BO2702:BO2752),"",BO2702:BO2752))</f>
        <v>-0.1597243946</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-0.002686751319</v>
      </c>
      <c r="D2702" s="373">
        <f>PPMT('Assumptions (T&amp;D) old'!$B$100,Model!X$1,'Assumptions (T&amp;D) old'!$B$103,Model!$C$2699)</f>
        <v>-0.002814372006</v>
      </c>
      <c r="E2702" s="373">
        <f>PPMT('Assumptions (T&amp;D) old'!$B$100,Model!Y$1,'Assumptions (T&amp;D) old'!$B$103,Model!$C$2699)</f>
        <v>-0.002948054676</v>
      </c>
      <c r="F2702" s="373">
        <f>PPMT('Assumptions (T&amp;D) old'!$B$100,Model!Z$1,'Assumptions (T&amp;D) old'!$B$103,Model!$C$2699)</f>
        <v>-0.003088087274</v>
      </c>
      <c r="G2702" s="373">
        <f>PPMT('Assumptions (T&amp;D) old'!$B$100,Model!AA$1,'Assumptions (T&amp;D) old'!$B$103,Model!$C$2699)</f>
        <v>-0.003234771419</v>
      </c>
      <c r="H2702" s="373">
        <f>PPMT('Assumptions (T&amp;D) old'!$B$100,Model!AB$1,'Assumptions (T&amp;D) old'!$B$103,Model!$C$2699)</f>
        <v>-0.003388423061</v>
      </c>
      <c r="I2702" s="373">
        <f>PPMT('Assumptions (T&amp;D) old'!$B$100,Model!AC$1,'Assumptions (T&amp;D) old'!$B$103,Model!$C$2699)</f>
        <v>-0.003549373157</v>
      </c>
      <c r="J2702" s="373">
        <f>PPMT('Assumptions (T&amp;D) old'!$B$100,Model!AD$1,'Assumptions (T&amp;D) old'!$B$103,Model!$C$2699)</f>
        <v>-0.003717968382</v>
      </c>
      <c r="K2702" s="373">
        <f>PPMT('Assumptions (T&amp;D) old'!$B$100,Model!AE$1,'Assumptions (T&amp;D) old'!$B$103,Model!$C$2699)</f>
        <v>-0.00389457188</v>
      </c>
      <c r="L2702" s="373">
        <f>PPMT('Assumptions (T&amp;D) old'!$B$100,Model!AF$1,'Assumptions (T&amp;D) old'!$B$103,Model!$C$2699)</f>
        <v>-0.004079564044</v>
      </c>
      <c r="M2702" s="373">
        <f>PPMT('Assumptions (T&amp;D) old'!$B$100,Model!AG$1,'Assumptions (T&amp;D) old'!$B$103,Model!$C$2699)</f>
        <v>-0.004273343336</v>
      </c>
      <c r="N2702" s="373">
        <f>PPMT('Assumptions (T&amp;D) old'!$B$100,Model!AH$1,'Assumptions (T&amp;D) old'!$B$103,Model!$C$2699)</f>
        <v>-0.004476327145</v>
      </c>
      <c r="O2702" s="373">
        <f>PPMT('Assumptions (T&amp;D) old'!$B$100,Model!AI$1,'Assumptions (T&amp;D) old'!$B$103,Model!$C$2699)</f>
        <v>-0.004688952684</v>
      </c>
      <c r="P2702" s="373">
        <f>PPMT('Assumptions (T&amp;D) old'!$B$100,Model!AJ$1,'Assumptions (T&amp;D) old'!$B$103,Model!$C$2699)</f>
        <v>-0.004911677937</v>
      </c>
      <c r="Q2702" s="373">
        <f>PPMT('Assumptions (T&amp;D) old'!$B$100,Model!AK$1,'Assumptions (T&amp;D) old'!$B$103,Model!$C$2699)</f>
        <v>-0.005144982639</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-0.002842446394</v>
      </c>
      <c r="E2703" s="373">
        <f>PPMT('Assumptions (T&amp;D) old'!$B$100,Model!X$1,'Assumptions (T&amp;D) old'!$B$103,Model!$D$2699)</f>
        <v>-0.002977462598</v>
      </c>
      <c r="F2703" s="373">
        <f>PPMT('Assumptions (T&amp;D) old'!$B$100,Model!Y$1,'Assumptions (T&amp;D) old'!$B$103,Model!$D$2699)</f>
        <v>-0.003118892071</v>
      </c>
      <c r="G2703" s="373">
        <f>PPMT('Assumptions (T&amp;D) old'!$B$100,Model!Z$1,'Assumptions (T&amp;D) old'!$B$103,Model!$D$2699)</f>
        <v>-0.003267039445</v>
      </c>
      <c r="H2703" s="373">
        <f>PPMT('Assumptions (T&amp;D) old'!$B$100,Model!AA$1,'Assumptions (T&amp;D) old'!$B$103,Model!$D$2699)</f>
        <v>-0.003422223818</v>
      </c>
      <c r="I2703" s="373">
        <f>PPMT('Assumptions (T&amp;D) old'!$B$100,Model!AB$1,'Assumptions (T&amp;D) old'!$B$103,Model!$D$2699)</f>
        <v>-0.00358477945</v>
      </c>
      <c r="J2703" s="373">
        <f>PPMT('Assumptions (T&amp;D) old'!$B$100,Model!AC$1,'Assumptions (T&amp;D) old'!$B$103,Model!$D$2699)</f>
        <v>-0.003755056474</v>
      </c>
      <c r="K2703" s="373">
        <f>PPMT('Assumptions (T&amp;D) old'!$B$100,Model!AD$1,'Assumptions (T&amp;D) old'!$B$103,Model!$D$2699)</f>
        <v>-0.003933421656</v>
      </c>
      <c r="L2703" s="373">
        <f>PPMT('Assumptions (T&amp;D) old'!$B$100,Model!AE$1,'Assumptions (T&amp;D) old'!$B$103,Model!$D$2699)</f>
        <v>-0.004120259185</v>
      </c>
      <c r="M2703" s="373">
        <f>PPMT('Assumptions (T&amp;D) old'!$B$100,Model!AF$1,'Assumptions (T&amp;D) old'!$B$103,Model!$D$2699)</f>
        <v>-0.004315971496</v>
      </c>
      <c r="N2703" s="373">
        <f>PPMT('Assumptions (T&amp;D) old'!$B$100,Model!AG$1,'Assumptions (T&amp;D) old'!$B$103,Model!$D$2699)</f>
        <v>-0.004520980142</v>
      </c>
      <c r="O2703" s="373">
        <f>PPMT('Assumptions (T&amp;D) old'!$B$100,Model!AH$1,'Assumptions (T&amp;D) old'!$B$103,Model!$D$2699)</f>
        <v>-0.004735726699</v>
      </c>
      <c r="P2703" s="373">
        <f>PPMT('Assumptions (T&amp;D) old'!$B$100,Model!AI$1,'Assumptions (T&amp;D) old'!$B$103,Model!$D$2699)</f>
        <v>-0.004960673717</v>
      </c>
      <c r="Q2703" s="373">
        <f>PPMT('Assumptions (T&amp;D) old'!$B$100,Model!AJ$1,'Assumptions (T&amp;D) old'!$B$103,Model!$D$2699)</f>
        <v>-0.005196305719</v>
      </c>
      <c r="R2703" s="373">
        <f>PPMT('Assumptions (T&amp;D) old'!$B$100,Model!AK$1,'Assumptions (T&amp;D) old'!$B$103,Model!$D$2699)</f>
        <v>-0.00544313024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-0.003719181473</v>
      </c>
      <c r="F2704" s="373">
        <f>PPMT('Assumptions (T&amp;D) old'!$B$100,Model!X$1,'Assumptions (T&amp;D) old'!$B$103,Model!$E$2699)</f>
        <v>-0.003895842593</v>
      </c>
      <c r="G2704" s="373">
        <f>PPMT('Assumptions (T&amp;D) old'!$B$100,Model!Y$1,'Assumptions (T&amp;D) old'!$B$103,Model!$E$2699)</f>
        <v>-0.004080895116</v>
      </c>
      <c r="H2704" s="373">
        <f>PPMT('Assumptions (T&amp;D) old'!$B$100,Model!Z$1,'Assumptions (T&amp;D) old'!$B$103,Model!$E$2699)</f>
        <v>-0.004274737634</v>
      </c>
      <c r="I2704" s="373">
        <f>PPMT('Assumptions (T&amp;D) old'!$B$100,Model!AA$1,'Assumptions (T&amp;D) old'!$B$103,Model!$E$2699)</f>
        <v>-0.004477787672</v>
      </c>
      <c r="J2704" s="373">
        <f>PPMT('Assumptions (T&amp;D) old'!$B$100,Model!AB$1,'Assumptions (T&amp;D) old'!$B$103,Model!$E$2699)</f>
        <v>-0.004690482586</v>
      </c>
      <c r="K2704" s="373">
        <f>PPMT('Assumptions (T&amp;D) old'!$B$100,Model!AC$1,'Assumptions (T&amp;D) old'!$B$103,Model!$E$2699)</f>
        <v>-0.004913280509</v>
      </c>
      <c r="L2704" s="373">
        <f>PPMT('Assumptions (T&amp;D) old'!$B$100,Model!AD$1,'Assumptions (T&amp;D) old'!$B$103,Model!$E$2699)</f>
        <v>-0.005146661333</v>
      </c>
      <c r="M2704" s="373">
        <f>PPMT('Assumptions (T&amp;D) old'!$B$100,Model!AE$1,'Assumptions (T&amp;D) old'!$B$103,Model!$E$2699)</f>
        <v>-0.005391127746</v>
      </c>
      <c r="N2704" s="373">
        <f>PPMT('Assumptions (T&amp;D) old'!$B$100,Model!AF$1,'Assumptions (T&amp;D) old'!$B$103,Model!$E$2699)</f>
        <v>-0.005647206314</v>
      </c>
      <c r="O2704" s="373">
        <f>PPMT('Assumptions (T&amp;D) old'!$B$100,Model!AG$1,'Assumptions (T&amp;D) old'!$B$103,Model!$E$2699)</f>
        <v>-0.005915448614</v>
      </c>
      <c r="P2704" s="373">
        <f>PPMT('Assumptions (T&amp;D) old'!$B$100,Model!AH$1,'Assumptions (T&amp;D) old'!$B$103,Model!$E$2699)</f>
        <v>-0.006196432423</v>
      </c>
      <c r="Q2704" s="373">
        <f>PPMT('Assumptions (T&amp;D) old'!$B$100,Model!AI$1,'Assumptions (T&amp;D) old'!$B$103,Model!$E$2699)</f>
        <v>-0.006490762964</v>
      </c>
      <c r="R2704" s="373">
        <f>PPMT('Assumptions (T&amp;D) old'!$B$100,Model!AJ$1,'Assumptions (T&amp;D) old'!$B$103,Model!$E$2699)</f>
        <v>-0.006799074204</v>
      </c>
      <c r="S2704" s="373">
        <f>PPMT('Assumptions (T&amp;D) old'!$B$100,Model!AK$1,'Assumptions (T&amp;D) old'!$B$103,Model!$E$2699)</f>
        <v>-0.007122030229</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-0.003381346803</v>
      </c>
      <c r="G2705" s="373">
        <f>PPMT('Assumptions (T&amp;D) old'!$B$100,Model!X$1,'Assumptions (T&amp;D) old'!$B$103,Model!$F$2699)</f>
        <v>-0.003541960777</v>
      </c>
      <c r="H2705" s="373">
        <f>PPMT('Assumptions (T&amp;D) old'!$B$100,Model!Y$1,'Assumptions (T&amp;D) old'!$B$103,Model!$F$2699)</f>
        <v>-0.003710203913</v>
      </c>
      <c r="I2705" s="373">
        <f>PPMT('Assumptions (T&amp;D) old'!$B$100,Model!Z$1,'Assumptions (T&amp;D) old'!$B$103,Model!$F$2699)</f>
        <v>-0.003886438599</v>
      </c>
      <c r="J2705" s="373">
        <f>PPMT('Assumptions (T&amp;D) old'!$B$100,Model!AA$1,'Assumptions (T&amp;D) old'!$B$103,Model!$F$2699)</f>
        <v>-0.004071044433</v>
      </c>
      <c r="K2705" s="373">
        <f>PPMT('Assumptions (T&amp;D) old'!$B$100,Model!AB$1,'Assumptions (T&amp;D) old'!$B$103,Model!$F$2699)</f>
        <v>-0.004264419043</v>
      </c>
      <c r="L2705" s="373">
        <f>PPMT('Assumptions (T&amp;D) old'!$B$100,Model!AC$1,'Assumptions (T&amp;D) old'!$B$103,Model!$F$2699)</f>
        <v>-0.004466978948</v>
      </c>
      <c r="M2705" s="373">
        <f>PPMT('Assumptions (T&amp;D) old'!$B$100,Model!AD$1,'Assumptions (T&amp;D) old'!$B$103,Model!$F$2699)</f>
        <v>-0.004679160448</v>
      </c>
      <c r="N2705" s="373">
        <f>PPMT('Assumptions (T&amp;D) old'!$B$100,Model!AE$1,'Assumptions (T&amp;D) old'!$B$103,Model!$F$2699)</f>
        <v>-0.004901420569</v>
      </c>
      <c r="O2705" s="373">
        <f>PPMT('Assumptions (T&amp;D) old'!$B$100,Model!AF$1,'Assumptions (T&amp;D) old'!$B$103,Model!$F$2699)</f>
        <v>-0.005134238046</v>
      </c>
      <c r="P2705" s="373">
        <f>PPMT('Assumptions (T&amp;D) old'!$B$100,Model!AG$1,'Assumptions (T&amp;D) old'!$B$103,Model!$F$2699)</f>
        <v>-0.005378114353</v>
      </c>
      <c r="Q2705" s="373">
        <f>PPMT('Assumptions (T&amp;D) old'!$B$100,Model!AH$1,'Assumptions (T&amp;D) old'!$B$103,Model!$F$2699)</f>
        <v>-0.005633574785</v>
      </c>
      <c r="R2705" s="373">
        <f>PPMT('Assumptions (T&amp;D) old'!$B$100,Model!AI$1,'Assumptions (T&amp;D) old'!$B$103,Model!$F$2699)</f>
        <v>-0.005901169587</v>
      </c>
      <c r="S2705" s="373">
        <f>PPMT('Assumptions (T&amp;D) old'!$B$100,Model!AJ$1,'Assumptions (T&amp;D) old'!$B$103,Model!$F$2699)</f>
        <v>-0.006181475143</v>
      </c>
      <c r="T2705" s="373">
        <f>PPMT('Assumptions (T&amp;D) old'!$B$100,Model!AK$1,'Assumptions (T&amp;D) old'!$B$103,Model!$F$2699)</f>
        <v>-0.006475095212</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-0.003009294525</v>
      </c>
      <c r="H2706" s="373">
        <f>PPMT('Assumptions (T&amp;D) old'!$B$100,Model!X$1,'Assumptions (T&amp;D) old'!$B$103,Model!$G$2699)</f>
        <v>-0.003152236015</v>
      </c>
      <c r="I2706" s="373">
        <f>PPMT('Assumptions (T&amp;D) old'!$B$100,Model!Y$1,'Assumptions (T&amp;D) old'!$B$103,Model!$G$2699)</f>
        <v>-0.003301967226</v>
      </c>
      <c r="J2706" s="373">
        <f>PPMT('Assumptions (T&amp;D) old'!$B$100,Model!Z$1,'Assumptions (T&amp;D) old'!$B$103,Model!$G$2699)</f>
        <v>-0.003458810669</v>
      </c>
      <c r="K2706" s="373">
        <f>PPMT('Assumptions (T&amp;D) old'!$B$100,Model!AA$1,'Assumptions (T&amp;D) old'!$B$103,Model!$G$2699)</f>
        <v>-0.003623104176</v>
      </c>
      <c r="L2706" s="373">
        <f>PPMT('Assumptions (T&amp;D) old'!$B$100,Model!AB$1,'Assumptions (T&amp;D) old'!$B$103,Model!$G$2699)</f>
        <v>-0.003795201624</v>
      </c>
      <c r="M2706" s="373">
        <f>PPMT('Assumptions (T&amp;D) old'!$B$100,Model!AC$1,'Assumptions (T&amp;D) old'!$B$103,Model!$G$2699)</f>
        <v>-0.003975473701</v>
      </c>
      <c r="N2706" s="373">
        <f>PPMT('Assumptions (T&amp;D) old'!$B$100,Model!AD$1,'Assumptions (T&amp;D) old'!$B$103,Model!$G$2699)</f>
        <v>-0.004164308702</v>
      </c>
      <c r="O2706" s="373">
        <f>PPMT('Assumptions (T&amp;D) old'!$B$100,Model!AE$1,'Assumptions (T&amp;D) old'!$B$103,Model!$G$2699)</f>
        <v>-0.004362113366</v>
      </c>
      <c r="P2706" s="373">
        <f>PPMT('Assumptions (T&amp;D) old'!$B$100,Model!AF$1,'Assumptions (T&amp;D) old'!$B$103,Model!$G$2699)</f>
        <v>-0.00456931375</v>
      </c>
      <c r="Q2706" s="373">
        <f>PPMT('Assumptions (T&amp;D) old'!$B$100,Model!AG$1,'Assumptions (T&amp;D) old'!$B$103,Model!$G$2699)</f>
        <v>-0.004786356154</v>
      </c>
      <c r="R2706" s="373">
        <f>PPMT('Assumptions (T&amp;D) old'!$B$100,Model!AH$1,'Assumptions (T&amp;D) old'!$B$103,Model!$G$2699)</f>
        <v>-0.005013708071</v>
      </c>
      <c r="S2706" s="373">
        <f>PPMT('Assumptions (T&amp;D) old'!$B$100,Model!AI$1,'Assumptions (T&amp;D) old'!$B$103,Model!$G$2699)</f>
        <v>-0.005251859204</v>
      </c>
      <c r="T2706" s="373">
        <f>PPMT('Assumptions (T&amp;D) old'!$B$100,Model!AJ$1,'Assumptions (T&amp;D) old'!$B$103,Model!$G$2699)</f>
        <v>-0.005501322517</v>
      </c>
      <c r="U2706" s="373">
        <f>PPMT('Assumptions (T&amp;D) old'!$B$100,Model!AK$1,'Assumptions (T&amp;D) old'!$B$103,Model!$G$2699)</f>
        <v>-0.005762635336</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-0.003064528907</v>
      </c>
      <c r="I2707" s="373">
        <f>PPMT('Assumptions (T&amp;D) old'!$B$100,Model!X$1,'Assumptions (T&amp;D) old'!$B$103,Model!$H$2699)</f>
        <v>-0.00321009403</v>
      </c>
      <c r="J2707" s="373">
        <f>PPMT('Assumptions (T&amp;D) old'!$B$100,Model!Y$1,'Assumptions (T&amp;D) old'!$B$103,Model!$H$2699)</f>
        <v>-0.003362573497</v>
      </c>
      <c r="K2707" s="373">
        <f>PPMT('Assumptions (T&amp;D) old'!$B$100,Model!Z$1,'Assumptions (T&amp;D) old'!$B$103,Model!$H$2699)</f>
        <v>-0.003522295738</v>
      </c>
      <c r="L2707" s="373">
        <f>PPMT('Assumptions (T&amp;D) old'!$B$100,Model!AA$1,'Assumptions (T&amp;D) old'!$B$103,Model!$H$2699)</f>
        <v>-0.003689604786</v>
      </c>
      <c r="M2707" s="373">
        <f>PPMT('Assumptions (T&amp;D) old'!$B$100,Model!AB$1,'Assumptions (T&amp;D) old'!$B$103,Model!$H$2699)</f>
        <v>-0.003864861013</v>
      </c>
      <c r="N2707" s="373">
        <f>PPMT('Assumptions (T&amp;D) old'!$B$100,Model!AC$1,'Assumptions (T&amp;D) old'!$B$103,Model!$H$2699)</f>
        <v>-0.004048441911</v>
      </c>
      <c r="O2707" s="373">
        <f>PPMT('Assumptions (T&amp;D) old'!$B$100,Model!AD$1,'Assumptions (T&amp;D) old'!$B$103,Model!$H$2699)</f>
        <v>-0.004240742902</v>
      </c>
      <c r="P2707" s="373">
        <f>PPMT('Assumptions (T&amp;D) old'!$B$100,Model!AE$1,'Assumptions (T&amp;D) old'!$B$103,Model!$H$2699)</f>
        <v>-0.00444217819</v>
      </c>
      <c r="Q2707" s="373">
        <f>PPMT('Assumptions (T&amp;D) old'!$B$100,Model!AF$1,'Assumptions (T&amp;D) old'!$B$103,Model!$H$2699)</f>
        <v>-0.004653181654</v>
      </c>
      <c r="R2707" s="373">
        <f>PPMT('Assumptions (T&amp;D) old'!$B$100,Model!AG$1,'Assumptions (T&amp;D) old'!$B$103,Model!$H$2699)</f>
        <v>-0.004874207782</v>
      </c>
      <c r="S2707" s="373">
        <f>PPMT('Assumptions (T&amp;D) old'!$B$100,Model!AH$1,'Assumptions (T&amp;D) old'!$B$103,Model!$H$2699)</f>
        <v>-0.005105732652</v>
      </c>
      <c r="T2707" s="373">
        <f>PPMT('Assumptions (T&amp;D) old'!$B$100,Model!AI$1,'Assumptions (T&amp;D) old'!$B$103,Model!$H$2699)</f>
        <v>-0.005348254953</v>
      </c>
      <c r="U2707" s="373">
        <f>PPMT('Assumptions (T&amp;D) old'!$B$100,Model!AJ$1,'Assumptions (T&amp;D) old'!$B$103,Model!$H$2699)</f>
        <v>-0.005602297063</v>
      </c>
      <c r="V2707" s="373">
        <f>PPMT('Assumptions (T&amp;D) old'!$B$100,Model!AK$1,'Assumptions (T&amp;D) old'!$B$103,Model!$H$2699)</f>
        <v>-0.005868406173</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-0.00553629722</v>
      </c>
      <c r="J2708" s="373">
        <f>PPMT('Assumptions (T&amp;D) old'!$B$100,Model!X$1,'Assumptions (T&amp;D) old'!$B$103,Model!$I$2699)</f>
        <v>-0.005799271338</v>
      </c>
      <c r="K2708" s="373">
        <f>PPMT('Assumptions (T&amp;D) old'!$B$100,Model!Y$1,'Assumptions (T&amp;D) old'!$B$103,Model!$I$2699)</f>
        <v>-0.006074736727</v>
      </c>
      <c r="L2708" s="373">
        <f>PPMT('Assumptions (T&amp;D) old'!$B$100,Model!Z$1,'Assumptions (T&amp;D) old'!$B$103,Model!$I$2699)</f>
        <v>-0.006363286721</v>
      </c>
      <c r="M2708" s="373">
        <f>PPMT('Assumptions (T&amp;D) old'!$B$100,Model!AA$1,'Assumptions (T&amp;D) old'!$B$103,Model!$I$2699)</f>
        <v>-0.006665542841</v>
      </c>
      <c r="N2708" s="373">
        <f>PPMT('Assumptions (T&amp;D) old'!$B$100,Model!AB$1,'Assumptions (T&amp;D) old'!$B$103,Model!$I$2699)</f>
        <v>-0.006982156126</v>
      </c>
      <c r="O2708" s="373">
        <f>PPMT('Assumptions (T&amp;D) old'!$B$100,Model!AC$1,'Assumptions (T&amp;D) old'!$B$103,Model!$I$2699)</f>
        <v>-0.007313808542</v>
      </c>
      <c r="P2708" s="373">
        <f>PPMT('Assumptions (T&amp;D) old'!$B$100,Model!AD$1,'Assumptions (T&amp;D) old'!$B$103,Model!$I$2699)</f>
        <v>-0.007661214447</v>
      </c>
      <c r="Q2708" s="373">
        <f>PPMT('Assumptions (T&amp;D) old'!$B$100,Model!AE$1,'Assumptions (T&amp;D) old'!$B$103,Model!$I$2699)</f>
        <v>-0.008025122133</v>
      </c>
      <c r="R2708" s="373">
        <f>PPMT('Assumptions (T&amp;D) old'!$B$100,Model!AF$1,'Assumptions (T&amp;D) old'!$B$103,Model!$I$2699)</f>
        <v>-0.008406315435</v>
      </c>
      <c r="S2708" s="373">
        <f>PPMT('Assumptions (T&amp;D) old'!$B$100,Model!AG$1,'Assumptions (T&amp;D) old'!$B$103,Model!$I$2699)</f>
        <v>-0.008805615418</v>
      </c>
      <c r="T2708" s="373">
        <f>PPMT('Assumptions (T&amp;D) old'!$B$100,Model!AH$1,'Assumptions (T&amp;D) old'!$B$103,Model!$I$2699)</f>
        <v>-0.00922388215</v>
      </c>
      <c r="U2708" s="373">
        <f>PPMT('Assumptions (T&amp;D) old'!$B$100,Model!AI$1,'Assumptions (T&amp;D) old'!$B$103,Model!$I$2699)</f>
        <v>-0.009662016552</v>
      </c>
      <c r="V2708" s="373">
        <f>PPMT('Assumptions (T&amp;D) old'!$B$100,Model!AJ$1,'Assumptions (T&amp;D) old'!$B$103,Model!$I$2699)</f>
        <v>-0.01012096234</v>
      </c>
      <c r="W2708" s="373">
        <f>PPMT('Assumptions (T&amp;D) old'!$B$100,Model!AK$1,'Assumptions (T&amp;D) old'!$B$103,Model!$I$2699)</f>
        <v>-0.01060170805</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-0.007056437814</v>
      </c>
      <c r="K2709" s="373">
        <f>PPMT('Assumptions (T&amp;D) old'!$B$100,Model!X$1,'Assumptions (T&amp;D) old'!$B$103,Model!$J$2699)</f>
        <v>-0.00739161861</v>
      </c>
      <c r="L2709" s="373">
        <f>PPMT('Assumptions (T&amp;D) old'!$B$100,Model!Y$1,'Assumptions (T&amp;D) old'!$B$103,Model!$J$2699)</f>
        <v>-0.007742720494</v>
      </c>
      <c r="M2709" s="373">
        <f>PPMT('Assumptions (T&amp;D) old'!$B$100,Model!Z$1,'Assumptions (T&amp;D) old'!$B$103,Model!$J$2699)</f>
        <v>-0.008110499717</v>
      </c>
      <c r="N2709" s="373">
        <f>PPMT('Assumptions (T&amp;D) old'!$B$100,Model!AA$1,'Assumptions (T&amp;D) old'!$B$103,Model!$J$2699)</f>
        <v>-0.008495748454</v>
      </c>
      <c r="O2709" s="373">
        <f>PPMT('Assumptions (T&amp;D) old'!$B$100,Model!AB$1,'Assumptions (T&amp;D) old'!$B$103,Model!$J$2699)</f>
        <v>-0.008899296506</v>
      </c>
      <c r="P2709" s="373">
        <f>PPMT('Assumptions (T&amp;D) old'!$B$100,Model!AC$1,'Assumptions (T&amp;D) old'!$B$103,Model!$J$2699)</f>
        <v>-0.00932201309</v>
      </c>
      <c r="Q2709" s="373">
        <f>PPMT('Assumptions (T&amp;D) old'!$B$100,Model!AD$1,'Assumptions (T&amp;D) old'!$B$103,Model!$J$2699)</f>
        <v>-0.009764808711</v>
      </c>
      <c r="R2709" s="373">
        <f>PPMT('Assumptions (T&amp;D) old'!$B$100,Model!AE$1,'Assumptions (T&amp;D) old'!$B$103,Model!$J$2699)</f>
        <v>-0.01022863713</v>
      </c>
      <c r="S2709" s="373">
        <f>PPMT('Assumptions (T&amp;D) old'!$B$100,Model!AF$1,'Assumptions (T&amp;D) old'!$B$103,Model!$J$2699)</f>
        <v>-0.01071449739</v>
      </c>
      <c r="T2709" s="373">
        <f>PPMT('Assumptions (T&amp;D) old'!$B$100,Model!AG$1,'Assumptions (T&amp;D) old'!$B$103,Model!$J$2699)</f>
        <v>-0.01122343601</v>
      </c>
      <c r="U2709" s="373">
        <f>PPMT('Assumptions (T&amp;D) old'!$B$100,Model!AH$1,'Assumptions (T&amp;D) old'!$B$103,Model!$J$2699)</f>
        <v>-0.01175654923</v>
      </c>
      <c r="V2709" s="373">
        <f>PPMT('Assumptions (T&amp;D) old'!$B$100,Model!AI$1,'Assumptions (T&amp;D) old'!$B$103,Model!$J$2699)</f>
        <v>-0.01231498531</v>
      </c>
      <c r="W2709" s="373">
        <f>PPMT('Assumptions (T&amp;D) old'!$B$100,Model!AJ$1,'Assumptions (T&amp;D) old'!$B$103,Model!$J$2699)</f>
        <v>-0.01289994712</v>
      </c>
      <c r="X2709" s="373">
        <f>PPMT('Assumptions (T&amp;D) old'!$B$100,Model!AK$1,'Assumptions (T&amp;D) old'!$B$103,Model!$J$2699)</f>
        <v>-0.0135126946</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-0.01121089133</v>
      </c>
      <c r="L2710" s="373">
        <f>PPMT('Assumptions (T&amp;D) old'!$B$100,Model!X$1,'Assumptions (T&amp;D) old'!$B$103,Model!$K$2699)</f>
        <v>-0.01174340867</v>
      </c>
      <c r="M2710" s="373">
        <f>PPMT('Assumptions (T&amp;D) old'!$B$100,Model!Y$1,'Assumptions (T&amp;D) old'!$B$103,Model!$K$2699)</f>
        <v>-0.01230122058</v>
      </c>
      <c r="N2710" s="373">
        <f>PPMT('Assumptions (T&amp;D) old'!$B$100,Model!Z$1,'Assumptions (T&amp;D) old'!$B$103,Model!$K$2699)</f>
        <v>-0.01288552856</v>
      </c>
      <c r="O2710" s="373">
        <f>PPMT('Assumptions (T&amp;D) old'!$B$100,Model!AA$1,'Assumptions (T&amp;D) old'!$B$103,Model!$K$2699)</f>
        <v>-0.01349759117</v>
      </c>
      <c r="P2710" s="373">
        <f>PPMT('Assumptions (T&amp;D) old'!$B$100,Model!AB$1,'Assumptions (T&amp;D) old'!$B$103,Model!$K$2699)</f>
        <v>-0.01413872675</v>
      </c>
      <c r="Q2710" s="373">
        <f>PPMT('Assumptions (T&amp;D) old'!$B$100,Model!AC$1,'Assumptions (T&amp;D) old'!$B$103,Model!$K$2699)</f>
        <v>-0.01481031627</v>
      </c>
      <c r="R2710" s="373">
        <f>PPMT('Assumptions (T&amp;D) old'!$B$100,Model!AD$1,'Assumptions (T&amp;D) old'!$B$103,Model!$K$2699)</f>
        <v>-0.01551380629</v>
      </c>
      <c r="S2710" s="373">
        <f>PPMT('Assumptions (T&amp;D) old'!$B$100,Model!AE$1,'Assumptions (T&amp;D) old'!$B$103,Model!$K$2699)</f>
        <v>-0.01625071209</v>
      </c>
      <c r="T2710" s="373">
        <f>PPMT('Assumptions (T&amp;D) old'!$B$100,Model!AF$1,'Assumptions (T&amp;D) old'!$B$103,Model!$K$2699)</f>
        <v>-0.01702262091</v>
      </c>
      <c r="U2710" s="373">
        <f>PPMT('Assumptions (T&amp;D) old'!$B$100,Model!AG$1,'Assumptions (T&amp;D) old'!$B$103,Model!$K$2699)</f>
        <v>-0.01783119541</v>
      </c>
      <c r="V2710" s="373">
        <f>PPMT('Assumptions (T&amp;D) old'!$B$100,Model!AH$1,'Assumptions (T&amp;D) old'!$B$103,Model!$K$2699)</f>
        <v>-0.01867817719</v>
      </c>
      <c r="W2710" s="373">
        <f>PPMT('Assumptions (T&amp;D) old'!$B$100,Model!AI$1,'Assumptions (T&amp;D) old'!$B$103,Model!$K$2699)</f>
        <v>-0.01956539061</v>
      </c>
      <c r="X2710" s="373">
        <f>PPMT('Assumptions (T&amp;D) old'!$B$100,Model!AJ$1,'Assumptions (T&amp;D) old'!$B$103,Model!$K$2699)</f>
        <v>-0.02049474666</v>
      </c>
      <c r="Y2710" s="373">
        <f>PPMT('Assumptions (T&amp;D) old'!$B$100,Model!AK$1,'Assumptions (T&amp;D) old'!$B$103,Model!$K$2699)</f>
        <v>-0.02146824713</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-0.0084523183</v>
      </c>
      <c r="M2711" s="373">
        <f>PPMT('Assumptions (T&amp;D) old'!$B$100,Model!X$1,'Assumptions (T&amp;D) old'!$B$103,Model!$L$2699)</f>
        <v>-0.008853803419</v>
      </c>
      <c r="N2711" s="373">
        <f>PPMT('Assumptions (T&amp;D) old'!$B$100,Model!Y$1,'Assumptions (T&amp;D) old'!$B$103,Model!$L$2699)</f>
        <v>-0.009274359082</v>
      </c>
      <c r="O2711" s="373">
        <f>PPMT('Assumptions (T&amp;D) old'!$B$100,Model!Z$1,'Assumptions (T&amp;D) old'!$B$103,Model!$L$2699)</f>
        <v>-0.009714891138</v>
      </c>
      <c r="P2711" s="373">
        <f>PPMT('Assumptions (T&amp;D) old'!$B$100,Model!AA$1,'Assumptions (T&amp;D) old'!$B$103,Model!$L$2699)</f>
        <v>-0.01017634847</v>
      </c>
      <c r="Q2711" s="373">
        <f>PPMT('Assumptions (T&amp;D) old'!$B$100,Model!AB$1,'Assumptions (T&amp;D) old'!$B$103,Model!$L$2699)</f>
        <v>-0.01065972502</v>
      </c>
      <c r="R2711" s="373">
        <f>PPMT('Assumptions (T&amp;D) old'!$B$100,Model!AC$1,'Assumptions (T&amp;D) old'!$B$103,Model!$L$2699)</f>
        <v>-0.01116606196</v>
      </c>
      <c r="S2711" s="373">
        <f>PPMT('Assumptions (T&amp;D) old'!$B$100,Model!AD$1,'Assumptions (T&amp;D) old'!$B$103,Model!$L$2699)</f>
        <v>-0.0116964499</v>
      </c>
      <c r="T2711" s="373">
        <f>PPMT('Assumptions (T&amp;D) old'!$B$100,Model!AE$1,'Assumptions (T&amp;D) old'!$B$103,Model!$L$2699)</f>
        <v>-0.01225203127</v>
      </c>
      <c r="U2711" s="373">
        <f>PPMT('Assumptions (T&amp;D) old'!$B$100,Model!AF$1,'Assumptions (T&amp;D) old'!$B$103,Model!$L$2699)</f>
        <v>-0.01283400276</v>
      </c>
      <c r="V2711" s="373">
        <f>PPMT('Assumptions (T&amp;D) old'!$B$100,Model!AG$1,'Assumptions (T&amp;D) old'!$B$103,Model!$L$2699)</f>
        <v>-0.01344361789</v>
      </c>
      <c r="W2711" s="373">
        <f>PPMT('Assumptions (T&amp;D) old'!$B$100,Model!AH$1,'Assumptions (T&amp;D) old'!$B$103,Model!$L$2699)</f>
        <v>-0.01408218974</v>
      </c>
      <c r="X2711" s="373">
        <f>PPMT('Assumptions (T&amp;D) old'!$B$100,Model!AI$1,'Assumptions (T&amp;D) old'!$B$103,Model!$L$2699)</f>
        <v>-0.01475109375</v>
      </c>
      <c r="Y2711" s="373">
        <f>PPMT('Assumptions (T&amp;D) old'!$B$100,Model!AJ$1,'Assumptions (T&amp;D) old'!$B$103,Model!$L$2699)</f>
        <v>-0.0154517707</v>
      </c>
      <c r="Z2711" s="373">
        <f>PPMT('Assumptions (T&amp;D) old'!$B$100,Model!AK$1,'Assumptions (T&amp;D) old'!$B$103,Model!$L$2699)</f>
        <v>-0.01618572981</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-0.01932483551</v>
      </c>
      <c r="N2712" s="373">
        <f>PPMT('Assumptions (T&amp;D) old'!$B$100,Model!X$1,'Assumptions (T&amp;D) old'!$B$103,Model!$M$2699)</f>
        <v>-0.02024276519</v>
      </c>
      <c r="O2712" s="373">
        <f>PPMT('Assumptions (T&amp;D) old'!$B$100,Model!Y$1,'Assumptions (T&amp;D) old'!$B$103,Model!$M$2699)</f>
        <v>-0.02120429654</v>
      </c>
      <c r="P2712" s="373">
        <f>PPMT('Assumptions (T&amp;D) old'!$B$100,Model!Z$1,'Assumptions (T&amp;D) old'!$B$103,Model!$M$2699)</f>
        <v>-0.02221150063</v>
      </c>
      <c r="Q2712" s="373">
        <f>PPMT('Assumptions (T&amp;D) old'!$B$100,Model!AA$1,'Assumptions (T&amp;D) old'!$B$103,Model!$M$2699)</f>
        <v>-0.02326654691</v>
      </c>
      <c r="R2712" s="373">
        <f>PPMT('Assumptions (T&amp;D) old'!$B$100,Model!AB$1,'Assumptions (T&amp;D) old'!$B$103,Model!$M$2699)</f>
        <v>-0.02437170788</v>
      </c>
      <c r="S2712" s="373">
        <f>PPMT('Assumptions (T&amp;D) old'!$B$100,Model!AC$1,'Assumptions (T&amp;D) old'!$B$103,Model!$M$2699)</f>
        <v>-0.02552936401</v>
      </c>
      <c r="T2712" s="373">
        <f>PPMT('Assumptions (T&amp;D) old'!$B$100,Model!AD$1,'Assumptions (T&amp;D) old'!$B$103,Model!$M$2699)</f>
        <v>-0.0267420088</v>
      </c>
      <c r="U2712" s="373">
        <f>PPMT('Assumptions (T&amp;D) old'!$B$100,Model!AE$1,'Assumptions (T&amp;D) old'!$B$103,Model!$M$2699)</f>
        <v>-0.02801225422</v>
      </c>
      <c r="V2712" s="373">
        <f>PPMT('Assumptions (T&amp;D) old'!$B$100,Model!AF$1,'Assumptions (T&amp;D) old'!$B$103,Model!$M$2699)</f>
        <v>-0.02934283629</v>
      </c>
      <c r="W2712" s="373">
        <f>PPMT('Assumptions (T&amp;D) old'!$B$100,Model!AG$1,'Assumptions (T&amp;D) old'!$B$103,Model!$M$2699)</f>
        <v>-0.03073662102</v>
      </c>
      <c r="X2712" s="373">
        <f>PPMT('Assumptions (T&amp;D) old'!$B$100,Model!AH$1,'Assumptions (T&amp;D) old'!$B$103,Model!$M$2699)</f>
        <v>-0.03219661051</v>
      </c>
      <c r="Y2712" s="373">
        <f>PPMT('Assumptions (T&amp;D) old'!$B$100,Model!AI$1,'Assumptions (T&amp;D) old'!$B$103,Model!$M$2699)</f>
        <v>-0.03372594951</v>
      </c>
      <c r="Z2712" s="373">
        <f>PPMT('Assumptions (T&amp;D) old'!$B$100,Model!AJ$1,'Assumptions (T&amp;D) old'!$B$103,Model!$M$2699)</f>
        <v>-0.03532793212</v>
      </c>
      <c r="AA2712" s="373">
        <f>PPMT('Assumptions (T&amp;D) old'!$B$100,Model!AK$1,'Assumptions (T&amp;D) old'!$B$103,Model!$M$2699)</f>
        <v>-0.03700600889</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-0.010906996</v>
      </c>
      <c r="O2713" s="373">
        <f>PPMT('Assumptions (T&amp;D) old'!$B$100,Model!X$1,'Assumptions (T&amp;D) old'!$B$103,Model!$N$2699)</f>
        <v>-0.01142507831</v>
      </c>
      <c r="P2713" s="373">
        <f>PPMT('Assumptions (T&amp;D) old'!$B$100,Model!Y$1,'Assumptions (T&amp;D) old'!$B$103,Model!$N$2699)</f>
        <v>-0.01196776953</v>
      </c>
      <c r="Q2713" s="373">
        <f>PPMT('Assumptions (T&amp;D) old'!$B$100,Model!Z$1,'Assumptions (T&amp;D) old'!$B$103,Model!$N$2699)</f>
        <v>-0.01253623859</v>
      </c>
      <c r="R2713" s="373">
        <f>PPMT('Assumptions (T&amp;D) old'!$B$100,Model!AA$1,'Assumptions (T&amp;D) old'!$B$103,Model!$N$2699)</f>
        <v>-0.01313170992</v>
      </c>
      <c r="S2713" s="373">
        <f>PPMT('Assumptions (T&amp;D) old'!$B$100,Model!AB$1,'Assumptions (T&amp;D) old'!$B$103,Model!$N$2699)</f>
        <v>-0.01375546614</v>
      </c>
      <c r="T2713" s="373">
        <f>PPMT('Assumptions (T&amp;D) old'!$B$100,Model!AC$1,'Assumptions (T&amp;D) old'!$B$103,Model!$N$2699)</f>
        <v>-0.01440885078</v>
      </c>
      <c r="U2713" s="373">
        <f>PPMT('Assumptions (T&amp;D) old'!$B$100,Model!AD$1,'Assumptions (T&amp;D) old'!$B$103,Model!$N$2699)</f>
        <v>-0.01509327119</v>
      </c>
      <c r="V2713" s="373">
        <f>PPMT('Assumptions (T&amp;D) old'!$B$100,Model!AE$1,'Assumptions (T&amp;D) old'!$B$103,Model!$N$2699)</f>
        <v>-0.01581020157</v>
      </c>
      <c r="W2713" s="373">
        <f>PPMT('Assumptions (T&amp;D) old'!$B$100,Model!AF$1,'Assumptions (T&amp;D) old'!$B$103,Model!$N$2699)</f>
        <v>-0.01656118615</v>
      </c>
      <c r="X2713" s="373">
        <f>PPMT('Assumptions (T&amp;D) old'!$B$100,Model!AG$1,'Assumptions (T&amp;D) old'!$B$103,Model!$N$2699)</f>
        <v>-0.01734784249</v>
      </c>
      <c r="Y2713" s="373">
        <f>PPMT('Assumptions (T&amp;D) old'!$B$100,Model!AH$1,'Assumptions (T&amp;D) old'!$B$103,Model!$N$2699)</f>
        <v>-0.01817186501</v>
      </c>
      <c r="Z2713" s="373">
        <f>PPMT('Assumptions (T&amp;D) old'!$B$100,Model!AI$1,'Assumptions (T&amp;D) old'!$B$103,Model!$N$2699)</f>
        <v>-0.0190350286</v>
      </c>
      <c r="AA2713" s="373">
        <f>PPMT('Assumptions (T&amp;D) old'!$B$100,Model!AJ$1,'Assumptions (T&amp;D) old'!$B$103,Model!$N$2699)</f>
        <v>-0.01993919246</v>
      </c>
      <c r="AB2713" s="373">
        <f>PPMT('Assumptions (T&amp;D) old'!$B$100,Model!AK$1,'Assumptions (T&amp;D) old'!$B$103,Model!$N$2699)</f>
        <v>-0.0208863041</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-0.02638693651</v>
      </c>
      <c r="P2714" s="373">
        <f>PPMT('Assumptions (T&amp;D) old'!$B$100,Model!X$1,'Assumptions (T&amp;D) old'!$B$103,Model!$O$2699)</f>
        <v>-0.027640316</v>
      </c>
      <c r="Q2714" s="373">
        <f>PPMT('Assumptions (T&amp;D) old'!$B$100,Model!Y$1,'Assumptions (T&amp;D) old'!$B$103,Model!$O$2699)</f>
        <v>-0.02895323101</v>
      </c>
      <c r="R2714" s="373">
        <f>PPMT('Assumptions (T&amp;D) old'!$B$100,Model!Z$1,'Assumptions (T&amp;D) old'!$B$103,Model!$O$2699)</f>
        <v>-0.03032850948</v>
      </c>
      <c r="S2714" s="373">
        <f>PPMT('Assumptions (T&amp;D) old'!$B$100,Model!AA$1,'Assumptions (T&amp;D) old'!$B$103,Model!$O$2699)</f>
        <v>-0.03176911368</v>
      </c>
      <c r="T2714" s="373">
        <f>PPMT('Assumptions (T&amp;D) old'!$B$100,Model!AB$1,'Assumptions (T&amp;D) old'!$B$103,Model!$O$2699)</f>
        <v>-0.03327814658</v>
      </c>
      <c r="U2714" s="373">
        <f>PPMT('Assumptions (T&amp;D) old'!$B$100,Model!AC$1,'Assumptions (T&amp;D) old'!$B$103,Model!$O$2699)</f>
        <v>-0.03485885854</v>
      </c>
      <c r="V2714" s="373">
        <f>PPMT('Assumptions (T&amp;D) old'!$B$100,Model!AD$1,'Assumptions (T&amp;D) old'!$B$103,Model!$O$2699)</f>
        <v>-0.03651465432</v>
      </c>
      <c r="W2714" s="373">
        <f>PPMT('Assumptions (T&amp;D) old'!$B$100,Model!AE$1,'Assumptions (T&amp;D) old'!$B$103,Model!$O$2699)</f>
        <v>-0.0382491004</v>
      </c>
      <c r="X2714" s="373">
        <f>PPMT('Assumptions (T&amp;D) old'!$B$100,Model!AF$1,'Assumptions (T&amp;D) old'!$B$103,Model!$O$2699)</f>
        <v>-0.04006593267</v>
      </c>
      <c r="Y2714" s="373">
        <f>PPMT('Assumptions (T&amp;D) old'!$B$100,Model!AG$1,'Assumptions (T&amp;D) old'!$B$103,Model!$O$2699)</f>
        <v>-0.04196906448</v>
      </c>
      <c r="Z2714" s="373">
        <f>PPMT('Assumptions (T&amp;D) old'!$B$100,Model!AH$1,'Assumptions (T&amp;D) old'!$B$103,Model!$O$2699)</f>
        <v>-0.04396259504</v>
      </c>
      <c r="AA2714" s="373">
        <f>PPMT('Assumptions (T&amp;D) old'!$B$100,Model!AI$1,'Assumptions (T&amp;D) old'!$B$103,Model!$O$2699)</f>
        <v>-0.0460508183</v>
      </c>
      <c r="AB2714" s="373">
        <f>PPMT('Assumptions (T&amp;D) old'!$B$100,Model!AJ$1,'Assumptions (T&amp;D) old'!$B$103,Model!$O$2699)</f>
        <v>-0.04823823217</v>
      </c>
      <c r="AC2714" s="373">
        <f>PPMT('Assumptions (T&amp;D) old'!$B$100,Model!AK$1,'Assumptions (T&amp;D) old'!$B$103,Model!$O$2699)</f>
        <v>-0.0505295482</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-0.01982515047</v>
      </c>
      <c r="Q2715" s="373">
        <f>PPMT('Assumptions (T&amp;D) old'!$B$100,Model!X$1,'Assumptions (T&amp;D) old'!$B$103,Model!$P$2699)</f>
        <v>-0.02076684511</v>
      </c>
      <c r="R2715" s="373">
        <f>PPMT('Assumptions (T&amp;D) old'!$B$100,Model!Y$1,'Assumptions (T&amp;D) old'!$B$103,Model!$P$2699)</f>
        <v>-0.02175327026</v>
      </c>
      <c r="S2715" s="373">
        <f>PPMT('Assumptions (T&amp;D) old'!$B$100,Model!Z$1,'Assumptions (T&amp;D) old'!$B$103,Model!$P$2699)</f>
        <v>-0.02278655059</v>
      </c>
      <c r="T2715" s="373">
        <f>PPMT('Assumptions (T&amp;D) old'!$B$100,Model!AA$1,'Assumptions (T&amp;D) old'!$B$103,Model!$P$2699)</f>
        <v>-0.02386891175</v>
      </c>
      <c r="U2715" s="373">
        <f>PPMT('Assumptions (T&amp;D) old'!$B$100,Model!AB$1,'Assumptions (T&amp;D) old'!$B$103,Model!$P$2699)</f>
        <v>-0.02500268506</v>
      </c>
      <c r="V2715" s="373">
        <f>PPMT('Assumptions (T&amp;D) old'!$B$100,Model!AC$1,'Assumptions (T&amp;D) old'!$B$103,Model!$P$2699)</f>
        <v>-0.0261903126</v>
      </c>
      <c r="W2715" s="373">
        <f>PPMT('Assumptions (T&amp;D) old'!$B$100,Model!AD$1,'Assumptions (T&amp;D) old'!$B$103,Model!$P$2699)</f>
        <v>-0.02743435244</v>
      </c>
      <c r="X2715" s="373">
        <f>PPMT('Assumptions (T&amp;D) old'!$B$100,Model!AE$1,'Assumptions (T&amp;D) old'!$B$103,Model!$P$2699)</f>
        <v>-0.02873748419</v>
      </c>
      <c r="Y2715" s="373">
        <f>PPMT('Assumptions (T&amp;D) old'!$B$100,Model!AF$1,'Assumptions (T&amp;D) old'!$B$103,Model!$P$2699)</f>
        <v>-0.03010251468</v>
      </c>
      <c r="Z2715" s="373">
        <f>PPMT('Assumptions (T&amp;D) old'!$B$100,Model!AG$1,'Assumptions (T&amp;D) old'!$B$103,Model!$P$2699)</f>
        <v>-0.03153238413</v>
      </c>
      <c r="AA2715" s="373">
        <f>PPMT('Assumptions (T&amp;D) old'!$B$100,Model!AH$1,'Assumptions (T&amp;D) old'!$B$103,Model!$P$2699)</f>
        <v>-0.03303017238</v>
      </c>
      <c r="AB2715" s="373">
        <f>PPMT('Assumptions (T&amp;D) old'!$B$100,Model!AI$1,'Assumptions (T&amp;D) old'!$B$103,Model!$P$2699)</f>
        <v>-0.03459910557</v>
      </c>
      <c r="AC2715" s="373">
        <f>PPMT('Assumptions (T&amp;D) old'!$B$100,Model!AJ$1,'Assumptions (T&amp;D) old'!$B$103,Model!$P$2699)</f>
        <v>-0.03624256308</v>
      </c>
      <c r="AD2715" s="373">
        <f>PPMT('Assumptions (T&amp;D) old'!$B$100,Model!AK$1,'Assumptions (T&amp;D) old'!$B$103,Model!$P$2699)</f>
        <v>-0.03796408483</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-0.04525462781</v>
      </c>
      <c r="R2716" s="373">
        <f>PPMT('Assumptions (T&amp;D) old'!$B$100,Model!X$1,'Assumptions (T&amp;D) old'!$B$103,Model!$Q$2699)</f>
        <v>-0.04740422263</v>
      </c>
      <c r="S2716" s="373">
        <f>PPMT('Assumptions (T&amp;D) old'!$B$100,Model!Y$1,'Assumptions (T&amp;D) old'!$B$103,Model!$Q$2699)</f>
        <v>-0.0496559232</v>
      </c>
      <c r="T2716" s="373">
        <f>PPMT('Assumptions (T&amp;D) old'!$B$100,Model!Z$1,'Assumptions (T&amp;D) old'!$B$103,Model!$Q$2699)</f>
        <v>-0.05201457956</v>
      </c>
      <c r="U2716" s="373">
        <f>PPMT('Assumptions (T&amp;D) old'!$B$100,Model!AA$1,'Assumptions (T&amp;D) old'!$B$103,Model!$Q$2699)</f>
        <v>-0.05448527208</v>
      </c>
      <c r="V2716" s="373">
        <f>PPMT('Assumptions (T&amp;D) old'!$B$100,Model!AB$1,'Assumptions (T&amp;D) old'!$B$103,Model!$Q$2699)</f>
        <v>-0.05707332251</v>
      </c>
      <c r="W2716" s="373">
        <f>PPMT('Assumptions (T&amp;D) old'!$B$100,Model!AC$1,'Assumptions (T&amp;D) old'!$B$103,Model!$Q$2699)</f>
        <v>-0.05978430533</v>
      </c>
      <c r="X2716" s="373">
        <f>PPMT('Assumptions (T&amp;D) old'!$B$100,Model!AD$1,'Assumptions (T&amp;D) old'!$B$103,Model!$Q$2699)</f>
        <v>-0.06262405983</v>
      </c>
      <c r="Y2716" s="373">
        <f>PPMT('Assumptions (T&amp;D) old'!$B$100,Model!AE$1,'Assumptions (T&amp;D) old'!$B$103,Model!$Q$2699)</f>
        <v>-0.06559870267</v>
      </c>
      <c r="Z2716" s="373">
        <f>PPMT('Assumptions (T&amp;D) old'!$B$100,Model!AF$1,'Assumptions (T&amp;D) old'!$B$103,Model!$Q$2699)</f>
        <v>-0.06871464105</v>
      </c>
      <c r="AA2716" s="373">
        <f>PPMT('Assumptions (T&amp;D) old'!$B$100,Model!AG$1,'Assumptions (T&amp;D) old'!$B$103,Model!$Q$2699)</f>
        <v>-0.0719785865</v>
      </c>
      <c r="AB2716" s="373">
        <f>PPMT('Assumptions (T&amp;D) old'!$B$100,Model!AH$1,'Assumptions (T&amp;D) old'!$B$103,Model!$Q$2699)</f>
        <v>-0.07539756936</v>
      </c>
      <c r="AC2716" s="373">
        <f>PPMT('Assumptions (T&amp;D) old'!$B$100,Model!AI$1,'Assumptions (T&amp;D) old'!$B$103,Model!$Q$2699)</f>
        <v>-0.0789789539</v>
      </c>
      <c r="AD2716" s="373">
        <f>PPMT('Assumptions (T&amp;D) old'!$B$100,Model!AJ$1,'Assumptions (T&amp;D) old'!$B$103,Model!$Q$2699)</f>
        <v>-0.08273045421</v>
      </c>
      <c r="AE2716" s="373">
        <f>PPMT('Assumptions (T&amp;D) old'!$B$100,Model!AK$1,'Assumptions (T&amp;D) old'!$B$103,Model!$Q$2699)</f>
        <v>-0.08666015079</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-0.01624244399</v>
      </c>
      <c r="S2717" s="373">
        <f>PPMT('Assumptions (T&amp;D) old'!$B$100,Model!X$1,'Assumptions (T&amp;D) old'!$B$103,Model!$R$2699)</f>
        <v>-0.01701396008</v>
      </c>
      <c r="T2717" s="373">
        <f>PPMT('Assumptions (T&amp;D) old'!$B$100,Model!Y$1,'Assumptions (T&amp;D) old'!$B$103,Model!$R$2699)</f>
        <v>-0.01782212319</v>
      </c>
      <c r="U2717" s="373">
        <f>PPMT('Assumptions (T&amp;D) old'!$B$100,Model!Z$1,'Assumptions (T&amp;D) old'!$B$103,Model!$R$2699)</f>
        <v>-0.01866867404</v>
      </c>
      <c r="V2717" s="373">
        <f>PPMT('Assumptions (T&amp;D) old'!$B$100,Model!AA$1,'Assumptions (T&amp;D) old'!$B$103,Model!$R$2699)</f>
        <v>-0.01955543605</v>
      </c>
      <c r="W2717" s="373">
        <f>PPMT('Assumptions (T&amp;D) old'!$B$100,Model!AB$1,'Assumptions (T&amp;D) old'!$B$103,Model!$R$2699)</f>
        <v>-0.02048431927</v>
      </c>
      <c r="X2717" s="373">
        <f>PPMT('Assumptions (T&amp;D) old'!$B$100,Model!AC$1,'Assumptions (T&amp;D) old'!$B$103,Model!$R$2699)</f>
        <v>-0.02145732443</v>
      </c>
      <c r="Y2717" s="373">
        <f>PPMT('Assumptions (T&amp;D) old'!$B$100,Model!AD$1,'Assumptions (T&amp;D) old'!$B$103,Model!$R$2699)</f>
        <v>-0.02247654734</v>
      </c>
      <c r="Z2717" s="373">
        <f>PPMT('Assumptions (T&amp;D) old'!$B$100,Model!AE$1,'Assumptions (T&amp;D) old'!$B$103,Model!$R$2699)</f>
        <v>-0.02354418334</v>
      </c>
      <c r="AA2717" s="373">
        <f>PPMT('Assumptions (T&amp;D) old'!$B$100,Model!AF$1,'Assumptions (T&amp;D) old'!$B$103,Model!$R$2699)</f>
        <v>-0.02466253205</v>
      </c>
      <c r="AB2717" s="373">
        <f>PPMT('Assumptions (T&amp;D) old'!$B$100,Model!AG$1,'Assumptions (T&amp;D) old'!$B$103,Model!$R$2699)</f>
        <v>-0.02583400232</v>
      </c>
      <c r="AC2717" s="373">
        <f>PPMT('Assumptions (T&amp;D) old'!$B$100,Model!AH$1,'Assumptions (T&amp;D) old'!$B$103,Model!$R$2699)</f>
        <v>-0.02706111743</v>
      </c>
      <c r="AD2717" s="373">
        <f>PPMT('Assumptions (T&amp;D) old'!$B$100,Model!AI$1,'Assumptions (T&amp;D) old'!$B$103,Model!$R$2699)</f>
        <v>-0.02834652051</v>
      </c>
      <c r="AE2717" s="373">
        <f>PPMT('Assumptions (T&amp;D) old'!$B$100,Model!AJ$1,'Assumptions (T&amp;D) old'!$B$103,Model!$R$2699)</f>
        <v>-0.02969298023</v>
      </c>
      <c r="AF2717" s="373">
        <f>PPMT('Assumptions (T&amp;D) old'!$B$100,Model!AK$1,'Assumptions (T&amp;D) old'!$B$103,Model!$R$2699)</f>
        <v>-0.03110339679</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-0.02444190539</v>
      </c>
      <c r="T2718" s="373">
        <f>PPMT('Assumptions (T&amp;D) old'!$B$100,Model!X$1,'Assumptions (T&amp;D) old'!$B$103,Model!$S$2699)</f>
        <v>-0.02560289589</v>
      </c>
      <c r="U2718" s="373">
        <f>PPMT('Assumptions (T&amp;D) old'!$B$100,Model!Y$1,'Assumptions (T&amp;D) old'!$B$103,Model!$S$2699)</f>
        <v>-0.02681903345</v>
      </c>
      <c r="V2718" s="373">
        <f>PPMT('Assumptions (T&amp;D) old'!$B$100,Model!Z$1,'Assumptions (T&amp;D) old'!$B$103,Model!$S$2699)</f>
        <v>-0.02809293753</v>
      </c>
      <c r="W2718" s="373">
        <f>PPMT('Assumptions (T&amp;D) old'!$B$100,Model!AA$1,'Assumptions (T&amp;D) old'!$B$103,Model!$S$2699)</f>
        <v>-0.02942735207</v>
      </c>
      <c r="X2718" s="373">
        <f>PPMT('Assumptions (T&amp;D) old'!$B$100,Model!AB$1,'Assumptions (T&amp;D) old'!$B$103,Model!$S$2699)</f>
        <v>-0.03082515129</v>
      </c>
      <c r="Y2718" s="373">
        <f>PPMT('Assumptions (T&amp;D) old'!$B$100,Model!AC$1,'Assumptions (T&amp;D) old'!$B$103,Model!$S$2699)</f>
        <v>-0.03228934598</v>
      </c>
      <c r="Z2718" s="373">
        <f>PPMT('Assumptions (T&amp;D) old'!$B$100,Model!AD$1,'Assumptions (T&amp;D) old'!$B$103,Model!$S$2699)</f>
        <v>-0.03382308991</v>
      </c>
      <c r="AA2718" s="373">
        <f>PPMT('Assumptions (T&amp;D) old'!$B$100,Model!AE$1,'Assumptions (T&amp;D) old'!$B$103,Model!$S$2699)</f>
        <v>-0.03542968668</v>
      </c>
      <c r="AB2718" s="373">
        <f>PPMT('Assumptions (T&amp;D) old'!$B$100,Model!AF$1,'Assumptions (T&amp;D) old'!$B$103,Model!$S$2699)</f>
        <v>-0.0371125968</v>
      </c>
      <c r="AC2718" s="373">
        <f>PPMT('Assumptions (T&amp;D) old'!$B$100,Model!AG$1,'Assumptions (T&amp;D) old'!$B$103,Model!$S$2699)</f>
        <v>-0.03887544515</v>
      </c>
      <c r="AD2718" s="373">
        <f>PPMT('Assumptions (T&amp;D) old'!$B$100,Model!AH$1,'Assumptions (T&amp;D) old'!$B$103,Model!$S$2699)</f>
        <v>-0.04072202879</v>
      </c>
      <c r="AE2718" s="373">
        <f>PPMT('Assumptions (T&amp;D) old'!$B$100,Model!AI$1,'Assumptions (T&amp;D) old'!$B$103,Model!$S$2699)</f>
        <v>-0.04265632516</v>
      </c>
      <c r="AF2718" s="373">
        <f>PPMT('Assumptions (T&amp;D) old'!$B$100,Model!AJ$1,'Assumptions (T&amp;D) old'!$B$103,Model!$S$2699)</f>
        <v>-0.0446825006</v>
      </c>
      <c r="AG2718" s="373">
        <f>PPMT('Assumptions (T&amp;D) old'!$B$100,Model!AK$1,'Assumptions (T&amp;D) old'!$B$103,Model!$S$2699)</f>
        <v>-0.04680491938</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-0.02877015563</v>
      </c>
      <c r="U2719" s="373">
        <f>PPMT('Assumptions (T&amp;D) old'!$B$100,Model!X$1,'Assumptions (T&amp;D) old'!$B$103,Model!$T$2699)</f>
        <v>-0.03013673802</v>
      </c>
      <c r="V2719" s="373">
        <f>PPMT('Assumptions (T&amp;D) old'!$B$100,Model!Y$1,'Assumptions (T&amp;D) old'!$B$103,Model!$T$2699)</f>
        <v>-0.03156823307</v>
      </c>
      <c r="W2719" s="373">
        <f>PPMT('Assumptions (T&amp;D) old'!$B$100,Model!Z$1,'Assumptions (T&amp;D) old'!$B$103,Model!$T$2699)</f>
        <v>-0.03306772414</v>
      </c>
      <c r="X2719" s="373">
        <f>PPMT('Assumptions (T&amp;D) old'!$B$100,Model!AA$1,'Assumptions (T&amp;D) old'!$B$103,Model!$T$2699)</f>
        <v>-0.03463844104</v>
      </c>
      <c r="Y2719" s="373">
        <f>PPMT('Assumptions (T&amp;D) old'!$B$100,Model!AB$1,'Assumptions (T&amp;D) old'!$B$103,Model!$T$2699)</f>
        <v>-0.03628376699</v>
      </c>
      <c r="Z2719" s="373">
        <f>PPMT('Assumptions (T&amp;D) old'!$B$100,Model!AC$1,'Assumptions (T&amp;D) old'!$B$103,Model!$T$2699)</f>
        <v>-0.03800724592</v>
      </c>
      <c r="AA2719" s="373">
        <f>PPMT('Assumptions (T&amp;D) old'!$B$100,Model!AD$1,'Assumptions (T&amp;D) old'!$B$103,Model!$T$2699)</f>
        <v>-0.0398125901</v>
      </c>
      <c r="AB2719" s="373">
        <f>PPMT('Assumptions (T&amp;D) old'!$B$100,Model!AE$1,'Assumptions (T&amp;D) old'!$B$103,Model!$T$2699)</f>
        <v>-0.04170368813</v>
      </c>
      <c r="AC2719" s="373">
        <f>PPMT('Assumptions (T&amp;D) old'!$B$100,Model!AF$1,'Assumptions (T&amp;D) old'!$B$103,Model!$T$2699)</f>
        <v>-0.04368461332</v>
      </c>
      <c r="AD2719" s="373">
        <f>PPMT('Assumptions (T&amp;D) old'!$B$100,Model!AG$1,'Assumptions (T&amp;D) old'!$B$103,Model!$T$2699)</f>
        <v>-0.04575963245</v>
      </c>
      <c r="AE2719" s="373">
        <f>PPMT('Assumptions (T&amp;D) old'!$B$100,Model!AH$1,'Assumptions (T&amp;D) old'!$B$103,Model!$T$2699)</f>
        <v>-0.04793321499</v>
      </c>
      <c r="AF2719" s="373">
        <f>PPMT('Assumptions (T&amp;D) old'!$B$100,Model!AI$1,'Assumptions (T&amp;D) old'!$B$103,Model!$T$2699)</f>
        <v>-0.05021004271</v>
      </c>
      <c r="AG2719" s="373">
        <f>PPMT('Assumptions (T&amp;D) old'!$B$100,Model!AJ$1,'Assumptions (T&amp;D) old'!$B$103,Model!$T$2699)</f>
        <v>-0.05259501974</v>
      </c>
      <c r="AH2719" s="373">
        <f>PPMT('Assumptions (T&amp;D) old'!$B$100,Model!AK$1,'Assumptions (T&amp;D) old'!$B$103,Model!$T$2699)</f>
        <v>-0.05509328317</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-0.02913356135</v>
      </c>
      <c r="V2720" s="373">
        <f>PPMT('Assumptions (T&amp;D) old'!$B$100,Model!X$1,'Assumptions (T&amp;D) old'!$B$103,Model!$U$2699)</f>
        <v>-0.03051740551</v>
      </c>
      <c r="W2720" s="373">
        <f>PPMT('Assumptions (T&amp;D) old'!$B$100,Model!Y$1,'Assumptions (T&amp;D) old'!$B$103,Model!$U$2699)</f>
        <v>-0.03196698227</v>
      </c>
      <c r="X2720" s="373">
        <f>PPMT('Assumptions (T&amp;D) old'!$B$100,Model!Z$1,'Assumptions (T&amp;D) old'!$B$103,Model!$U$2699)</f>
        <v>-0.03348541393</v>
      </c>
      <c r="Y2720" s="373">
        <f>PPMT('Assumptions (T&amp;D) old'!$B$100,Model!AA$1,'Assumptions (T&amp;D) old'!$B$103,Model!$U$2699)</f>
        <v>-0.03507597109</v>
      </c>
      <c r="Z2720" s="373">
        <f>PPMT('Assumptions (T&amp;D) old'!$B$100,Model!AB$1,'Assumptions (T&amp;D) old'!$B$103,Model!$U$2699)</f>
        <v>-0.03674207972</v>
      </c>
      <c r="AA2720" s="373">
        <f>PPMT('Assumptions (T&amp;D) old'!$B$100,Model!AC$1,'Assumptions (T&amp;D) old'!$B$103,Model!$U$2699)</f>
        <v>-0.03848732851</v>
      </c>
      <c r="AB2720" s="373">
        <f>PPMT('Assumptions (T&amp;D) old'!$B$100,Model!AD$1,'Assumptions (T&amp;D) old'!$B$103,Model!$U$2699)</f>
        <v>-0.04031547661</v>
      </c>
      <c r="AC2720" s="373">
        <f>PPMT('Assumptions (T&amp;D) old'!$B$100,Model!AE$1,'Assumptions (T&amp;D) old'!$B$103,Model!$U$2699)</f>
        <v>-0.04223046175</v>
      </c>
      <c r="AD2720" s="373">
        <f>PPMT('Assumptions (T&amp;D) old'!$B$100,Model!AF$1,'Assumptions (T&amp;D) old'!$B$103,Model!$U$2699)</f>
        <v>-0.04423640868</v>
      </c>
      <c r="AE2720" s="373">
        <f>PPMT('Assumptions (T&amp;D) old'!$B$100,Model!AG$1,'Assumptions (T&amp;D) old'!$B$103,Model!$U$2699)</f>
        <v>-0.04633763809</v>
      </c>
      <c r="AF2720" s="373">
        <f>PPMT('Assumptions (T&amp;D) old'!$B$100,Model!AH$1,'Assumptions (T&amp;D) old'!$B$103,Model!$U$2699)</f>
        <v>-0.0485386759</v>
      </c>
      <c r="AG2720" s="373">
        <f>PPMT('Assumptions (T&amp;D) old'!$B$100,Model!AI$1,'Assumptions (T&amp;D) old'!$B$103,Model!$U$2699)</f>
        <v>-0.05084426301</v>
      </c>
      <c r="AH2720" s="373">
        <f>PPMT('Assumptions (T&amp;D) old'!$B$100,Model!AJ$1,'Assumptions (T&amp;D) old'!$B$103,Model!$U$2699)</f>
        <v>-0.0532593655</v>
      </c>
      <c r="AI2720" s="373">
        <f>PPMT('Assumptions (T&amp;D) old'!$B$100,Model!AK$1,'Assumptions (T&amp;D) old'!$B$103,Model!$U$2699)</f>
        <v>-0.05578918536</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-0.03019713476</v>
      </c>
      <c r="W2721" s="373">
        <f>PPMT('Assumptions (T&amp;D) old'!$B$100,Model!X$1,'Assumptions (T&amp;D) old'!$B$103,Model!$V$2699)</f>
        <v>-0.03163149866</v>
      </c>
      <c r="X2721" s="373">
        <f>PPMT('Assumptions (T&amp;D) old'!$B$100,Model!Y$1,'Assumptions (T&amp;D) old'!$B$103,Model!$V$2699)</f>
        <v>-0.03313399484</v>
      </c>
      <c r="Y2721" s="373">
        <f>PPMT('Assumptions (T&amp;D) old'!$B$100,Model!Z$1,'Assumptions (T&amp;D) old'!$B$103,Model!$V$2699)</f>
        <v>-0.0347078596</v>
      </c>
      <c r="Z2721" s="373">
        <f>PPMT('Assumptions (T&amp;D) old'!$B$100,Model!AA$1,'Assumptions (T&amp;D) old'!$B$103,Model!$V$2699)</f>
        <v>-0.03635648293</v>
      </c>
      <c r="AA2721" s="373">
        <f>PPMT('Assumptions (T&amp;D) old'!$B$100,Model!AB$1,'Assumptions (T&amp;D) old'!$B$103,Model!$V$2699)</f>
        <v>-0.03808341587</v>
      </c>
      <c r="AB2721" s="373">
        <f>PPMT('Assumptions (T&amp;D) old'!$B$100,Model!AC$1,'Assumptions (T&amp;D) old'!$B$103,Model!$V$2699)</f>
        <v>-0.03989237812</v>
      </c>
      <c r="AC2721" s="373">
        <f>PPMT('Assumptions (T&amp;D) old'!$B$100,Model!AD$1,'Assumptions (T&amp;D) old'!$B$103,Model!$V$2699)</f>
        <v>-0.04178726608</v>
      </c>
      <c r="AD2721" s="373">
        <f>PPMT('Assumptions (T&amp;D) old'!$B$100,Model!AE$1,'Assumptions (T&amp;D) old'!$B$103,Model!$V$2699)</f>
        <v>-0.04377216122</v>
      </c>
      <c r="AE2721" s="373">
        <f>PPMT('Assumptions (T&amp;D) old'!$B$100,Model!AF$1,'Assumptions (T&amp;D) old'!$B$103,Model!$V$2699)</f>
        <v>-0.04585133888</v>
      </c>
      <c r="AF2721" s="373">
        <f>PPMT('Assumptions (T&amp;D) old'!$B$100,Model!AG$1,'Assumptions (T&amp;D) old'!$B$103,Model!$V$2699)</f>
        <v>-0.04802927748</v>
      </c>
      <c r="AG2721" s="373">
        <f>PPMT('Assumptions (T&amp;D) old'!$B$100,Model!AH$1,'Assumptions (T&amp;D) old'!$B$103,Model!$V$2699)</f>
        <v>-0.05031066816</v>
      </c>
      <c r="AH2721" s="373">
        <f>PPMT('Assumptions (T&amp;D) old'!$B$100,Model!AI$1,'Assumptions (T&amp;D) old'!$B$103,Model!$V$2699)</f>
        <v>-0.0527004249</v>
      </c>
      <c r="AI2721" s="373">
        <f>PPMT('Assumptions (T&amp;D) old'!$B$100,Model!AJ$1,'Assumptions (T&amp;D) old'!$B$103,Model!$V$2699)</f>
        <v>-0.05520369508</v>
      </c>
      <c r="AJ2721" s="373">
        <f>PPMT('Assumptions (T&amp;D) old'!$B$100,Model!AK$1,'Assumptions (T&amp;D) old'!$B$103,Model!$V$2699)</f>
        <v>-0.0578258706</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-0.03079346688</v>
      </c>
      <c r="X2722" s="373">
        <f>PPMT('Assumptions (T&amp;D) old'!$B$100,Model!X$1,'Assumptions (T&amp;D) old'!$B$103,Model!$W$2699)</f>
        <v>-0.03225615656</v>
      </c>
      <c r="Y2722" s="373">
        <f>PPMT('Assumptions (T&amp;D) old'!$B$100,Model!Y$1,'Assumptions (T&amp;D) old'!$B$103,Model!$W$2699)</f>
        <v>-0.03378832399</v>
      </c>
      <c r="Z2722" s="373">
        <f>PPMT('Assumptions (T&amp;D) old'!$B$100,Model!Z$1,'Assumptions (T&amp;D) old'!$B$103,Model!$W$2699)</f>
        <v>-0.03539326938</v>
      </c>
      <c r="AA2722" s="373">
        <f>PPMT('Assumptions (T&amp;D) old'!$B$100,Model!AA$1,'Assumptions (T&amp;D) old'!$B$103,Model!$W$2699)</f>
        <v>-0.03707444968</v>
      </c>
      <c r="AB2722" s="373">
        <f>PPMT('Assumptions (T&amp;D) old'!$B$100,Model!AB$1,'Assumptions (T&amp;D) old'!$B$103,Model!$W$2699)</f>
        <v>-0.03883548604</v>
      </c>
      <c r="AC2722" s="373">
        <f>PPMT('Assumptions (T&amp;D) old'!$B$100,Model!AC$1,'Assumptions (T&amp;D) old'!$B$103,Model!$W$2699)</f>
        <v>-0.04068017162</v>
      </c>
      <c r="AD2722" s="373">
        <f>PPMT('Assumptions (T&amp;D) old'!$B$100,Model!AD$1,'Assumptions (T&amp;D) old'!$B$103,Model!$W$2699)</f>
        <v>-0.04261247978</v>
      </c>
      <c r="AE2722" s="373">
        <f>PPMT('Assumptions (T&amp;D) old'!$B$100,Model!AE$1,'Assumptions (T&amp;D) old'!$B$103,Model!$W$2699)</f>
        <v>-0.04463657256</v>
      </c>
      <c r="AF2722" s="373">
        <f>PPMT('Assumptions (T&amp;D) old'!$B$100,Model!AF$1,'Assumptions (T&amp;D) old'!$B$103,Model!$W$2699)</f>
        <v>-0.04675680976</v>
      </c>
      <c r="AG2722" s="373">
        <f>PPMT('Assumptions (T&amp;D) old'!$B$100,Model!AG$1,'Assumptions (T&amp;D) old'!$B$103,Model!$W$2699)</f>
        <v>-0.04897775823</v>
      </c>
      <c r="AH2722" s="373">
        <f>PPMT('Assumptions (T&amp;D) old'!$B$100,Model!AH$1,'Assumptions (T&amp;D) old'!$B$103,Model!$W$2699)</f>
        <v>-0.05130420174</v>
      </c>
      <c r="AI2722" s="373">
        <f>PPMT('Assumptions (T&amp;D) old'!$B$100,Model!AI$1,'Assumptions (T&amp;D) old'!$B$103,Model!$W$2699)</f>
        <v>-0.05374115132</v>
      </c>
      <c r="AJ2722" s="373">
        <f>PPMT('Assumptions (T&amp;D) old'!$B$100,Model!AJ$1,'Assumptions (T&amp;D) old'!$B$103,Model!$W$2699)</f>
        <v>-0.05629385601</v>
      </c>
      <c r="AK2722" s="373">
        <f>PPMT('Assumptions (T&amp;D) old'!$B$100,Model!AK$1,'Assumptions (T&amp;D) old'!$B$103,Model!$W$2699)</f>
        <v>-0.05896781417</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-0.03438504008</v>
      </c>
      <c r="Y2723" s="373">
        <f>PPMT('Assumptions (T&amp;D) old'!$B$100,Model!X$1,'Assumptions (T&amp;D) old'!$B$103,Model!$X$2699)</f>
        <v>-0.03601832948</v>
      </c>
      <c r="Z2723" s="373">
        <f>PPMT('Assumptions (T&amp;D) old'!$B$100,Model!Y$1,'Assumptions (T&amp;D) old'!$B$103,Model!$X$2699)</f>
        <v>-0.03772920013</v>
      </c>
      <c r="AA2723" s="373">
        <f>PPMT('Assumptions (T&amp;D) old'!$B$100,Model!Z$1,'Assumptions (T&amp;D) old'!$B$103,Model!$X$2699)</f>
        <v>-0.03952133714</v>
      </c>
      <c r="AB2723" s="373">
        <f>PPMT('Assumptions (T&amp;D) old'!$B$100,Model!AA$1,'Assumptions (T&amp;D) old'!$B$103,Model!$X$2699)</f>
        <v>-0.04139860065</v>
      </c>
      <c r="AC2723" s="373">
        <f>PPMT('Assumptions (T&amp;D) old'!$B$100,Model!AB$1,'Assumptions (T&amp;D) old'!$B$103,Model!$X$2699)</f>
        <v>-0.04336503419</v>
      </c>
      <c r="AD2723" s="373">
        <f>PPMT('Assumptions (T&amp;D) old'!$B$100,Model!AC$1,'Assumptions (T&amp;D) old'!$B$103,Model!$X$2699)</f>
        <v>-0.04542487331</v>
      </c>
      <c r="AE2723" s="373">
        <f>PPMT('Assumptions (T&amp;D) old'!$B$100,Model!AD$1,'Assumptions (T&amp;D) old'!$B$103,Model!$X$2699)</f>
        <v>-0.04758255479</v>
      </c>
      <c r="AF2723" s="373">
        <f>PPMT('Assumptions (T&amp;D) old'!$B$100,Model!AE$1,'Assumptions (T&amp;D) old'!$B$103,Model!$X$2699)</f>
        <v>-0.04984272614</v>
      </c>
      <c r="AG2723" s="373">
        <f>PPMT('Assumptions (T&amp;D) old'!$B$100,Model!AF$1,'Assumptions (T&amp;D) old'!$B$103,Model!$X$2699)</f>
        <v>-0.05221025564</v>
      </c>
      <c r="AH2723" s="373">
        <f>PPMT('Assumptions (T&amp;D) old'!$B$100,Model!AG$1,'Assumptions (T&amp;D) old'!$B$103,Model!$X$2699)</f>
        <v>-0.05469024278</v>
      </c>
      <c r="AI2723" s="373">
        <f>PPMT('Assumptions (T&amp;D) old'!$B$100,Model!AH$1,'Assumptions (T&amp;D) old'!$B$103,Model!$X$2699)</f>
        <v>-0.05728802931</v>
      </c>
      <c r="AJ2723" s="373">
        <f>PPMT('Assumptions (T&amp;D) old'!$B$100,Model!AI$1,'Assumptions (T&amp;D) old'!$B$103,Model!$X$2699)</f>
        <v>-0.0600092107</v>
      </c>
      <c r="AK2723" s="373">
        <f>PPMT('Assumptions (T&amp;D) old'!$B$100,Model!AJ$1,'Assumptions (T&amp;D) old'!$B$103,Model!$X$2699)</f>
        <v>-0.06285964821</v>
      </c>
      <c r="AL2723" s="373">
        <f>PPMT('Assumptions (T&amp;D) old'!$B$100,Model!AK$1,'Assumptions (T&amp;D) old'!$B$103,Model!$X$2699)</f>
        <v>-0.0658454815</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-0.03545385947</v>
      </c>
      <c r="Z2724" s="373">
        <f>PPMT('Assumptions (T&amp;D) old'!$B$100,Model!X$1,'Assumptions (T&amp;D) old'!$B$103,Model!$Y$2699)</f>
        <v>-0.03713791779</v>
      </c>
      <c r="AA2724" s="373">
        <f>PPMT('Assumptions (T&amp;D) old'!$B$100,Model!Y$1,'Assumptions (T&amp;D) old'!$B$103,Model!$Y$2699)</f>
        <v>-0.03890196889</v>
      </c>
      <c r="AB2724" s="373">
        <f>PPMT('Assumptions (T&amp;D) old'!$B$100,Model!Z$1,'Assumptions (T&amp;D) old'!$B$103,Model!$Y$2699)</f>
        <v>-0.04074981241</v>
      </c>
      <c r="AC2724" s="373">
        <f>PPMT('Assumptions (T&amp;D) old'!$B$100,Model!AA$1,'Assumptions (T&amp;D) old'!$B$103,Model!$Y$2699)</f>
        <v>-0.0426854285</v>
      </c>
      <c r="AD2724" s="373">
        <f>PPMT('Assumptions (T&amp;D) old'!$B$100,Model!AB$1,'Assumptions (T&amp;D) old'!$B$103,Model!$Y$2699)</f>
        <v>-0.04471298636</v>
      </c>
      <c r="AE2724" s="373">
        <f>PPMT('Assumptions (T&amp;D) old'!$B$100,Model!AC$1,'Assumptions (T&amp;D) old'!$B$103,Model!$Y$2699)</f>
        <v>-0.04683685321</v>
      </c>
      <c r="AF2724" s="373">
        <f>PPMT('Assumptions (T&amp;D) old'!$B$100,Model!AD$1,'Assumptions (T&amp;D) old'!$B$103,Model!$Y$2699)</f>
        <v>-0.04906160373</v>
      </c>
      <c r="AG2724" s="373">
        <f>PPMT('Assumptions (T&amp;D) old'!$B$100,Model!AE$1,'Assumptions (T&amp;D) old'!$B$103,Model!$Y$2699)</f>
        <v>-0.05139202991</v>
      </c>
      <c r="AH2724" s="373">
        <f>PPMT('Assumptions (T&amp;D) old'!$B$100,Model!AF$1,'Assumptions (T&amp;D) old'!$B$103,Model!$Y$2699)</f>
        <v>-0.05383315133</v>
      </c>
      <c r="AI2724" s="373">
        <f>PPMT('Assumptions (T&amp;D) old'!$B$100,Model!AG$1,'Assumptions (T&amp;D) old'!$B$103,Model!$Y$2699)</f>
        <v>-0.05639022602</v>
      </c>
      <c r="AJ2724" s="373">
        <f>PPMT('Assumptions (T&amp;D) old'!$B$100,Model!AH$1,'Assumptions (T&amp;D) old'!$B$103,Model!$Y$2699)</f>
        <v>-0.05906876176</v>
      </c>
      <c r="AK2724" s="373">
        <f>PPMT('Assumptions (T&amp;D) old'!$B$100,Model!AI$1,'Assumptions (T&amp;D) old'!$B$103,Model!$Y$2699)</f>
        <v>-0.06187452794</v>
      </c>
      <c r="AL2724" s="373">
        <f>PPMT('Assumptions (T&amp;D) old'!$B$100,Model!AJ$1,'Assumptions (T&amp;D) old'!$B$103,Model!$Y$2699)</f>
        <v>-0.06481356802</v>
      </c>
      <c r="AM2724" s="373">
        <f>PPMT('Assumptions (T&amp;D) old'!$B$100,Model!AK$1,'Assumptions (T&amp;D) old'!$B$103,Model!$Y$2699)</f>
        <v>-0.0678922125</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-0.03655148333</v>
      </c>
      <c r="AA2725" s="373">
        <f>PPMT('Assumptions (T&amp;D) old'!$B$100,Model!X$1,'Assumptions (T&amp;D) old'!$B$103,Model!$Z$2699)</f>
        <v>-0.03828767879</v>
      </c>
      <c r="AB2725" s="373">
        <f>PPMT('Assumptions (T&amp;D) old'!$B$100,Model!Y$1,'Assumptions (T&amp;D) old'!$B$103,Model!$Z$2699)</f>
        <v>-0.04010634353</v>
      </c>
      <c r="AC2725" s="373">
        <f>PPMT('Assumptions (T&amp;D) old'!$B$100,Model!Z$1,'Assumptions (T&amp;D) old'!$B$103,Model!$Z$2699)</f>
        <v>-0.04201139485</v>
      </c>
      <c r="AD2725" s="373">
        <f>PPMT('Assumptions (T&amp;D) old'!$B$100,Model!AA$1,'Assumptions (T&amp;D) old'!$B$103,Model!$Z$2699)</f>
        <v>-0.0440069361</v>
      </c>
      <c r="AE2725" s="373">
        <f>PPMT('Assumptions (T&amp;D) old'!$B$100,Model!AB$1,'Assumptions (T&amp;D) old'!$B$103,Model!$Z$2699)</f>
        <v>-0.04609726557</v>
      </c>
      <c r="AF2725" s="373">
        <f>PPMT('Assumptions (T&amp;D) old'!$B$100,Model!AC$1,'Assumptions (T&amp;D) old'!$B$103,Model!$Z$2699)</f>
        <v>-0.04828688568</v>
      </c>
      <c r="AG2725" s="373">
        <f>PPMT('Assumptions (T&amp;D) old'!$B$100,Model!AD$1,'Assumptions (T&amp;D) old'!$B$103,Model!$Z$2699)</f>
        <v>-0.05058051275</v>
      </c>
      <c r="AH2725" s="373">
        <f>PPMT('Assumptions (T&amp;D) old'!$B$100,Model!AE$1,'Assumptions (T&amp;D) old'!$B$103,Model!$Z$2699)</f>
        <v>-0.05298308711</v>
      </c>
      <c r="AI2725" s="373">
        <f>PPMT('Assumptions (T&amp;D) old'!$B$100,Model!AF$1,'Assumptions (T&amp;D) old'!$B$103,Model!$Z$2699)</f>
        <v>-0.05549978374</v>
      </c>
      <c r="AJ2725" s="373">
        <f>PPMT('Assumptions (T&amp;D) old'!$B$100,Model!AG$1,'Assumptions (T&amp;D) old'!$B$103,Model!$Z$2699)</f>
        <v>-0.05813602347</v>
      </c>
      <c r="AK2725" s="373">
        <f>PPMT('Assumptions (T&amp;D) old'!$B$100,Model!AH$1,'Assumptions (T&amp;D) old'!$B$103,Model!$Z$2699)</f>
        <v>-0.06089748459</v>
      </c>
      <c r="AL2725" s="373">
        <f>PPMT('Assumptions (T&amp;D) old'!$B$100,Model!AI$1,'Assumptions (T&amp;D) old'!$B$103,Model!$Z$2699)</f>
        <v>-0.0637901151</v>
      </c>
      <c r="AM2725" s="373">
        <f>PPMT('Assumptions (T&amp;D) old'!$B$100,Model!AJ$1,'Assumptions (T&amp;D) old'!$B$103,Model!$Z$2699)</f>
        <v>-0.06682014557</v>
      </c>
      <c r="AN2725" s="373">
        <f>PPMT('Assumptions (T&amp;D) old'!$B$100,Model!AK$1,'Assumptions (T&amp;D) old'!$B$103,Model!$Z$2699)</f>
        <v>-0.06999410249</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-0.0376786325</v>
      </c>
      <c r="AB2726" s="373">
        <f>PPMT('Assumptions (T&amp;D) old'!$B$100,Model!X$1,'Assumptions (T&amp;D) old'!$B$103,Model!$AA$2699)</f>
        <v>-0.03946836754</v>
      </c>
      <c r="AC2726" s="373">
        <f>PPMT('Assumptions (T&amp;D) old'!$B$100,Model!Y$1,'Assumptions (T&amp;D) old'!$B$103,Model!$AA$2699)</f>
        <v>-0.041343115</v>
      </c>
      <c r="AD2726" s="373">
        <f>PPMT('Assumptions (T&amp;D) old'!$B$100,Model!Z$1,'Assumptions (T&amp;D) old'!$B$103,Model!$AA$2699)</f>
        <v>-0.04330691296</v>
      </c>
      <c r="AE2726" s="373">
        <f>PPMT('Assumptions (T&amp;D) old'!$B$100,Model!AA$1,'Assumptions (T&amp;D) old'!$B$103,Model!$AA$2699)</f>
        <v>-0.04536399132</v>
      </c>
      <c r="AF2726" s="373">
        <f>PPMT('Assumptions (T&amp;D) old'!$B$100,Model!AB$1,'Assumptions (T&amp;D) old'!$B$103,Model!$AA$2699)</f>
        <v>-0.04751878091</v>
      </c>
      <c r="AG2726" s="373">
        <f>PPMT('Assumptions (T&amp;D) old'!$B$100,Model!AC$1,'Assumptions (T&amp;D) old'!$B$103,Model!$AA$2699)</f>
        <v>-0.04977592301</v>
      </c>
      <c r="AH2726" s="373">
        <f>PPMT('Assumptions (T&amp;D) old'!$B$100,Model!AD$1,'Assumptions (T&amp;D) old'!$B$103,Model!$AA$2699)</f>
        <v>-0.05214027935</v>
      </c>
      <c r="AI2726" s="373">
        <f>PPMT('Assumptions (T&amp;D) old'!$B$100,Model!AE$1,'Assumptions (T&amp;D) old'!$B$103,Model!$AA$2699)</f>
        <v>-0.05461694262</v>
      </c>
      <c r="AJ2726" s="373">
        <f>PPMT('Assumptions (T&amp;D) old'!$B$100,Model!AF$1,'Assumptions (T&amp;D) old'!$B$103,Model!$AA$2699)</f>
        <v>-0.05721124739</v>
      </c>
      <c r="AK2726" s="373">
        <f>PPMT('Assumptions (T&amp;D) old'!$B$100,Model!AG$1,'Assumptions (T&amp;D) old'!$B$103,Model!$AA$2699)</f>
        <v>-0.05992878164</v>
      </c>
      <c r="AL2726" s="373">
        <f>PPMT('Assumptions (T&amp;D) old'!$B$100,Model!AH$1,'Assumptions (T&amp;D) old'!$B$103,Model!$AA$2699)</f>
        <v>-0.06277539877</v>
      </c>
      <c r="AM2726" s="373">
        <f>PPMT('Assumptions (T&amp;D) old'!$B$100,Model!AI$1,'Assumptions (T&amp;D) old'!$B$103,Model!$AA$2699)</f>
        <v>-0.06575723021</v>
      </c>
      <c r="AN2726" s="373">
        <f>PPMT('Assumptions (T&amp;D) old'!$B$100,Model!AJ$1,'Assumptions (T&amp;D) old'!$B$103,Model!$AA$2699)</f>
        <v>-0.06888069865</v>
      </c>
      <c r="AO2726" s="373">
        <f>PPMT('Assumptions (T&amp;D) old'!$B$100,Model!AK$1,'Assumptions (T&amp;D) old'!$B$103,Model!$AA$2699)</f>
        <v>-0.07215253183</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-0.03883604505</v>
      </c>
      <c r="AC2727" s="373">
        <f>PPMT('Assumptions (T&amp;D) old'!$B$100,Model!X$1,'Assumptions (T&amp;D) old'!$B$103,Model!$AB$2699)</f>
        <v>-0.04068075719</v>
      </c>
      <c r="AD2727" s="373">
        <f>PPMT('Assumptions (T&amp;D) old'!$B$100,Model!Y$1,'Assumptions (T&amp;D) old'!$B$103,Model!$AB$2699)</f>
        <v>-0.04261309315</v>
      </c>
      <c r="AE2727" s="373">
        <f>PPMT('Assumptions (T&amp;D) old'!$B$100,Model!Z$1,'Assumptions (T&amp;D) old'!$B$103,Model!$AB$2699)</f>
        <v>-0.04463721508</v>
      </c>
      <c r="AF2727" s="373">
        <f>PPMT('Assumptions (T&amp;D) old'!$B$100,Model!AA$1,'Assumptions (T&amp;D) old'!$B$103,Model!$AB$2699)</f>
        <v>-0.04675748279</v>
      </c>
      <c r="AG2727" s="373">
        <f>PPMT('Assumptions (T&amp;D) old'!$B$100,Model!AB$1,'Assumptions (T&amp;D) old'!$B$103,Model!$AB$2699)</f>
        <v>-0.04897846323</v>
      </c>
      <c r="AH2727" s="373">
        <f>PPMT('Assumptions (T&amp;D) old'!$B$100,Model!AC$1,'Assumptions (T&amp;D) old'!$B$103,Model!$AB$2699)</f>
        <v>-0.05130494023</v>
      </c>
      <c r="AI2727" s="373">
        <f>PPMT('Assumptions (T&amp;D) old'!$B$100,Model!AD$1,'Assumptions (T&amp;D) old'!$B$103,Model!$AB$2699)</f>
        <v>-0.05374192489</v>
      </c>
      <c r="AJ2727" s="373">
        <f>PPMT('Assumptions (T&amp;D) old'!$B$100,Model!AE$1,'Assumptions (T&amp;D) old'!$B$103,Model!$AB$2699)</f>
        <v>-0.05629466632</v>
      </c>
      <c r="AK2727" s="373">
        <f>PPMT('Assumptions (T&amp;D) old'!$B$100,Model!AF$1,'Assumptions (T&amp;D) old'!$B$103,Model!$AB$2699)</f>
        <v>-0.05896866297</v>
      </c>
      <c r="AL2727" s="373">
        <f>PPMT('Assumptions (T&amp;D) old'!$B$100,Model!AG$1,'Assumptions (T&amp;D) old'!$B$103,Model!$AB$2699)</f>
        <v>-0.06176967446</v>
      </c>
      <c r="AM2727" s="373">
        <f>PPMT('Assumptions (T&amp;D) old'!$B$100,Model!AH$1,'Assumptions (T&amp;D) old'!$B$103,Model!$AB$2699)</f>
        <v>-0.064703734</v>
      </c>
      <c r="AN2727" s="373">
        <f>PPMT('Assumptions (T&amp;D) old'!$B$100,Model!AI$1,'Assumptions (T&amp;D) old'!$B$103,Model!$AB$2699)</f>
        <v>-0.06777716136</v>
      </c>
      <c r="AO2727" s="373">
        <f>PPMT('Assumptions (T&amp;D) old'!$B$100,Model!AJ$1,'Assumptions (T&amp;D) old'!$B$103,Model!$AB$2699)</f>
        <v>-0.07099657653</v>
      </c>
      <c r="AP2727" s="373">
        <f>PPMT('Assumptions (T&amp;D) old'!$B$100,Model!AK$1,'Assumptions (T&amp;D) old'!$B$103,Model!$AB$2699)</f>
        <v>-0.07436891391</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-0.04002556683</v>
      </c>
      <c r="AD2728" s="373">
        <f>PPMT('Assumptions (T&amp;D) old'!$B$100,Model!X$1,'Assumptions (T&amp;D) old'!$B$103,Model!$AC$2699)</f>
        <v>-0.04192678126</v>
      </c>
      <c r="AE2728" s="373">
        <f>PPMT('Assumptions (T&amp;D) old'!$B$100,Model!Y$1,'Assumptions (T&amp;D) old'!$B$103,Model!$AC$2699)</f>
        <v>-0.04391830336</v>
      </c>
      <c r="AF2728" s="373">
        <f>PPMT('Assumptions (T&amp;D) old'!$B$100,Model!Z$1,'Assumptions (T&amp;D) old'!$B$103,Model!$AC$2699)</f>
        <v>-0.04600442277</v>
      </c>
      <c r="AG2728" s="373">
        <f>PPMT('Assumptions (T&amp;D) old'!$B$100,Model!AA$1,'Assumptions (T&amp;D) old'!$B$103,Model!$AC$2699)</f>
        <v>-0.04818963286</v>
      </c>
      <c r="AH2728" s="373">
        <f>PPMT('Assumptions (T&amp;D) old'!$B$100,Model!AB$1,'Assumptions (T&amp;D) old'!$B$103,Model!$AC$2699)</f>
        <v>-0.05047864042</v>
      </c>
      <c r="AI2728" s="373">
        <f>PPMT('Assumptions (T&amp;D) old'!$B$100,Model!AC$1,'Assumptions (T&amp;D) old'!$B$103,Model!$AC$2699)</f>
        <v>-0.05287637584</v>
      </c>
      <c r="AJ2728" s="373">
        <f>PPMT('Assumptions (T&amp;D) old'!$B$100,Model!AD$1,'Assumptions (T&amp;D) old'!$B$103,Model!$AC$2699)</f>
        <v>-0.05538800369</v>
      </c>
      <c r="AK2728" s="373">
        <f>PPMT('Assumptions (T&amp;D) old'!$B$100,Model!AE$1,'Assumptions (T&amp;D) old'!$B$103,Model!$AC$2699)</f>
        <v>-0.05801893386</v>
      </c>
      <c r="AL2728" s="373">
        <f>PPMT('Assumptions (T&amp;D) old'!$B$100,Model!AF$1,'Assumptions (T&amp;D) old'!$B$103,Model!$AC$2699)</f>
        <v>-0.06077483322</v>
      </c>
      <c r="AM2728" s="373">
        <f>PPMT('Assumptions (T&amp;D) old'!$B$100,Model!AG$1,'Assumptions (T&amp;D) old'!$B$103,Model!$AC$2699)</f>
        <v>-0.0636616378</v>
      </c>
      <c r="AN2728" s="373">
        <f>PPMT('Assumptions (T&amp;D) old'!$B$100,Model!AH$1,'Assumptions (T&amp;D) old'!$B$103,Model!$AC$2699)</f>
        <v>-0.0666855656</v>
      </c>
      <c r="AO2728" s="373">
        <f>PPMT('Assumptions (T&amp;D) old'!$B$100,Model!AI$1,'Assumptions (T&amp;D) old'!$B$103,Model!$AC$2699)</f>
        <v>-0.06985312996</v>
      </c>
      <c r="AP2728" s="373">
        <f>PPMT('Assumptions (T&amp;D) old'!$B$100,Model!AJ$1,'Assumptions (T&amp;D) old'!$B$103,Model!$AC$2699)</f>
        <v>-0.07317115364</v>
      </c>
      <c r="AQ2728" s="373">
        <f>PPMT('Assumptions (T&amp;D) old'!$B$100,Model!AK$1,'Assumptions (T&amp;D) old'!$B$103,Model!$AC$2699)</f>
        <v>-0.07664678343</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-0.04124581286</v>
      </c>
      <c r="AE2729" s="373">
        <f>PPMT('Assumptions (T&amp;D) old'!$B$100,Model!X$1,'Assumptions (T&amp;D) old'!$B$103,Model!$AD$2699)</f>
        <v>-0.04320498897</v>
      </c>
      <c r="AF2729" s="373">
        <f>PPMT('Assumptions (T&amp;D) old'!$B$100,Model!Y$1,'Assumptions (T&amp;D) old'!$B$103,Model!$AD$2699)</f>
        <v>-0.04525722595</v>
      </c>
      <c r="AG2729" s="373">
        <f>PPMT('Assumptions (T&amp;D) old'!$B$100,Model!Z$1,'Assumptions (T&amp;D) old'!$B$103,Model!$AD$2699)</f>
        <v>-0.04740694418</v>
      </c>
      <c r="AH2729" s="373">
        <f>PPMT('Assumptions (T&amp;D) old'!$B$100,Model!AA$1,'Assumptions (T&amp;D) old'!$B$103,Model!$AD$2699)</f>
        <v>-0.04965877403</v>
      </c>
      <c r="AI2729" s="373">
        <f>PPMT('Assumptions (T&amp;D) old'!$B$100,Model!AB$1,'Assumptions (T&amp;D) old'!$B$103,Model!$AD$2699)</f>
        <v>-0.05201756579</v>
      </c>
      <c r="AJ2729" s="373">
        <f>PPMT('Assumptions (T&amp;D) old'!$B$100,Model!AC$1,'Assumptions (T&amp;D) old'!$B$103,Model!$AD$2699)</f>
        <v>-0.05448840017</v>
      </c>
      <c r="AK2729" s="373">
        <f>PPMT('Assumptions (T&amp;D) old'!$B$100,Model!AD$1,'Assumptions (T&amp;D) old'!$B$103,Model!$AD$2699)</f>
        <v>-0.05707659918</v>
      </c>
      <c r="AL2729" s="373">
        <f>PPMT('Assumptions (T&amp;D) old'!$B$100,Model!AE$1,'Assumptions (T&amp;D) old'!$B$103,Model!$AD$2699)</f>
        <v>-0.05978773764</v>
      </c>
      <c r="AM2729" s="373">
        <f>PPMT('Assumptions (T&amp;D) old'!$B$100,Model!AF$1,'Assumptions (T&amp;D) old'!$B$103,Model!$AD$2699)</f>
        <v>-0.06262765518</v>
      </c>
      <c r="AN2729" s="373">
        <f>PPMT('Assumptions (T&amp;D) old'!$B$100,Model!AG$1,'Assumptions (T&amp;D) old'!$B$103,Model!$AD$2699)</f>
        <v>-0.0656024688</v>
      </c>
      <c r="AO2729" s="373">
        <f>PPMT('Assumptions (T&amp;D) old'!$B$100,Model!AH$1,'Assumptions (T&amp;D) old'!$B$103,Model!$AD$2699)</f>
        <v>-0.06871858607</v>
      </c>
      <c r="AP2729" s="373">
        <f>PPMT('Assumptions (T&amp;D) old'!$B$100,Model!AI$1,'Assumptions (T&amp;D) old'!$B$103,Model!$AD$2699)</f>
        <v>-0.0719827189</v>
      </c>
      <c r="AQ2729" s="373">
        <f>PPMT('Assumptions (T&amp;D) old'!$B$100,Model!AJ$1,'Assumptions (T&amp;D) old'!$B$103,Model!$AD$2699)</f>
        <v>-0.07540189805</v>
      </c>
      <c r="AR2729" s="373">
        <f>PPMT('Assumptions (T&amp;D) old'!$B$100,Model!AK$1,'Assumptions (T&amp;D) old'!$B$103,Model!$AD$2699)</f>
        <v>-0.07898348821</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-0.04249751077</v>
      </c>
      <c r="AF2730" s="373">
        <f>PPMT('Assumptions (T&amp;D) old'!$B$100,Model!X$1,'Assumptions (T&amp;D) old'!$B$103,Model!$AE$2699)</f>
        <v>-0.04451614253</v>
      </c>
      <c r="AG2730" s="373">
        <f>PPMT('Assumptions (T&amp;D) old'!$B$100,Model!Y$1,'Assumptions (T&amp;D) old'!$B$103,Model!$AE$2699)</f>
        <v>-0.0466306593</v>
      </c>
      <c r="AH2730" s="373">
        <f>PPMT('Assumptions (T&amp;D) old'!$B$100,Model!Z$1,'Assumptions (T&amp;D) old'!$B$103,Model!$AE$2699)</f>
        <v>-0.04884561562</v>
      </c>
      <c r="AI2730" s="373">
        <f>PPMT('Assumptions (T&amp;D) old'!$B$100,Model!AA$1,'Assumptions (T&amp;D) old'!$B$103,Model!$AE$2699)</f>
        <v>-0.05116578236</v>
      </c>
      <c r="AJ2730" s="373">
        <f>PPMT('Assumptions (T&amp;D) old'!$B$100,Model!AB$1,'Assumptions (T&amp;D) old'!$B$103,Model!$AE$2699)</f>
        <v>-0.05359615702</v>
      </c>
      <c r="AK2730" s="373">
        <f>PPMT('Assumptions (T&amp;D) old'!$B$100,Model!AC$1,'Assumptions (T&amp;D) old'!$B$103,Model!$AE$2699)</f>
        <v>-0.05614197448</v>
      </c>
      <c r="AL2730" s="373">
        <f>PPMT('Assumptions (T&amp;D) old'!$B$100,Model!AD$1,'Assumptions (T&amp;D) old'!$B$103,Model!$AE$2699)</f>
        <v>-0.05880871827</v>
      </c>
      <c r="AM2730" s="373">
        <f>PPMT('Assumptions (T&amp;D) old'!$B$100,Model!AE$1,'Assumptions (T&amp;D) old'!$B$103,Model!$AE$2699)</f>
        <v>-0.06160213239</v>
      </c>
      <c r="AN2730" s="373">
        <f>PPMT('Assumptions (T&amp;D) old'!$B$100,Model!AF$1,'Assumptions (T&amp;D) old'!$B$103,Model!$AE$2699)</f>
        <v>-0.06452823368</v>
      </c>
      <c r="AO2730" s="373">
        <f>PPMT('Assumptions (T&amp;D) old'!$B$100,Model!AG$1,'Assumptions (T&amp;D) old'!$B$103,Model!$AE$2699)</f>
        <v>-0.06759332478</v>
      </c>
      <c r="AP2730" s="373">
        <f>PPMT('Assumptions (T&amp;D) old'!$B$100,Model!AH$1,'Assumptions (T&amp;D) old'!$B$103,Model!$AE$2699)</f>
        <v>-0.0708040077</v>
      </c>
      <c r="AQ2730" s="373">
        <f>PPMT('Assumptions (T&amp;D) old'!$B$100,Model!AI$1,'Assumptions (T&amp;D) old'!$B$103,Model!$AE$2699)</f>
        <v>-0.07416719807</v>
      </c>
      <c r="AR2730" s="373">
        <f>PPMT('Assumptions (T&amp;D) old'!$B$100,Model!AJ$1,'Assumptions (T&amp;D) old'!$B$103,Model!$AE$2699)</f>
        <v>-0.07769013998</v>
      </c>
      <c r="AS2730" s="373">
        <f>PPMT('Assumptions (T&amp;D) old'!$B$100,Model!AK$1,'Assumptions (T&amp;D) old'!$B$103,Model!$AE$2699)</f>
        <v>-0.08138042163</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-0.04400451359</v>
      </c>
      <c r="AG2731" s="373">
        <f>PPMT('Assumptions (T&amp;D) old'!$B$100,Model!X$1,'Assumptions (T&amp;D) old'!$B$103,Model!$AF$2699)</f>
        <v>-0.04609472798</v>
      </c>
      <c r="AH2731" s="373">
        <f>PPMT('Assumptions (T&amp;D) old'!$B$100,Model!Y$1,'Assumptions (T&amp;D) old'!$B$103,Model!$AF$2699)</f>
        <v>-0.04828422756</v>
      </c>
      <c r="AI2731" s="373">
        <f>PPMT('Assumptions (T&amp;D) old'!$B$100,Model!Z$1,'Assumptions (T&amp;D) old'!$B$103,Model!$AF$2699)</f>
        <v>-0.05057772837</v>
      </c>
      <c r="AJ2731" s="373">
        <f>PPMT('Assumptions (T&amp;D) old'!$B$100,Model!AA$1,'Assumptions (T&amp;D) old'!$B$103,Model!$AF$2699)</f>
        <v>-0.05298017047</v>
      </c>
      <c r="AK2731" s="373">
        <f>PPMT('Assumptions (T&amp;D) old'!$B$100,Model!AB$1,'Assumptions (T&amp;D) old'!$B$103,Model!$AF$2699)</f>
        <v>-0.05549672856</v>
      </c>
      <c r="AL2731" s="373">
        <f>PPMT('Assumptions (T&amp;D) old'!$B$100,Model!AC$1,'Assumptions (T&amp;D) old'!$B$103,Model!$AF$2699)</f>
        <v>-0.05813282317</v>
      </c>
      <c r="AM2731" s="373">
        <f>PPMT('Assumptions (T&amp;D) old'!$B$100,Model!AD$1,'Assumptions (T&amp;D) old'!$B$103,Model!$AF$2699)</f>
        <v>-0.06089413227</v>
      </c>
      <c r="AN2731" s="373">
        <f>PPMT('Assumptions (T&amp;D) old'!$B$100,Model!AE$1,'Assumptions (T&amp;D) old'!$B$103,Model!$AF$2699)</f>
        <v>-0.06378660356</v>
      </c>
      <c r="AO2731" s="373">
        <f>PPMT('Assumptions (T&amp;D) old'!$B$100,Model!AF$1,'Assumptions (T&amp;D) old'!$B$103,Model!$AF$2699)</f>
        <v>-0.06681646722</v>
      </c>
      <c r="AP2731" s="373">
        <f>PPMT('Assumptions (T&amp;D) old'!$B$100,Model!AG$1,'Assumptions (T&amp;D) old'!$B$103,Model!$AF$2699)</f>
        <v>-0.06999024942</v>
      </c>
      <c r="AQ2731" s="373">
        <f>PPMT('Assumptions (T&amp;D) old'!$B$100,Model!AH$1,'Assumptions (T&amp;D) old'!$B$103,Model!$AF$2699)</f>
        <v>-0.07331478626</v>
      </c>
      <c r="AR2731" s="373">
        <f>PPMT('Assumptions (T&amp;D) old'!$B$100,Model!AI$1,'Assumptions (T&amp;D) old'!$B$103,Model!$AF$2699)</f>
        <v>-0.07679723861</v>
      </c>
      <c r="AS2731" s="373">
        <f>PPMT('Assumptions (T&amp;D) old'!$B$100,Model!AJ$1,'Assumptions (T&amp;D) old'!$B$103,Model!$AF$2699)</f>
        <v>-0.08044510745</v>
      </c>
      <c r="AT2731" s="373">
        <f>PPMT('Assumptions (T&amp;D) old'!$B$100,Model!AK$1,'Assumptions (T&amp;D) old'!$B$103,Model!$AF$2699)</f>
        <v>-0.08426625005</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-0.04510414893</v>
      </c>
      <c r="AH2732" s="373">
        <f>PPMT('Assumptions (T&amp;D) old'!$B$100,Model!X$1,'Assumptions (T&amp;D) old'!$B$103,Model!$AG$2699)</f>
        <v>-0.047246596</v>
      </c>
      <c r="AI2732" s="373">
        <f>PPMT('Assumptions (T&amp;D) old'!$B$100,Model!Y$1,'Assumptions (T&amp;D) old'!$B$103,Model!$AG$2699)</f>
        <v>-0.04949080931</v>
      </c>
      <c r="AJ2732" s="373">
        <f>PPMT('Assumptions (T&amp;D) old'!$B$100,Model!Z$1,'Assumptions (T&amp;D) old'!$B$103,Model!$AG$2699)</f>
        <v>-0.05184162276</v>
      </c>
      <c r="AK2732" s="373">
        <f>PPMT('Assumptions (T&amp;D) old'!$B$100,Model!AA$1,'Assumptions (T&amp;D) old'!$B$103,Model!$AG$2699)</f>
        <v>-0.05430409984</v>
      </c>
      <c r="AL2732" s="373">
        <f>PPMT('Assumptions (T&amp;D) old'!$B$100,Model!AB$1,'Assumptions (T&amp;D) old'!$B$103,Model!$AG$2699)</f>
        <v>-0.05688354458</v>
      </c>
      <c r="AM2732" s="373">
        <f>PPMT('Assumptions (T&amp;D) old'!$B$100,Model!AC$1,'Assumptions (T&amp;D) old'!$B$103,Model!$AG$2699)</f>
        <v>-0.05958551295</v>
      </c>
      <c r="AN2732" s="373">
        <f>PPMT('Assumptions (T&amp;D) old'!$B$100,Model!AD$1,'Assumptions (T&amp;D) old'!$B$103,Model!$AG$2699)</f>
        <v>-0.06241582481</v>
      </c>
      <c r="AO2732" s="373">
        <f>PPMT('Assumptions (T&amp;D) old'!$B$100,Model!AE$1,'Assumptions (T&amp;D) old'!$B$103,Model!$AG$2699)</f>
        <v>-0.06538057649</v>
      </c>
      <c r="AP2732" s="373">
        <f>PPMT('Assumptions (T&amp;D) old'!$B$100,Model!AF$1,'Assumptions (T&amp;D) old'!$B$103,Model!$AG$2699)</f>
        <v>-0.06848615388</v>
      </c>
      <c r="AQ2732" s="373">
        <f>PPMT('Assumptions (T&amp;D) old'!$B$100,Model!AG$1,'Assumptions (T&amp;D) old'!$B$103,Model!$AG$2699)</f>
        <v>-0.07173924618</v>
      </c>
      <c r="AR2732" s="373">
        <f>PPMT('Assumptions (T&amp;D) old'!$B$100,Model!AH$1,'Assumptions (T&amp;D) old'!$B$103,Model!$AG$2699)</f>
        <v>-0.07514686038</v>
      </c>
      <c r="AS2732" s="373">
        <f>PPMT('Assumptions (T&amp;D) old'!$B$100,Model!AI$1,'Assumptions (T&amp;D) old'!$B$103,Model!$AG$2699)</f>
        <v>-0.07871633625</v>
      </c>
      <c r="AT2732" s="373">
        <f>PPMT('Assumptions (T&amp;D) old'!$B$100,Model!AJ$1,'Assumptions (T&amp;D) old'!$B$103,Model!$AG$2699)</f>
        <v>-0.08245536222</v>
      </c>
      <c r="AU2732" s="373">
        <f>PPMT('Assumptions (T&amp;D) old'!$B$100,Model!AK$1,'Assumptions (T&amp;D) old'!$B$103,Model!$AG$2699)</f>
        <v>-0.08637199192</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-0.0470224478</v>
      </c>
      <c r="AI2733" s="373">
        <f>PPMT('Assumptions (T&amp;D) old'!$B$100,Model!X$1,'Assumptions (T&amp;D) old'!$B$103,Model!$AH$2699)</f>
        <v>-0.04925601407</v>
      </c>
      <c r="AJ2733" s="373">
        <f>PPMT('Assumptions (T&amp;D) old'!$B$100,Model!Y$1,'Assumptions (T&amp;D) old'!$B$103,Model!$AH$2699)</f>
        <v>-0.05159567474</v>
      </c>
      <c r="AK2733" s="373">
        <f>PPMT('Assumptions (T&amp;D) old'!$B$100,Model!Z$1,'Assumptions (T&amp;D) old'!$B$103,Model!$AH$2699)</f>
        <v>-0.05404646929</v>
      </c>
      <c r="AL2733" s="373">
        <f>PPMT('Assumptions (T&amp;D) old'!$B$100,Model!AA$1,'Assumptions (T&amp;D) old'!$B$103,Model!$AH$2699)</f>
        <v>-0.05661367658</v>
      </c>
      <c r="AM2733" s="373">
        <f>PPMT('Assumptions (T&amp;D) old'!$B$100,Model!AB$1,'Assumptions (T&amp;D) old'!$B$103,Model!$AH$2699)</f>
        <v>-0.05930282621</v>
      </c>
      <c r="AN2733" s="373">
        <f>PPMT('Assumptions (T&amp;D) old'!$B$100,Model!AC$1,'Assumptions (T&amp;D) old'!$B$103,Model!$AH$2699)</f>
        <v>-0.06211971046</v>
      </c>
      <c r="AO2733" s="373">
        <f>PPMT('Assumptions (T&amp;D) old'!$B$100,Model!AD$1,'Assumptions (T&amp;D) old'!$B$103,Model!$AH$2699)</f>
        <v>-0.06507039671</v>
      </c>
      <c r="AP2733" s="373">
        <f>PPMT('Assumptions (T&amp;D) old'!$B$100,Model!AE$1,'Assumptions (T&amp;D) old'!$B$103,Model!$AH$2699)</f>
        <v>-0.06816124055</v>
      </c>
      <c r="AQ2733" s="373">
        <f>PPMT('Assumptions (T&amp;D) old'!$B$100,Model!AF$1,'Assumptions (T&amp;D) old'!$B$103,Model!$AH$2699)</f>
        <v>-0.07139889948</v>
      </c>
      <c r="AR2733" s="373">
        <f>PPMT('Assumptions (T&amp;D) old'!$B$100,Model!AG$1,'Assumptions (T&amp;D) old'!$B$103,Model!$AH$2699)</f>
        <v>-0.0747903472</v>
      </c>
      <c r="AS2733" s="373">
        <f>PPMT('Assumptions (T&amp;D) old'!$B$100,Model!AH$1,'Assumptions (T&amp;D) old'!$B$103,Model!$AH$2699)</f>
        <v>-0.07834288869</v>
      </c>
      <c r="AT2733" s="373">
        <f>PPMT('Assumptions (T&amp;D) old'!$B$100,Model!AI$1,'Assumptions (T&amp;D) old'!$B$103,Model!$AH$2699)</f>
        <v>-0.08206417591</v>
      </c>
      <c r="AU2733" s="373">
        <f>PPMT('Assumptions (T&amp;D) old'!$B$100,Model!AJ$1,'Assumptions (T&amp;D) old'!$B$103,Model!$AH$2699)</f>
        <v>-0.08596222426</v>
      </c>
      <c r="AV2733" s="373">
        <f>PPMT('Assumptions (T&amp;D) old'!$B$100,Model!AK$1,'Assumptions (T&amp;D) old'!$B$103,Model!$AH$2699)</f>
        <v>-0.09004542991</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-0.0478511147</v>
      </c>
      <c r="AJ2734" s="373">
        <f>PPMT('Assumptions (T&amp;D) old'!$B$100,Model!X$1,'Assumptions (T&amp;D) old'!$B$103,Model!$AI$2699)</f>
        <v>-0.05012404264</v>
      </c>
      <c r="AK2734" s="373">
        <f>PPMT('Assumptions (T&amp;D) old'!$B$100,Model!Y$1,'Assumptions (T&amp;D) old'!$B$103,Model!$AI$2699)</f>
        <v>-0.05250493467</v>
      </c>
      <c r="AL2734" s="373">
        <f>PPMT('Assumptions (T&amp;D) old'!$B$100,Model!Z$1,'Assumptions (T&amp;D) old'!$B$103,Model!$AI$2699)</f>
        <v>-0.05499891907</v>
      </c>
      <c r="AM2734" s="373">
        <f>PPMT('Assumptions (T&amp;D) old'!$B$100,Model!AA$1,'Assumptions (T&amp;D) old'!$B$103,Model!$AI$2699)</f>
        <v>-0.05761136772</v>
      </c>
      <c r="AN2734" s="373">
        <f>PPMT('Assumptions (T&amp;D) old'!$B$100,Model!AB$1,'Assumptions (T&amp;D) old'!$B$103,Model!$AI$2699)</f>
        <v>-0.06034790769</v>
      </c>
      <c r="AO2734" s="373">
        <f>PPMT('Assumptions (T&amp;D) old'!$B$100,Model!AC$1,'Assumptions (T&amp;D) old'!$B$103,Model!$AI$2699)</f>
        <v>-0.0632144333</v>
      </c>
      <c r="AP2734" s="373">
        <f>PPMT('Assumptions (T&amp;D) old'!$B$100,Model!AD$1,'Assumptions (T&amp;D) old'!$B$103,Model!$AI$2699)</f>
        <v>-0.06621711889</v>
      </c>
      <c r="AQ2734" s="373">
        <f>PPMT('Assumptions (T&amp;D) old'!$B$100,Model!AE$1,'Assumptions (T&amp;D) old'!$B$103,Model!$AI$2699)</f>
        <v>-0.06936243203</v>
      </c>
      <c r="AR2734" s="373">
        <f>PPMT('Assumptions (T&amp;D) old'!$B$100,Model!AF$1,'Assumptions (T&amp;D) old'!$B$103,Model!$AI$2699)</f>
        <v>-0.07265714755</v>
      </c>
      <c r="AS2734" s="373">
        <f>PPMT('Assumptions (T&amp;D) old'!$B$100,Model!AG$1,'Assumptions (T&amp;D) old'!$B$103,Model!$AI$2699)</f>
        <v>-0.07610836206</v>
      </c>
      <c r="AT2734" s="373">
        <f>PPMT('Assumptions (T&amp;D) old'!$B$100,Model!AH$1,'Assumptions (T&amp;D) old'!$B$103,Model!$AI$2699)</f>
        <v>-0.07972350926</v>
      </c>
      <c r="AU2734" s="373">
        <f>PPMT('Assumptions (T&amp;D) old'!$B$100,Model!AI$1,'Assumptions (T&amp;D) old'!$B$103,Model!$AI$2699)</f>
        <v>-0.08351037595</v>
      </c>
      <c r="AV2734" s="373">
        <f>PPMT('Assumptions (T&amp;D) old'!$B$100,Model!AJ$1,'Assumptions (T&amp;D) old'!$B$103,Model!$AI$2699)</f>
        <v>-0.08747711881</v>
      </c>
      <c r="AW2734" s="373">
        <f>PPMT('Assumptions (T&amp;D) old'!$B$100,Model!AK$1,'Assumptions (T&amp;D) old'!$B$103,Model!$AI$2699)</f>
        <v>-0.09163228195</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-0.0504269659</v>
      </c>
      <c r="AK2735" s="373">
        <f>PPMT('Assumptions (T&amp;D) old'!$B$100,Model!X$1,'Assumptions (T&amp;D) old'!$B$103,Model!$AJ$2699)</f>
        <v>-0.05282224678</v>
      </c>
      <c r="AL2735" s="373">
        <f>PPMT('Assumptions (T&amp;D) old'!$B$100,Model!Y$1,'Assumptions (T&amp;D) old'!$B$103,Model!$AJ$2699)</f>
        <v>-0.0553313035</v>
      </c>
      <c r="AM2735" s="373">
        <f>PPMT('Assumptions (T&amp;D) old'!$B$100,Model!Z$1,'Assumptions (T&amp;D) old'!$B$103,Model!$AJ$2699)</f>
        <v>-0.05795954042</v>
      </c>
      <c r="AN2735" s="373">
        <f>PPMT('Assumptions (T&amp;D) old'!$B$100,Model!AA$1,'Assumptions (T&amp;D) old'!$B$103,Model!$AJ$2699)</f>
        <v>-0.06071261859</v>
      </c>
      <c r="AO2735" s="373">
        <f>PPMT('Assumptions (T&amp;D) old'!$B$100,Model!AB$1,'Assumptions (T&amp;D) old'!$B$103,Model!$AJ$2699)</f>
        <v>-0.06359646797</v>
      </c>
      <c r="AP2735" s="373">
        <f>PPMT('Assumptions (T&amp;D) old'!$B$100,Model!AC$1,'Assumptions (T&amp;D) old'!$B$103,Model!$AJ$2699)</f>
        <v>-0.0666173002</v>
      </c>
      <c r="AQ2735" s="373">
        <f>PPMT('Assumptions (T&amp;D) old'!$B$100,Model!AD$1,'Assumptions (T&amp;D) old'!$B$103,Model!$AJ$2699)</f>
        <v>-0.06978162196</v>
      </c>
      <c r="AR2735" s="373">
        <f>PPMT('Assumptions (T&amp;D) old'!$B$100,Model!AE$1,'Assumptions (T&amp;D) old'!$B$103,Model!$AJ$2699)</f>
        <v>-0.073096249</v>
      </c>
      <c r="AS2735" s="373">
        <f>PPMT('Assumptions (T&amp;D) old'!$B$100,Model!AF$1,'Assumptions (T&amp;D) old'!$B$103,Model!$AJ$2699)</f>
        <v>-0.07656832083</v>
      </c>
      <c r="AT2735" s="373">
        <f>PPMT('Assumptions (T&amp;D) old'!$B$100,Model!AG$1,'Assumptions (T&amp;D) old'!$B$103,Model!$AJ$2699)</f>
        <v>-0.08020531607</v>
      </c>
      <c r="AU2735" s="373">
        <f>PPMT('Assumptions (T&amp;D) old'!$B$100,Model!AH$1,'Assumptions (T&amp;D) old'!$B$103,Model!$AJ$2699)</f>
        <v>-0.08401506858</v>
      </c>
      <c r="AV2735" s="373">
        <f>PPMT('Assumptions (T&amp;D) old'!$B$100,Model!AI$1,'Assumptions (T&amp;D) old'!$B$103,Model!$AJ$2699)</f>
        <v>-0.08800578434</v>
      </c>
      <c r="AW2735" s="373">
        <f>PPMT('Assumptions (T&amp;D) old'!$B$100,Model!AJ$1,'Assumptions (T&amp;D) old'!$B$103,Model!$AJ$2699)</f>
        <v>-0.0921860591</v>
      </c>
      <c r="AX2735" s="373">
        <f>PPMT('Assumptions (T&amp;D) old'!$B$100,Model!AK$1,'Assumptions (T&amp;D) old'!$B$103,Model!$AJ$2699)</f>
        <v>-0.0965648969</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-0.0513596712</v>
      </c>
      <c r="AL2736" s="373">
        <f>PPMT('Assumptions (T&amp;D) old'!$B$100,Model!X$1,'Assumptions (T&amp;D) old'!$B$103,Model!$AK$2699)</f>
        <v>-0.05379925558</v>
      </c>
      <c r="AM2736" s="373">
        <f>PPMT('Assumptions (T&amp;D) old'!$B$100,Model!Y$1,'Assumptions (T&amp;D) old'!$B$103,Model!$AK$2699)</f>
        <v>-0.05635472022</v>
      </c>
      <c r="AN2736" s="373">
        <f>PPMT('Assumptions (T&amp;D) old'!$B$100,Model!Z$1,'Assumptions (T&amp;D) old'!$B$103,Model!$AK$2699)</f>
        <v>-0.05903156943</v>
      </c>
      <c r="AO2736" s="373">
        <f>PPMT('Assumptions (T&amp;D) old'!$B$100,Model!AA$1,'Assumptions (T&amp;D) old'!$B$103,Model!$AK$2699)</f>
        <v>-0.06183556898</v>
      </c>
      <c r="AP2736" s="373">
        <f>PPMT('Assumptions (T&amp;D) old'!$B$100,Model!AB$1,'Assumptions (T&amp;D) old'!$B$103,Model!$AK$2699)</f>
        <v>-0.06477275851</v>
      </c>
      <c r="AQ2736" s="373">
        <f>PPMT('Assumptions (T&amp;D) old'!$B$100,Model!AC$1,'Assumptions (T&amp;D) old'!$B$103,Model!$AK$2699)</f>
        <v>-0.06784946453</v>
      </c>
      <c r="AR2736" s="373">
        <f>PPMT('Assumptions (T&amp;D) old'!$B$100,Model!AD$1,'Assumptions (T&amp;D) old'!$B$103,Model!$AK$2699)</f>
        <v>-0.0710723141</v>
      </c>
      <c r="AS2736" s="373">
        <f>PPMT('Assumptions (T&amp;D) old'!$B$100,Model!AE$1,'Assumptions (T&amp;D) old'!$B$103,Model!$AK$2699)</f>
        <v>-0.07444824902</v>
      </c>
      <c r="AT2736" s="373">
        <f>PPMT('Assumptions (T&amp;D) old'!$B$100,Model!AF$1,'Assumptions (T&amp;D) old'!$B$103,Model!$AK$2699)</f>
        <v>-0.07798454085</v>
      </c>
      <c r="AU2736" s="373">
        <f>PPMT('Assumptions (T&amp;D) old'!$B$100,Model!AG$1,'Assumptions (T&amp;D) old'!$B$103,Model!$AK$2699)</f>
        <v>-0.08168880654</v>
      </c>
      <c r="AV2736" s="373">
        <f>PPMT('Assumptions (T&amp;D) old'!$B$100,Model!AH$1,'Assumptions (T&amp;D) old'!$B$103,Model!$AK$2699)</f>
        <v>-0.08556902485</v>
      </c>
      <c r="AW2736" s="373">
        <f>PPMT('Assumptions (T&amp;D) old'!$B$100,Model!AI$1,'Assumptions (T&amp;D) old'!$B$103,Model!$AK$2699)</f>
        <v>-0.08963355353</v>
      </c>
      <c r="AX2736" s="373">
        <f>PPMT('Assumptions (T&amp;D) old'!$B$100,Model!AJ$1,'Assumptions (T&amp;D) old'!$B$103,Model!$AK$2699)</f>
        <v>-0.09389114732</v>
      </c>
      <c r="AY2736" s="373">
        <f>PPMT('Assumptions (T&amp;D) old'!$B$100,Model!AK$1,'Assumptions (T&amp;D) old'!$B$103,Model!$AK$2699)</f>
        <v>-0.09835097682</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-0.05290339624</v>
      </c>
      <c r="AM2737" s="373">
        <f>PPMT('Assumptions (T&amp;D) old'!$B$100,Model!X$1,'Assumptions (T&amp;D) old'!$B$103,Model!$AL$2699)</f>
        <v>-0.05541630756</v>
      </c>
      <c r="AN2737" s="373">
        <f>PPMT('Assumptions (T&amp;D) old'!$B$100,Model!Y$1,'Assumptions (T&amp;D) old'!$B$103,Model!$AL$2699)</f>
        <v>-0.05804858217</v>
      </c>
      <c r="AO2737" s="373">
        <f>PPMT('Assumptions (T&amp;D) old'!$B$100,Model!Z$1,'Assumptions (T&amp;D) old'!$B$103,Model!$AL$2699)</f>
        <v>-0.06080588982</v>
      </c>
      <c r="AP2737" s="373">
        <f>PPMT('Assumptions (T&amp;D) old'!$B$100,Model!AA$1,'Assumptions (T&amp;D) old'!$B$103,Model!$AL$2699)</f>
        <v>-0.06369416959</v>
      </c>
      <c r="AQ2737" s="373">
        <f>PPMT('Assumptions (T&amp;D) old'!$B$100,Model!AB$1,'Assumptions (T&amp;D) old'!$B$103,Model!$AL$2699)</f>
        <v>-0.06671964264</v>
      </c>
      <c r="AR2737" s="373">
        <f>PPMT('Assumptions (T&amp;D) old'!$B$100,Model!AC$1,'Assumptions (T&amp;D) old'!$B$103,Model!$AL$2699)</f>
        <v>-0.06988882567</v>
      </c>
      <c r="AS2737" s="373">
        <f>PPMT('Assumptions (T&amp;D) old'!$B$100,Model!AD$1,'Assumptions (T&amp;D) old'!$B$103,Model!$AL$2699)</f>
        <v>-0.07320854489</v>
      </c>
      <c r="AT2737" s="373">
        <f>PPMT('Assumptions (T&amp;D) old'!$B$100,Model!AE$1,'Assumptions (T&amp;D) old'!$B$103,Model!$AL$2699)</f>
        <v>-0.07668595077</v>
      </c>
      <c r="AU2737" s="373">
        <f>PPMT('Assumptions (T&amp;D) old'!$B$100,Model!AF$1,'Assumptions (T&amp;D) old'!$B$103,Model!$AL$2699)</f>
        <v>-0.08032853343</v>
      </c>
      <c r="AV2737" s="373">
        <f>PPMT('Assumptions (T&amp;D) old'!$B$100,Model!AG$1,'Assumptions (T&amp;D) old'!$B$103,Model!$AL$2699)</f>
        <v>-0.08414413877</v>
      </c>
      <c r="AW2737" s="373">
        <f>PPMT('Assumptions (T&amp;D) old'!$B$100,Model!AH$1,'Assumptions (T&amp;D) old'!$B$103,Model!$AL$2699)</f>
        <v>-0.08814098536</v>
      </c>
      <c r="AX2737" s="373">
        <f>PPMT('Assumptions (T&amp;D) old'!$B$100,Model!AI$1,'Assumptions (T&amp;D) old'!$B$103,Model!$AL$2699)</f>
        <v>-0.09232768216</v>
      </c>
      <c r="AY2737" s="373">
        <f>PPMT('Assumptions (T&amp;D) old'!$B$100,Model!AJ$1,'Assumptions (T&amp;D) old'!$B$103,Model!$AL$2699)</f>
        <v>-0.09671324707</v>
      </c>
      <c r="AZ2737" s="373">
        <f>PPMT('Assumptions (T&amp;D) old'!$B$100,Model!AK$1,'Assumptions (T&amp;D) old'!$B$103,Model!$AL$2699)</f>
        <v>-0.1013071263</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-0.05602420288</v>
      </c>
      <c r="AN2738" s="373">
        <f>PPMT('Assumptions (T&amp;D) old'!$B$100,Model!X$1,'Assumptions (T&amp;D) old'!$B$103,Model!$AM$2699)</f>
        <v>-0.05868535251</v>
      </c>
      <c r="AO2738" s="373">
        <f>PPMT('Assumptions (T&amp;D) old'!$B$100,Model!Y$1,'Assumptions (T&amp;D) old'!$B$103,Model!$AM$2699)</f>
        <v>-0.06147290676</v>
      </c>
      <c r="AP2738" s="373">
        <f>PPMT('Assumptions (T&amp;D) old'!$B$100,Model!Z$1,'Assumptions (T&amp;D) old'!$B$103,Model!$AM$2699)</f>
        <v>-0.06439286983</v>
      </c>
      <c r="AQ2738" s="373">
        <f>PPMT('Assumptions (T&amp;D) old'!$B$100,Model!AA$1,'Assumptions (T&amp;D) old'!$B$103,Model!$AM$2699)</f>
        <v>-0.06745153115</v>
      </c>
      <c r="AR2738" s="373">
        <f>PPMT('Assumptions (T&amp;D) old'!$B$100,Model!AB$1,'Assumptions (T&amp;D) old'!$B$103,Model!$AM$2699)</f>
        <v>-0.07065547888</v>
      </c>
      <c r="AS2738" s="373">
        <f>PPMT('Assumptions (T&amp;D) old'!$B$100,Model!AC$1,'Assumptions (T&amp;D) old'!$B$103,Model!$AM$2699)</f>
        <v>-0.07401161412</v>
      </c>
      <c r="AT2738" s="373">
        <f>PPMT('Assumptions (T&amp;D) old'!$B$100,Model!AD$1,'Assumptions (T&amp;D) old'!$B$103,Model!$AM$2699)</f>
        <v>-0.07752716579</v>
      </c>
      <c r="AU2738" s="373">
        <f>PPMT('Assumptions (T&amp;D) old'!$B$100,Model!AE$1,'Assumptions (T&amp;D) old'!$B$103,Model!$AM$2699)</f>
        <v>-0.08120970617</v>
      </c>
      <c r="AV2738" s="373">
        <f>PPMT('Assumptions (T&amp;D) old'!$B$100,Model!AF$1,'Assumptions (T&amp;D) old'!$B$103,Model!$AM$2699)</f>
        <v>-0.08506716721</v>
      </c>
      <c r="AW2738" s="373">
        <f>PPMT('Assumptions (T&amp;D) old'!$B$100,Model!AG$1,'Assumptions (T&amp;D) old'!$B$103,Model!$AM$2699)</f>
        <v>-0.08910785765</v>
      </c>
      <c r="AX2738" s="373">
        <f>PPMT('Assumptions (T&amp;D) old'!$B$100,Model!AH$1,'Assumptions (T&amp;D) old'!$B$103,Model!$AM$2699)</f>
        <v>-0.09334048089</v>
      </c>
      <c r="AY2738" s="373">
        <f>PPMT('Assumptions (T&amp;D) old'!$B$100,Model!AI$1,'Assumptions (T&amp;D) old'!$B$103,Model!$AM$2699)</f>
        <v>-0.09777415374</v>
      </c>
      <c r="AZ2738" s="373">
        <f>PPMT('Assumptions (T&amp;D) old'!$B$100,Model!AJ$1,'Assumptions (T&amp;D) old'!$B$103,Model!$AM$2699)</f>
        <v>-0.102418426</v>
      </c>
      <c r="BA2738" s="373">
        <f>PPMT('Assumptions (T&amp;D) old'!$B$100,Model!AK$1,'Assumptions (T&amp;D) old'!$B$103,Model!$AM$2699)</f>
        <v>-0.1072833013</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-0.0580677677</v>
      </c>
      <c r="AO2739" s="373">
        <f>PPMT('Assumptions (T&amp;D) old'!$B$100,Model!X$1,'Assumptions (T&amp;D) old'!$B$103,Model!$AN$2699)</f>
        <v>-0.06082598667</v>
      </c>
      <c r="AP2739" s="373">
        <f>PPMT('Assumptions (T&amp;D) old'!$B$100,Model!Y$1,'Assumptions (T&amp;D) old'!$B$103,Model!$AN$2699)</f>
        <v>-0.06371522104</v>
      </c>
      <c r="AQ2739" s="373">
        <f>PPMT('Assumptions (T&amp;D) old'!$B$100,Model!Z$1,'Assumptions (T&amp;D) old'!$B$103,Model!$AN$2699)</f>
        <v>-0.06674169403</v>
      </c>
      <c r="AR2739" s="373">
        <f>PPMT('Assumptions (T&amp;D) old'!$B$100,Model!AA$1,'Assumptions (T&amp;D) old'!$B$103,Model!$AN$2699)</f>
        <v>-0.0699119245</v>
      </c>
      <c r="AS2739" s="373">
        <f>PPMT('Assumptions (T&amp;D) old'!$B$100,Model!AB$1,'Assumptions (T&amp;D) old'!$B$103,Model!$AN$2699)</f>
        <v>-0.07323274092</v>
      </c>
      <c r="AT2739" s="373">
        <f>PPMT('Assumptions (T&amp;D) old'!$B$100,Model!AC$1,'Assumptions (T&amp;D) old'!$B$103,Model!$AN$2699)</f>
        <v>-0.07671129611</v>
      </c>
      <c r="AU2739" s="373">
        <f>PPMT('Assumptions (T&amp;D) old'!$B$100,Model!AD$1,'Assumptions (T&amp;D) old'!$B$103,Model!$AN$2699)</f>
        <v>-0.08035508267</v>
      </c>
      <c r="AV2739" s="373">
        <f>PPMT('Assumptions (T&amp;D) old'!$B$100,Model!AE$1,'Assumptions (T&amp;D) old'!$B$103,Model!$AN$2699)</f>
        <v>-0.0841719491</v>
      </c>
      <c r="AW2739" s="373">
        <f>PPMT('Assumptions (T&amp;D) old'!$B$100,Model!AF$1,'Assumptions (T&amp;D) old'!$B$103,Model!$AN$2699)</f>
        <v>-0.08817011668</v>
      </c>
      <c r="AX2739" s="373">
        <f>PPMT('Assumptions (T&amp;D) old'!$B$100,Model!AG$1,'Assumptions (T&amp;D) old'!$B$103,Model!$AN$2699)</f>
        <v>-0.09235819723</v>
      </c>
      <c r="AY2739" s="373">
        <f>PPMT('Assumptions (T&amp;D) old'!$B$100,Model!AH$1,'Assumptions (T&amp;D) old'!$B$103,Model!$AN$2699)</f>
        <v>-0.09674521159</v>
      </c>
      <c r="AZ2739" s="373">
        <f>PPMT('Assumptions (T&amp;D) old'!$B$100,Model!AI$1,'Assumptions (T&amp;D) old'!$B$103,Model!$AN$2699)</f>
        <v>-0.1013406091</v>
      </c>
      <c r="BA2739" s="373">
        <f>PPMT('Assumptions (T&amp;D) old'!$B$100,Model!AJ$1,'Assumptions (T&amp;D) old'!$B$103,Model!$AN$2699)</f>
        <v>-0.1061542881</v>
      </c>
      <c r="BB2739" s="373">
        <f>PPMT('Assumptions (T&amp;D) old'!$B$100,Model!AK$1,'Assumptions (T&amp;D) old'!$B$103,Model!$AN$2699)</f>
        <v>-0.1111966168</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-0.05930543995</v>
      </c>
      <c r="AP2740" s="373">
        <f>PPMT('Assumptions (T&amp;D) old'!$B$100,Model!X$1,'Assumptions (T&amp;D) old'!$B$103,Model!$AO$2699)</f>
        <v>-0.06212244834</v>
      </c>
      <c r="AQ2740" s="373">
        <f>PPMT('Assumptions (T&amp;D) old'!$B$100,Model!Y$1,'Assumptions (T&amp;D) old'!$B$103,Model!$AO$2699)</f>
        <v>-0.06507326464</v>
      </c>
      <c r="AR2740" s="373">
        <f>PPMT('Assumptions (T&amp;D) old'!$B$100,Model!Z$1,'Assumptions (T&amp;D) old'!$B$103,Model!$AO$2699)</f>
        <v>-0.06816424471</v>
      </c>
      <c r="AS2740" s="373">
        <f>PPMT('Assumptions (T&amp;D) old'!$B$100,Model!AA$1,'Assumptions (T&amp;D) old'!$B$103,Model!$AO$2699)</f>
        <v>-0.07140204633</v>
      </c>
      <c r="AT2740" s="373">
        <f>PPMT('Assumptions (T&amp;D) old'!$B$100,Model!AB$1,'Assumptions (T&amp;D) old'!$B$103,Model!$AO$2699)</f>
        <v>-0.07479364354</v>
      </c>
      <c r="AU2740" s="373">
        <f>PPMT('Assumptions (T&amp;D) old'!$B$100,Model!AC$1,'Assumptions (T&amp;D) old'!$B$103,Model!$AO$2699)</f>
        <v>-0.0783463416</v>
      </c>
      <c r="AV2740" s="373">
        <f>PPMT('Assumptions (T&amp;D) old'!$B$100,Model!AD$1,'Assumptions (T&amp;D) old'!$B$103,Model!$AO$2699)</f>
        <v>-0.08206779283</v>
      </c>
      <c r="AW2740" s="373">
        <f>PPMT('Assumptions (T&amp;D) old'!$B$100,Model!AE$1,'Assumptions (T&amp;D) old'!$B$103,Model!$AO$2699)</f>
        <v>-0.08596601299</v>
      </c>
      <c r="AX2740" s="373">
        <f>PPMT('Assumptions (T&amp;D) old'!$B$100,Model!AF$1,'Assumptions (T&amp;D) old'!$B$103,Model!$AO$2699)</f>
        <v>-0.09004939861</v>
      </c>
      <c r="AY2740" s="373">
        <f>PPMT('Assumptions (T&amp;D) old'!$B$100,Model!AG$1,'Assumptions (T&amp;D) old'!$B$103,Model!$AO$2699)</f>
        <v>-0.09432674504</v>
      </c>
      <c r="AZ2740" s="373">
        <f>PPMT('Assumptions (T&amp;D) old'!$B$100,Model!AH$1,'Assumptions (T&amp;D) old'!$B$103,Model!$AO$2699)</f>
        <v>-0.09880726543</v>
      </c>
      <c r="BA2740" s="373">
        <f>PPMT('Assumptions (T&amp;D) old'!$B$100,Model!AI$1,'Assumptions (T&amp;D) old'!$B$103,Model!$AO$2699)</f>
        <v>-0.1035006105</v>
      </c>
      <c r="BB2740" s="373">
        <f>PPMT('Assumptions (T&amp;D) old'!$B$100,Model!AJ$1,'Assumptions (T&amp;D) old'!$B$103,Model!$AO$2699)</f>
        <v>-0.1084168895</v>
      </c>
      <c r="BC2740" s="373">
        <f>PPMT('Assumptions (T&amp;D) old'!$B$100,Model!AK$1,'Assumptions (T&amp;D) old'!$B$103,Model!$AO$2699)</f>
        <v>-0.1135666918</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-0.06058762374</v>
      </c>
      <c r="AQ2741" s="373">
        <f>PPMT('Assumptions (T&amp;D) old'!$B$100,Model!X$1,'Assumptions (T&amp;D) old'!$B$103,Model!$AP$2699)</f>
        <v>-0.06346553586</v>
      </c>
      <c r="AR2741" s="373">
        <f>PPMT('Assumptions (T&amp;D) old'!$B$100,Model!Y$1,'Assumptions (T&amp;D) old'!$B$103,Model!$AP$2699)</f>
        <v>-0.06648014882</v>
      </c>
      <c r="AS2741" s="373">
        <f>PPMT('Assumptions (T&amp;D) old'!$B$100,Model!Z$1,'Assumptions (T&amp;D) old'!$B$103,Model!$AP$2699)</f>
        <v>-0.06963795589</v>
      </c>
      <c r="AT2741" s="373">
        <f>PPMT('Assumptions (T&amp;D) old'!$B$100,Model!AA$1,'Assumptions (T&amp;D) old'!$B$103,Model!$AP$2699)</f>
        <v>-0.07294575879</v>
      </c>
      <c r="AU2741" s="373">
        <f>PPMT('Assumptions (T&amp;D) old'!$B$100,Model!AB$1,'Assumptions (T&amp;D) old'!$B$103,Model!$AP$2699)</f>
        <v>-0.07641068233</v>
      </c>
      <c r="AV2741" s="373">
        <f>PPMT('Assumptions (T&amp;D) old'!$B$100,Model!AC$1,'Assumptions (T&amp;D) old'!$B$103,Model!$AP$2699)</f>
        <v>-0.08004018975</v>
      </c>
      <c r="AW2741" s="373">
        <f>PPMT('Assumptions (T&amp;D) old'!$B$100,Model!AD$1,'Assumptions (T&amp;D) old'!$B$103,Model!$AP$2699)</f>
        <v>-0.08384209876</v>
      </c>
      <c r="AX2741" s="373">
        <f>PPMT('Assumptions (T&amp;D) old'!$B$100,Model!AE$1,'Assumptions (T&amp;D) old'!$B$103,Model!$AP$2699)</f>
        <v>-0.08782459845</v>
      </c>
      <c r="AY2741" s="373">
        <f>PPMT('Assumptions (T&amp;D) old'!$B$100,Model!AF$1,'Assumptions (T&amp;D) old'!$B$103,Model!$AP$2699)</f>
        <v>-0.09199626688</v>
      </c>
      <c r="AZ2741" s="373">
        <f>PPMT('Assumptions (T&amp;D) old'!$B$100,Model!AG$1,'Assumptions (T&amp;D) old'!$B$103,Model!$AP$2699)</f>
        <v>-0.09636608955</v>
      </c>
      <c r="BA2741" s="373">
        <f>PPMT('Assumptions (T&amp;D) old'!$B$100,Model!AH$1,'Assumptions (T&amp;D) old'!$B$103,Model!$AP$2699)</f>
        <v>-0.1009434788</v>
      </c>
      <c r="BB2741" s="373">
        <f>PPMT('Assumptions (T&amp;D) old'!$B$100,Model!AI$1,'Assumptions (T&amp;D) old'!$B$103,Model!$AP$2699)</f>
        <v>-0.105738294</v>
      </c>
      <c r="BC2741" s="373">
        <f>PPMT('Assumptions (T&amp;D) old'!$B$100,Model!AJ$1,'Assumptions (T&amp;D) old'!$B$103,Model!$AP$2699)</f>
        <v>-0.110760863</v>
      </c>
      <c r="BD2741" s="373">
        <f>PPMT('Assumptions (T&amp;D) old'!$B$100,Model!AK$1,'Assumptions (T&amp;D) old'!$B$103,Model!$AP$2699)</f>
        <v>-0.116022004</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-0.0679015467</v>
      </c>
      <c r="AR2742" s="373">
        <f>PPMT('Assumptions (T&amp;D) old'!$B$100,Model!X$1,'Assumptions (T&amp;D) old'!$B$103,Model!$AQ$2699)</f>
        <v>-0.07112687017</v>
      </c>
      <c r="AS2742" s="373">
        <f>PPMT('Assumptions (T&amp;D) old'!$B$100,Model!Y$1,'Assumptions (T&amp;D) old'!$B$103,Model!$AQ$2699)</f>
        <v>-0.0745053965</v>
      </c>
      <c r="AT2742" s="373">
        <f>PPMT('Assumptions (T&amp;D) old'!$B$100,Model!Z$1,'Assumptions (T&amp;D) old'!$B$103,Model!$AQ$2699)</f>
        <v>-0.07804440283</v>
      </c>
      <c r="AU2742" s="373">
        <f>PPMT('Assumptions (T&amp;D) old'!$B$100,Model!AA$1,'Assumptions (T&amp;D) old'!$B$103,Model!$AQ$2699)</f>
        <v>-0.08175151197</v>
      </c>
      <c r="AV2742" s="373">
        <f>PPMT('Assumptions (T&amp;D) old'!$B$100,Model!AB$1,'Assumptions (T&amp;D) old'!$B$103,Model!$AQ$2699)</f>
        <v>-0.08563470879</v>
      </c>
      <c r="AW2742" s="373">
        <f>PPMT('Assumptions (T&amp;D) old'!$B$100,Model!AC$1,'Assumptions (T&amp;D) old'!$B$103,Model!$AQ$2699)</f>
        <v>-0.08970235746</v>
      </c>
      <c r="AX2742" s="373">
        <f>PPMT('Assumptions (T&amp;D) old'!$B$100,Model!AD$1,'Assumptions (T&amp;D) old'!$B$103,Model!$AQ$2699)</f>
        <v>-0.09396321943</v>
      </c>
      <c r="AY2742" s="373">
        <f>PPMT('Assumptions (T&amp;D) old'!$B$100,Model!AE$1,'Assumptions (T&amp;D) old'!$B$103,Model!$AQ$2699)</f>
        <v>-0.09842647236</v>
      </c>
      <c r="AZ2742" s="373">
        <f>PPMT('Assumptions (T&amp;D) old'!$B$100,Model!AF$1,'Assumptions (T&amp;D) old'!$B$103,Model!$AQ$2699)</f>
        <v>-0.1031017298</v>
      </c>
      <c r="BA2742" s="373">
        <f>PPMT('Assumptions (T&amp;D) old'!$B$100,Model!AG$1,'Assumptions (T&amp;D) old'!$B$103,Model!$AQ$2699)</f>
        <v>-0.107999062</v>
      </c>
      <c r="BB2742" s="373">
        <f>PPMT('Assumptions (T&amp;D) old'!$B$100,Model!AH$1,'Assumptions (T&amp;D) old'!$B$103,Model!$AQ$2699)</f>
        <v>-0.1131290174</v>
      </c>
      <c r="BC2742" s="373">
        <f>PPMT('Assumptions (T&amp;D) old'!$B$100,Model!AI$1,'Assumptions (T&amp;D) old'!$B$103,Model!$AQ$2699)</f>
        <v>-0.1185026457</v>
      </c>
      <c r="BD2742" s="373">
        <f>PPMT('Assumptions (T&amp;D) old'!$B$100,Model!AJ$1,'Assumptions (T&amp;D) old'!$B$103,Model!$AQ$2699)</f>
        <v>-0.1241315214</v>
      </c>
      <c r="BE2742" s="373">
        <f>PPMT('Assumptions (T&amp;D) old'!$B$100,Model!AK$1,'Assumptions (T&amp;D) old'!$B$103,Model!$AQ$2699)</f>
        <v>-0.1300277687</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-0.06294666423</v>
      </c>
      <c r="AS2743" s="373">
        <f>PPMT('Assumptions (T&amp;D) old'!$B$100,Model!X$1,'Assumptions (T&amp;D) old'!$B$103,Model!$AR$2699)</f>
        <v>-0.06593663078</v>
      </c>
      <c r="AT2743" s="373">
        <f>PPMT('Assumptions (T&amp;D) old'!$B$100,Model!Y$1,'Assumptions (T&amp;D) old'!$B$103,Model!$AR$2699)</f>
        <v>-0.06906862074</v>
      </c>
      <c r="AU2743" s="373">
        <f>PPMT('Assumptions (T&amp;D) old'!$B$100,Model!Z$1,'Assumptions (T&amp;D) old'!$B$103,Model!$AR$2699)</f>
        <v>-0.07234938022</v>
      </c>
      <c r="AV2743" s="373">
        <f>PPMT('Assumptions (T&amp;D) old'!$B$100,Model!AA$1,'Assumptions (T&amp;D) old'!$B$103,Model!$AR$2699)</f>
        <v>-0.07578597578</v>
      </c>
      <c r="AW2743" s="373">
        <f>PPMT('Assumptions (T&amp;D) old'!$B$100,Model!AB$1,'Assumptions (T&amp;D) old'!$B$103,Model!$AR$2699)</f>
        <v>-0.07938580963</v>
      </c>
      <c r="AX2743" s="373">
        <f>PPMT('Assumptions (T&amp;D) old'!$B$100,Model!AC$1,'Assumptions (T&amp;D) old'!$B$103,Model!$AR$2699)</f>
        <v>-0.08315663559</v>
      </c>
      <c r="AY2743" s="373">
        <f>PPMT('Assumptions (T&amp;D) old'!$B$100,Model!AD$1,'Assumptions (T&amp;D) old'!$B$103,Model!$AR$2699)</f>
        <v>-0.08710657578</v>
      </c>
      <c r="AZ2743" s="373">
        <f>PPMT('Assumptions (T&amp;D) old'!$B$100,Model!AE$1,'Assumptions (T&amp;D) old'!$B$103,Model!$AR$2699)</f>
        <v>-0.09124413813</v>
      </c>
      <c r="BA2743" s="373">
        <f>PPMT('Assumptions (T&amp;D) old'!$B$100,Model!AF$1,'Assumptions (T&amp;D) old'!$B$103,Model!$AR$2699)</f>
        <v>-0.09557823469</v>
      </c>
      <c r="BB2743" s="373">
        <f>PPMT('Assumptions (T&amp;D) old'!$B$100,Model!AG$1,'Assumptions (T&amp;D) old'!$B$103,Model!$AR$2699)</f>
        <v>-0.1001182008</v>
      </c>
      <c r="BC2743" s="373">
        <f>PPMT('Assumptions (T&amp;D) old'!$B$100,Model!AH$1,'Assumptions (T&amp;D) old'!$B$103,Model!$AR$2699)</f>
        <v>-0.1048738154</v>
      </c>
      <c r="BD2743" s="373">
        <f>PPMT('Assumptions (T&amp;D) old'!$B$100,Model!AI$1,'Assumptions (T&amp;D) old'!$B$103,Model!$AR$2699)</f>
        <v>-0.1098553216</v>
      </c>
      <c r="BE2743" s="373">
        <f>PPMT('Assumptions (T&amp;D) old'!$B$100,Model!AJ$1,'Assumptions (T&amp;D) old'!$B$103,Model!$AR$2699)</f>
        <v>-0.1150734494</v>
      </c>
      <c r="BF2743" s="373">
        <f>PPMT('Assumptions (T&amp;D) old'!$B$100,Model!AK$1,'Assumptions (T&amp;D) old'!$B$103,Model!$AR$2699)</f>
        <v>-0.1205394382</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-0.06630389996</v>
      </c>
      <c r="AT2744" s="373">
        <f>PPMT('Assumptions (T&amp;D) old'!$B$100,Model!X$1,'Assumptions (T&amp;D) old'!$B$103,Model!$AS$2699)</f>
        <v>-0.06945333521</v>
      </c>
      <c r="AU2744" s="373">
        <f>PPMT('Assumptions (T&amp;D) old'!$B$100,Model!Y$1,'Assumptions (T&amp;D) old'!$B$103,Model!$AS$2699)</f>
        <v>-0.07275236863</v>
      </c>
      <c r="AV2744" s="373">
        <f>PPMT('Assumptions (T&amp;D) old'!$B$100,Model!Z$1,'Assumptions (T&amp;D) old'!$B$103,Model!$AS$2699)</f>
        <v>-0.07620810614</v>
      </c>
      <c r="AW2744" s="373">
        <f>PPMT('Assumptions (T&amp;D) old'!$B$100,Model!AA$1,'Assumptions (T&amp;D) old'!$B$103,Model!$AS$2699)</f>
        <v>-0.07982799118</v>
      </c>
      <c r="AX2744" s="373">
        <f>PPMT('Assumptions (T&amp;D) old'!$B$100,Model!AB$1,'Assumptions (T&amp;D) old'!$B$103,Model!$AS$2699)</f>
        <v>-0.08361982076</v>
      </c>
      <c r="AY2744" s="373">
        <f>PPMT('Assumptions (T&amp;D) old'!$B$100,Model!AC$1,'Assumptions (T&amp;D) old'!$B$103,Model!$AS$2699)</f>
        <v>-0.08759176225</v>
      </c>
      <c r="AZ2744" s="373">
        <f>PPMT('Assumptions (T&amp;D) old'!$B$100,Model!AD$1,'Assumptions (T&amp;D) old'!$B$103,Model!$AS$2699)</f>
        <v>-0.09175237096</v>
      </c>
      <c r="BA2744" s="373">
        <f>PPMT('Assumptions (T&amp;D) old'!$B$100,Model!AE$1,'Assumptions (T&amp;D) old'!$B$103,Model!$AS$2699)</f>
        <v>-0.09611060858</v>
      </c>
      <c r="BB2744" s="373">
        <f>PPMT('Assumptions (T&amp;D) old'!$B$100,Model!AF$1,'Assumptions (T&amp;D) old'!$B$103,Model!$AS$2699)</f>
        <v>-0.1006758625</v>
      </c>
      <c r="BC2744" s="373">
        <f>PPMT('Assumptions (T&amp;D) old'!$B$100,Model!AG$1,'Assumptions (T&amp;D) old'!$B$103,Model!$AS$2699)</f>
        <v>-0.105457966</v>
      </c>
      <c r="BD2744" s="373">
        <f>PPMT('Assumptions (T&amp;D) old'!$B$100,Model!AH$1,'Assumptions (T&amp;D) old'!$B$103,Model!$AS$2699)</f>
        <v>-0.1104672193</v>
      </c>
      <c r="BE2744" s="373">
        <f>PPMT('Assumptions (T&amp;D) old'!$B$100,Model!AI$1,'Assumptions (T&amp;D) old'!$B$103,Model!$AS$2699)</f>
        <v>-0.1157144123</v>
      </c>
      <c r="BF2744" s="373">
        <f>PPMT('Assumptions (T&amp;D) old'!$B$100,Model!AJ$1,'Assumptions (T&amp;D) old'!$B$103,Model!$AS$2699)</f>
        <v>-0.1212108468</v>
      </c>
      <c r="BG2744" s="373">
        <f>PPMT('Assumptions (T&amp;D) old'!$B$100,Model!AK$1,'Assumptions (T&amp;D) old'!$B$103,Model!$AS$2699)</f>
        <v>-0.1269683621</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-0.07225397084</v>
      </c>
      <c r="AU2745" s="373">
        <f>PPMT('Assumptions (T&amp;D) old'!$B$100,Model!X$1,'Assumptions (T&amp;D) old'!$B$103,Model!$AT$2699)</f>
        <v>-0.07568603445</v>
      </c>
      <c r="AV2745" s="373">
        <f>PPMT('Assumptions (T&amp;D) old'!$B$100,Model!Y$1,'Assumptions (T&amp;D) old'!$B$103,Model!$AT$2699)</f>
        <v>-0.07928112109</v>
      </c>
      <c r="AW2745" s="373">
        <f>PPMT('Assumptions (T&amp;D) old'!$B$100,Model!Z$1,'Assumptions (T&amp;D) old'!$B$103,Model!$AT$2699)</f>
        <v>-0.08304697434</v>
      </c>
      <c r="AX2745" s="373">
        <f>PPMT('Assumptions (T&amp;D) old'!$B$100,Model!AA$1,'Assumptions (T&amp;D) old'!$B$103,Model!$AT$2699)</f>
        <v>-0.08699170562</v>
      </c>
      <c r="AY2745" s="373">
        <f>PPMT('Assumptions (T&amp;D) old'!$B$100,Model!AB$1,'Assumptions (T&amp;D) old'!$B$103,Model!$AT$2699)</f>
        <v>-0.09112381164</v>
      </c>
      <c r="AZ2745" s="373">
        <f>PPMT('Assumptions (T&amp;D) old'!$B$100,Model!AC$1,'Assumptions (T&amp;D) old'!$B$103,Model!$AT$2699)</f>
        <v>-0.09545219269</v>
      </c>
      <c r="BA2745" s="373">
        <f>PPMT('Assumptions (T&amp;D) old'!$B$100,Model!AD$1,'Assumptions (T&amp;D) old'!$B$103,Model!$AT$2699)</f>
        <v>-0.09998617184</v>
      </c>
      <c r="BB2745" s="373">
        <f>PPMT('Assumptions (T&amp;D) old'!$B$100,Model!AE$1,'Assumptions (T&amp;D) old'!$B$103,Model!$AT$2699)</f>
        <v>-0.104735515</v>
      </c>
      <c r="BC2745" s="373">
        <f>PPMT('Assumptions (T&amp;D) old'!$B$100,Model!AF$1,'Assumptions (T&amp;D) old'!$B$103,Model!$AT$2699)</f>
        <v>-0.109710452</v>
      </c>
      <c r="BD2745" s="373">
        <f>PPMT('Assumptions (T&amp;D) old'!$B$100,Model!AG$1,'Assumptions (T&amp;D) old'!$B$103,Model!$AT$2699)</f>
        <v>-0.1149216984</v>
      </c>
      <c r="BE2745" s="373">
        <f>PPMT('Assumptions (T&amp;D) old'!$B$100,Model!AH$1,'Assumptions (T&amp;D) old'!$B$103,Model!$AT$2699)</f>
        <v>-0.1203804791</v>
      </c>
      <c r="BF2745" s="373">
        <f>PPMT('Assumptions (T&amp;D) old'!$B$100,Model!AI$1,'Assumptions (T&amp;D) old'!$B$103,Model!$AT$2699)</f>
        <v>-0.1260985519</v>
      </c>
      <c r="BG2745" s="373">
        <f>PPMT('Assumptions (T&amp;D) old'!$B$100,Model!AJ$1,'Assumptions (T&amp;D) old'!$B$103,Model!$AT$2699)</f>
        <v>-0.1320882331</v>
      </c>
      <c r="BH2745" s="373">
        <f>PPMT('Assumptions (T&amp;D) old'!$B$100,Model!AK$1,'Assumptions (T&amp;D) old'!$B$103,Model!$AT$2699)</f>
        <v>-0.1383624242</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-0.07694810902</v>
      </c>
      <c r="AV2746" s="373">
        <f>PPMT('Assumptions (T&amp;D) old'!$B$100,Model!X$1,'Assumptions (T&amp;D) old'!$B$103,Model!$AU$2699)</f>
        <v>-0.0806031442</v>
      </c>
      <c r="AW2746" s="373">
        <f>PPMT('Assumptions (T&amp;D) old'!$B$100,Model!Y$1,'Assumptions (T&amp;D) old'!$B$103,Model!$AU$2699)</f>
        <v>-0.08443179355</v>
      </c>
      <c r="AX2746" s="373">
        <f>PPMT('Assumptions (T&amp;D) old'!$B$100,Model!Z$1,'Assumptions (T&amp;D) old'!$B$103,Model!$AU$2699)</f>
        <v>-0.08844230375</v>
      </c>
      <c r="AY2746" s="373">
        <f>PPMT('Assumptions (T&amp;D) old'!$B$100,Model!AA$1,'Assumptions (T&amp;D) old'!$B$103,Model!$AU$2699)</f>
        <v>-0.09264331318</v>
      </c>
      <c r="AZ2746" s="373">
        <f>PPMT('Assumptions (T&amp;D) old'!$B$100,Model!AB$1,'Assumptions (T&amp;D) old'!$B$103,Model!$AU$2699)</f>
        <v>-0.09704387055</v>
      </c>
      <c r="BA2746" s="373">
        <f>PPMT('Assumptions (T&amp;D) old'!$B$100,Model!AC$1,'Assumptions (T&amp;D) old'!$B$103,Model!$AU$2699)</f>
        <v>-0.1016534544</v>
      </c>
      <c r="BB2746" s="373">
        <f>PPMT('Assumptions (T&amp;D) old'!$B$100,Model!AD$1,'Assumptions (T&amp;D) old'!$B$103,Model!$AU$2699)</f>
        <v>-0.1064819935</v>
      </c>
      <c r="BC2746" s="373">
        <f>PPMT('Assumptions (T&amp;D) old'!$B$100,Model!AE$1,'Assumptions (T&amp;D) old'!$B$103,Model!$AU$2699)</f>
        <v>-0.1115398882</v>
      </c>
      <c r="BD2746" s="373">
        <f>PPMT('Assumptions (T&amp;D) old'!$B$100,Model!AF$1,'Assumptions (T&amp;D) old'!$B$103,Model!$AU$2699)</f>
        <v>-0.1168380329</v>
      </c>
      <c r="BE2746" s="373">
        <f>PPMT('Assumptions (T&amp;D) old'!$B$100,Model!AG$1,'Assumptions (T&amp;D) old'!$B$103,Model!$AU$2699)</f>
        <v>-0.1223878394</v>
      </c>
      <c r="BF2746" s="373">
        <f>PPMT('Assumptions (T&amp;D) old'!$B$100,Model!AH$1,'Assumptions (T&amp;D) old'!$B$103,Model!$AU$2699)</f>
        <v>-0.1282012618</v>
      </c>
      <c r="BG2746" s="373">
        <f>PPMT('Assumptions (T&amp;D) old'!$B$100,Model!AI$1,'Assumptions (T&amp;D) old'!$B$103,Model!$AU$2699)</f>
        <v>-0.1342908217</v>
      </c>
      <c r="BH2746" s="373">
        <f>PPMT('Assumptions (T&amp;D) old'!$B$100,Model!AJ$1,'Assumptions (T&amp;D) old'!$B$103,Model!$AU$2699)</f>
        <v>-0.1406696358</v>
      </c>
      <c r="BI2746" s="373">
        <f>PPMT('Assumptions (T&amp;D) old'!$B$100,Model!AK$1,'Assumptions (T&amp;D) old'!$B$103,Model!$AU$2699)</f>
        <v>-0.1473514435</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-0.07307434788</v>
      </c>
      <c r="AW2747" s="373">
        <f>PPMT('Assumptions (T&amp;D) old'!$B$100,Model!X$1,'Assumptions (T&amp;D) old'!$B$103,Model!$AV$2699)</f>
        <v>-0.07654537941</v>
      </c>
      <c r="AX2747" s="373">
        <f>PPMT('Assumptions (T&amp;D) old'!$B$100,Model!Y$1,'Assumptions (T&amp;D) old'!$B$103,Model!$AV$2699)</f>
        <v>-0.08018128493</v>
      </c>
      <c r="AY2747" s="373">
        <f>PPMT('Assumptions (T&amp;D) old'!$B$100,Model!Z$1,'Assumptions (T&amp;D) old'!$B$103,Model!$AV$2699)</f>
        <v>-0.08398989596</v>
      </c>
      <c r="AZ2747" s="373">
        <f>PPMT('Assumptions (T&amp;D) old'!$B$100,Model!AA$1,'Assumptions (T&amp;D) old'!$B$103,Model!$AV$2699)</f>
        <v>-0.08797941602</v>
      </c>
      <c r="BA2747" s="373">
        <f>PPMT('Assumptions (T&amp;D) old'!$B$100,Model!AB$1,'Assumptions (T&amp;D) old'!$B$103,Model!$AV$2699)</f>
        <v>-0.09215843828</v>
      </c>
      <c r="BB2747" s="373">
        <f>PPMT('Assumptions (T&amp;D) old'!$B$100,Model!AC$1,'Assumptions (T&amp;D) old'!$B$103,Model!$AV$2699)</f>
        <v>-0.0965359641</v>
      </c>
      <c r="BC2747" s="373">
        <f>PPMT('Assumptions (T&amp;D) old'!$B$100,Model!AD$1,'Assumptions (T&amp;D) old'!$B$103,Model!$AV$2699)</f>
        <v>-0.1011214224</v>
      </c>
      <c r="BD2747" s="373">
        <f>PPMT('Assumptions (T&amp;D) old'!$B$100,Model!AE$1,'Assumptions (T&amp;D) old'!$B$103,Model!$AV$2699)</f>
        <v>-0.10592469</v>
      </c>
      <c r="BE2747" s="373">
        <f>PPMT('Assumptions (T&amp;D) old'!$B$100,Model!AF$1,'Assumptions (T&amp;D) old'!$B$103,Model!$AV$2699)</f>
        <v>-0.1109561127</v>
      </c>
      <c r="BF2747" s="373">
        <f>PPMT('Assumptions (T&amp;D) old'!$B$100,Model!AG$1,'Assumptions (T&amp;D) old'!$B$103,Model!$AV$2699)</f>
        <v>-0.1162265281</v>
      </c>
      <c r="BG2747" s="373">
        <f>PPMT('Assumptions (T&amp;D) old'!$B$100,Model!AH$1,'Assumptions (T&amp;D) old'!$B$103,Model!$AV$2699)</f>
        <v>-0.1217472882</v>
      </c>
      <c r="BH2747" s="373">
        <f>PPMT('Assumptions (T&amp;D) old'!$B$100,Model!AI$1,'Assumptions (T&amp;D) old'!$B$103,Model!$AV$2699)</f>
        <v>-0.1275302844</v>
      </c>
      <c r="BI2747" s="373">
        <f>PPMT('Assumptions (T&amp;D) old'!$B$100,Model!AJ$1,'Assumptions (T&amp;D) old'!$B$103,Model!$AV$2699)</f>
        <v>-0.1335879729</v>
      </c>
      <c r="BJ2747" s="373">
        <f>PPMT('Assumptions (T&amp;D) old'!$B$100,Model!AK$1,'Assumptions (T&amp;D) old'!$B$103,Model!$AV$2699)</f>
        <v>-0.1399334016</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-0.07660614134</v>
      </c>
      <c r="AX2748" s="373">
        <f>PPMT('Assumptions (T&amp;D) old'!$B$100,Model!X$1,'Assumptions (T&amp;D) old'!$B$103,Model!$AW$2699)</f>
        <v>-0.08024493306</v>
      </c>
      <c r="AY2748" s="373">
        <f>PPMT('Assumptions (T&amp;D) old'!$B$100,Model!Y$1,'Assumptions (T&amp;D) old'!$B$103,Model!$AW$2699)</f>
        <v>-0.08405656738</v>
      </c>
      <c r="AZ2748" s="373">
        <f>PPMT('Assumptions (T&amp;D) old'!$B$100,Model!Z$1,'Assumptions (T&amp;D) old'!$B$103,Model!$AW$2699)</f>
        <v>-0.08804925433</v>
      </c>
      <c r="BA2748" s="373">
        <f>PPMT('Assumptions (T&amp;D) old'!$B$100,Model!AA$1,'Assumptions (T&amp;D) old'!$B$103,Model!$AW$2699)</f>
        <v>-0.09223159391</v>
      </c>
      <c r="BB2748" s="373">
        <f>PPMT('Assumptions (T&amp;D) old'!$B$100,Model!AB$1,'Assumptions (T&amp;D) old'!$B$103,Model!$AW$2699)</f>
        <v>-0.09661259462</v>
      </c>
      <c r="BC2748" s="373">
        <f>PPMT('Assumptions (T&amp;D) old'!$B$100,Model!AC$1,'Assumptions (T&amp;D) old'!$B$103,Model!$AW$2699)</f>
        <v>-0.1012016929</v>
      </c>
      <c r="BD2748" s="373">
        <f>PPMT('Assumptions (T&amp;D) old'!$B$100,Model!AD$1,'Assumptions (T&amp;D) old'!$B$103,Model!$AW$2699)</f>
        <v>-0.1060087733</v>
      </c>
      <c r="BE2748" s="373">
        <f>PPMT('Assumptions (T&amp;D) old'!$B$100,Model!AE$1,'Assumptions (T&amp;D) old'!$B$103,Model!$AW$2699)</f>
        <v>-0.11104419</v>
      </c>
      <c r="BF2748" s="373">
        <f>PPMT('Assumptions (T&amp;D) old'!$B$100,Model!AF$1,'Assumptions (T&amp;D) old'!$B$103,Model!$AW$2699)</f>
        <v>-0.116318789</v>
      </c>
      <c r="BG2748" s="373">
        <f>PPMT('Assumptions (T&amp;D) old'!$B$100,Model!AG$1,'Assumptions (T&amp;D) old'!$B$103,Model!$AW$2699)</f>
        <v>-0.1218439315</v>
      </c>
      <c r="BH2748" s="373">
        <f>PPMT('Assumptions (T&amp;D) old'!$B$100,Model!AH$1,'Assumptions (T&amp;D) old'!$B$103,Model!$AW$2699)</f>
        <v>-0.1276315183</v>
      </c>
      <c r="BI2748" s="373">
        <f>PPMT('Assumptions (T&amp;D) old'!$B$100,Model!AI$1,'Assumptions (T&amp;D) old'!$B$103,Model!$AW$2699)</f>
        <v>-0.1336940154</v>
      </c>
      <c r="BJ2748" s="373">
        <f>PPMT('Assumptions (T&amp;D) old'!$B$100,Model!AJ$1,'Assumptions (T&amp;D) old'!$B$103,Model!$AW$2699)</f>
        <v>-0.1400444811</v>
      </c>
      <c r="BK2748" s="373">
        <f>PPMT('Assumptions (T&amp;D) old'!$B$100,Model!AK$1,'Assumptions (T&amp;D) old'!$B$103,Model!$AW$2699)</f>
        <v>-0.146696594</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-0.07369618826</v>
      </c>
      <c r="AY2749" s="373">
        <f>PPMT('Assumptions (T&amp;D) old'!$B$100,Model!X$1,'Assumptions (T&amp;D) old'!$B$103,Model!$AX$2699)</f>
        <v>-0.0771967572</v>
      </c>
      <c r="AZ2749" s="373">
        <f>PPMT('Assumptions (T&amp;D) old'!$B$100,Model!Y$1,'Assumptions (T&amp;D) old'!$B$103,Model!$AX$2699)</f>
        <v>-0.08086360317</v>
      </c>
      <c r="BA2749" s="373">
        <f>PPMT('Assumptions (T&amp;D) old'!$B$100,Model!Z$1,'Assumptions (T&amp;D) old'!$B$103,Model!$AX$2699)</f>
        <v>-0.08470462432</v>
      </c>
      <c r="BB2749" s="373">
        <f>PPMT('Assumptions (T&amp;D) old'!$B$100,Model!AA$1,'Assumptions (T&amp;D) old'!$B$103,Model!$AX$2699)</f>
        <v>-0.08872809397</v>
      </c>
      <c r="BC2749" s="373">
        <f>PPMT('Assumptions (T&amp;D) old'!$B$100,Model!AB$1,'Assumptions (T&amp;D) old'!$B$103,Model!$AX$2699)</f>
        <v>-0.09294267844</v>
      </c>
      <c r="BD2749" s="373">
        <f>PPMT('Assumptions (T&amp;D) old'!$B$100,Model!AC$1,'Assumptions (T&amp;D) old'!$B$103,Model!$AX$2699)</f>
        <v>-0.09735745566</v>
      </c>
      <c r="BE2749" s="373">
        <f>PPMT('Assumptions (T&amp;D) old'!$B$100,Model!AD$1,'Assumptions (T&amp;D) old'!$B$103,Model!$AX$2699)</f>
        <v>-0.1019819348</v>
      </c>
      <c r="BF2749" s="373">
        <f>PPMT('Assumptions (T&amp;D) old'!$B$100,Model!AE$1,'Assumptions (T&amp;D) old'!$B$103,Model!$AX$2699)</f>
        <v>-0.1068260767</v>
      </c>
      <c r="BG2749" s="373">
        <f>PPMT('Assumptions (T&amp;D) old'!$B$100,Model!AF$1,'Assumptions (T&amp;D) old'!$B$103,Model!$AX$2699)</f>
        <v>-0.1119003154</v>
      </c>
      <c r="BH2749" s="373">
        <f>PPMT('Assumptions (T&amp;D) old'!$B$100,Model!AG$1,'Assumptions (T&amp;D) old'!$B$103,Model!$AX$2699)</f>
        <v>-0.1172155803</v>
      </c>
      <c r="BI2749" s="373">
        <f>PPMT('Assumptions (T&amp;D) old'!$B$100,Model!AH$1,'Assumptions (T&amp;D) old'!$B$103,Model!$AX$2699)</f>
        <v>-0.1227833204</v>
      </c>
      <c r="BJ2749" s="373">
        <f>PPMT('Assumptions (T&amp;D) old'!$B$100,Model!AI$1,'Assumptions (T&amp;D) old'!$B$103,Model!$AX$2699)</f>
        <v>-0.1286155281</v>
      </c>
      <c r="BK2749" s="373">
        <f>PPMT('Assumptions (T&amp;D) old'!$B$100,Model!AJ$1,'Assumptions (T&amp;D) old'!$B$103,Model!$AX$2699)</f>
        <v>-0.1347247657</v>
      </c>
      <c r="BL2749" s="373">
        <f>PPMT('Assumptions (T&amp;D) old'!$B$100,Model!AK$1,'Assumptions (T&amp;D) old'!$B$103,Model!$AX$2699)</f>
        <v>-0.1411241921</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-0.0757996336</v>
      </c>
      <c r="AZ2750" s="373">
        <f>PPMT('Assumptions (T&amp;D) old'!$B$100,Model!X$1,'Assumptions (T&amp;D) old'!$B$103,Model!$AY$2699)</f>
        <v>-0.0794001162</v>
      </c>
      <c r="BA2750" s="373">
        <f>PPMT('Assumptions (T&amp;D) old'!$B$100,Model!Y$1,'Assumptions (T&amp;D) old'!$B$103,Model!$AY$2699)</f>
        <v>-0.08317162172</v>
      </c>
      <c r="BB2750" s="373">
        <f>PPMT('Assumptions (T&amp;D) old'!$B$100,Model!Z$1,'Assumptions (T&amp;D) old'!$B$103,Model!$AY$2699)</f>
        <v>-0.08712227375</v>
      </c>
      <c r="BC2750" s="373">
        <f>PPMT('Assumptions (T&amp;D) old'!$B$100,Model!AA$1,'Assumptions (T&amp;D) old'!$B$103,Model!$AY$2699)</f>
        <v>-0.09126058176</v>
      </c>
      <c r="BD2750" s="373">
        <f>PPMT('Assumptions (T&amp;D) old'!$B$100,Model!AB$1,'Assumptions (T&amp;D) old'!$B$103,Model!$AY$2699)</f>
        <v>-0.09559545939</v>
      </c>
      <c r="BE2750" s="373">
        <f>PPMT('Assumptions (T&amp;D) old'!$B$100,Model!AC$1,'Assumptions (T&amp;D) old'!$B$103,Model!$AY$2699)</f>
        <v>-0.1001362437</v>
      </c>
      <c r="BF2750" s="373">
        <f>PPMT('Assumptions (T&amp;D) old'!$B$100,Model!AD$1,'Assumptions (T&amp;D) old'!$B$103,Model!$AY$2699)</f>
        <v>-0.1048927153</v>
      </c>
      <c r="BG2750" s="373">
        <f>PPMT('Assumptions (T&amp;D) old'!$B$100,Model!AE$1,'Assumptions (T&amp;D) old'!$B$103,Model!$AY$2699)</f>
        <v>-0.1098751193</v>
      </c>
      <c r="BH2750" s="373">
        <f>PPMT('Assumptions (T&amp;D) old'!$B$100,Model!AF$1,'Assumptions (T&amp;D) old'!$B$103,Model!$AY$2699)</f>
        <v>-0.1150941874</v>
      </c>
      <c r="BI2750" s="373">
        <f>PPMT('Assumptions (T&amp;D) old'!$B$100,Model!AG$1,'Assumptions (T&amp;D) old'!$B$103,Model!$AY$2699)</f>
        <v>-0.1205611613</v>
      </c>
      <c r="BJ2750" s="373">
        <f>PPMT('Assumptions (T&amp;D) old'!$B$100,Model!AH$1,'Assumptions (T&amp;D) old'!$B$103,Model!$AY$2699)</f>
        <v>-0.1262878165</v>
      </c>
      <c r="BK2750" s="373">
        <f>PPMT('Assumptions (T&amp;D) old'!$B$100,Model!AI$1,'Assumptions (T&amp;D) old'!$B$103,Model!$AY$2699)</f>
        <v>-0.1322864878</v>
      </c>
      <c r="BL2750" s="373">
        <f>PPMT('Assumptions (T&amp;D) old'!$B$100,Model!AJ$1,'Assumptions (T&amp;D) old'!$B$103,Model!$AY$2699)</f>
        <v>-0.1385700959</v>
      </c>
      <c r="BM2750" s="373">
        <f>PPMT('Assumptions (T&amp;D) old'!$B$100,Model!AK$1,'Assumptions (T&amp;D) old'!$B$103,Model!$AY$2699)</f>
        <v>-0.1451521755</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-0.08179409622</v>
      </c>
      <c r="BA2751" s="373">
        <f>PPMT('Assumptions (T&amp;D) old'!$B$100,Model!X$1,'Assumptions (T&amp;D) old'!$B$103,Model!$AZ$2699)</f>
        <v>-0.0856793158</v>
      </c>
      <c r="BB2751" s="373">
        <f>PPMT('Assumptions (T&amp;D) old'!$B$100,Model!Y$1,'Assumptions (T&amp;D) old'!$B$103,Model!$AZ$2699)</f>
        <v>-0.0897490833</v>
      </c>
      <c r="BC2751" s="373">
        <f>PPMT('Assumptions (T&amp;D) old'!$B$100,Model!Z$1,'Assumptions (T&amp;D) old'!$B$103,Model!$AZ$2699)</f>
        <v>-0.09401216475</v>
      </c>
      <c r="BD2751" s="373">
        <f>PPMT('Assumptions (T&amp;D) old'!$B$100,Model!AA$1,'Assumptions (T&amp;D) old'!$B$103,Model!$AZ$2699)</f>
        <v>-0.09847774258</v>
      </c>
      <c r="BE2751" s="373">
        <f>PPMT('Assumptions (T&amp;D) old'!$B$100,Model!AB$1,'Assumptions (T&amp;D) old'!$B$103,Model!$AZ$2699)</f>
        <v>-0.1031554354</v>
      </c>
      <c r="BF2751" s="373">
        <f>PPMT('Assumptions (T&amp;D) old'!$B$100,Model!AC$1,'Assumptions (T&amp;D) old'!$B$103,Model!$AZ$2699)</f>
        <v>-0.1080553185</v>
      </c>
      <c r="BG2751" s="373">
        <f>PPMT('Assumptions (T&amp;D) old'!$B$100,Model!AD$1,'Assumptions (T&amp;D) old'!$B$103,Model!$AZ$2699)</f>
        <v>-0.1131879462</v>
      </c>
      <c r="BH2751" s="373">
        <f>PPMT('Assumptions (T&amp;D) old'!$B$100,Model!AE$1,'Assumptions (T&amp;D) old'!$B$103,Model!$AZ$2699)</f>
        <v>-0.1185643736</v>
      </c>
      <c r="BI2751" s="373">
        <f>PPMT('Assumptions (T&amp;D) old'!$B$100,Model!AF$1,'Assumptions (T&amp;D) old'!$B$103,Model!$AZ$2699)</f>
        <v>-0.1241961813</v>
      </c>
      <c r="BJ2751" s="373">
        <f>PPMT('Assumptions (T&amp;D) old'!$B$100,Model!AG$1,'Assumptions (T&amp;D) old'!$B$103,Model!$AZ$2699)</f>
        <v>-0.1300955</v>
      </c>
      <c r="BK2751" s="373">
        <f>PPMT('Assumptions (T&amp;D) old'!$B$100,Model!AH$1,'Assumptions (T&amp;D) old'!$B$103,Model!$AZ$2699)</f>
        <v>-0.1362750362</v>
      </c>
      <c r="BL2751" s="373">
        <f>PPMT('Assumptions (T&amp;D) old'!$B$100,Model!AI$1,'Assumptions (T&amp;D) old'!$B$103,Model!$AZ$2699)</f>
        <v>-0.1427481004</v>
      </c>
      <c r="BM2751" s="373">
        <f>PPMT('Assumptions (T&amp;D) old'!$B$100,Model!AJ$1,'Assumptions (T&amp;D) old'!$B$103,Model!$AZ$2699)</f>
        <v>-0.1495286352</v>
      </c>
      <c r="BN2751" s="373">
        <f>PPMT('Assumptions (T&amp;D) old'!$B$100,Model!AK$1,'Assumptions (T&amp;D) old'!$B$103,Model!$AZ$2699)</f>
        <v>-0.1566312454</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-0.08340936361</v>
      </c>
      <c r="BB2752" s="373">
        <f>PPMT('Assumptions (T&amp;D) old'!$B$100,Model!X$1,'Assumptions (T&amp;D) old'!$B$103,Model!$BA$2699)</f>
        <v>-0.08737130838</v>
      </c>
      <c r="BC2752" s="373">
        <f>PPMT('Assumptions (T&amp;D) old'!$B$100,Model!Y$1,'Assumptions (T&amp;D) old'!$B$103,Model!$BA$2699)</f>
        <v>-0.09152144553</v>
      </c>
      <c r="BD2752" s="373">
        <f>PPMT('Assumptions (T&amp;D) old'!$B$100,Model!Z$1,'Assumptions (T&amp;D) old'!$B$103,Model!$BA$2699)</f>
        <v>-0.09586871419</v>
      </c>
      <c r="BE2752" s="373">
        <f>PPMT('Assumptions (T&amp;D) old'!$B$100,Model!AA$1,'Assumptions (T&amp;D) old'!$B$103,Model!$BA$2699)</f>
        <v>-0.1004224781</v>
      </c>
      <c r="BF2752" s="373">
        <f>PPMT('Assumptions (T&amp;D) old'!$B$100,Model!AB$1,'Assumptions (T&amp;D) old'!$B$103,Model!$BA$2699)</f>
        <v>-0.1051925458</v>
      </c>
      <c r="BG2752" s="373">
        <f>PPMT('Assumptions (T&amp;D) old'!$B$100,Model!AC$1,'Assumptions (T&amp;D) old'!$B$103,Model!$BA$2699)</f>
        <v>-0.1101891918</v>
      </c>
      <c r="BH2752" s="373">
        <f>PPMT('Assumptions (T&amp;D) old'!$B$100,Model!AD$1,'Assumptions (T&amp;D) old'!$B$103,Model!$BA$2699)</f>
        <v>-0.1154231784</v>
      </c>
      <c r="BI2752" s="373">
        <f>PPMT('Assumptions (T&amp;D) old'!$B$100,Model!AE$1,'Assumptions (T&amp;D) old'!$B$103,Model!$BA$2699)</f>
        <v>-0.1209057793</v>
      </c>
      <c r="BJ2752" s="373">
        <f>PPMT('Assumptions (T&amp;D) old'!$B$100,Model!AF$1,'Assumptions (T&amp;D) old'!$B$103,Model!$BA$2699)</f>
        <v>-0.1266488039</v>
      </c>
      <c r="BK2752" s="373">
        <f>PPMT('Assumptions (T&amp;D) old'!$B$100,Model!AG$1,'Assumptions (T&amp;D) old'!$B$103,Model!$BA$2699)</f>
        <v>-0.132664622</v>
      </c>
      <c r="BL2752" s="373">
        <f>PPMT('Assumptions (T&amp;D) old'!$B$100,Model!AH$1,'Assumptions (T&amp;D) old'!$B$103,Model!$BA$2699)</f>
        <v>-0.1389661916</v>
      </c>
      <c r="BM2752" s="373">
        <f>PPMT('Assumptions (T&amp;D) old'!$B$100,Model!AI$1,'Assumptions (T&amp;D) old'!$B$103,Model!$BA$2699)</f>
        <v>-0.1455670857</v>
      </c>
      <c r="BN2752" s="373">
        <f>PPMT('Assumptions (T&amp;D) old'!$B$100,Model!AJ$1,'Assumptions (T&amp;D) old'!$B$103,Model!$BA$2699)</f>
        <v>-0.1524815223</v>
      </c>
      <c r="BO2752" s="373">
        <f>PPMT('Assumptions (T&amp;D) old'!$B$100,Model!AK$1,'Assumptions (T&amp;D) old'!$B$103,Model!$BA$2699)</f>
        <v>-0.1597243946</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-0.002702617996</v>
      </c>
      <c r="D2753" s="372">
        <f t="array" ref="D2753">SUM(IF(ISERROR(D2754:D2804),"",D2754:D2804))</f>
        <v>-0.00543422984</v>
      </c>
      <c r="E2753" s="372">
        <f t="array" ref="E2753">SUM(IF(ISERROR(E2754:E2804),"",E2754:E2804))</f>
        <v>-0.008906676158</v>
      </c>
      <c r="F2753" s="372">
        <f t="array" ref="F2753">SUM(IF(ISERROR(F2754:F2804),"",F2754:F2804))</f>
        <v>-0.0118498684</v>
      </c>
      <c r="G2753" s="372">
        <f t="array" ref="G2753">SUM(IF(ISERROR(G2754:G2804),"",G2754:G2804))</f>
        <v>-0.01423643637</v>
      </c>
      <c r="H2753" s="372">
        <f t="array" ref="H2753">SUM(IF(ISERROR(H2754:H2804),"",H2754:H2804))</f>
        <v>-0.01650519977</v>
      </c>
      <c r="I2753" s="372">
        <f t="array" ref="I2753">SUM(IF(ISERROR(I2754:I2804),"",I2754:I2804))</f>
        <v>-0.02107610495</v>
      </c>
      <c r="J2753" s="372">
        <f t="array" ref="J2753">SUM(IF(ISERROR(J2754:J2804),"",J2754:J2804))</f>
        <v>-0.02686574471</v>
      </c>
      <c r="K2753" s="372">
        <f t="array" ref="K2753">SUM(IF(ISERROR(K2754:K2804),"",K2754:K2804))</f>
        <v>-0.03643703909</v>
      </c>
      <c r="L2753" s="372">
        <f t="array" ref="L2753">SUM(IF(ISERROR(L2754:L2804),"",L2754:L2804))</f>
        <v>-0.04261992664</v>
      </c>
      <c r="M2753" s="372">
        <f t="array" ref="M2753">SUM(IF(ISERROR(M2754:M2804),"",M2754:M2804))</f>
        <v>-0.05922788525</v>
      </c>
      <c r="N2753" s="372">
        <f t="array" ref="N2753">SUM(IF(ISERROR(N2754:N2804),"",N2754:N2804))</f>
        <v>-0.0663158904</v>
      </c>
      <c r="O2753" s="372">
        <f t="array" ref="O2753">SUM(IF(ISERROR(O2754:O2804),"",O2754:O2804))</f>
        <v>-0.08827270931</v>
      </c>
      <c r="P2753" s="372">
        <f t="array" ref="P2753">SUM(IF(ISERROR(P2754:P2804),"",P2754:P2804))</f>
        <v>-0.1021577794</v>
      </c>
      <c r="Q2753" s="372">
        <f t="array" ref="Q2753">SUM(IF(ISERROR(Q2754:Q2804),"",Q2754:Q2804))</f>
        <v>-0.1403930917</v>
      </c>
      <c r="R2753" s="372">
        <f t="array" ref="R2753">SUM(IF(ISERROR(R2754:R2804),"",R2754:R2804))</f>
        <v>-0.1469491811</v>
      </c>
      <c r="S2753" s="372">
        <f t="array" ref="S2753">SUM(IF(ISERROR(S2754:S2804),"",S2754:S2804))</f>
        <v>-0.160772975</v>
      </c>
      <c r="T2753" s="372">
        <f t="array" ref="T2753">SUM(IF(ISERROR(T2754:T2804),"",T2754:T2804))</f>
        <v>-0.1775492024</v>
      </c>
      <c r="U2753" s="372">
        <f t="array" ref="U2753">SUM(IF(ISERROR(U2754:U2804),"",U2754:U2804))</f>
        <v>-0.1931009827</v>
      </c>
      <c r="V2753" s="372">
        <f t="array" ref="V2753">SUM(IF(ISERROR(V2754:V2804),"",V2754:V2804))</f>
        <v>-0.2080076428</v>
      </c>
      <c r="W2753" s="372">
        <f t="array" ref="W2753">SUM(IF(ISERROR(W2754:W2804),"",W2754:W2804))</f>
        <v>-0.2216317517</v>
      </c>
      <c r="X2753" s="372">
        <f t="array" ref="X2753">SUM(IF(ISERROR(X2754:X2804),"",X2754:X2804))</f>
        <v>-0.2368737616</v>
      </c>
      <c r="Y2753" s="372">
        <f t="array" ref="Y2753">SUM(IF(ISERROR(Y2754:Y2804),"",Y2754:Y2804))</f>
        <v>-0.2511661754</v>
      </c>
      <c r="Z2753" s="372">
        <f t="array" ref="Z2753">SUM(IF(ISERROR(Z2754:Z2804),"",Z2754:Z2804))</f>
        <v>-0.2645358638</v>
      </c>
      <c r="AA2753" s="372">
        <f t="array" ref="AA2753">SUM(IF(ISERROR(AA2754:AA2804),"",AA2754:AA2804))</f>
        <v>-0.2772599534</v>
      </c>
      <c r="AB2753" s="372">
        <f t="array" ref="AB2753">SUM(IF(ISERROR(AB2754:AB2804),"",AB2754:AB2804))</f>
        <v>-0.2889679867</v>
      </c>
      <c r="AC2753" s="372">
        <f t="array" ref="AC2753">SUM(IF(ISERROR(AC2754:AC2804),"",AC2754:AC2804))</f>
        <v>-0.3005696601</v>
      </c>
      <c r="AD2753" s="372">
        <f t="array" ref="AD2753">SUM(IF(ISERROR(AD2754:AD2804),"",AD2754:AD2804))</f>
        <v>-0.3111754329</v>
      </c>
      <c r="AE2753" s="372">
        <f t="array" ref="AE2753">SUM(IF(ISERROR(AE2754:AE2804),"",AE2754:AE2804))</f>
        <v>-0.3221283084</v>
      </c>
      <c r="AF2753" s="372">
        <f t="array" ref="AF2753">SUM(IF(ISERROR(AF2754:AF2804),"",AF2754:AF2804))</f>
        <v>-0.3329571138</v>
      </c>
      <c r="AG2753" s="372">
        <f t="array" ref="AG2753">SUM(IF(ISERROR(AG2754:AG2804),"",AG2754:AG2804))</f>
        <v>-0.3455255283</v>
      </c>
      <c r="AH2753" s="372">
        <f t="array" ref="AH2753">SUM(IF(ISERROR(AH2754:AH2804),"",AH2754:AH2804))</f>
        <v>-0.3578706118</v>
      </c>
      <c r="AI2753" s="372">
        <f t="array" ref="AI2753">SUM(IF(ISERROR(AI2754:AI2804),"",AI2754:AI2804))</f>
        <v>-0.3694841618</v>
      </c>
      <c r="AJ2753" s="372">
        <f t="array" ref="AJ2753">SUM(IF(ISERROR(AJ2754:AJ2804),"",AJ2754:AJ2804))</f>
        <v>-0.3824223747</v>
      </c>
      <c r="AK2753" s="372">
        <f t="array" ref="AK2753">SUM(IF(ISERROR(AK2754:AK2804),"",AK2754:AK2804))</f>
        <v>-0.3948845198</v>
      </c>
      <c r="AL2753" s="372">
        <f t="array" ref="AL2753">SUM(IF(ISERROR(AL2754:AL2804),"",AL2754:AL2804))</f>
        <v>-0.4074750809</v>
      </c>
      <c r="AM2753" s="372">
        <f t="array" ref="AM2753">SUM(IF(ISERROR(AM2754:AM2804),"",AM2754:AM2804))</f>
        <v>-0.4216962849</v>
      </c>
      <c r="AN2753" s="372">
        <f t="array" ref="AN2753">SUM(IF(ISERROR(AN2754:AN2804),"",AN2754:AN2804))</f>
        <v>-0.4365868388</v>
      </c>
      <c r="AO2753" s="372">
        <f t="array" ref="AO2753">SUM(IF(ISERROR(AO2754:AO2804),"",AO2754:AO2804))</f>
        <v>-0.4512750106</v>
      </c>
      <c r="AP2753" s="372">
        <f t="array" ref="AP2753">SUM(IF(ISERROR(AP2754:AP2804),"",AP2754:AP2804))</f>
        <v>-0.4657826176</v>
      </c>
      <c r="AQ2753" s="372">
        <f t="array" ref="AQ2753">SUM(IF(ISERROR(AQ2754:AQ2804),"",AQ2754:AQ2804))</f>
        <v>-0.486153671</v>
      </c>
      <c r="AR2753" s="372">
        <f t="array" ref="AR2753">SUM(IF(ISERROR(AR2754:AR2804),"",AR2754:AR2804))</f>
        <v>-0.4997388299</v>
      </c>
      <c r="AS2753" s="372">
        <f t="array" ref="AS2753">SUM(IF(ISERROR(AS2754:AS2804),"",AS2754:AS2804))</f>
        <v>-0.515162412</v>
      </c>
      <c r="AT2753" s="372">
        <f t="array" ref="AT2753">SUM(IF(ISERROR(AT2754:AT2804),"",AT2754:AT2804))</f>
        <v>-0.534916276</v>
      </c>
      <c r="AU2753" s="372">
        <f t="array" ref="AU2753">SUM(IF(ISERROR(AU2754:AU2804),"",AU2754:AU2804))</f>
        <v>-0.5574950973</v>
      </c>
      <c r="AV2753" s="372">
        <f t="array" ref="AV2753">SUM(IF(ISERROR(AV2754:AV2804),"",AV2754:AV2804))</f>
        <v>-0.5741108922</v>
      </c>
      <c r="AW2753" s="372">
        <f t="array" ref="AW2753">SUM(IF(ISERROR(AW2754:AW2804),"",AW2754:AW2804))</f>
        <v>-0.5924035731</v>
      </c>
      <c r="AX2753" s="372">
        <f t="array" ref="AX2753">SUM(IF(ISERROR(AX2754:AX2804),"",AX2754:AX2804))</f>
        <v>-0.6058192689</v>
      </c>
      <c r="AY2753" s="372">
        <f t="array" ref="AY2753">SUM(IF(ISERROR(AY2754:AY2804),"",AY2754:AY2804))</f>
        <v>-0.6195255457</v>
      </c>
      <c r="AZ2753" s="372">
        <f t="array" ref="AZ2753">SUM(IF(ISERROR(AZ2754:AZ2804),"",AZ2754:AZ2804))</f>
        <v>-0.637495213</v>
      </c>
      <c r="BA2753" s="372">
        <f t="array" ref="BA2753">SUM(IF(ISERROR(BA2754:BA2804),"",BA2754:BA2804))</f>
        <v>-0.6550434382</v>
      </c>
      <c r="BB2753" s="372">
        <f t="array" ref="BB2753">SUM(IF(ISERROR(BB2754:BB2804),"",BB2754:BB2804))</f>
        <v>-0.5866166402</v>
      </c>
      <c r="BC2753" s="372">
        <f t="array" ref="BC2753">SUM(IF(ISERROR(BC2754:BC2804),"",BC2754:BC2804))</f>
        <v>-0.5202775841</v>
      </c>
      <c r="BD2753" s="372">
        <f t="array" ref="BD2753">SUM(IF(ISERROR(BD2754:BD2804),"",BD2754:BD2804))</f>
        <v>-0.4563201495</v>
      </c>
      <c r="BE2753" s="372">
        <f t="array" ref="BE2753">SUM(IF(ISERROR(BE2754:BE2804),"",BE2754:BE2804))</f>
        <v>-0.3949753894</v>
      </c>
      <c r="BF2753" s="372">
        <f t="array" ref="BF2753">SUM(IF(ISERROR(BF2754:BF2804),"",BF2754:BF2804))</f>
        <v>-0.3364895731</v>
      </c>
      <c r="BG2753" s="372">
        <f t="array" ref="BG2753">SUM(IF(ISERROR(BG2754:BG2804),"",BG2754:BG2804))</f>
        <v>-0.2816953747</v>
      </c>
      <c r="BH2753" s="372">
        <f t="array" ref="BH2753">SUM(IF(ISERROR(BH2754:BH2804),"",BH2754:BH2804))</f>
        <v>-0.2302960423</v>
      </c>
      <c r="BI2753" s="372">
        <f t="array" ref="BI2753">SUM(IF(ISERROR(BI2754:BI2804),"",BI2754:BI2804))</f>
        <v>-0.1827727111</v>
      </c>
      <c r="BJ2753" s="372">
        <f t="array" ref="BJ2753">SUM(IF(ISERROR(BJ2754:BJ2804),"",BJ2754:BJ2804))</f>
        <v>-0.1398764171</v>
      </c>
      <c r="BK2753" s="372">
        <f t="array" ref="BK2753">SUM(IF(ISERROR(BK2754:BK2804),"",BK2754:BK2804))</f>
        <v>-0.1022742044</v>
      </c>
      <c r="BL2753" s="372">
        <f t="array" ref="BL2753">SUM(IF(ISERROR(BL2754:BL2804),"",BL2754:BL2804))</f>
        <v>-0.06984844783</v>
      </c>
      <c r="BM2753" s="372">
        <f t="array" ref="BM2753">SUM(IF(ISERROR(BM2754:BM2804),"",BM2754:BM2804))</f>
        <v>-0.04318154028</v>
      </c>
      <c r="BN2753" s="372">
        <f t="array" ref="BN2753">SUM(IF(ISERROR(BN2754:BN2804),"",BN2754:BN2804))</f>
        <v>-0.0222697652</v>
      </c>
      <c r="BO2753" s="372">
        <f t="array" ref="BO2753">SUM(IF(ISERROR(BO2754:BO2804),"",BO2754:BO2804))</f>
        <v>-0.007586908742</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-0.002702617996</v>
      </c>
      <c r="D2754" s="373">
        <f>IPMT('Assumptions (T&amp;D) old'!$B$100,Model!X$1,'Assumptions (T&amp;D) old'!$B$103,Model!$C$2699)</f>
        <v>-0.002574997308</v>
      </c>
      <c r="E2754" s="373">
        <f>IPMT('Assumptions (T&amp;D) old'!$B$100,Model!Y$1,'Assumptions (T&amp;D) old'!$B$103,Model!$C$2699)</f>
        <v>-0.002441314638</v>
      </c>
      <c r="F2754" s="373">
        <f>IPMT('Assumptions (T&amp;D) old'!$B$100,Model!Z$1,'Assumptions (T&amp;D) old'!$B$103,Model!$C$2699)</f>
        <v>-0.002301282041</v>
      </c>
      <c r="G2754" s="373">
        <f>IPMT('Assumptions (T&amp;D) old'!$B$100,Model!AA$1,'Assumptions (T&amp;D) old'!$B$103,Model!$C$2699)</f>
        <v>-0.002154597895</v>
      </c>
      <c r="H2754" s="373">
        <f>IPMT('Assumptions (T&amp;D) old'!$B$100,Model!AB$1,'Assumptions (T&amp;D) old'!$B$103,Model!$C$2699)</f>
        <v>-0.002000946253</v>
      </c>
      <c r="I2754" s="373">
        <f>IPMT('Assumptions (T&amp;D) old'!$B$100,Model!AC$1,'Assumptions (T&amp;D) old'!$B$103,Model!$C$2699)</f>
        <v>-0.001839996157</v>
      </c>
      <c r="J2754" s="373">
        <f>IPMT('Assumptions (T&amp;D) old'!$B$100,Model!AD$1,'Assumptions (T&amp;D) old'!$B$103,Model!$C$2699)</f>
        <v>-0.001671400932</v>
      </c>
      <c r="K2754" s="373">
        <f>IPMT('Assumptions (T&amp;D) old'!$B$100,Model!AE$1,'Assumptions (T&amp;D) old'!$B$103,Model!$C$2699)</f>
        <v>-0.001494797434</v>
      </c>
      <c r="L2754" s="373">
        <f>IPMT('Assumptions (T&amp;D) old'!$B$100,Model!AF$1,'Assumptions (T&amp;D) old'!$B$103,Model!$C$2699)</f>
        <v>-0.00130980527</v>
      </c>
      <c r="M2754" s="373">
        <f>IPMT('Assumptions (T&amp;D) old'!$B$100,Model!AG$1,'Assumptions (T&amp;D) old'!$B$103,Model!$C$2699)</f>
        <v>-0.001116025978</v>
      </c>
      <c r="N2754" s="373">
        <f>IPMT('Assumptions (T&amp;D) old'!$B$100,Model!AH$1,'Assumptions (T&amp;D) old'!$B$103,Model!$C$2699)</f>
        <v>-0.0009130421692</v>
      </c>
      <c r="O2754" s="373">
        <f>IPMT('Assumptions (T&amp;D) old'!$B$100,Model!AI$1,'Assumptions (T&amp;D) old'!$B$103,Model!$C$2699)</f>
        <v>-0.0007004166298</v>
      </c>
      <c r="P2754" s="373">
        <f>IPMT('Assumptions (T&amp;D) old'!$B$100,Model!AJ$1,'Assumptions (T&amp;D) old'!$B$103,Model!$C$2699)</f>
        <v>-0.0004776913773</v>
      </c>
      <c r="Q2754" s="373">
        <f>IPMT('Assumptions (T&amp;D) old'!$B$100,Model!AK$1,'Assumptions (T&amp;D) old'!$B$103,Model!$C$2699)</f>
        <v>-0.0002443866753</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-0.002859232532</v>
      </c>
      <c r="E2755" s="373">
        <f>IPMT('Assumptions (T&amp;D) old'!$B$100,Model!X$1,'Assumptions (T&amp;D) old'!$B$103,Model!$D$2699)</f>
        <v>-0.002724216329</v>
      </c>
      <c r="F2755" s="373">
        <f>IPMT('Assumptions (T&amp;D) old'!$B$100,Model!Y$1,'Assumptions (T&amp;D) old'!$B$103,Model!$D$2699)</f>
        <v>-0.002582786855</v>
      </c>
      <c r="G2755" s="373">
        <f>IPMT('Assumptions (T&amp;D) old'!$B$100,Model!Z$1,'Assumptions (T&amp;D) old'!$B$103,Model!$D$2699)</f>
        <v>-0.002434639482</v>
      </c>
      <c r="H2755" s="373">
        <f>IPMT('Assumptions (T&amp;D) old'!$B$100,Model!AA$1,'Assumptions (T&amp;D) old'!$B$103,Model!$D$2699)</f>
        <v>-0.002279455108</v>
      </c>
      <c r="I2755" s="373">
        <f>IPMT('Assumptions (T&amp;D) old'!$B$100,Model!AB$1,'Assumptions (T&amp;D) old'!$B$103,Model!$D$2699)</f>
        <v>-0.002116899477</v>
      </c>
      <c r="J2755" s="373">
        <f>IPMT('Assumptions (T&amp;D) old'!$B$100,Model!AC$1,'Assumptions (T&amp;D) old'!$B$103,Model!$D$2699)</f>
        <v>-0.001946622453</v>
      </c>
      <c r="K2755" s="373">
        <f>IPMT('Assumptions (T&amp;D) old'!$B$100,Model!AD$1,'Assumptions (T&amp;D) old'!$B$103,Model!$D$2699)</f>
        <v>-0.001768257271</v>
      </c>
      <c r="L2755" s="373">
        <f>IPMT('Assumptions (T&amp;D) old'!$B$100,Model!AE$1,'Assumptions (T&amp;D) old'!$B$103,Model!$D$2699)</f>
        <v>-0.001581419742</v>
      </c>
      <c r="M2755" s="373">
        <f>IPMT('Assumptions (T&amp;D) old'!$B$100,Model!AF$1,'Assumptions (T&amp;D) old'!$B$103,Model!$D$2699)</f>
        <v>-0.001385707431</v>
      </c>
      <c r="N2755" s="373">
        <f>IPMT('Assumptions (T&amp;D) old'!$B$100,Model!AG$1,'Assumptions (T&amp;D) old'!$B$103,Model!$D$2699)</f>
        <v>-0.001180698785</v>
      </c>
      <c r="O2755" s="373">
        <f>IPMT('Assumptions (T&amp;D) old'!$B$100,Model!AH$1,'Assumptions (T&amp;D) old'!$B$103,Model!$D$2699)</f>
        <v>-0.0009659522278</v>
      </c>
      <c r="P2755" s="373">
        <f>IPMT('Assumptions (T&amp;D) old'!$B$100,Model!AI$1,'Assumptions (T&amp;D) old'!$B$103,Model!$D$2699)</f>
        <v>-0.0007410052096</v>
      </c>
      <c r="Q2755" s="373">
        <f>IPMT('Assumptions (T&amp;D) old'!$B$100,Model!AJ$1,'Assumptions (T&amp;D) old'!$B$103,Model!$D$2699)</f>
        <v>-0.000505373208</v>
      </c>
      <c r="R2755" s="373">
        <f>IPMT('Assumptions (T&amp;D) old'!$B$100,Model!AK$1,'Assumptions (T&amp;D) old'!$B$103,Model!$D$2699)</f>
        <v>-0.0002585486864</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-0.003741145192</v>
      </c>
      <c r="F2756" s="373">
        <f>IPMT('Assumptions (T&amp;D) old'!$B$100,Model!X$1,'Assumptions (T&amp;D) old'!$B$103,Model!$E$2699)</f>
        <v>-0.003564484072</v>
      </c>
      <c r="G2756" s="373">
        <f>IPMT('Assumptions (T&amp;D) old'!$B$100,Model!Y$1,'Assumptions (T&amp;D) old'!$B$103,Model!$E$2699)</f>
        <v>-0.003379431549</v>
      </c>
      <c r="H2756" s="373">
        <f>IPMT('Assumptions (T&amp;D) old'!$B$100,Model!Z$1,'Assumptions (T&amp;D) old'!$B$103,Model!$E$2699)</f>
        <v>-0.003185589031</v>
      </c>
      <c r="I2756" s="373">
        <f>IPMT('Assumptions (T&amp;D) old'!$B$100,Model!AA$1,'Assumptions (T&amp;D) old'!$B$103,Model!$E$2699)</f>
        <v>-0.002982538993</v>
      </c>
      <c r="J2756" s="373">
        <f>IPMT('Assumptions (T&amp;D) old'!$B$100,Model!AB$1,'Assumptions (T&amp;D) old'!$B$103,Model!$E$2699)</f>
        <v>-0.002769844079</v>
      </c>
      <c r="K2756" s="373">
        <f>IPMT('Assumptions (T&amp;D) old'!$B$100,Model!AC$1,'Assumptions (T&amp;D) old'!$B$103,Model!$E$2699)</f>
        <v>-0.002547046156</v>
      </c>
      <c r="L2756" s="373">
        <f>IPMT('Assumptions (T&amp;D) old'!$B$100,Model!AD$1,'Assumptions (T&amp;D) old'!$B$103,Model!$E$2699)</f>
        <v>-0.002313665332</v>
      </c>
      <c r="M2756" s="373">
        <f>IPMT('Assumptions (T&amp;D) old'!$B$100,Model!AE$1,'Assumptions (T&amp;D) old'!$B$103,Model!$E$2699)</f>
        <v>-0.002069198919</v>
      </c>
      <c r="N2756" s="373">
        <f>IPMT('Assumptions (T&amp;D) old'!$B$100,Model!AF$1,'Assumptions (T&amp;D) old'!$B$103,Model!$E$2699)</f>
        <v>-0.001813120351</v>
      </c>
      <c r="O2756" s="373">
        <f>IPMT('Assumptions (T&amp;D) old'!$B$100,Model!AG$1,'Assumptions (T&amp;D) old'!$B$103,Model!$E$2699)</f>
        <v>-0.001544878051</v>
      </c>
      <c r="P2756" s="373">
        <f>IPMT('Assumptions (T&amp;D) old'!$B$100,Model!AH$1,'Assumptions (T&amp;D) old'!$B$103,Model!$E$2699)</f>
        <v>-0.001263894241</v>
      </c>
      <c r="Q2756" s="373">
        <f>IPMT('Assumptions (T&amp;D) old'!$B$100,Model!AI$1,'Assumptions (T&amp;D) old'!$B$103,Model!$E$2699)</f>
        <v>-0.0009695637014</v>
      </c>
      <c r="R2756" s="373">
        <f>IPMT('Assumptions (T&amp;D) old'!$B$100,Model!AJ$1,'Assumptions (T&amp;D) old'!$B$103,Model!$E$2699)</f>
        <v>-0.0006612524606</v>
      </c>
      <c r="S2756" s="373">
        <f>IPMT('Assumptions (T&amp;D) old'!$B$100,Model!AK$1,'Assumptions (T&amp;D) old'!$B$103,Model!$E$2699)</f>
        <v>-0.0003382964359</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-0.003401315431</v>
      </c>
      <c r="G2757" s="373">
        <f>IPMT('Assumptions (T&amp;D) old'!$B$100,Model!X$1,'Assumptions (T&amp;D) old'!$B$103,Model!$F$2699)</f>
        <v>-0.003240701458</v>
      </c>
      <c r="H2757" s="373">
        <f>IPMT('Assumptions (T&amp;D) old'!$B$100,Model!Y$1,'Assumptions (T&amp;D) old'!$B$103,Model!$F$2699)</f>
        <v>-0.003072458321</v>
      </c>
      <c r="I2757" s="373">
        <f>IPMT('Assumptions (T&amp;D) old'!$B$100,Model!Z$1,'Assumptions (T&amp;D) old'!$B$103,Model!$F$2699)</f>
        <v>-0.002896223635</v>
      </c>
      <c r="J2757" s="373">
        <f>IPMT('Assumptions (T&amp;D) old'!$B$100,Model!AA$1,'Assumptions (T&amp;D) old'!$B$103,Model!$F$2699)</f>
        <v>-0.002711617802</v>
      </c>
      <c r="K2757" s="373">
        <f>IPMT('Assumptions (T&amp;D) old'!$B$100,Model!AB$1,'Assumptions (T&amp;D) old'!$B$103,Model!$F$2699)</f>
        <v>-0.002518243191</v>
      </c>
      <c r="L2757" s="373">
        <f>IPMT('Assumptions (T&amp;D) old'!$B$100,Model!AC$1,'Assumptions (T&amp;D) old'!$B$103,Model!$F$2699)</f>
        <v>-0.002315683287</v>
      </c>
      <c r="M2757" s="373">
        <f>IPMT('Assumptions (T&amp;D) old'!$B$100,Model!AD$1,'Assumptions (T&amp;D) old'!$B$103,Model!$F$2699)</f>
        <v>-0.002103501787</v>
      </c>
      <c r="N2757" s="373">
        <f>IPMT('Assumptions (T&amp;D) old'!$B$100,Model!AE$1,'Assumptions (T&amp;D) old'!$B$103,Model!$F$2699)</f>
        <v>-0.001881241666</v>
      </c>
      <c r="O2757" s="373">
        <f>IPMT('Assumptions (T&amp;D) old'!$B$100,Model!AF$1,'Assumptions (T&amp;D) old'!$B$103,Model!$F$2699)</f>
        <v>-0.001648424189</v>
      </c>
      <c r="P2757" s="373">
        <f>IPMT('Assumptions (T&amp;D) old'!$B$100,Model!AG$1,'Assumptions (T&amp;D) old'!$B$103,Model!$F$2699)</f>
        <v>-0.001404547881</v>
      </c>
      <c r="Q2757" s="373">
        <f>IPMT('Assumptions (T&amp;D) old'!$B$100,Model!AH$1,'Assumptions (T&amp;D) old'!$B$103,Model!$F$2699)</f>
        <v>-0.00114908745</v>
      </c>
      <c r="R2757" s="373">
        <f>IPMT('Assumptions (T&amp;D) old'!$B$100,Model!AI$1,'Assumptions (T&amp;D) old'!$B$103,Model!$F$2699)</f>
        <v>-0.0008814926473</v>
      </c>
      <c r="S2757" s="373">
        <f>IPMT('Assumptions (T&amp;D) old'!$B$100,Model!AJ$1,'Assumptions (T&amp;D) old'!$B$103,Model!$F$2699)</f>
        <v>-0.0006011870919</v>
      </c>
      <c r="T2757" s="373">
        <f>IPMT('Assumptions (T&amp;D) old'!$B$100,Model!AK$1,'Assumptions (T&amp;D) old'!$B$103,Model!$F$2699)</f>
        <v>-0.0003075670226</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-0.003027065989</v>
      </c>
      <c r="H2758" s="373">
        <f>IPMT('Assumptions (T&amp;D) old'!$B$100,Model!X$1,'Assumptions (T&amp;D) old'!$B$103,Model!$G$2699)</f>
        <v>-0.002884124499</v>
      </c>
      <c r="I2758" s="373">
        <f>IPMT('Assumptions (T&amp;D) old'!$B$100,Model!Y$1,'Assumptions (T&amp;D) old'!$B$103,Model!$G$2699)</f>
        <v>-0.002734393289</v>
      </c>
      <c r="J2758" s="373">
        <f>IPMT('Assumptions (T&amp;D) old'!$B$100,Model!Z$1,'Assumptions (T&amp;D) old'!$B$103,Model!$G$2699)</f>
        <v>-0.002577549845</v>
      </c>
      <c r="K2758" s="373">
        <f>IPMT('Assumptions (T&amp;D) old'!$B$100,Model!AA$1,'Assumptions (T&amp;D) old'!$B$103,Model!$G$2699)</f>
        <v>-0.002413256339</v>
      </c>
      <c r="L2758" s="373">
        <f>IPMT('Assumptions (T&amp;D) old'!$B$100,Model!AB$1,'Assumptions (T&amp;D) old'!$B$103,Model!$G$2699)</f>
        <v>-0.00224115889</v>
      </c>
      <c r="M2758" s="373">
        <f>IPMT('Assumptions (T&amp;D) old'!$B$100,Model!AC$1,'Assumptions (T&amp;D) old'!$B$103,Model!$G$2699)</f>
        <v>-0.002060886813</v>
      </c>
      <c r="N2758" s="373">
        <f>IPMT('Assumptions (T&amp;D) old'!$B$100,Model!AD$1,'Assumptions (T&amp;D) old'!$B$103,Model!$G$2699)</f>
        <v>-0.001872051812</v>
      </c>
      <c r="O2758" s="373">
        <f>IPMT('Assumptions (T&amp;D) old'!$B$100,Model!AE$1,'Assumptions (T&amp;D) old'!$B$103,Model!$G$2699)</f>
        <v>-0.001674247149</v>
      </c>
      <c r="P2758" s="373">
        <f>IPMT('Assumptions (T&amp;D) old'!$B$100,Model!AF$1,'Assumptions (T&amp;D) old'!$B$103,Model!$G$2699)</f>
        <v>-0.001467046764</v>
      </c>
      <c r="Q2758" s="373">
        <f>IPMT('Assumptions (T&amp;D) old'!$B$100,Model!AG$1,'Assumptions (T&amp;D) old'!$B$103,Model!$G$2699)</f>
        <v>-0.001250004361</v>
      </c>
      <c r="R2758" s="373">
        <f>IPMT('Assumptions (T&amp;D) old'!$B$100,Model!AH$1,'Assumptions (T&amp;D) old'!$B$103,Model!$G$2699)</f>
        <v>-0.001022652444</v>
      </c>
      <c r="S2758" s="373">
        <f>IPMT('Assumptions (T&amp;D) old'!$B$100,Model!AI$1,'Assumptions (T&amp;D) old'!$B$103,Model!$G$2699)</f>
        <v>-0.0007845013102</v>
      </c>
      <c r="T2758" s="373">
        <f>IPMT('Assumptions (T&amp;D) old'!$B$100,Model!AJ$1,'Assumptions (T&amp;D) old'!$B$103,Model!$G$2699)</f>
        <v>-0.000535037998</v>
      </c>
      <c r="U2758" s="373">
        <f>IPMT('Assumptions (T&amp;D) old'!$B$100,Model!AK$1,'Assumptions (T&amp;D) old'!$B$103,Model!$G$2699)</f>
        <v>-0.0002737251785</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-0.003082626559</v>
      </c>
      <c r="I2759" s="373">
        <f>IPMT('Assumptions (T&amp;D) old'!$B$100,Model!X$1,'Assumptions (T&amp;D) old'!$B$103,Model!$H$2699)</f>
        <v>-0.002937061436</v>
      </c>
      <c r="J2759" s="373">
        <f>IPMT('Assumptions (T&amp;D) old'!$B$100,Model!Y$1,'Assumptions (T&amp;D) old'!$B$103,Model!$H$2699)</f>
        <v>-0.00278458197</v>
      </c>
      <c r="K2759" s="373">
        <f>IPMT('Assumptions (T&amp;D) old'!$B$100,Model!Z$1,'Assumptions (T&amp;D) old'!$B$103,Model!$H$2699)</f>
        <v>-0.002624859729</v>
      </c>
      <c r="L2759" s="373">
        <f>IPMT('Assumptions (T&amp;D) old'!$B$100,Model!AA$1,'Assumptions (T&amp;D) old'!$B$103,Model!$H$2699)</f>
        <v>-0.002457550681</v>
      </c>
      <c r="M2759" s="373">
        <f>IPMT('Assumptions (T&amp;D) old'!$B$100,Model!AB$1,'Assumptions (T&amp;D) old'!$B$103,Model!$H$2699)</f>
        <v>-0.002282294454</v>
      </c>
      <c r="N2759" s="373">
        <f>IPMT('Assumptions (T&amp;D) old'!$B$100,Model!AC$1,'Assumptions (T&amp;D) old'!$B$103,Model!$H$2699)</f>
        <v>-0.002098713556</v>
      </c>
      <c r="O2759" s="373">
        <f>IPMT('Assumptions (T&amp;D) old'!$B$100,Model!AD$1,'Assumptions (T&amp;D) old'!$B$103,Model!$H$2699)</f>
        <v>-0.001906412565</v>
      </c>
      <c r="P2759" s="373">
        <f>IPMT('Assumptions (T&amp;D) old'!$B$100,Model!AE$1,'Assumptions (T&amp;D) old'!$B$103,Model!$H$2699)</f>
        <v>-0.001704977277</v>
      </c>
      <c r="Q2759" s="373">
        <f>IPMT('Assumptions (T&amp;D) old'!$B$100,Model!AF$1,'Assumptions (T&amp;D) old'!$B$103,Model!$H$2699)</f>
        <v>-0.001493973813</v>
      </c>
      <c r="R2759" s="373">
        <f>IPMT('Assumptions (T&amp;D) old'!$B$100,Model!AG$1,'Assumptions (T&amp;D) old'!$B$103,Model!$H$2699)</f>
        <v>-0.001272947685</v>
      </c>
      <c r="S2759" s="373">
        <f>IPMT('Assumptions (T&amp;D) old'!$B$100,Model!AH$1,'Assumptions (T&amp;D) old'!$B$103,Model!$H$2699)</f>
        <v>-0.001041422815</v>
      </c>
      <c r="T2759" s="373">
        <f>IPMT('Assumptions (T&amp;D) old'!$B$100,Model!AI$1,'Assumptions (T&amp;D) old'!$B$103,Model!$H$2699)</f>
        <v>-0.000798900514</v>
      </c>
      <c r="U2759" s="373">
        <f>IPMT('Assumptions (T&amp;D) old'!$B$100,Model!AJ$1,'Assumptions (T&amp;D) old'!$B$103,Model!$H$2699)</f>
        <v>-0.0005448584037</v>
      </c>
      <c r="V2759" s="373">
        <f>IPMT('Assumptions (T&amp;D) old'!$B$100,Model!AK$1,'Assumptions (T&amp;D) old'!$B$103,Model!$H$2699)</f>
        <v>-0.0002787492932</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-0.005568991962</v>
      </c>
      <c r="J2760" s="373">
        <f>IPMT('Assumptions (T&amp;D) old'!$B$100,Model!X$1,'Assumptions (T&amp;D) old'!$B$103,Model!$I$2699)</f>
        <v>-0.005306017844</v>
      </c>
      <c r="K2760" s="373">
        <f>IPMT('Assumptions (T&amp;D) old'!$B$100,Model!Y$1,'Assumptions (T&amp;D) old'!$B$103,Model!$I$2699)</f>
        <v>-0.005030552455</v>
      </c>
      <c r="L2760" s="373">
        <f>IPMT('Assumptions (T&amp;D) old'!$B$100,Model!Z$1,'Assumptions (T&amp;D) old'!$B$103,Model!$I$2699)</f>
        <v>-0.004742002461</v>
      </c>
      <c r="M2760" s="373">
        <f>IPMT('Assumptions (T&amp;D) old'!$B$100,Model!AA$1,'Assumptions (T&amp;D) old'!$B$103,Model!$I$2699)</f>
        <v>-0.004439746342</v>
      </c>
      <c r="N2760" s="373">
        <f>IPMT('Assumptions (T&amp;D) old'!$B$100,Model!AB$1,'Assumptions (T&amp;D) old'!$B$103,Model!$I$2699)</f>
        <v>-0.004123133057</v>
      </c>
      <c r="O2760" s="373">
        <f>IPMT('Assumptions (T&amp;D) old'!$B$100,Model!AC$1,'Assumptions (T&amp;D) old'!$B$103,Model!$I$2699)</f>
        <v>-0.003791480641</v>
      </c>
      <c r="P2760" s="373">
        <f>IPMT('Assumptions (T&amp;D) old'!$B$100,Model!AD$1,'Assumptions (T&amp;D) old'!$B$103,Model!$I$2699)</f>
        <v>-0.003444074735</v>
      </c>
      <c r="Q2760" s="373">
        <f>IPMT('Assumptions (T&amp;D) old'!$B$100,Model!AE$1,'Assumptions (T&amp;D) old'!$B$103,Model!$I$2699)</f>
        <v>-0.003080167049</v>
      </c>
      <c r="R2760" s="373">
        <f>IPMT('Assumptions (T&amp;D) old'!$B$100,Model!AF$1,'Assumptions (T&amp;D) old'!$B$103,Model!$I$2699)</f>
        <v>-0.002698973747</v>
      </c>
      <c r="S2760" s="373">
        <f>IPMT('Assumptions (T&amp;D) old'!$B$100,Model!AG$1,'Assumptions (T&amp;D) old'!$B$103,Model!$I$2699)</f>
        <v>-0.002299673764</v>
      </c>
      <c r="T2760" s="373">
        <f>IPMT('Assumptions (T&amp;D) old'!$B$100,Model!AH$1,'Assumptions (T&amp;D) old'!$B$103,Model!$I$2699)</f>
        <v>-0.001881407032</v>
      </c>
      <c r="U2760" s="373">
        <f>IPMT('Assumptions (T&amp;D) old'!$B$100,Model!AI$1,'Assumptions (T&amp;D) old'!$B$103,Model!$I$2699)</f>
        <v>-0.00144327263</v>
      </c>
      <c r="V2760" s="373">
        <f>IPMT('Assumptions (T&amp;D) old'!$B$100,Model!AJ$1,'Assumptions (T&amp;D) old'!$B$103,Model!$I$2699)</f>
        <v>-0.0009843268435</v>
      </c>
      <c r="W2760" s="373">
        <f>IPMT('Assumptions (T&amp;D) old'!$B$100,Model!AK$1,'Assumptions (T&amp;D) old'!$B$103,Model!$I$2699)</f>
        <v>-0.0005035811324</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-0.007098109784</v>
      </c>
      <c r="K2761" s="373">
        <f>IPMT('Assumptions (T&amp;D) old'!$B$100,Model!X$1,'Assumptions (T&amp;D) old'!$B$103,Model!$J$2699)</f>
        <v>-0.006762928987</v>
      </c>
      <c r="L2761" s="373">
        <f>IPMT('Assumptions (T&amp;D) old'!$B$100,Model!Y$1,'Assumptions (T&amp;D) old'!$B$103,Model!$J$2699)</f>
        <v>-0.006411827103</v>
      </c>
      <c r="M2761" s="373">
        <f>IPMT('Assumptions (T&amp;D) old'!$B$100,Model!Z$1,'Assumptions (T&amp;D) old'!$B$103,Model!$J$2699)</f>
        <v>-0.00604404788</v>
      </c>
      <c r="N2761" s="373">
        <f>IPMT('Assumptions (T&amp;D) old'!$B$100,Model!AA$1,'Assumptions (T&amp;D) old'!$B$103,Model!$J$2699)</f>
        <v>-0.005658799143</v>
      </c>
      <c r="O2761" s="373">
        <f>IPMT('Assumptions (T&amp;D) old'!$B$100,Model!AB$1,'Assumptions (T&amp;D) old'!$B$103,Model!$J$2699)</f>
        <v>-0.005255251092</v>
      </c>
      <c r="P2761" s="373">
        <f>IPMT('Assumptions (T&amp;D) old'!$B$100,Model!AC$1,'Assumptions (T&amp;D) old'!$B$103,Model!$J$2699)</f>
        <v>-0.004832534508</v>
      </c>
      <c r="Q2761" s="373">
        <f>IPMT('Assumptions (T&amp;D) old'!$B$100,Model!AD$1,'Assumptions (T&amp;D) old'!$B$103,Model!$J$2699)</f>
        <v>-0.004389738886</v>
      </c>
      <c r="R2761" s="373">
        <f>IPMT('Assumptions (T&amp;D) old'!$B$100,Model!AE$1,'Assumptions (T&amp;D) old'!$B$103,Model!$J$2699)</f>
        <v>-0.003925910472</v>
      </c>
      <c r="S2761" s="373">
        <f>IPMT('Assumptions (T&amp;D) old'!$B$100,Model!AF$1,'Assumptions (T&amp;D) old'!$B$103,Model!$J$2699)</f>
        <v>-0.003440050209</v>
      </c>
      <c r="T2761" s="373">
        <f>IPMT('Assumptions (T&amp;D) old'!$B$100,Model!AG$1,'Assumptions (T&amp;D) old'!$B$103,Model!$J$2699)</f>
        <v>-0.002931111583</v>
      </c>
      <c r="U2761" s="373">
        <f>IPMT('Assumptions (T&amp;D) old'!$B$100,Model!AH$1,'Assumptions (T&amp;D) old'!$B$103,Model!$J$2699)</f>
        <v>-0.002397998372</v>
      </c>
      <c r="V2761" s="373">
        <f>IPMT('Assumptions (T&amp;D) old'!$B$100,Model!AI$1,'Assumptions (T&amp;D) old'!$B$103,Model!$J$2699)</f>
        <v>-0.001839562284</v>
      </c>
      <c r="W2761" s="373">
        <f>IPMT('Assumptions (T&amp;D) old'!$B$100,Model!AJ$1,'Assumptions (T&amp;D) old'!$B$103,Model!$J$2699)</f>
        <v>-0.001254600482</v>
      </c>
      <c r="X2761" s="373">
        <f>IPMT('Assumptions (T&amp;D) old'!$B$100,Model!AK$1,'Assumptions (T&amp;D) old'!$B$103,Model!$J$2699)</f>
        <v>-0.0006418529937</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-0.01127709753</v>
      </c>
      <c r="L2762" s="373">
        <f>IPMT('Assumptions (T&amp;D) old'!$B$100,Model!X$1,'Assumptions (T&amp;D) old'!$B$103,Model!$K$2699)</f>
        <v>-0.01074458019</v>
      </c>
      <c r="M2762" s="373">
        <f>IPMT('Assumptions (T&amp;D) old'!$B$100,Model!Y$1,'Assumptions (T&amp;D) old'!$B$103,Model!$K$2699)</f>
        <v>-0.01018676828</v>
      </c>
      <c r="N2762" s="373">
        <f>IPMT('Assumptions (T&amp;D) old'!$B$100,Model!Z$1,'Assumptions (T&amp;D) old'!$B$103,Model!$K$2699)</f>
        <v>-0.009602460303</v>
      </c>
      <c r="O2762" s="373">
        <f>IPMT('Assumptions (T&amp;D) old'!$B$100,Model!AA$1,'Assumptions (T&amp;D) old'!$B$103,Model!$K$2699)</f>
        <v>-0.008990397697</v>
      </c>
      <c r="P2762" s="373">
        <f>IPMT('Assumptions (T&amp;D) old'!$B$100,Model!AB$1,'Assumptions (T&amp;D) old'!$B$103,Model!$K$2699)</f>
        <v>-0.008349262116</v>
      </c>
      <c r="Q2762" s="373">
        <f>IPMT('Assumptions (T&amp;D) old'!$B$100,Model!AC$1,'Assumptions (T&amp;D) old'!$B$103,Model!$K$2699)</f>
        <v>-0.007677672596</v>
      </c>
      <c r="R2762" s="373">
        <f>IPMT('Assumptions (T&amp;D) old'!$B$100,Model!AD$1,'Assumptions (T&amp;D) old'!$B$103,Model!$K$2699)</f>
        <v>-0.006974182573</v>
      </c>
      <c r="S2762" s="373">
        <f>IPMT('Assumptions (T&amp;D) old'!$B$100,Model!AE$1,'Assumptions (T&amp;D) old'!$B$103,Model!$K$2699)</f>
        <v>-0.006237276774</v>
      </c>
      <c r="T2762" s="373">
        <f>IPMT('Assumptions (T&amp;D) old'!$B$100,Model!AF$1,'Assumptions (T&amp;D) old'!$B$103,Model!$K$2699)</f>
        <v>-0.00546536795</v>
      </c>
      <c r="U2762" s="373">
        <f>IPMT('Assumptions (T&amp;D) old'!$B$100,Model!AG$1,'Assumptions (T&amp;D) old'!$B$103,Model!$K$2699)</f>
        <v>-0.004656793457</v>
      </c>
      <c r="V2762" s="373">
        <f>IPMT('Assumptions (T&amp;D) old'!$B$100,Model!AH$1,'Assumptions (T&amp;D) old'!$B$103,Model!$K$2699)</f>
        <v>-0.003809811675</v>
      </c>
      <c r="W2762" s="373">
        <f>IPMT('Assumptions (T&amp;D) old'!$B$100,Model!AI$1,'Assumptions (T&amp;D) old'!$B$103,Model!$K$2699)</f>
        <v>-0.002922598259</v>
      </c>
      <c r="X2762" s="373">
        <f>IPMT('Assumptions (T&amp;D) old'!$B$100,Model!AJ$1,'Assumptions (T&amp;D) old'!$B$103,Model!$K$2699)</f>
        <v>-0.001993242205</v>
      </c>
      <c r="Y2762" s="373">
        <f>IPMT('Assumptions (T&amp;D) old'!$B$100,Model!AK$1,'Assumptions (T&amp;D) old'!$B$103,Model!$K$2699)</f>
        <v>-0.001019741738</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-0.008502233677</v>
      </c>
      <c r="M2763" s="373">
        <f>IPMT('Assumptions (T&amp;D) old'!$B$100,Model!X$1,'Assumptions (T&amp;D) old'!$B$103,Model!$L$2699)</f>
        <v>-0.008100748558</v>
      </c>
      <c r="N2763" s="373">
        <f>IPMT('Assumptions (T&amp;D) old'!$B$100,Model!Y$1,'Assumptions (T&amp;D) old'!$B$103,Model!$L$2699)</f>
        <v>-0.007680192895</v>
      </c>
      <c r="O2763" s="373">
        <f>IPMT('Assumptions (T&amp;D) old'!$B$100,Model!Z$1,'Assumptions (T&amp;D) old'!$B$103,Model!$L$2699)</f>
        <v>-0.007239660839</v>
      </c>
      <c r="P2763" s="373">
        <f>IPMT('Assumptions (T&amp;D) old'!$B$100,Model!AA$1,'Assumptions (T&amp;D) old'!$B$103,Model!$L$2699)</f>
        <v>-0.00677820351</v>
      </c>
      <c r="Q2763" s="373">
        <f>IPMT('Assumptions (T&amp;D) old'!$B$100,Model!AB$1,'Assumptions (T&amp;D) old'!$B$103,Model!$L$2699)</f>
        <v>-0.006294826958</v>
      </c>
      <c r="R2763" s="373">
        <f>IPMT('Assumptions (T&amp;D) old'!$B$100,Model!AC$1,'Assumptions (T&amp;D) old'!$B$103,Model!$L$2699)</f>
        <v>-0.005788490019</v>
      </c>
      <c r="S2763" s="373">
        <f>IPMT('Assumptions (T&amp;D) old'!$B$100,Model!AD$1,'Assumptions (T&amp;D) old'!$B$103,Model!$L$2699)</f>
        <v>-0.005258102076</v>
      </c>
      <c r="T2763" s="373">
        <f>IPMT('Assumptions (T&amp;D) old'!$B$100,Model!AE$1,'Assumptions (T&amp;D) old'!$B$103,Model!$L$2699)</f>
        <v>-0.004702520706</v>
      </c>
      <c r="U2763" s="373">
        <f>IPMT('Assumptions (T&amp;D) old'!$B$100,Model!AF$1,'Assumptions (T&amp;D) old'!$B$103,Model!$L$2699)</f>
        <v>-0.004120549221</v>
      </c>
      <c r="V2763" s="373">
        <f>IPMT('Assumptions (T&amp;D) old'!$B$100,Model!AG$1,'Assumptions (T&amp;D) old'!$B$103,Model!$L$2699)</f>
        <v>-0.00351093409</v>
      </c>
      <c r="W2763" s="373">
        <f>IPMT('Assumptions (T&amp;D) old'!$B$100,Model!AH$1,'Assumptions (T&amp;D) old'!$B$103,Model!$L$2699)</f>
        <v>-0.00287236224</v>
      </c>
      <c r="X2763" s="373">
        <f>IPMT('Assumptions (T&amp;D) old'!$B$100,Model!AI$1,'Assumptions (T&amp;D) old'!$B$103,Model!$L$2699)</f>
        <v>-0.002203458228</v>
      </c>
      <c r="Y2763" s="373">
        <f>IPMT('Assumptions (T&amp;D) old'!$B$100,Model!AJ$1,'Assumptions (T&amp;D) old'!$B$103,Model!$L$2699)</f>
        <v>-0.001502781274</v>
      </c>
      <c r="Z2763" s="373">
        <f>IPMT('Assumptions (T&amp;D) old'!$B$100,Model!AK$1,'Assumptions (T&amp;D) old'!$B$103,Model!$L$2699)</f>
        <v>-0.000768822166</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-0.01943895881</v>
      </c>
      <c r="N2764" s="373">
        <f>IPMT('Assumptions (T&amp;D) old'!$B$100,Model!X$1,'Assumptions (T&amp;D) old'!$B$103,Model!$M$2699)</f>
        <v>-0.01852102912</v>
      </c>
      <c r="O2764" s="373">
        <f>IPMT('Assumptions (T&amp;D) old'!$B$100,Model!Y$1,'Assumptions (T&amp;D) old'!$B$103,Model!$M$2699)</f>
        <v>-0.01755949777</v>
      </c>
      <c r="P2764" s="373">
        <f>IPMT('Assumptions (T&amp;D) old'!$B$100,Model!Z$1,'Assumptions (T&amp;D) old'!$B$103,Model!$M$2699)</f>
        <v>-0.01655229369</v>
      </c>
      <c r="Q2764" s="373">
        <f>IPMT('Assumptions (T&amp;D) old'!$B$100,Model!AA$1,'Assumptions (T&amp;D) old'!$B$103,Model!$M$2699)</f>
        <v>-0.01549724741</v>
      </c>
      <c r="R2764" s="373">
        <f>IPMT('Assumptions (T&amp;D) old'!$B$100,Model!AB$1,'Assumptions (T&amp;D) old'!$B$103,Model!$M$2699)</f>
        <v>-0.01439208643</v>
      </c>
      <c r="S2764" s="373">
        <f>IPMT('Assumptions (T&amp;D) old'!$B$100,Model!AC$1,'Assumptions (T&amp;D) old'!$B$103,Model!$M$2699)</f>
        <v>-0.0132344303</v>
      </c>
      <c r="T2764" s="373">
        <f>IPMT('Assumptions (T&amp;D) old'!$B$100,Model!AD$1,'Assumptions (T&amp;D) old'!$B$103,Model!$M$2699)</f>
        <v>-0.01202178551</v>
      </c>
      <c r="U2764" s="373">
        <f>IPMT('Assumptions (T&amp;D) old'!$B$100,Model!AE$1,'Assumptions (T&amp;D) old'!$B$103,Model!$M$2699)</f>
        <v>-0.0107515401</v>
      </c>
      <c r="V2764" s="373">
        <f>IPMT('Assumptions (T&amp;D) old'!$B$100,Model!AF$1,'Assumptions (T&amp;D) old'!$B$103,Model!$M$2699)</f>
        <v>-0.009420958021</v>
      </c>
      <c r="W2764" s="373">
        <f>IPMT('Assumptions (T&amp;D) old'!$B$100,Model!AG$1,'Assumptions (T&amp;D) old'!$B$103,Model!$M$2699)</f>
        <v>-0.008027173297</v>
      </c>
      <c r="X2764" s="373">
        <f>IPMT('Assumptions (T&amp;D) old'!$B$100,Model!AH$1,'Assumptions (T&amp;D) old'!$B$103,Model!$M$2699)</f>
        <v>-0.006567183799</v>
      </c>
      <c r="Y2764" s="373">
        <f>IPMT('Assumptions (T&amp;D) old'!$B$100,Model!AI$1,'Assumptions (T&amp;D) old'!$B$103,Model!$M$2699)</f>
        <v>-0.0050378448</v>
      </c>
      <c r="Z2764" s="373">
        <f>IPMT('Assumptions (T&amp;D) old'!$B$100,Model!AJ$1,'Assumptions (T&amp;D) old'!$B$103,Model!$M$2699)</f>
        <v>-0.003435862198</v>
      </c>
      <c r="AA2764" s="373">
        <f>IPMT('Assumptions (T&amp;D) old'!$B$100,Model!AK$1,'Assumptions (T&amp;D) old'!$B$103,Model!$M$2699)</f>
        <v>-0.001757785422</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-0.01097140754</v>
      </c>
      <c r="O2765" s="373">
        <f>IPMT('Assumptions (T&amp;D) old'!$B$100,Model!X$1,'Assumptions (T&amp;D) old'!$B$103,Model!$N$2699)</f>
        <v>-0.01045332523</v>
      </c>
      <c r="P2765" s="373">
        <f>IPMT('Assumptions (T&amp;D) old'!$B$100,Model!Y$1,'Assumptions (T&amp;D) old'!$B$103,Model!$N$2699)</f>
        <v>-0.00991063401</v>
      </c>
      <c r="Q2765" s="373">
        <f>IPMT('Assumptions (T&amp;D) old'!$B$100,Model!Z$1,'Assumptions (T&amp;D) old'!$B$103,Model!$N$2699)</f>
        <v>-0.009342164957</v>
      </c>
      <c r="R2765" s="373">
        <f>IPMT('Assumptions (T&amp;D) old'!$B$100,Model!AA$1,'Assumptions (T&amp;D) old'!$B$103,Model!$N$2699)</f>
        <v>-0.008746693624</v>
      </c>
      <c r="S2765" s="373">
        <f>IPMT('Assumptions (T&amp;D) old'!$B$100,Model!AB$1,'Assumptions (T&amp;D) old'!$B$103,Model!$N$2699)</f>
        <v>-0.008122937403</v>
      </c>
      <c r="T2765" s="373">
        <f>IPMT('Assumptions (T&amp;D) old'!$B$100,Model!AC$1,'Assumptions (T&amp;D) old'!$B$103,Model!$N$2699)</f>
        <v>-0.007469552762</v>
      </c>
      <c r="U2765" s="373">
        <f>IPMT('Assumptions (T&amp;D) old'!$B$100,Model!AD$1,'Assumptions (T&amp;D) old'!$B$103,Model!$N$2699)</f>
        <v>-0.00678513235</v>
      </c>
      <c r="V2765" s="373">
        <f>IPMT('Assumptions (T&amp;D) old'!$B$100,Model!AE$1,'Assumptions (T&amp;D) old'!$B$103,Model!$N$2699)</f>
        <v>-0.006068201968</v>
      </c>
      <c r="W2765" s="373">
        <f>IPMT('Assumptions (T&amp;D) old'!$B$100,Model!AF$1,'Assumptions (T&amp;D) old'!$B$103,Model!$N$2699)</f>
        <v>-0.005317217393</v>
      </c>
      <c r="X2765" s="373">
        <f>IPMT('Assumptions (T&amp;D) old'!$B$100,Model!AG$1,'Assumptions (T&amp;D) old'!$B$103,Model!$N$2699)</f>
        <v>-0.004530561051</v>
      </c>
      <c r="Y2765" s="373">
        <f>IPMT('Assumptions (T&amp;D) old'!$B$100,Model!AH$1,'Assumptions (T&amp;D) old'!$B$103,Model!$N$2699)</f>
        <v>-0.003706538533</v>
      </c>
      <c r="Z2765" s="373">
        <f>IPMT('Assumptions (T&amp;D) old'!$B$100,Model!AI$1,'Assumptions (T&amp;D) old'!$B$103,Model!$N$2699)</f>
        <v>-0.002843374945</v>
      </c>
      <c r="AA2765" s="373">
        <f>IPMT('Assumptions (T&amp;D) old'!$B$100,Model!AJ$1,'Assumptions (T&amp;D) old'!$B$103,Model!$N$2699)</f>
        <v>-0.001939211086</v>
      </c>
      <c r="AB2765" s="373">
        <f>IPMT('Assumptions (T&amp;D) old'!$B$100,Model!AK$1,'Assumptions (T&amp;D) old'!$B$103,Model!$N$2699)</f>
        <v>-0.0009920994447</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-0.02654276523</v>
      </c>
      <c r="P2766" s="373">
        <f>IPMT('Assumptions (T&amp;D) old'!$B$100,Model!X$1,'Assumptions (T&amp;D) old'!$B$103,Model!$O$2699)</f>
        <v>-0.02528938574</v>
      </c>
      <c r="Q2766" s="373">
        <f>IPMT('Assumptions (T&amp;D) old'!$B$100,Model!Y$1,'Assumptions (T&amp;D) old'!$B$103,Model!$O$2699)</f>
        <v>-0.02397647073</v>
      </c>
      <c r="R2766" s="373">
        <f>IPMT('Assumptions (T&amp;D) old'!$B$100,Model!Z$1,'Assumptions (T&amp;D) old'!$B$103,Model!$O$2699)</f>
        <v>-0.02260119226</v>
      </c>
      <c r="S2766" s="373">
        <f>IPMT('Assumptions (T&amp;D) old'!$B$100,Model!AA$1,'Assumptions (T&amp;D) old'!$B$103,Model!$O$2699)</f>
        <v>-0.02116058806</v>
      </c>
      <c r="T2766" s="373">
        <f>IPMT('Assumptions (T&amp;D) old'!$B$100,Model!AB$1,'Assumptions (T&amp;D) old'!$B$103,Model!$O$2699)</f>
        <v>-0.01965155516</v>
      </c>
      <c r="U2766" s="373">
        <f>IPMT('Assumptions (T&amp;D) old'!$B$100,Model!AC$1,'Assumptions (T&amp;D) old'!$B$103,Model!$O$2699)</f>
        <v>-0.0180708432</v>
      </c>
      <c r="V2766" s="373">
        <f>IPMT('Assumptions (T&amp;D) old'!$B$100,Model!AD$1,'Assumptions (T&amp;D) old'!$B$103,Model!$O$2699)</f>
        <v>-0.01641504742</v>
      </c>
      <c r="W2766" s="373">
        <f>IPMT('Assumptions (T&amp;D) old'!$B$100,Model!AE$1,'Assumptions (T&amp;D) old'!$B$103,Model!$O$2699)</f>
        <v>-0.01468060134</v>
      </c>
      <c r="X2766" s="373">
        <f>IPMT('Assumptions (T&amp;D) old'!$B$100,Model!AF$1,'Assumptions (T&amp;D) old'!$B$103,Model!$O$2699)</f>
        <v>-0.01286376907</v>
      </c>
      <c r="Y2766" s="373">
        <f>IPMT('Assumptions (T&amp;D) old'!$B$100,Model!AG$1,'Assumptions (T&amp;D) old'!$B$103,Model!$O$2699)</f>
        <v>-0.01096063726</v>
      </c>
      <c r="Z2766" s="373">
        <f>IPMT('Assumptions (T&amp;D) old'!$B$100,Model!AH$1,'Assumptions (T&amp;D) old'!$B$103,Model!$O$2699)</f>
        <v>-0.008967106701</v>
      </c>
      <c r="AA2766" s="373">
        <f>IPMT('Assumptions (T&amp;D) old'!$B$100,Model!AI$1,'Assumptions (T&amp;D) old'!$B$103,Model!$O$2699)</f>
        <v>-0.006878883437</v>
      </c>
      <c r="AB2766" s="373">
        <f>IPMT('Assumptions (T&amp;D) old'!$B$100,Model!AJ$1,'Assumptions (T&amp;D) old'!$B$103,Model!$O$2699)</f>
        <v>-0.004691469568</v>
      </c>
      <c r="AC2766" s="373">
        <f>IPMT('Assumptions (T&amp;D) old'!$B$100,Model!AK$1,'Assumptions (T&amp;D) old'!$B$103,Model!$O$2699)</f>
        <v>-0.002400153539</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-0.01994222839</v>
      </c>
      <c r="Q2767" s="373">
        <f>IPMT('Assumptions (T&amp;D) old'!$B$100,Model!X$1,'Assumptions (T&amp;D) old'!$B$103,Model!$P$2699)</f>
        <v>-0.01900053374</v>
      </c>
      <c r="R2767" s="373">
        <f>IPMT('Assumptions (T&amp;D) old'!$B$100,Model!Y$1,'Assumptions (T&amp;D) old'!$B$103,Model!$P$2699)</f>
        <v>-0.0180141086</v>
      </c>
      <c r="S2767" s="373">
        <f>IPMT('Assumptions (T&amp;D) old'!$B$100,Model!Z$1,'Assumptions (T&amp;D) old'!$B$103,Model!$P$2699)</f>
        <v>-0.01698082826</v>
      </c>
      <c r="T2767" s="373">
        <f>IPMT('Assumptions (T&amp;D) old'!$B$100,Model!AA$1,'Assumptions (T&amp;D) old'!$B$103,Model!$P$2699)</f>
        <v>-0.01589846711</v>
      </c>
      <c r="U2767" s="373">
        <f>IPMT('Assumptions (T&amp;D) old'!$B$100,Model!AB$1,'Assumptions (T&amp;D) old'!$B$103,Model!$P$2699)</f>
        <v>-0.0147646938</v>
      </c>
      <c r="V2767" s="373">
        <f>IPMT('Assumptions (T&amp;D) old'!$B$100,Model!AC$1,'Assumptions (T&amp;D) old'!$B$103,Model!$P$2699)</f>
        <v>-0.01357706626</v>
      </c>
      <c r="W2767" s="373">
        <f>IPMT('Assumptions (T&amp;D) old'!$B$100,Model!AD$1,'Assumptions (T&amp;D) old'!$B$103,Model!$P$2699)</f>
        <v>-0.01233302641</v>
      </c>
      <c r="X2767" s="373">
        <f>IPMT('Assumptions (T&amp;D) old'!$B$100,Model!AE$1,'Assumptions (T&amp;D) old'!$B$103,Model!$P$2699)</f>
        <v>-0.01102989467</v>
      </c>
      <c r="Y2767" s="373">
        <f>IPMT('Assumptions (T&amp;D) old'!$B$100,Model!AF$1,'Assumptions (T&amp;D) old'!$B$103,Model!$P$2699)</f>
        <v>-0.009664864172</v>
      </c>
      <c r="Z2767" s="373">
        <f>IPMT('Assumptions (T&amp;D) old'!$B$100,Model!AG$1,'Assumptions (T&amp;D) old'!$B$103,Model!$P$2699)</f>
        <v>-0.008234994724</v>
      </c>
      <c r="AA2767" s="373">
        <f>IPMT('Assumptions (T&amp;D) old'!$B$100,Model!AH$1,'Assumptions (T&amp;D) old'!$B$103,Model!$P$2699)</f>
        <v>-0.006737206478</v>
      </c>
      <c r="AB2767" s="373">
        <f>IPMT('Assumptions (T&amp;D) old'!$B$100,Model!AI$1,'Assumptions (T&amp;D) old'!$B$103,Model!$P$2699)</f>
        <v>-0.00516827329</v>
      </c>
      <c r="AC2767" s="373">
        <f>IPMT('Assumptions (T&amp;D) old'!$B$100,Model!AJ$1,'Assumptions (T&amp;D) old'!$B$103,Model!$P$2699)</f>
        <v>-0.003524815776</v>
      </c>
      <c r="AD2767" s="373">
        <f>IPMT('Assumptions (T&amp;D) old'!$B$100,Model!AK$1,'Assumptions (T&amp;D) old'!$B$103,Model!$P$2699)</f>
        <v>-0.001803294029</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-0.04552188014</v>
      </c>
      <c r="R2768" s="373">
        <f>IPMT('Assumptions (T&amp;D) old'!$B$100,Model!X$1,'Assumptions (T&amp;D) old'!$B$103,Model!$Q$2699)</f>
        <v>-0.04337228532</v>
      </c>
      <c r="S2768" s="373">
        <f>IPMT('Assumptions (T&amp;D) old'!$B$100,Model!Y$1,'Assumptions (T&amp;D) old'!$B$103,Model!$Q$2699)</f>
        <v>-0.04112058475</v>
      </c>
      <c r="T2768" s="373">
        <f>IPMT('Assumptions (T&amp;D) old'!$B$100,Model!Z$1,'Assumptions (T&amp;D) old'!$B$103,Model!$Q$2699)</f>
        <v>-0.0387619284</v>
      </c>
      <c r="U2768" s="373">
        <f>IPMT('Assumptions (T&amp;D) old'!$B$100,Model!AA$1,'Assumptions (T&amp;D) old'!$B$103,Model!$Q$2699)</f>
        <v>-0.03629123587</v>
      </c>
      <c r="V2768" s="373">
        <f>IPMT('Assumptions (T&amp;D) old'!$B$100,Model!AB$1,'Assumptions (T&amp;D) old'!$B$103,Model!$Q$2699)</f>
        <v>-0.03370318544</v>
      </c>
      <c r="W2768" s="373">
        <f>IPMT('Assumptions (T&amp;D) old'!$B$100,Model!AC$1,'Assumptions (T&amp;D) old'!$B$103,Model!$Q$2699)</f>
        <v>-0.03099220262</v>
      </c>
      <c r="X2768" s="373">
        <f>IPMT('Assumptions (T&amp;D) old'!$B$100,Model!AD$1,'Assumptions (T&amp;D) old'!$B$103,Model!$Q$2699)</f>
        <v>-0.02815244812</v>
      </c>
      <c r="Y2768" s="373">
        <f>IPMT('Assumptions (T&amp;D) old'!$B$100,Model!AE$1,'Assumptions (T&amp;D) old'!$B$103,Model!$Q$2699)</f>
        <v>-0.02517780528</v>
      </c>
      <c r="Z2768" s="373">
        <f>IPMT('Assumptions (T&amp;D) old'!$B$100,Model!AF$1,'Assumptions (T&amp;D) old'!$B$103,Model!$Q$2699)</f>
        <v>-0.0220618669</v>
      </c>
      <c r="AA2768" s="373">
        <f>IPMT('Assumptions (T&amp;D) old'!$B$100,Model!AG$1,'Assumptions (T&amp;D) old'!$B$103,Model!$Q$2699)</f>
        <v>-0.01879792145</v>
      </c>
      <c r="AB2768" s="373">
        <f>IPMT('Assumptions (T&amp;D) old'!$B$100,Model!AH$1,'Assumptions (T&amp;D) old'!$B$103,Model!$Q$2699)</f>
        <v>-0.01537893859</v>
      </c>
      <c r="AC2768" s="373">
        <f>IPMT('Assumptions (T&amp;D) old'!$B$100,Model!AI$1,'Assumptions (T&amp;D) old'!$B$103,Model!$Q$2699)</f>
        <v>-0.01179755405</v>
      </c>
      <c r="AD2768" s="373">
        <f>IPMT('Assumptions (T&amp;D) old'!$B$100,Model!AJ$1,'Assumptions (T&amp;D) old'!$B$103,Model!$Q$2699)</f>
        <v>-0.008046053738</v>
      </c>
      <c r="AE2768" s="373">
        <f>IPMT('Assumptions (T&amp;D) old'!$B$100,Model!AK$1,'Assumptions (T&amp;D) old'!$B$103,Model!$Q$2699)</f>
        <v>-0.004116357162</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-0.01633836415</v>
      </c>
      <c r="S2769" s="373">
        <f>IPMT('Assumptions (T&amp;D) old'!$B$100,Model!X$1,'Assumptions (T&amp;D) old'!$B$103,Model!$R$2699)</f>
        <v>-0.01556684806</v>
      </c>
      <c r="T2769" s="373">
        <f>IPMT('Assumptions (T&amp;D) old'!$B$100,Model!Y$1,'Assumptions (T&amp;D) old'!$B$103,Model!$R$2699)</f>
        <v>-0.01475868496</v>
      </c>
      <c r="U2769" s="373">
        <f>IPMT('Assumptions (T&amp;D) old'!$B$100,Model!Z$1,'Assumptions (T&amp;D) old'!$B$103,Model!$R$2699)</f>
        <v>-0.01391213411</v>
      </c>
      <c r="V2769" s="373">
        <f>IPMT('Assumptions (T&amp;D) old'!$B$100,Model!AA$1,'Assumptions (T&amp;D) old'!$B$103,Model!$R$2699)</f>
        <v>-0.01302537209</v>
      </c>
      <c r="W2769" s="373">
        <f>IPMT('Assumptions (T&amp;D) old'!$B$100,Model!AB$1,'Assumptions (T&amp;D) old'!$B$103,Model!$R$2699)</f>
        <v>-0.01209648888</v>
      </c>
      <c r="X2769" s="373">
        <f>IPMT('Assumptions (T&amp;D) old'!$B$100,Model!AC$1,'Assumptions (T&amp;D) old'!$B$103,Model!$R$2699)</f>
        <v>-0.01112348371</v>
      </c>
      <c r="Y2769" s="373">
        <f>IPMT('Assumptions (T&amp;D) old'!$B$100,Model!AD$1,'Assumptions (T&amp;D) old'!$B$103,Model!$R$2699)</f>
        <v>-0.0101042608</v>
      </c>
      <c r="Z2769" s="373">
        <f>IPMT('Assumptions (T&amp;D) old'!$B$100,Model!AE$1,'Assumptions (T&amp;D) old'!$B$103,Model!$R$2699)</f>
        <v>-0.009036624802</v>
      </c>
      <c r="AA2769" s="373">
        <f>IPMT('Assumptions (T&amp;D) old'!$B$100,Model!AF$1,'Assumptions (T&amp;D) old'!$B$103,Model!$R$2699)</f>
        <v>-0.007918276094</v>
      </c>
      <c r="AB2769" s="373">
        <f>IPMT('Assumptions (T&amp;D) old'!$B$100,Model!AG$1,'Assumptions (T&amp;D) old'!$B$103,Model!$R$2699)</f>
        <v>-0.006746805821</v>
      </c>
      <c r="AC2769" s="373">
        <f>IPMT('Assumptions (T&amp;D) old'!$B$100,Model!AH$1,'Assumptions (T&amp;D) old'!$B$103,Model!$R$2699)</f>
        <v>-0.005519690711</v>
      </c>
      <c r="AD2769" s="373">
        <f>IPMT('Assumptions (T&amp;D) old'!$B$100,Model!AI$1,'Assumptions (T&amp;D) old'!$B$103,Model!$R$2699)</f>
        <v>-0.004234287633</v>
      </c>
      <c r="AE2769" s="373">
        <f>IPMT('Assumptions (T&amp;D) old'!$B$100,Model!AJ$1,'Assumptions (T&amp;D) old'!$B$103,Model!$R$2699)</f>
        <v>-0.002887827909</v>
      </c>
      <c r="AF2769" s="373">
        <f>IPMT('Assumptions (T&amp;D) old'!$B$100,Model!AK$1,'Assumptions (T&amp;D) old'!$B$103,Model!$R$2699)</f>
        <v>-0.001477411348</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-0.02458624767</v>
      </c>
      <c r="T2770" s="373">
        <f>IPMT('Assumptions (T&amp;D) old'!$B$100,Model!X$1,'Assumptions (T&amp;D) old'!$B$103,Model!$S$2699)</f>
        <v>-0.02342525716</v>
      </c>
      <c r="U2770" s="373">
        <f>IPMT('Assumptions (T&amp;D) old'!$B$100,Model!Y$1,'Assumptions (T&amp;D) old'!$B$103,Model!$S$2699)</f>
        <v>-0.02220911961</v>
      </c>
      <c r="V2770" s="373">
        <f>IPMT('Assumptions (T&amp;D) old'!$B$100,Model!Z$1,'Assumptions (T&amp;D) old'!$B$103,Model!$S$2699)</f>
        <v>-0.02093521552</v>
      </c>
      <c r="W2770" s="373">
        <f>IPMT('Assumptions (T&amp;D) old'!$B$100,Model!AA$1,'Assumptions (T&amp;D) old'!$B$103,Model!$S$2699)</f>
        <v>-0.01960080099</v>
      </c>
      <c r="X2770" s="373">
        <f>IPMT('Assumptions (T&amp;D) old'!$B$100,Model!AB$1,'Assumptions (T&amp;D) old'!$B$103,Model!$S$2699)</f>
        <v>-0.01820300176</v>
      </c>
      <c r="Y2770" s="373">
        <f>IPMT('Assumptions (T&amp;D) old'!$B$100,Model!AC$1,'Assumptions (T&amp;D) old'!$B$103,Model!$S$2699)</f>
        <v>-0.01673880708</v>
      </c>
      <c r="Z2770" s="373">
        <f>IPMT('Assumptions (T&amp;D) old'!$B$100,Model!AD$1,'Assumptions (T&amp;D) old'!$B$103,Model!$S$2699)</f>
        <v>-0.01520506314</v>
      </c>
      <c r="AA2770" s="373">
        <f>IPMT('Assumptions (T&amp;D) old'!$B$100,Model!AE$1,'Assumptions (T&amp;D) old'!$B$103,Model!$S$2699)</f>
        <v>-0.01359846637</v>
      </c>
      <c r="AB2770" s="373">
        <f>IPMT('Assumptions (T&amp;D) old'!$B$100,Model!AF$1,'Assumptions (T&amp;D) old'!$B$103,Model!$S$2699)</f>
        <v>-0.01191555625</v>
      </c>
      <c r="AC2770" s="373">
        <f>IPMT('Assumptions (T&amp;D) old'!$B$100,Model!AG$1,'Assumptions (T&amp;D) old'!$B$103,Model!$S$2699)</f>
        <v>-0.01015270791</v>
      </c>
      <c r="AD2770" s="373">
        <f>IPMT('Assumptions (T&amp;D) old'!$B$100,Model!AH$1,'Assumptions (T&amp;D) old'!$B$103,Model!$S$2699)</f>
        <v>-0.008306124262</v>
      </c>
      <c r="AE2770" s="373">
        <f>IPMT('Assumptions (T&amp;D) old'!$B$100,Model!AI$1,'Assumptions (T&amp;D) old'!$B$103,Model!$S$2699)</f>
        <v>-0.006371827895</v>
      </c>
      <c r="AF2770" s="373">
        <f>IPMT('Assumptions (T&amp;D) old'!$B$100,Model!AJ$1,'Assumptions (T&amp;D) old'!$B$103,Model!$S$2699)</f>
        <v>-0.004345652449</v>
      </c>
      <c r="AG2770" s="373">
        <f>IPMT('Assumptions (T&amp;D) old'!$B$100,Model!AK$1,'Assumptions (T&amp;D) old'!$B$103,Model!$S$2699)</f>
        <v>-0.002223233671</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-0.0289400585</v>
      </c>
      <c r="U2771" s="373">
        <f>IPMT('Assumptions (T&amp;D) old'!$B$100,Model!X$1,'Assumptions (T&amp;D) old'!$B$103,Model!$T$2699)</f>
        <v>-0.02757347611</v>
      </c>
      <c r="V2771" s="373">
        <f>IPMT('Assumptions (T&amp;D) old'!$B$100,Model!Y$1,'Assumptions (T&amp;D) old'!$B$103,Model!$T$2699)</f>
        <v>-0.02614198105</v>
      </c>
      <c r="W2771" s="373">
        <f>IPMT('Assumptions (T&amp;D) old'!$B$100,Model!Z$1,'Assumptions (T&amp;D) old'!$B$103,Model!$T$2699)</f>
        <v>-0.02464248998</v>
      </c>
      <c r="X2771" s="373">
        <f>IPMT('Assumptions (T&amp;D) old'!$B$100,Model!AA$1,'Assumptions (T&amp;D) old'!$B$103,Model!$T$2699)</f>
        <v>-0.02307177308</v>
      </c>
      <c r="Y2771" s="373">
        <f>IPMT('Assumptions (T&amp;D) old'!$B$100,Model!AB$1,'Assumptions (T&amp;D) old'!$B$103,Model!$T$2699)</f>
        <v>-0.02142644713</v>
      </c>
      <c r="Z2771" s="373">
        <f>IPMT('Assumptions (T&amp;D) old'!$B$100,Model!AC$1,'Assumptions (T&amp;D) old'!$B$103,Model!$T$2699)</f>
        <v>-0.0197029682</v>
      </c>
      <c r="AA2771" s="373">
        <f>IPMT('Assumptions (T&amp;D) old'!$B$100,Model!AD$1,'Assumptions (T&amp;D) old'!$B$103,Model!$T$2699)</f>
        <v>-0.01789762402</v>
      </c>
      <c r="AB2771" s="373">
        <f>IPMT('Assumptions (T&amp;D) old'!$B$100,Model!AE$1,'Assumptions (T&amp;D) old'!$B$103,Model!$T$2699)</f>
        <v>-0.01600652599</v>
      </c>
      <c r="AC2771" s="373">
        <f>IPMT('Assumptions (T&amp;D) old'!$B$100,Model!AF$1,'Assumptions (T&amp;D) old'!$B$103,Model!$T$2699)</f>
        <v>-0.0140256008</v>
      </c>
      <c r="AD2771" s="373">
        <f>IPMT('Assumptions (T&amp;D) old'!$B$100,Model!AG$1,'Assumptions (T&amp;D) old'!$B$103,Model!$T$2699)</f>
        <v>-0.01195058167</v>
      </c>
      <c r="AE2771" s="373">
        <f>IPMT('Assumptions (T&amp;D) old'!$B$100,Model!AH$1,'Assumptions (T&amp;D) old'!$B$103,Model!$T$2699)</f>
        <v>-0.009776999129</v>
      </c>
      <c r="AF2771" s="373">
        <f>IPMT('Assumptions (T&amp;D) old'!$B$100,Model!AI$1,'Assumptions (T&amp;D) old'!$B$103,Model!$T$2699)</f>
        <v>-0.007500171417</v>
      </c>
      <c r="AG2771" s="373">
        <f>IPMT('Assumptions (T&amp;D) old'!$B$100,Model!AJ$1,'Assumptions (T&amp;D) old'!$B$103,Model!$T$2699)</f>
        <v>-0.005115194388</v>
      </c>
      <c r="AH2771" s="373">
        <f>IPMT('Assumptions (T&amp;D) old'!$B$100,Model!AK$1,'Assumptions (T&amp;D) old'!$B$103,Model!$T$2699)</f>
        <v>-0.002616930951</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-0.02930561032</v>
      </c>
      <c r="V2772" s="373">
        <f>IPMT('Assumptions (T&amp;D) old'!$B$100,Model!X$1,'Assumptions (T&amp;D) old'!$B$103,Model!$U$2699)</f>
        <v>-0.02792176616</v>
      </c>
      <c r="W2772" s="373">
        <f>IPMT('Assumptions (T&amp;D) old'!$B$100,Model!Y$1,'Assumptions (T&amp;D) old'!$B$103,Model!$U$2699)</f>
        <v>-0.0264721894</v>
      </c>
      <c r="X2772" s="373">
        <f>IPMT('Assumptions (T&amp;D) old'!$B$100,Model!Z$1,'Assumptions (T&amp;D) old'!$B$103,Model!$U$2699)</f>
        <v>-0.02495375774</v>
      </c>
      <c r="Y2772" s="373">
        <f>IPMT('Assumptions (T&amp;D) old'!$B$100,Model!AA$1,'Assumptions (T&amp;D) old'!$B$103,Model!$U$2699)</f>
        <v>-0.02336320058</v>
      </c>
      <c r="Z2772" s="373">
        <f>IPMT('Assumptions (T&amp;D) old'!$B$100,Model!AB$1,'Assumptions (T&amp;D) old'!$B$103,Model!$U$2699)</f>
        <v>-0.02169709195</v>
      </c>
      <c r="AA2772" s="373">
        <f>IPMT('Assumptions (T&amp;D) old'!$B$100,Model!AC$1,'Assumptions (T&amp;D) old'!$B$103,Model!$U$2699)</f>
        <v>-0.01995184316</v>
      </c>
      <c r="AB2772" s="373">
        <f>IPMT('Assumptions (T&amp;D) old'!$B$100,Model!AD$1,'Assumptions (T&amp;D) old'!$B$103,Model!$U$2699)</f>
        <v>-0.01812369506</v>
      </c>
      <c r="AC2772" s="373">
        <f>IPMT('Assumptions (T&amp;D) old'!$B$100,Model!AE$1,'Assumptions (T&amp;D) old'!$B$103,Model!$U$2699)</f>
        <v>-0.01620870992</v>
      </c>
      <c r="AD2772" s="373">
        <f>IPMT('Assumptions (T&amp;D) old'!$B$100,Model!AF$1,'Assumptions (T&amp;D) old'!$B$103,Model!$U$2699)</f>
        <v>-0.01420276299</v>
      </c>
      <c r="AE2772" s="373">
        <f>IPMT('Assumptions (T&amp;D) old'!$B$100,Model!AG$1,'Assumptions (T&amp;D) old'!$B$103,Model!$U$2699)</f>
        <v>-0.01210153357</v>
      </c>
      <c r="AF2772" s="373">
        <f>IPMT('Assumptions (T&amp;D) old'!$B$100,Model!AH$1,'Assumptions (T&amp;D) old'!$B$103,Model!$U$2699)</f>
        <v>-0.009900495764</v>
      </c>
      <c r="AG2772" s="373">
        <f>IPMT('Assumptions (T&amp;D) old'!$B$100,Model!AI$1,'Assumptions (T&amp;D) old'!$B$103,Model!$U$2699)</f>
        <v>-0.007594908659</v>
      </c>
      <c r="AH2772" s="373">
        <f>IPMT('Assumptions (T&amp;D) old'!$B$100,Model!AJ$1,'Assumptions (T&amp;D) old'!$B$103,Model!$U$2699)</f>
        <v>-0.005179806166</v>
      </c>
      <c r="AI2772" s="373">
        <f>IPMT('Assumptions (T&amp;D) old'!$B$100,Model!AK$1,'Assumptions (T&amp;D) old'!$B$103,Model!$U$2699)</f>
        <v>-0.002649986305</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-0.03037546469</v>
      </c>
      <c r="W2773" s="373">
        <f>IPMT('Assumptions (T&amp;D) old'!$B$100,Model!X$1,'Assumptions (T&amp;D) old'!$B$103,Model!$V$2699)</f>
        <v>-0.02894110079</v>
      </c>
      <c r="X2773" s="373">
        <f>IPMT('Assumptions (T&amp;D) old'!$B$100,Model!Y$1,'Assumptions (T&amp;D) old'!$B$103,Model!$V$2699)</f>
        <v>-0.0274386046</v>
      </c>
      <c r="Y2773" s="373">
        <f>IPMT('Assumptions (T&amp;D) old'!$B$100,Model!Z$1,'Assumptions (T&amp;D) old'!$B$103,Model!$V$2699)</f>
        <v>-0.02586473985</v>
      </c>
      <c r="Z2773" s="373">
        <f>IPMT('Assumptions (T&amp;D) old'!$B$100,Model!AA$1,'Assumptions (T&amp;D) old'!$B$103,Model!$V$2699)</f>
        <v>-0.02421611652</v>
      </c>
      <c r="AA2773" s="373">
        <f>IPMT('Assumptions (T&amp;D) old'!$B$100,Model!AB$1,'Assumptions (T&amp;D) old'!$B$103,Model!$V$2699)</f>
        <v>-0.02248918358</v>
      </c>
      <c r="AB2773" s="373">
        <f>IPMT('Assumptions (T&amp;D) old'!$B$100,Model!AC$1,'Assumptions (T&amp;D) old'!$B$103,Model!$V$2699)</f>
        <v>-0.02068022132</v>
      </c>
      <c r="AC2773" s="373">
        <f>IPMT('Assumptions (T&amp;D) old'!$B$100,Model!AD$1,'Assumptions (T&amp;D) old'!$B$103,Model!$V$2699)</f>
        <v>-0.01878533336</v>
      </c>
      <c r="AD2773" s="373">
        <f>IPMT('Assumptions (T&amp;D) old'!$B$100,Model!AE$1,'Assumptions (T&amp;D) old'!$B$103,Model!$V$2699)</f>
        <v>-0.01680043822</v>
      </c>
      <c r="AE2773" s="373">
        <f>IPMT('Assumptions (T&amp;D) old'!$B$100,Model!AF$1,'Assumptions (T&amp;D) old'!$B$103,Model!$V$2699)</f>
        <v>-0.01472126057</v>
      </c>
      <c r="AF2773" s="373">
        <f>IPMT('Assumptions (T&amp;D) old'!$B$100,Model!AG$1,'Assumptions (T&amp;D) old'!$B$103,Model!$V$2699)</f>
        <v>-0.01254332197</v>
      </c>
      <c r="AG2773" s="373">
        <f>IPMT('Assumptions (T&amp;D) old'!$B$100,Model!AH$1,'Assumptions (T&amp;D) old'!$B$103,Model!$V$2699)</f>
        <v>-0.01026193129</v>
      </c>
      <c r="AH2773" s="373">
        <f>IPMT('Assumptions (T&amp;D) old'!$B$100,Model!AI$1,'Assumptions (T&amp;D) old'!$B$103,Model!$V$2699)</f>
        <v>-0.007872174552</v>
      </c>
      <c r="AI2773" s="373">
        <f>IPMT('Assumptions (T&amp;D) old'!$B$100,Model!AJ$1,'Assumptions (T&amp;D) old'!$B$103,Model!$V$2699)</f>
        <v>-0.00536890437</v>
      </c>
      <c r="AJ2773" s="373">
        <f>IPMT('Assumptions (T&amp;D) old'!$B$100,Model!AK$1,'Assumptions (T&amp;D) old'!$B$103,Model!$V$2699)</f>
        <v>-0.002746728853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-0.03097531847</v>
      </c>
      <c r="X2774" s="373">
        <f>IPMT('Assumptions (T&amp;D) old'!$B$100,Model!X$1,'Assumptions (T&amp;D) old'!$B$103,Model!$W$2699)</f>
        <v>-0.02951262879</v>
      </c>
      <c r="Y2774" s="373">
        <f>IPMT('Assumptions (T&amp;D) old'!$B$100,Model!Y$1,'Assumptions (T&amp;D) old'!$B$103,Model!$W$2699)</f>
        <v>-0.02798046135</v>
      </c>
      <c r="Z2774" s="373">
        <f>IPMT('Assumptions (T&amp;D) old'!$B$100,Model!Z$1,'Assumptions (T&amp;D) old'!$B$103,Model!$W$2699)</f>
        <v>-0.02637551596</v>
      </c>
      <c r="AA2774" s="373">
        <f>IPMT('Assumptions (T&amp;D) old'!$B$100,Model!AA$1,'Assumptions (T&amp;D) old'!$B$103,Model!$W$2699)</f>
        <v>-0.02469433567</v>
      </c>
      <c r="AB2774" s="373">
        <f>IPMT('Assumptions (T&amp;D) old'!$B$100,Model!AB$1,'Assumptions (T&amp;D) old'!$B$103,Model!$W$2699)</f>
        <v>-0.02293329931</v>
      </c>
      <c r="AC2774" s="373">
        <f>IPMT('Assumptions (T&amp;D) old'!$B$100,Model!AC$1,'Assumptions (T&amp;D) old'!$B$103,Model!$W$2699)</f>
        <v>-0.02108861372</v>
      </c>
      <c r="AD2774" s="373">
        <f>IPMT('Assumptions (T&amp;D) old'!$B$100,Model!AD$1,'Assumptions (T&amp;D) old'!$B$103,Model!$W$2699)</f>
        <v>-0.01915630557</v>
      </c>
      <c r="AE2774" s="373">
        <f>IPMT('Assumptions (T&amp;D) old'!$B$100,Model!AE$1,'Assumptions (T&amp;D) old'!$B$103,Model!$W$2699)</f>
        <v>-0.01713221278</v>
      </c>
      <c r="AF2774" s="373">
        <f>IPMT('Assumptions (T&amp;D) old'!$B$100,Model!AF$1,'Assumptions (T&amp;D) old'!$B$103,Model!$W$2699)</f>
        <v>-0.01501197558</v>
      </c>
      <c r="AG2774" s="373">
        <f>IPMT('Assumptions (T&amp;D) old'!$B$100,Model!AG$1,'Assumptions (T&amp;D) old'!$B$103,Model!$W$2699)</f>
        <v>-0.01279102712</v>
      </c>
      <c r="AH2774" s="373">
        <f>IPMT('Assumptions (T&amp;D) old'!$B$100,Model!AH$1,'Assumptions (T&amp;D) old'!$B$103,Model!$W$2699)</f>
        <v>-0.0104645836</v>
      </c>
      <c r="AI2774" s="373">
        <f>IPMT('Assumptions (T&amp;D) old'!$B$100,Model!AI$1,'Assumptions (T&amp;D) old'!$B$103,Model!$W$2699)</f>
        <v>-0.008027634022</v>
      </c>
      <c r="AJ2774" s="373">
        <f>IPMT('Assumptions (T&amp;D) old'!$B$100,Model!AJ$1,'Assumptions (T&amp;D) old'!$B$103,Model!$W$2699)</f>
        <v>-0.005474929334</v>
      </c>
      <c r="AK2774" s="373">
        <f>IPMT('Assumptions (T&amp;D) old'!$B$100,Model!AK$1,'Assumptions (T&amp;D) old'!$B$103,Model!$W$2699)</f>
        <v>-0.002800971173</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-0.03458810179</v>
      </c>
      <c r="Y2775" s="373">
        <f>IPMT('Assumptions (T&amp;D) old'!$B$100,Model!X$1,'Assumptions (T&amp;D) old'!$B$103,Model!$X$2699)</f>
        <v>-0.03295481239</v>
      </c>
      <c r="Z2775" s="373">
        <f>IPMT('Assumptions (T&amp;D) old'!$B$100,Model!Y$1,'Assumptions (T&amp;D) old'!$B$103,Model!$X$2699)</f>
        <v>-0.03124394174</v>
      </c>
      <c r="AA2775" s="373">
        <f>IPMT('Assumptions (T&amp;D) old'!$B$100,Model!Z$1,'Assumptions (T&amp;D) old'!$B$103,Model!$X$2699)</f>
        <v>-0.02945180473</v>
      </c>
      <c r="AB2775" s="373">
        <f>IPMT('Assumptions (T&amp;D) old'!$B$100,Model!AA$1,'Assumptions (T&amp;D) old'!$B$103,Model!$X$2699)</f>
        <v>-0.02757454122</v>
      </c>
      <c r="AC2775" s="373">
        <f>IPMT('Assumptions (T&amp;D) old'!$B$100,Model!AB$1,'Assumptions (T&amp;D) old'!$B$103,Model!$X$2699)</f>
        <v>-0.02560810769</v>
      </c>
      <c r="AD2775" s="373">
        <f>IPMT('Assumptions (T&amp;D) old'!$B$100,Model!AC$1,'Assumptions (T&amp;D) old'!$B$103,Model!$X$2699)</f>
        <v>-0.02354826856</v>
      </c>
      <c r="AE2775" s="373">
        <f>IPMT('Assumptions (T&amp;D) old'!$B$100,Model!AD$1,'Assumptions (T&amp;D) old'!$B$103,Model!$X$2699)</f>
        <v>-0.02139058708</v>
      </c>
      <c r="AF2775" s="373">
        <f>IPMT('Assumptions (T&amp;D) old'!$B$100,Model!AE$1,'Assumptions (T&amp;D) old'!$B$103,Model!$X$2699)</f>
        <v>-0.01913041573</v>
      </c>
      <c r="AG2775" s="373">
        <f>IPMT('Assumptions (T&amp;D) old'!$B$100,Model!AF$1,'Assumptions (T&amp;D) old'!$B$103,Model!$X$2699)</f>
        <v>-0.01676288624</v>
      </c>
      <c r="AH2775" s="373">
        <f>IPMT('Assumptions (T&amp;D) old'!$B$100,Model!AG$1,'Assumptions (T&amp;D) old'!$B$103,Model!$X$2699)</f>
        <v>-0.01428289909</v>
      </c>
      <c r="AI2775" s="373">
        <f>IPMT('Assumptions (T&amp;D) old'!$B$100,Model!AH$1,'Assumptions (T&amp;D) old'!$B$103,Model!$X$2699)</f>
        <v>-0.01168511256</v>
      </c>
      <c r="AJ2775" s="373">
        <f>IPMT('Assumptions (T&amp;D) old'!$B$100,Model!AI$1,'Assumptions (T&amp;D) old'!$B$103,Model!$X$2699)</f>
        <v>-0.00896393117</v>
      </c>
      <c r="AK2775" s="373">
        <f>IPMT('Assumptions (T&amp;D) old'!$B$100,Model!AJ$1,'Assumptions (T&amp;D) old'!$B$103,Model!$X$2699)</f>
        <v>-0.006113493661</v>
      </c>
      <c r="AL2775" s="373">
        <f>IPMT('Assumptions (T&amp;D) old'!$B$100,Model!AK$1,'Assumptions (T&amp;D) old'!$B$103,Model!$X$2699)</f>
        <v>-0.003127660371</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-0.03566323312</v>
      </c>
      <c r="Z2776" s="373">
        <f>IPMT('Assumptions (T&amp;D) old'!$B$100,Model!X$1,'Assumptions (T&amp;D) old'!$B$103,Model!$Y$2699)</f>
        <v>-0.0339791748</v>
      </c>
      <c r="AA2776" s="373">
        <f>IPMT('Assumptions (T&amp;D) old'!$B$100,Model!Y$1,'Assumptions (T&amp;D) old'!$B$103,Model!$Y$2699)</f>
        <v>-0.0322151237</v>
      </c>
      <c r="AB2776" s="373">
        <f>IPMT('Assumptions (T&amp;D) old'!$B$100,Model!Z$1,'Assumptions (T&amp;D) old'!$B$103,Model!$Y$2699)</f>
        <v>-0.03036728018</v>
      </c>
      <c r="AC2776" s="373">
        <f>IPMT('Assumptions (T&amp;D) old'!$B$100,Model!AA$1,'Assumptions (T&amp;D) old'!$B$103,Model!$Y$2699)</f>
        <v>-0.02843166409</v>
      </c>
      <c r="AD2776" s="373">
        <f>IPMT('Assumptions (T&amp;D) old'!$B$100,Model!AB$1,'Assumptions (T&amp;D) old'!$B$103,Model!$Y$2699)</f>
        <v>-0.02640410624</v>
      </c>
      <c r="AE2776" s="373">
        <f>IPMT('Assumptions (T&amp;D) old'!$B$100,Model!AC$1,'Assumptions (T&amp;D) old'!$B$103,Model!$Y$2699)</f>
        <v>-0.02428023938</v>
      </c>
      <c r="AF2776" s="373">
        <f>IPMT('Assumptions (T&amp;D) old'!$B$100,Model!AD$1,'Assumptions (T&amp;D) old'!$B$103,Model!$Y$2699)</f>
        <v>-0.02205548886</v>
      </c>
      <c r="AG2776" s="373">
        <f>IPMT('Assumptions (T&amp;D) old'!$B$100,Model!AE$1,'Assumptions (T&amp;D) old'!$B$103,Model!$Y$2699)</f>
        <v>-0.01972506268</v>
      </c>
      <c r="AH2776" s="373">
        <f>IPMT('Assumptions (T&amp;D) old'!$B$100,Model!AF$1,'Assumptions (T&amp;D) old'!$B$103,Model!$Y$2699)</f>
        <v>-0.01728394126</v>
      </c>
      <c r="AI2776" s="373">
        <f>IPMT('Assumptions (T&amp;D) old'!$B$100,Model!AG$1,'Assumptions (T&amp;D) old'!$B$103,Model!$Y$2699)</f>
        <v>-0.01472686657</v>
      </c>
      <c r="AJ2776" s="373">
        <f>IPMT('Assumptions (T&amp;D) old'!$B$100,Model!AH$1,'Assumptions (T&amp;D) old'!$B$103,Model!$Y$2699)</f>
        <v>-0.01204833084</v>
      </c>
      <c r="AK2776" s="373">
        <f>IPMT('Assumptions (T&amp;D) old'!$B$100,Model!AI$1,'Assumptions (T&amp;D) old'!$B$103,Model!$Y$2699)</f>
        <v>-0.009242564652</v>
      </c>
      <c r="AL2776" s="373">
        <f>IPMT('Assumptions (T&amp;D) old'!$B$100,Model!AJ$1,'Assumptions (T&amp;D) old'!$B$103,Model!$Y$2699)</f>
        <v>-0.006303524574</v>
      </c>
      <c r="AM2776" s="373">
        <f>IPMT('Assumptions (T&amp;D) old'!$B$100,Model!AK$1,'Assumptions (T&amp;D) old'!$B$103,Model!$Y$2699)</f>
        <v>-0.003224880094</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-0.03676733903</v>
      </c>
      <c r="AA2777" s="373">
        <f>IPMT('Assumptions (T&amp;D) old'!$B$100,Model!X$1,'Assumptions (T&amp;D) old'!$B$103,Model!$Z$2699)</f>
        <v>-0.03503114357</v>
      </c>
      <c r="AB2777" s="373">
        <f>IPMT('Assumptions (T&amp;D) old'!$B$100,Model!Y$1,'Assumptions (T&amp;D) old'!$B$103,Model!$Z$2699)</f>
        <v>-0.03321247883</v>
      </c>
      <c r="AC2777" s="373">
        <f>IPMT('Assumptions (T&amp;D) old'!$B$100,Model!Z$1,'Assumptions (T&amp;D) old'!$B$103,Model!$Z$2699)</f>
        <v>-0.03130742751</v>
      </c>
      <c r="AD2777" s="373">
        <f>IPMT('Assumptions (T&amp;D) old'!$B$100,Model!AA$1,'Assumptions (T&amp;D) old'!$B$103,Model!$Z$2699)</f>
        <v>-0.02931188625</v>
      </c>
      <c r="AE2777" s="373">
        <f>IPMT('Assumptions (T&amp;D) old'!$B$100,Model!AB$1,'Assumptions (T&amp;D) old'!$B$103,Model!$Z$2699)</f>
        <v>-0.02722155679</v>
      </c>
      <c r="AF2777" s="373">
        <f>IPMT('Assumptions (T&amp;D) old'!$B$100,Model!AC$1,'Assumptions (T&amp;D) old'!$B$103,Model!$Z$2699)</f>
        <v>-0.02503193667</v>
      </c>
      <c r="AG2777" s="373">
        <f>IPMT('Assumptions (T&amp;D) old'!$B$100,Model!AD$1,'Assumptions (T&amp;D) old'!$B$103,Model!$Z$2699)</f>
        <v>-0.0227383096</v>
      </c>
      <c r="AH2777" s="373">
        <f>IPMT('Assumptions (T&amp;D) old'!$B$100,Model!AE$1,'Assumptions (T&amp;D) old'!$B$103,Model!$Z$2699)</f>
        <v>-0.02033573525</v>
      </c>
      <c r="AI2777" s="373">
        <f>IPMT('Assumptions (T&amp;D) old'!$B$100,Model!AF$1,'Assumptions (T&amp;D) old'!$B$103,Model!$Z$2699)</f>
        <v>-0.01781903861</v>
      </c>
      <c r="AJ2777" s="373">
        <f>IPMT('Assumptions (T&amp;D) old'!$B$100,Model!AG$1,'Assumptions (T&amp;D) old'!$B$103,Model!$Z$2699)</f>
        <v>-0.01518279888</v>
      </c>
      <c r="AK2777" s="373">
        <f>IPMT('Assumptions (T&amp;D) old'!$B$100,Model!AH$1,'Assumptions (T&amp;D) old'!$B$103,Model!$Z$2699)</f>
        <v>-0.01242133777</v>
      </c>
      <c r="AL2777" s="373">
        <f>IPMT('Assumptions (T&amp;D) old'!$B$100,Model!AI$1,'Assumptions (T&amp;D) old'!$B$103,Model!$Z$2699)</f>
        <v>-0.00952870725</v>
      </c>
      <c r="AM2777" s="373">
        <f>IPMT('Assumptions (T&amp;D) old'!$B$100,Model!AJ$1,'Assumptions (T&amp;D) old'!$B$103,Model!$Z$2699)</f>
        <v>-0.006498676783</v>
      </c>
      <c r="AN2777" s="373">
        <f>IPMT('Assumptions (T&amp;D) old'!$B$100,Model!AK$1,'Assumptions (T&amp;D) old'!$B$103,Model!$Z$2699)</f>
        <v>-0.003324719868</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-0.0379011446</v>
      </c>
      <c r="AB2778" s="373">
        <f>IPMT('Assumptions (T&amp;D) old'!$B$100,Model!X$1,'Assumptions (T&amp;D) old'!$B$103,Model!$AA$2699)</f>
        <v>-0.03611140956</v>
      </c>
      <c r="AC2778" s="373">
        <f>IPMT('Assumptions (T&amp;D) old'!$B$100,Model!Y$1,'Assumptions (T&amp;D) old'!$B$103,Model!$AA$2699)</f>
        <v>-0.0342366621</v>
      </c>
      <c r="AD2778" s="373">
        <f>IPMT('Assumptions (T&amp;D) old'!$B$100,Model!Z$1,'Assumptions (T&amp;D) old'!$B$103,Model!$AA$2699)</f>
        <v>-0.03227286414</v>
      </c>
      <c r="AE2778" s="373">
        <f>IPMT('Assumptions (T&amp;D) old'!$B$100,Model!AA$1,'Assumptions (T&amp;D) old'!$B$103,Model!$AA$2699)</f>
        <v>-0.03021578577</v>
      </c>
      <c r="AF2778" s="373">
        <f>IPMT('Assumptions (T&amp;D) old'!$B$100,Model!AB$1,'Assumptions (T&amp;D) old'!$B$103,Model!$AA$2699)</f>
        <v>-0.02806099618</v>
      </c>
      <c r="AG2778" s="373">
        <f>IPMT('Assumptions (T&amp;D) old'!$B$100,Model!AC$1,'Assumptions (T&amp;D) old'!$B$103,Model!$AA$2699)</f>
        <v>-0.02580385409</v>
      </c>
      <c r="AH2778" s="373">
        <f>IPMT('Assumptions (T&amp;D) old'!$B$100,Model!AD$1,'Assumptions (T&amp;D) old'!$B$103,Model!$AA$2699)</f>
        <v>-0.02343949775</v>
      </c>
      <c r="AI2778" s="373">
        <f>IPMT('Assumptions (T&amp;D) old'!$B$100,Model!AE$1,'Assumptions (T&amp;D) old'!$B$103,Model!$AA$2699)</f>
        <v>-0.02096283448</v>
      </c>
      <c r="AJ2778" s="373">
        <f>IPMT('Assumptions (T&amp;D) old'!$B$100,Model!AF$1,'Assumptions (T&amp;D) old'!$B$103,Model!$AA$2699)</f>
        <v>-0.0183685297</v>
      </c>
      <c r="AK2778" s="373">
        <f>IPMT('Assumptions (T&amp;D) old'!$B$100,Model!AG$1,'Assumptions (T&amp;D) old'!$B$103,Model!$AA$2699)</f>
        <v>-0.01565099545</v>
      </c>
      <c r="AL2778" s="373">
        <f>IPMT('Assumptions (T&amp;D) old'!$B$100,Model!AH$1,'Assumptions (T&amp;D) old'!$B$103,Model!$AA$2699)</f>
        <v>-0.01280437832</v>
      </c>
      <c r="AM2778" s="373">
        <f>IPMT('Assumptions (T&amp;D) old'!$B$100,Model!AI$1,'Assumptions (T&amp;D) old'!$B$103,Model!$AA$2699)</f>
        <v>-0.009822546883</v>
      </c>
      <c r="AN2778" s="373">
        <f>IPMT('Assumptions (T&amp;D) old'!$B$100,Model!AJ$1,'Assumptions (T&amp;D) old'!$B$103,Model!$AA$2699)</f>
        <v>-0.006699078448</v>
      </c>
      <c r="AO2778" s="373">
        <f>IPMT('Assumptions (T&amp;D) old'!$B$100,Model!AK$1,'Assumptions (T&amp;D) old'!$B$103,Model!$AA$2699)</f>
        <v>-0.003427245262</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-0.03906539228</v>
      </c>
      <c r="AC2779" s="373">
        <f>IPMT('Assumptions (T&amp;D) old'!$B$100,Model!X$1,'Assumptions (T&amp;D) old'!$B$103,Model!$AB$2699)</f>
        <v>-0.03722068014</v>
      </c>
      <c r="AD2779" s="373">
        <f>IPMT('Assumptions (T&amp;D) old'!$B$100,Model!Y$1,'Assumptions (T&amp;D) old'!$B$103,Model!$AB$2699)</f>
        <v>-0.03528834417</v>
      </c>
      <c r="AE2779" s="373">
        <f>IPMT('Assumptions (T&amp;D) old'!$B$100,Model!Z$1,'Assumptions (T&amp;D) old'!$B$103,Model!$AB$2699)</f>
        <v>-0.03326422225</v>
      </c>
      <c r="AF2779" s="373">
        <f>IPMT('Assumptions (T&amp;D) old'!$B$100,Model!AA$1,'Assumptions (T&amp;D) old'!$B$103,Model!$AB$2699)</f>
        <v>-0.03114395453</v>
      </c>
      <c r="AG2779" s="373">
        <f>IPMT('Assumptions (T&amp;D) old'!$B$100,Model!AB$1,'Assumptions (T&amp;D) old'!$B$103,Model!$AB$2699)</f>
        <v>-0.0289229741</v>
      </c>
      <c r="AH2779" s="373">
        <f>IPMT('Assumptions (T&amp;D) old'!$B$100,Model!AC$1,'Assumptions (T&amp;D) old'!$B$103,Model!$AB$2699)</f>
        <v>-0.0265964971</v>
      </c>
      <c r="AI2779" s="373">
        <f>IPMT('Assumptions (T&amp;D) old'!$B$100,Model!AD$1,'Assumptions (T&amp;D) old'!$B$103,Model!$AB$2699)</f>
        <v>-0.02415951244</v>
      </c>
      <c r="AJ2779" s="373">
        <f>IPMT('Assumptions (T&amp;D) old'!$B$100,Model!AE$1,'Assumptions (T&amp;D) old'!$B$103,Model!$AB$2699)</f>
        <v>-0.021606771</v>
      </c>
      <c r="AK2779" s="373">
        <f>IPMT('Assumptions (T&amp;D) old'!$B$100,Model!AF$1,'Assumptions (T&amp;D) old'!$B$103,Model!$AB$2699)</f>
        <v>-0.01893277435</v>
      </c>
      <c r="AL2779" s="373">
        <f>IPMT('Assumptions (T&amp;D) old'!$B$100,Model!AG$1,'Assumptions (T&amp;D) old'!$B$103,Model!$AB$2699)</f>
        <v>-0.01613176286</v>
      </c>
      <c r="AM2779" s="373">
        <f>IPMT('Assumptions (T&amp;D) old'!$B$100,Model!AH$1,'Assumptions (T&amp;D) old'!$B$103,Model!$AB$2699)</f>
        <v>-0.01319770333</v>
      </c>
      <c r="AN2779" s="373">
        <f>IPMT('Assumptions (T&amp;D) old'!$B$100,Model!AI$1,'Assumptions (T&amp;D) old'!$B$103,Model!$AB$2699)</f>
        <v>-0.01012427596</v>
      </c>
      <c r="AO2779" s="373">
        <f>IPMT('Assumptions (T&amp;D) old'!$B$100,Model!AJ$1,'Assumptions (T&amp;D) old'!$B$103,Model!$AB$2699)</f>
        <v>-0.006904860796</v>
      </c>
      <c r="AP2779" s="373">
        <f>IPMT('Assumptions (T&amp;D) old'!$B$100,Model!AK$1,'Assumptions (T&amp;D) old'!$B$103,Model!$AB$2699)</f>
        <v>-0.003532523411</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-0.04026193882</v>
      </c>
      <c r="AD2780" s="373">
        <f>IPMT('Assumptions (T&amp;D) old'!$B$100,Model!X$1,'Assumptions (T&amp;D) old'!$B$103,Model!$AC$2699)</f>
        <v>-0.03836072439</v>
      </c>
      <c r="AE2780" s="373">
        <f>IPMT('Assumptions (T&amp;D) old'!$B$100,Model!Y$1,'Assumptions (T&amp;D) old'!$B$103,Model!$AC$2699)</f>
        <v>-0.03636920228</v>
      </c>
      <c r="AF2780" s="373">
        <f>IPMT('Assumptions (T&amp;D) old'!$B$100,Model!Z$1,'Assumptions (T&amp;D) old'!$B$103,Model!$AC$2699)</f>
        <v>-0.03428308287</v>
      </c>
      <c r="AG2780" s="373">
        <f>IPMT('Assumptions (T&amp;D) old'!$B$100,Model!AA$1,'Assumptions (T&amp;D) old'!$B$103,Model!$AC$2699)</f>
        <v>-0.03209787279</v>
      </c>
      <c r="AH2780" s="373">
        <f>IPMT('Assumptions (T&amp;D) old'!$B$100,Model!AB$1,'Assumptions (T&amp;D) old'!$B$103,Model!$AC$2699)</f>
        <v>-0.02980886523</v>
      </c>
      <c r="AI2780" s="373">
        <f>IPMT('Assumptions (T&amp;D) old'!$B$100,Model!AC$1,'Assumptions (T&amp;D) old'!$B$103,Model!$AC$2699)</f>
        <v>-0.02741112981</v>
      </c>
      <c r="AJ2780" s="373">
        <f>IPMT('Assumptions (T&amp;D) old'!$B$100,Model!AD$1,'Assumptions (T&amp;D) old'!$B$103,Model!$AC$2699)</f>
        <v>-0.02489950196</v>
      </c>
      <c r="AK2780" s="373">
        <f>IPMT('Assumptions (T&amp;D) old'!$B$100,Model!AE$1,'Assumptions (T&amp;D) old'!$B$103,Model!$AC$2699)</f>
        <v>-0.02226857178</v>
      </c>
      <c r="AL2780" s="373">
        <f>IPMT('Assumptions (T&amp;D) old'!$B$100,Model!AF$1,'Assumptions (T&amp;D) old'!$B$103,Model!$AC$2699)</f>
        <v>-0.01951267242</v>
      </c>
      <c r="AM2780" s="373">
        <f>IPMT('Assumptions (T&amp;D) old'!$B$100,Model!AG$1,'Assumptions (T&amp;D) old'!$B$103,Model!$AC$2699)</f>
        <v>-0.01662586785</v>
      </c>
      <c r="AN2780" s="373">
        <f>IPMT('Assumptions (T&amp;D) old'!$B$100,Model!AH$1,'Assumptions (T&amp;D) old'!$B$103,Model!$AC$2699)</f>
        <v>-0.01360194005</v>
      </c>
      <c r="AO2780" s="373">
        <f>IPMT('Assumptions (T&amp;D) old'!$B$100,Model!AI$1,'Assumptions (T&amp;D) old'!$B$103,Model!$AC$2699)</f>
        <v>-0.01043437568</v>
      </c>
      <c r="AP2780" s="373">
        <f>IPMT('Assumptions (T&amp;D) old'!$B$100,Model!AJ$1,'Assumptions (T&amp;D) old'!$B$103,Model!$AC$2699)</f>
        <v>-0.007116352011</v>
      </c>
      <c r="AQ2780" s="373">
        <f>IPMT('Assumptions (T&amp;D) old'!$B$100,Model!AK$1,'Assumptions (T&amp;D) old'!$B$103,Model!$AC$2699)</f>
        <v>-0.003640722213</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-0.04148939104</v>
      </c>
      <c r="AE2781" s="373">
        <f>IPMT('Assumptions (T&amp;D) old'!$B$100,Model!X$1,'Assumptions (T&amp;D) old'!$B$103,Model!$AD$2699)</f>
        <v>-0.03953021493</v>
      </c>
      <c r="AF2781" s="373">
        <f>IPMT('Assumptions (T&amp;D) old'!$B$100,Model!Y$1,'Assumptions (T&amp;D) old'!$B$103,Model!$AD$2699)</f>
        <v>-0.03747797795</v>
      </c>
      <c r="AG2781" s="373">
        <f>IPMT('Assumptions (T&amp;D) old'!$B$100,Model!Z$1,'Assumptions (T&amp;D) old'!$B$103,Model!$AD$2699)</f>
        <v>-0.03532825972</v>
      </c>
      <c r="AH2781" s="373">
        <f>IPMT('Assumptions (T&amp;D) old'!$B$100,Model!AA$1,'Assumptions (T&amp;D) old'!$B$103,Model!$AD$2699)</f>
        <v>-0.03307642987</v>
      </c>
      <c r="AI2781" s="373">
        <f>IPMT('Assumptions (T&amp;D) old'!$B$100,Model!AB$1,'Assumptions (T&amp;D) old'!$B$103,Model!$AD$2699)</f>
        <v>-0.0307176381</v>
      </c>
      <c r="AJ2781" s="373">
        <f>IPMT('Assumptions (T&amp;D) old'!$B$100,Model!AC$1,'Assumptions (T&amp;D) old'!$B$103,Model!$AD$2699)</f>
        <v>-0.02824680373</v>
      </c>
      <c r="AK2781" s="373">
        <f>IPMT('Assumptions (T&amp;D) old'!$B$100,Model!AD$1,'Assumptions (T&amp;D) old'!$B$103,Model!$AD$2699)</f>
        <v>-0.02565860472</v>
      </c>
      <c r="AL2781" s="373">
        <f>IPMT('Assumptions (T&amp;D) old'!$B$100,Model!AE$1,'Assumptions (T&amp;D) old'!$B$103,Model!$AD$2699)</f>
        <v>-0.02294746626</v>
      </c>
      <c r="AM2781" s="373">
        <f>IPMT('Assumptions (T&amp;D) old'!$B$100,Model!AF$1,'Assumptions (T&amp;D) old'!$B$103,Model!$AD$2699)</f>
        <v>-0.02010754872</v>
      </c>
      <c r="AN2781" s="373">
        <f>IPMT('Assumptions (T&amp;D) old'!$B$100,Model!AG$1,'Assumptions (T&amp;D) old'!$B$103,Model!$AD$2699)</f>
        <v>-0.0171327351</v>
      </c>
      <c r="AO2781" s="373">
        <f>IPMT('Assumptions (T&amp;D) old'!$B$100,Model!AH$1,'Assumptions (T&amp;D) old'!$B$103,Model!$AD$2699)</f>
        <v>-0.01401661783</v>
      </c>
      <c r="AP2781" s="373">
        <f>IPMT('Assumptions (T&amp;D) old'!$B$100,Model!AI$1,'Assumptions (T&amp;D) old'!$B$103,Model!$AD$2699)</f>
        <v>-0.010752485</v>
      </c>
      <c r="AQ2781" s="373">
        <f>IPMT('Assumptions (T&amp;D) old'!$B$100,Model!AJ$1,'Assumptions (T&amp;D) old'!$B$103,Model!$AD$2699)</f>
        <v>-0.007333305847</v>
      </c>
      <c r="AR2781" s="373">
        <f>IPMT('Assumptions (T&amp;D) old'!$B$100,Model!AK$1,'Assumptions (T&amp;D) old'!$B$103,Model!$AD$2699)</f>
        <v>-0.00375171569</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-0.04274848088</v>
      </c>
      <c r="AF2782" s="373">
        <f>IPMT('Assumptions (T&amp;D) old'!$B$100,Model!X$1,'Assumptions (T&amp;D) old'!$B$103,Model!$AE$2699)</f>
        <v>-0.04072984912</v>
      </c>
      <c r="AG2782" s="373">
        <f>IPMT('Assumptions (T&amp;D) old'!$B$100,Model!Y$1,'Assumptions (T&amp;D) old'!$B$103,Model!$AE$2699)</f>
        <v>-0.03861533235</v>
      </c>
      <c r="AH2782" s="373">
        <f>IPMT('Assumptions (T&amp;D) old'!$B$100,Model!Z$1,'Assumptions (T&amp;D) old'!$B$103,Model!$AE$2699)</f>
        <v>-0.03640037603</v>
      </c>
      <c r="AI2782" s="373">
        <f>IPMT('Assumptions (T&amp;D) old'!$B$100,Model!AA$1,'Assumptions (T&amp;D) old'!$B$103,Model!$AE$2699)</f>
        <v>-0.03408020929</v>
      </c>
      <c r="AJ2782" s="373">
        <f>IPMT('Assumptions (T&amp;D) old'!$B$100,Model!AB$1,'Assumptions (T&amp;D) old'!$B$103,Model!$AE$2699)</f>
        <v>-0.03164983463</v>
      </c>
      <c r="AK2782" s="373">
        <f>IPMT('Assumptions (T&amp;D) old'!$B$100,Model!AC$1,'Assumptions (T&amp;D) old'!$B$103,Model!$AE$2699)</f>
        <v>-0.02910401717</v>
      </c>
      <c r="AL2782" s="373">
        <f>IPMT('Assumptions (T&amp;D) old'!$B$100,Model!AD$1,'Assumptions (T&amp;D) old'!$B$103,Model!$AE$2699)</f>
        <v>-0.02643727338</v>
      </c>
      <c r="AM2782" s="373">
        <f>IPMT('Assumptions (T&amp;D) old'!$B$100,Model!AE$1,'Assumptions (T&amp;D) old'!$B$103,Model!$AE$2699)</f>
        <v>-0.02364385927</v>
      </c>
      <c r="AN2782" s="373">
        <f>IPMT('Assumptions (T&amp;D) old'!$B$100,Model!AF$1,'Assumptions (T&amp;D) old'!$B$103,Model!$AE$2699)</f>
        <v>-0.02071775798</v>
      </c>
      <c r="AO2782" s="373">
        <f>IPMT('Assumptions (T&amp;D) old'!$B$100,Model!AG$1,'Assumptions (T&amp;D) old'!$B$103,Model!$AE$2699)</f>
        <v>-0.01765266688</v>
      </c>
      <c r="AP2782" s="373">
        <f>IPMT('Assumptions (T&amp;D) old'!$B$100,Model!AH$1,'Assumptions (T&amp;D) old'!$B$103,Model!$AE$2699)</f>
        <v>-0.01444198395</v>
      </c>
      <c r="AQ2782" s="373">
        <f>IPMT('Assumptions (T&amp;D) old'!$B$100,Model!AI$1,'Assumptions (T&amp;D) old'!$B$103,Model!$AE$2699)</f>
        <v>-0.01107879358</v>
      </c>
      <c r="AR2782" s="373">
        <f>IPMT('Assumptions (T&amp;D) old'!$B$100,Model!AJ$1,'Assumptions (T&amp;D) old'!$B$103,Model!$AE$2699)</f>
        <v>-0.007555851676</v>
      </c>
      <c r="AS2782" s="373">
        <f>IPMT('Assumptions (T&amp;D) old'!$B$100,Model!AK$1,'Assumptions (T&amp;D) old'!$B$103,Model!$AE$2699)</f>
        <v>-0.003865570027</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-0.04426438334</v>
      </c>
      <c r="AG2783" s="373">
        <f>IPMT('Assumptions (T&amp;D) old'!$B$100,Model!X$1,'Assumptions (T&amp;D) old'!$B$103,Model!$AF$2699)</f>
        <v>-0.04217416895</v>
      </c>
      <c r="AH2783" s="373">
        <f>IPMT('Assumptions (T&amp;D) old'!$B$100,Model!Y$1,'Assumptions (T&amp;D) old'!$B$103,Model!$AF$2699)</f>
        <v>-0.03998466937</v>
      </c>
      <c r="AI2783" s="373">
        <f>IPMT('Assumptions (T&amp;D) old'!$B$100,Model!Z$1,'Assumptions (T&amp;D) old'!$B$103,Model!$AF$2699)</f>
        <v>-0.03769116856</v>
      </c>
      <c r="AJ2783" s="373">
        <f>IPMT('Assumptions (T&amp;D) old'!$B$100,Model!AA$1,'Assumptions (T&amp;D) old'!$B$103,Model!$AF$2699)</f>
        <v>-0.03528872646</v>
      </c>
      <c r="AK2783" s="373">
        <f>IPMT('Assumptions (T&amp;D) old'!$B$100,Model!AB$1,'Assumptions (T&amp;D) old'!$B$103,Model!$AF$2699)</f>
        <v>-0.03277216836</v>
      </c>
      <c r="AL2783" s="373">
        <f>IPMT('Assumptions (T&amp;D) old'!$B$100,Model!AC$1,'Assumptions (T&amp;D) old'!$B$103,Model!$AF$2699)</f>
        <v>-0.03013607376</v>
      </c>
      <c r="AM2783" s="373">
        <f>IPMT('Assumptions (T&amp;D) old'!$B$100,Model!AD$1,'Assumptions (T&amp;D) old'!$B$103,Model!$AF$2699)</f>
        <v>-0.02737476466</v>
      </c>
      <c r="AN2783" s="373">
        <f>IPMT('Assumptions (T&amp;D) old'!$B$100,Model!AE$1,'Assumptions (T&amp;D) old'!$B$103,Model!$AF$2699)</f>
        <v>-0.02448229337</v>
      </c>
      <c r="AO2783" s="373">
        <f>IPMT('Assumptions (T&amp;D) old'!$B$100,Model!AF$1,'Assumptions (T&amp;D) old'!$B$103,Model!$AF$2699)</f>
        <v>-0.0214524297</v>
      </c>
      <c r="AP2783" s="373">
        <f>IPMT('Assumptions (T&amp;D) old'!$B$100,Model!AG$1,'Assumptions (T&amp;D) old'!$B$103,Model!$AF$2699)</f>
        <v>-0.01827864751</v>
      </c>
      <c r="AQ2783" s="373">
        <f>IPMT('Assumptions (T&amp;D) old'!$B$100,Model!AH$1,'Assumptions (T&amp;D) old'!$B$103,Model!$AF$2699)</f>
        <v>-0.01495411066</v>
      </c>
      <c r="AR2783" s="373">
        <f>IPMT('Assumptions (T&amp;D) old'!$B$100,Model!AI$1,'Assumptions (T&amp;D) old'!$B$103,Model!$AF$2699)</f>
        <v>-0.01147165832</v>
      </c>
      <c r="AS2783" s="373">
        <f>IPMT('Assumptions (T&amp;D) old'!$B$100,Model!AJ$1,'Assumptions (T&amp;D) old'!$B$103,Model!$AF$2699)</f>
        <v>-0.007823789481</v>
      </c>
      <c r="AT2783" s="373">
        <f>IPMT('Assumptions (T&amp;D) old'!$B$100,Model!AK$1,'Assumptions (T&amp;D) old'!$B$103,Model!$AF$2699)</f>
        <v>-0.004002646877</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-0.04537051261</v>
      </c>
      <c r="AH2784" s="373">
        <f>IPMT('Assumptions (T&amp;D) old'!$B$100,Model!X$1,'Assumptions (T&amp;D) old'!$B$103,Model!$AG$2699)</f>
        <v>-0.04322806553</v>
      </c>
      <c r="AI2784" s="373">
        <f>IPMT('Assumptions (T&amp;D) old'!$B$100,Model!Y$1,'Assumptions (T&amp;D) old'!$B$103,Model!$AG$2699)</f>
        <v>-0.04098385222</v>
      </c>
      <c r="AJ2784" s="373">
        <f>IPMT('Assumptions (T&amp;D) old'!$B$100,Model!Z$1,'Assumptions (T&amp;D) old'!$B$103,Model!$AG$2699)</f>
        <v>-0.03863303878</v>
      </c>
      <c r="AK2784" s="373">
        <f>IPMT('Assumptions (T&amp;D) old'!$B$100,Model!AA$1,'Assumptions (T&amp;D) old'!$B$103,Model!$AG$2699)</f>
        <v>-0.0361705617</v>
      </c>
      <c r="AL2784" s="373">
        <f>IPMT('Assumptions (T&amp;D) old'!$B$100,Model!AB$1,'Assumptions (T&amp;D) old'!$B$103,Model!$AG$2699)</f>
        <v>-0.03359111696</v>
      </c>
      <c r="AM2784" s="373">
        <f>IPMT('Assumptions (T&amp;D) old'!$B$100,Model!AC$1,'Assumptions (T&amp;D) old'!$B$103,Model!$AG$2699)</f>
        <v>-0.03088914859</v>
      </c>
      <c r="AN2784" s="373">
        <f>IPMT('Assumptions (T&amp;D) old'!$B$100,Model!AD$1,'Assumptions (T&amp;D) old'!$B$103,Model!$AG$2699)</f>
        <v>-0.02805883673</v>
      </c>
      <c r="AO2784" s="373">
        <f>IPMT('Assumptions (T&amp;D) old'!$B$100,Model!AE$1,'Assumptions (T&amp;D) old'!$B$103,Model!$AG$2699)</f>
        <v>-0.02509408505</v>
      </c>
      <c r="AP2784" s="373">
        <f>IPMT('Assumptions (T&amp;D) old'!$B$100,Model!AF$1,'Assumptions (T&amp;D) old'!$B$103,Model!$AG$2699)</f>
        <v>-0.02198850766</v>
      </c>
      <c r="AQ2784" s="373">
        <f>IPMT('Assumptions (T&amp;D) old'!$B$100,Model!AG$1,'Assumptions (T&amp;D) old'!$B$103,Model!$AG$2699)</f>
        <v>-0.01873541536</v>
      </c>
      <c r="AR2784" s="373">
        <f>IPMT('Assumptions (T&amp;D) old'!$B$100,Model!AH$1,'Assumptions (T&amp;D) old'!$B$103,Model!$AG$2699)</f>
        <v>-0.01532780116</v>
      </c>
      <c r="AS2784" s="373">
        <f>IPMT('Assumptions (T&amp;D) old'!$B$100,Model!AI$1,'Assumptions (T&amp;D) old'!$B$103,Model!$AG$2699)</f>
        <v>-0.01175832529</v>
      </c>
      <c r="AT2784" s="373">
        <f>IPMT('Assumptions (T&amp;D) old'!$B$100,Model!AJ$1,'Assumptions (T&amp;D) old'!$B$103,Model!$AG$2699)</f>
        <v>-0.008019299322</v>
      </c>
      <c r="AU2784" s="373">
        <f>IPMT('Assumptions (T&amp;D) old'!$B$100,Model!AK$1,'Assumptions (T&amp;D) old'!$B$103,Model!$AG$2699)</f>
        <v>-0.004102669616</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-0.04730014004</v>
      </c>
      <c r="AI2785" s="373">
        <f>IPMT('Assumptions (T&amp;D) old'!$B$100,Model!X$1,'Assumptions (T&amp;D) old'!$B$103,Model!$AH$2699)</f>
        <v>-0.04506657377</v>
      </c>
      <c r="AJ2785" s="373">
        <f>IPMT('Assumptions (T&amp;D) old'!$B$100,Model!Y$1,'Assumptions (T&amp;D) old'!$B$103,Model!$AH$2699)</f>
        <v>-0.0427269131</v>
      </c>
      <c r="AK2785" s="373">
        <f>IPMT('Assumptions (T&amp;D) old'!$B$100,Model!Z$1,'Assumptions (T&amp;D) old'!$B$103,Model!$AH$2699)</f>
        <v>-0.04027611855</v>
      </c>
      <c r="AL2785" s="373">
        <f>IPMT('Assumptions (T&amp;D) old'!$B$100,Model!AA$1,'Assumptions (T&amp;D) old'!$B$103,Model!$AH$2699)</f>
        <v>-0.03770891126</v>
      </c>
      <c r="AM2785" s="373">
        <f>IPMT('Assumptions (T&amp;D) old'!$B$100,Model!AB$1,'Assumptions (T&amp;D) old'!$B$103,Model!$AH$2699)</f>
        <v>-0.03501976162</v>
      </c>
      <c r="AN2785" s="373">
        <f>IPMT('Assumptions (T&amp;D) old'!$B$100,Model!AC$1,'Assumptions (T&amp;D) old'!$B$103,Model!$AH$2699)</f>
        <v>-0.03220287738</v>
      </c>
      <c r="AO2785" s="373">
        <f>IPMT('Assumptions (T&amp;D) old'!$B$100,Model!AD$1,'Assumptions (T&amp;D) old'!$B$103,Model!$AH$2699)</f>
        <v>-0.02925219113</v>
      </c>
      <c r="AP2785" s="373">
        <f>IPMT('Assumptions (T&amp;D) old'!$B$100,Model!AE$1,'Assumptions (T&amp;D) old'!$B$103,Model!$AH$2699)</f>
        <v>-0.02616134729</v>
      </c>
      <c r="AQ2785" s="373">
        <f>IPMT('Assumptions (T&amp;D) old'!$B$100,Model!AF$1,'Assumptions (T&amp;D) old'!$B$103,Model!$AH$2699)</f>
        <v>-0.02292368836</v>
      </c>
      <c r="AR2785" s="373">
        <f>IPMT('Assumptions (T&amp;D) old'!$B$100,Model!AG$1,'Assumptions (T&amp;D) old'!$B$103,Model!$AH$2699)</f>
        <v>-0.01953224063</v>
      </c>
      <c r="AS2785" s="373">
        <f>IPMT('Assumptions (T&amp;D) old'!$B$100,Model!AH$1,'Assumptions (T&amp;D) old'!$B$103,Model!$AH$2699)</f>
        <v>-0.01597969914</v>
      </c>
      <c r="AT2785" s="373">
        <f>IPMT('Assumptions (T&amp;D) old'!$B$100,Model!AI$1,'Assumptions (T&amp;D) old'!$B$103,Model!$AH$2699)</f>
        <v>-0.01225841193</v>
      </c>
      <c r="AU2785" s="373">
        <f>IPMT('Assumptions (T&amp;D) old'!$B$100,Model!AJ$1,'Assumptions (T&amp;D) old'!$B$103,Model!$AH$2699)</f>
        <v>-0.008360363573</v>
      </c>
      <c r="AV2785" s="373">
        <f>IPMT('Assumptions (T&amp;D) old'!$B$100,Model!AK$1,'Assumptions (T&amp;D) old'!$B$103,Model!$AH$2699)</f>
        <v>-0.004277157921</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-0.04813370065</v>
      </c>
      <c r="AJ2786" s="373">
        <f>IPMT('Assumptions (T&amp;D) old'!$B$100,Model!X$1,'Assumptions (T&amp;D) old'!$B$103,Model!$AI$2699)</f>
        <v>-0.0458607727</v>
      </c>
      <c r="AK2786" s="373">
        <f>IPMT('Assumptions (T&amp;D) old'!$B$100,Model!Y$1,'Assumptions (T&amp;D) old'!$B$103,Model!$AI$2699)</f>
        <v>-0.04347988068</v>
      </c>
      <c r="AL2786" s="373">
        <f>IPMT('Assumptions (T&amp;D) old'!$B$100,Model!Z$1,'Assumptions (T&amp;D) old'!$B$103,Model!$AI$2699)</f>
        <v>-0.04098589628</v>
      </c>
      <c r="AM2786" s="373">
        <f>IPMT('Assumptions (T&amp;D) old'!$B$100,Model!AA$1,'Assumptions (T&amp;D) old'!$B$103,Model!$AI$2699)</f>
        <v>-0.03837344762</v>
      </c>
      <c r="AN2786" s="373">
        <f>IPMT('Assumptions (T&amp;D) old'!$B$100,Model!AB$1,'Assumptions (T&amp;D) old'!$B$103,Model!$AI$2699)</f>
        <v>-0.03563690766</v>
      </c>
      <c r="AO2786" s="373">
        <f>IPMT('Assumptions (T&amp;D) old'!$B$100,Model!AC$1,'Assumptions (T&amp;D) old'!$B$103,Model!$AI$2699)</f>
        <v>-0.03277038204</v>
      </c>
      <c r="AP2786" s="373">
        <f>IPMT('Assumptions (T&amp;D) old'!$B$100,Model!AD$1,'Assumptions (T&amp;D) old'!$B$103,Model!$AI$2699)</f>
        <v>-0.02976769646</v>
      </c>
      <c r="AQ2786" s="373">
        <f>IPMT('Assumptions (T&amp;D) old'!$B$100,Model!AE$1,'Assumptions (T&amp;D) old'!$B$103,Model!$AI$2699)</f>
        <v>-0.02662238331</v>
      </c>
      <c r="AR2786" s="373">
        <f>IPMT('Assumptions (T&amp;D) old'!$B$100,Model!AF$1,'Assumptions (T&amp;D) old'!$B$103,Model!$AI$2699)</f>
        <v>-0.02332766779</v>
      </c>
      <c r="AS2786" s="373">
        <f>IPMT('Assumptions (T&amp;D) old'!$B$100,Model!AG$1,'Assumptions (T&amp;D) old'!$B$103,Model!$AI$2699)</f>
        <v>-0.01987645328</v>
      </c>
      <c r="AT2786" s="373">
        <f>IPMT('Assumptions (T&amp;D) old'!$B$100,Model!AH$1,'Assumptions (T&amp;D) old'!$B$103,Model!$AI$2699)</f>
        <v>-0.01626130608</v>
      </c>
      <c r="AU2786" s="373">
        <f>IPMT('Assumptions (T&amp;D) old'!$B$100,Model!AI$1,'Assumptions (T&amp;D) old'!$B$103,Model!$AI$2699)</f>
        <v>-0.01247443939</v>
      </c>
      <c r="AV2786" s="373">
        <f>IPMT('Assumptions (T&amp;D) old'!$B$100,Model!AJ$1,'Assumptions (T&amp;D) old'!$B$103,Model!$AI$2699)</f>
        <v>-0.008507696536</v>
      </c>
      <c r="AW2786" s="373">
        <f>IPMT('Assumptions (T&amp;D) old'!$B$100,Model!AK$1,'Assumptions (T&amp;D) old'!$B$103,Model!$AI$2699)</f>
        <v>-0.004352533393</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-0.05072476361</v>
      </c>
      <c r="AK2787" s="373">
        <f>IPMT('Assumptions (T&amp;D) old'!$B$100,Model!X$1,'Assumptions (T&amp;D) old'!$B$103,Model!$AJ$2699)</f>
        <v>-0.04832948273</v>
      </c>
      <c r="AL2787" s="373">
        <f>IPMT('Assumptions (T&amp;D) old'!$B$100,Model!Y$1,'Assumptions (T&amp;D) old'!$B$103,Model!$AJ$2699)</f>
        <v>-0.04582042601</v>
      </c>
      <c r="AM2787" s="373">
        <f>IPMT('Assumptions (T&amp;D) old'!$B$100,Model!Z$1,'Assumptions (T&amp;D) old'!$B$103,Model!$AJ$2699)</f>
        <v>-0.04319218909</v>
      </c>
      <c r="AN2787" s="373">
        <f>IPMT('Assumptions (T&amp;D) old'!$B$100,Model!AA$1,'Assumptions (T&amp;D) old'!$B$103,Model!$AJ$2699)</f>
        <v>-0.04043911092</v>
      </c>
      <c r="AO2787" s="373">
        <f>IPMT('Assumptions (T&amp;D) old'!$B$100,Model!AB$1,'Assumptions (T&amp;D) old'!$B$103,Model!$AJ$2699)</f>
        <v>-0.03755526154</v>
      </c>
      <c r="AP2787" s="373">
        <f>IPMT('Assumptions (T&amp;D) old'!$B$100,Model!AC$1,'Assumptions (T&amp;D) old'!$B$103,Model!$AJ$2699)</f>
        <v>-0.03453442931</v>
      </c>
      <c r="AQ2787" s="373">
        <f>IPMT('Assumptions (T&amp;D) old'!$B$100,Model!AD$1,'Assumptions (T&amp;D) old'!$B$103,Model!$AJ$2699)</f>
        <v>-0.03137010755</v>
      </c>
      <c r="AR2787" s="373">
        <f>IPMT('Assumptions (T&amp;D) old'!$B$100,Model!AE$1,'Assumptions (T&amp;D) old'!$B$103,Model!$AJ$2699)</f>
        <v>-0.0280554805</v>
      </c>
      <c r="AS2787" s="373">
        <f>IPMT('Assumptions (T&amp;D) old'!$B$100,Model!AF$1,'Assumptions (T&amp;D) old'!$B$103,Model!$AJ$2699)</f>
        <v>-0.02458340868</v>
      </c>
      <c r="AT2787" s="373">
        <f>IPMT('Assumptions (T&amp;D) old'!$B$100,Model!AG$1,'Assumptions (T&amp;D) old'!$B$103,Model!$AJ$2699)</f>
        <v>-0.02094641344</v>
      </c>
      <c r="AU2787" s="373">
        <f>IPMT('Assumptions (T&amp;D) old'!$B$100,Model!AH$1,'Assumptions (T&amp;D) old'!$B$103,Model!$AJ$2699)</f>
        <v>-0.01713666092</v>
      </c>
      <c r="AV2787" s="373">
        <f>IPMT('Assumptions (T&amp;D) old'!$B$100,Model!AI$1,'Assumptions (T&amp;D) old'!$B$103,Model!$AJ$2699)</f>
        <v>-0.01314594517</v>
      </c>
      <c r="AW2787" s="373">
        <f>IPMT('Assumptions (T&amp;D) old'!$B$100,Model!AJ$1,'Assumptions (T&amp;D) old'!$B$103,Model!$AJ$2699)</f>
        <v>-0.00896567041</v>
      </c>
      <c r="AX2787" s="373">
        <f>IPMT('Assumptions (T&amp;D) old'!$B$100,Model!AK$1,'Assumptions (T&amp;D) old'!$B$103,Model!$AJ$2699)</f>
        <v>-0.004586832603</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-0.05166297702</v>
      </c>
      <c r="AL2788" s="373">
        <f>IPMT('Assumptions (T&amp;D) old'!$B$100,Model!X$1,'Assumptions (T&amp;D) old'!$B$103,Model!$AK$2699)</f>
        <v>-0.04922339264</v>
      </c>
      <c r="AM2788" s="373">
        <f>IPMT('Assumptions (T&amp;D) old'!$B$100,Model!Y$1,'Assumptions (T&amp;D) old'!$B$103,Model!$AK$2699)</f>
        <v>-0.046667928</v>
      </c>
      <c r="AN2788" s="373">
        <f>IPMT('Assumptions (T&amp;D) old'!$B$100,Model!Z$1,'Assumptions (T&amp;D) old'!$B$103,Model!$AK$2699)</f>
        <v>-0.04399107879</v>
      </c>
      <c r="AO2788" s="373">
        <f>IPMT('Assumptions (T&amp;D) old'!$B$100,Model!AA$1,'Assumptions (T&amp;D) old'!$B$103,Model!$AK$2699)</f>
        <v>-0.04118707924</v>
      </c>
      <c r="AP2788" s="373">
        <f>IPMT('Assumptions (T&amp;D) old'!$B$100,Model!AB$1,'Assumptions (T&amp;D) old'!$B$103,Model!$AK$2699)</f>
        <v>-0.03824988971</v>
      </c>
      <c r="AQ2788" s="373">
        <f>IPMT('Assumptions (T&amp;D) old'!$B$100,Model!AC$1,'Assumptions (T&amp;D) old'!$B$103,Model!$AK$2699)</f>
        <v>-0.03517318368</v>
      </c>
      <c r="AR2788" s="373">
        <f>IPMT('Assumptions (T&amp;D) old'!$B$100,Model!AD$1,'Assumptions (T&amp;D) old'!$B$103,Model!$AK$2699)</f>
        <v>-0.03195033412</v>
      </c>
      <c r="AS2788" s="373">
        <f>IPMT('Assumptions (T&amp;D) old'!$B$100,Model!AE$1,'Assumptions (T&amp;D) old'!$B$103,Model!$AK$2699)</f>
        <v>-0.0285743992</v>
      </c>
      <c r="AT2788" s="373">
        <f>IPMT('Assumptions (T&amp;D) old'!$B$100,Model!AF$1,'Assumptions (T&amp;D) old'!$B$103,Model!$AK$2699)</f>
        <v>-0.02503810737</v>
      </c>
      <c r="AU2788" s="373">
        <f>IPMT('Assumptions (T&amp;D) old'!$B$100,Model!AG$1,'Assumptions (T&amp;D) old'!$B$103,Model!$AK$2699)</f>
        <v>-0.02133384168</v>
      </c>
      <c r="AV2788" s="373">
        <f>IPMT('Assumptions (T&amp;D) old'!$B$100,Model!AH$1,'Assumptions (T&amp;D) old'!$B$103,Model!$AK$2699)</f>
        <v>-0.01745362337</v>
      </c>
      <c r="AW2788" s="373">
        <f>IPMT('Assumptions (T&amp;D) old'!$B$100,Model!AI$1,'Assumptions (T&amp;D) old'!$B$103,Model!$AK$2699)</f>
        <v>-0.01338909469</v>
      </c>
      <c r="AX2788" s="373">
        <f>IPMT('Assumptions (T&amp;D) old'!$B$100,Model!AJ$1,'Assumptions (T&amp;D) old'!$B$103,Model!$AK$2699)</f>
        <v>-0.009131500897</v>
      </c>
      <c r="AY2788" s="373">
        <f>IPMT('Assumptions (T&amp;D) old'!$B$100,Model!AK$1,'Assumptions (T&amp;D) old'!$B$103,Model!$AK$2699)</f>
        <v>-0.004671671399</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-0.05321581857</v>
      </c>
      <c r="AM2789" s="373">
        <f>IPMT('Assumptions (T&amp;D) old'!$B$100,Model!X$1,'Assumptions (T&amp;D) old'!$B$103,Model!$AL$2699)</f>
        <v>-0.05070290724</v>
      </c>
      <c r="AN2789" s="373">
        <f>IPMT('Assumptions (T&amp;D) old'!$B$100,Model!Y$1,'Assumptions (T&amp;D) old'!$B$103,Model!$AL$2699)</f>
        <v>-0.04807063264</v>
      </c>
      <c r="AO2789" s="373">
        <f>IPMT('Assumptions (T&amp;D) old'!$B$100,Model!Z$1,'Assumptions (T&amp;D) old'!$B$103,Model!$AL$2699)</f>
        <v>-0.04531332498</v>
      </c>
      <c r="AP2789" s="373">
        <f>IPMT('Assumptions (T&amp;D) old'!$B$100,Model!AA$1,'Assumptions (T&amp;D) old'!$B$103,Model!$AL$2699)</f>
        <v>-0.04242504522</v>
      </c>
      <c r="AQ2789" s="373">
        <f>IPMT('Assumptions (T&amp;D) old'!$B$100,Model!AB$1,'Assumptions (T&amp;D) old'!$B$103,Model!$AL$2699)</f>
        <v>-0.03939957216</v>
      </c>
      <c r="AR2789" s="373">
        <f>IPMT('Assumptions (T&amp;D) old'!$B$100,Model!AC$1,'Assumptions (T&amp;D) old'!$B$103,Model!$AL$2699)</f>
        <v>-0.03623038913</v>
      </c>
      <c r="AS2789" s="373">
        <f>IPMT('Assumptions (T&amp;D) old'!$B$100,Model!AD$1,'Assumptions (T&amp;D) old'!$B$103,Model!$AL$2699)</f>
        <v>-0.03291066992</v>
      </c>
      <c r="AT2789" s="373">
        <f>IPMT('Assumptions (T&amp;D) old'!$B$100,Model!AE$1,'Assumptions (T&amp;D) old'!$B$103,Model!$AL$2699)</f>
        <v>-0.02943326403</v>
      </c>
      <c r="AU2789" s="373">
        <f>IPMT('Assumptions (T&amp;D) old'!$B$100,Model!AF$1,'Assumptions (T&amp;D) old'!$B$103,Model!$AL$2699)</f>
        <v>-0.02579068137</v>
      </c>
      <c r="AV2789" s="373">
        <f>IPMT('Assumptions (T&amp;D) old'!$B$100,Model!AG$1,'Assumptions (T&amp;D) old'!$B$103,Model!$AL$2699)</f>
        <v>-0.02197507603</v>
      </c>
      <c r="AW2789" s="373">
        <f>IPMT('Assumptions (T&amp;D) old'!$B$100,Model!AH$1,'Assumptions (T&amp;D) old'!$B$103,Model!$AL$2699)</f>
        <v>-0.01797822944</v>
      </c>
      <c r="AX2789" s="373">
        <f>IPMT('Assumptions (T&amp;D) old'!$B$100,Model!AI$1,'Assumptions (T&amp;D) old'!$B$103,Model!$AL$2699)</f>
        <v>-0.01379153264</v>
      </c>
      <c r="AY2789" s="373">
        <f>IPMT('Assumptions (T&amp;D) old'!$B$100,Model!AJ$1,'Assumptions (T&amp;D) old'!$B$103,Model!$AL$2699)</f>
        <v>-0.009405967735</v>
      </c>
      <c r="AZ2789" s="373">
        <f>IPMT('Assumptions (T&amp;D) old'!$B$100,Model!AK$1,'Assumptions (T&amp;D) old'!$B$103,Model!$AL$2699)</f>
        <v>-0.004812088499</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-0.05635505521</v>
      </c>
      <c r="AN2790" s="373">
        <f>IPMT('Assumptions (T&amp;D) old'!$B$100,Model!X$1,'Assumptions (T&amp;D) old'!$B$103,Model!$AM$2699)</f>
        <v>-0.05369390557</v>
      </c>
      <c r="AO2790" s="373">
        <f>IPMT('Assumptions (T&amp;D) old'!$B$100,Model!Y$1,'Assumptions (T&amp;D) old'!$B$103,Model!$AM$2699)</f>
        <v>-0.05090635133</v>
      </c>
      <c r="AP2790" s="373">
        <f>IPMT('Assumptions (T&amp;D) old'!$B$100,Model!Z$1,'Assumptions (T&amp;D) old'!$B$103,Model!$AM$2699)</f>
        <v>-0.04798638826</v>
      </c>
      <c r="AQ2790" s="373">
        <f>IPMT('Assumptions (T&amp;D) old'!$B$100,Model!AA$1,'Assumptions (T&amp;D) old'!$B$103,Model!$AM$2699)</f>
        <v>-0.04492772694</v>
      </c>
      <c r="AR2790" s="373">
        <f>IPMT('Assumptions (T&amp;D) old'!$B$100,Model!AB$1,'Assumptions (T&amp;D) old'!$B$103,Model!$AM$2699)</f>
        <v>-0.04172377921</v>
      </c>
      <c r="AS2790" s="373">
        <f>IPMT('Assumptions (T&amp;D) old'!$B$100,Model!AC$1,'Assumptions (T&amp;D) old'!$B$103,Model!$AM$2699)</f>
        <v>-0.03836764396</v>
      </c>
      <c r="AT2790" s="373">
        <f>IPMT('Assumptions (T&amp;D) old'!$B$100,Model!AD$1,'Assumptions (T&amp;D) old'!$B$103,Model!$AM$2699)</f>
        <v>-0.03485209229</v>
      </c>
      <c r="AU2790" s="373">
        <f>IPMT('Assumptions (T&amp;D) old'!$B$100,Model!AE$1,'Assumptions (T&amp;D) old'!$B$103,Model!$AM$2699)</f>
        <v>-0.03116955192</v>
      </c>
      <c r="AV2790" s="373">
        <f>IPMT('Assumptions (T&amp;D) old'!$B$100,Model!AF$1,'Assumptions (T&amp;D) old'!$B$103,Model!$AM$2699)</f>
        <v>-0.02731209087</v>
      </c>
      <c r="AW2790" s="373">
        <f>IPMT('Assumptions (T&amp;D) old'!$B$100,Model!AG$1,'Assumptions (T&amp;D) old'!$B$103,Model!$AM$2699)</f>
        <v>-0.02327140043</v>
      </c>
      <c r="AX2790" s="373">
        <f>IPMT('Assumptions (T&amp;D) old'!$B$100,Model!AH$1,'Assumptions (T&amp;D) old'!$B$103,Model!$AM$2699)</f>
        <v>-0.01903877719</v>
      </c>
      <c r="AY2790" s="373">
        <f>IPMT('Assumptions (T&amp;D) old'!$B$100,Model!AI$1,'Assumptions (T&amp;D) old'!$B$103,Model!$AM$2699)</f>
        <v>-0.01460510435</v>
      </c>
      <c r="AZ2790" s="373">
        <f>IPMT('Assumptions (T&amp;D) old'!$B$100,Model!AJ$1,'Assumptions (T&amp;D) old'!$B$103,Model!$AM$2699)</f>
        <v>-0.009960832047</v>
      </c>
      <c r="BA2790" s="373">
        <f>IPMT('Assumptions (T&amp;D) old'!$B$100,Model!AK$1,'Assumptions (T&amp;D) old'!$B$103,Model!$AM$2699)</f>
        <v>-0.005095956811</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-0.05841068836</v>
      </c>
      <c r="AO2791" s="373">
        <f>IPMT('Assumptions (T&amp;D) old'!$B$100,Model!X$1,'Assumptions (T&amp;D) old'!$B$103,Model!$AN$2699)</f>
        <v>-0.05565246939</v>
      </c>
      <c r="AP2791" s="373">
        <f>IPMT('Assumptions (T&amp;D) old'!$B$100,Model!Y$1,'Assumptions (T&amp;D) old'!$B$103,Model!$AN$2699)</f>
        <v>-0.05276323502</v>
      </c>
      <c r="AQ2791" s="373">
        <f>IPMT('Assumptions (T&amp;D) old'!$B$100,Model!Z$1,'Assumptions (T&amp;D) old'!$B$103,Model!$AN$2699)</f>
        <v>-0.04973676202</v>
      </c>
      <c r="AR2791" s="373">
        <f>IPMT('Assumptions (T&amp;D) old'!$B$100,Model!AA$1,'Assumptions (T&amp;D) old'!$B$103,Model!$AN$2699)</f>
        <v>-0.04656653156</v>
      </c>
      <c r="AS2791" s="373">
        <f>IPMT('Assumptions (T&amp;D) old'!$B$100,Model!AB$1,'Assumptions (T&amp;D) old'!$B$103,Model!$AN$2699)</f>
        <v>-0.04324571514</v>
      </c>
      <c r="AT2791" s="373">
        <f>IPMT('Assumptions (T&amp;D) old'!$B$100,Model!AC$1,'Assumptions (T&amp;D) old'!$B$103,Model!$AN$2699)</f>
        <v>-0.03976715995</v>
      </c>
      <c r="AU2791" s="373">
        <f>IPMT('Assumptions (T&amp;D) old'!$B$100,Model!AD$1,'Assumptions (T&amp;D) old'!$B$103,Model!$AN$2699)</f>
        <v>-0.03612337339</v>
      </c>
      <c r="AV2791" s="373">
        <f>IPMT('Assumptions (T&amp;D) old'!$B$100,Model!AE$1,'Assumptions (T&amp;D) old'!$B$103,Model!$AN$2699)</f>
        <v>-0.03230650696</v>
      </c>
      <c r="AW2791" s="373">
        <f>IPMT('Assumptions (T&amp;D) old'!$B$100,Model!AF$1,'Assumptions (T&amp;D) old'!$B$103,Model!$AN$2699)</f>
        <v>-0.02830833938</v>
      </c>
      <c r="AX2791" s="373">
        <f>IPMT('Assumptions (T&amp;D) old'!$B$100,Model!AG$1,'Assumptions (T&amp;D) old'!$B$103,Model!$AN$2699)</f>
        <v>-0.02412025883</v>
      </c>
      <c r="AY2791" s="373">
        <f>IPMT('Assumptions (T&amp;D) old'!$B$100,Model!AH$1,'Assumptions (T&amp;D) old'!$B$103,Model!$AN$2699)</f>
        <v>-0.01973324447</v>
      </c>
      <c r="AZ2791" s="373">
        <f>IPMT('Assumptions (T&amp;D) old'!$B$100,Model!AI$1,'Assumptions (T&amp;D) old'!$B$103,Model!$AN$2699)</f>
        <v>-0.01513784691</v>
      </c>
      <c r="BA2791" s="373">
        <f>IPMT('Assumptions (T&amp;D) old'!$B$100,Model!AJ$1,'Assumptions (T&amp;D) old'!$B$103,Model!$AN$2699)</f>
        <v>-0.01032416798</v>
      </c>
      <c r="BB2791" s="373">
        <f>IPMT('Assumptions (T&amp;D) old'!$B$100,Model!AK$1,'Assumptions (T&amp;D) old'!$B$103,Model!$AN$2699)</f>
        <v>-0.005281839296</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-0.0596556697</v>
      </c>
      <c r="AP2792" s="373">
        <f>IPMT('Assumptions (T&amp;D) old'!$B$100,Model!X$1,'Assumptions (T&amp;D) old'!$B$103,Model!$AO$2699)</f>
        <v>-0.05683866131</v>
      </c>
      <c r="AQ2792" s="373">
        <f>IPMT('Assumptions (T&amp;D) old'!$B$100,Model!Y$1,'Assumptions (T&amp;D) old'!$B$103,Model!$AO$2699)</f>
        <v>-0.05388784501</v>
      </c>
      <c r="AR2792" s="373">
        <f>IPMT('Assumptions (T&amp;D) old'!$B$100,Model!Z$1,'Assumptions (T&amp;D) old'!$B$103,Model!$AO$2699)</f>
        <v>-0.05079686494</v>
      </c>
      <c r="AS2792" s="373">
        <f>IPMT('Assumptions (T&amp;D) old'!$B$100,Model!AA$1,'Assumptions (T&amp;D) old'!$B$103,Model!$AO$2699)</f>
        <v>-0.04755906332</v>
      </c>
      <c r="AT2792" s="373">
        <f>IPMT('Assumptions (T&amp;D) old'!$B$100,Model!AB$1,'Assumptions (T&amp;D) old'!$B$103,Model!$AO$2699)</f>
        <v>-0.04416746612</v>
      </c>
      <c r="AU2792" s="373">
        <f>IPMT('Assumptions (T&amp;D) old'!$B$100,Model!AC$1,'Assumptions (T&amp;D) old'!$B$103,Model!$AO$2699)</f>
        <v>-0.04061476805</v>
      </c>
      <c r="AV2792" s="373">
        <f>IPMT('Assumptions (T&amp;D) old'!$B$100,Model!AD$1,'Assumptions (T&amp;D) old'!$B$103,Model!$AO$2699)</f>
        <v>-0.03689331682</v>
      </c>
      <c r="AW2792" s="373">
        <f>IPMT('Assumptions (T&amp;D) old'!$B$100,Model!AE$1,'Assumptions (T&amp;D) old'!$B$103,Model!$AO$2699)</f>
        <v>-0.03299509666</v>
      </c>
      <c r="AX2792" s="373">
        <f>IPMT('Assumptions (T&amp;D) old'!$B$100,Model!AF$1,'Assumptions (T&amp;D) old'!$B$103,Model!$AO$2699)</f>
        <v>-0.02891171104</v>
      </c>
      <c r="AY2792" s="373">
        <f>IPMT('Assumptions (T&amp;D) old'!$B$100,Model!AG$1,'Assumptions (T&amp;D) old'!$B$103,Model!$AO$2699)</f>
        <v>-0.02463436461</v>
      </c>
      <c r="AZ2792" s="373">
        <f>IPMT('Assumptions (T&amp;D) old'!$B$100,Model!AH$1,'Assumptions (T&amp;D) old'!$B$103,Model!$AO$2699)</f>
        <v>-0.02015384422</v>
      </c>
      <c r="BA2792" s="373">
        <f>IPMT('Assumptions (T&amp;D) old'!$B$100,Model!AI$1,'Assumptions (T&amp;D) old'!$B$103,Model!$AO$2699)</f>
        <v>-0.01546049911</v>
      </c>
      <c r="BB2792" s="373">
        <f>IPMT('Assumptions (T&amp;D) old'!$B$100,Model!AJ$1,'Assumptions (T&amp;D) old'!$B$103,Model!$AO$2699)</f>
        <v>-0.01054422011</v>
      </c>
      <c r="BC2792" s="373">
        <f>IPMT('Assumptions (T&amp;D) old'!$B$100,Model!AK$1,'Assumptions (T&amp;D) old'!$B$103,Model!$AO$2699)</f>
        <v>-0.00539441786</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-0.06094542546</v>
      </c>
      <c r="AQ2793" s="373">
        <f>IPMT('Assumptions (T&amp;D) old'!$B$100,Model!X$1,'Assumptions (T&amp;D) old'!$B$103,Model!$AP$2699)</f>
        <v>-0.05806751334</v>
      </c>
      <c r="AR2793" s="373">
        <f>IPMT('Assumptions (T&amp;D) old'!$B$100,Model!Y$1,'Assumptions (T&amp;D) old'!$B$103,Model!$AP$2699)</f>
        <v>-0.05505290038</v>
      </c>
      <c r="AS2793" s="373">
        <f>IPMT('Assumptions (T&amp;D) old'!$B$100,Model!Z$1,'Assumptions (T&amp;D) old'!$B$103,Model!$AP$2699)</f>
        <v>-0.05189509331</v>
      </c>
      <c r="AT2793" s="373">
        <f>IPMT('Assumptions (T&amp;D) old'!$B$100,Model!AA$1,'Assumptions (T&amp;D) old'!$B$103,Model!$AP$2699)</f>
        <v>-0.04858729041</v>
      </c>
      <c r="AU2793" s="373">
        <f>IPMT('Assumptions (T&amp;D) old'!$B$100,Model!AB$1,'Assumptions (T&amp;D) old'!$B$103,Model!$AP$2699)</f>
        <v>-0.04512236687</v>
      </c>
      <c r="AV2793" s="373">
        <f>IPMT('Assumptions (T&amp;D) old'!$B$100,Model!AC$1,'Assumptions (T&amp;D) old'!$B$103,Model!$AP$2699)</f>
        <v>-0.04149285945</v>
      </c>
      <c r="AW2793" s="373">
        <f>IPMT('Assumptions (T&amp;D) old'!$B$100,Model!AD$1,'Assumptions (T&amp;D) old'!$B$103,Model!$AP$2699)</f>
        <v>-0.03769095044</v>
      </c>
      <c r="AX2793" s="373">
        <f>IPMT('Assumptions (T&amp;D) old'!$B$100,Model!AE$1,'Assumptions (T&amp;D) old'!$B$103,Model!$AP$2699)</f>
        <v>-0.03370845075</v>
      </c>
      <c r="AY2793" s="373">
        <f>IPMT('Assumptions (T&amp;D) old'!$B$100,Model!AF$1,'Assumptions (T&amp;D) old'!$B$103,Model!$AP$2699)</f>
        <v>-0.02953678232</v>
      </c>
      <c r="AZ2793" s="373">
        <f>IPMT('Assumptions (T&amp;D) old'!$B$100,Model!AG$1,'Assumptions (T&amp;D) old'!$B$103,Model!$AP$2699)</f>
        <v>-0.02516695965</v>
      </c>
      <c r="BA2793" s="373">
        <f>IPMT('Assumptions (T&amp;D) old'!$B$100,Model!AH$1,'Assumptions (T&amp;D) old'!$B$103,Model!$AP$2699)</f>
        <v>-0.02058957039</v>
      </c>
      <c r="BB2793" s="373">
        <f>IPMT('Assumptions (T&amp;D) old'!$B$100,Model!AI$1,'Assumptions (T&amp;D) old'!$B$103,Model!$AP$2699)</f>
        <v>-0.01579475515</v>
      </c>
      <c r="BC2793" s="373">
        <f>IPMT('Assumptions (T&amp;D) old'!$B$100,Model!AJ$1,'Assumptions (T&amp;D) old'!$B$103,Model!$AP$2699)</f>
        <v>-0.01077218618</v>
      </c>
      <c r="BD2793" s="373">
        <f>IPMT('Assumptions (T&amp;D) old'!$B$100,Model!AK$1,'Assumptions (T&amp;D) old'!$B$103,Model!$AP$2699)</f>
        <v>-0.00551104519</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-0.06830254098</v>
      </c>
      <c r="AR2794" s="373">
        <f>IPMT('Assumptions (T&amp;D) old'!$B$100,Model!X$1,'Assumptions (T&amp;D) old'!$B$103,Model!$AQ$2699)</f>
        <v>-0.06507721751</v>
      </c>
      <c r="AS2794" s="373">
        <f>IPMT('Assumptions (T&amp;D) old'!$B$100,Model!Y$1,'Assumptions (T&amp;D) old'!$B$103,Model!$AQ$2699)</f>
        <v>-0.06169869118</v>
      </c>
      <c r="AT2794" s="373">
        <f>IPMT('Assumptions (T&amp;D) old'!$B$100,Model!Z$1,'Assumptions (T&amp;D) old'!$B$103,Model!$AQ$2699)</f>
        <v>-0.05815968485</v>
      </c>
      <c r="AU2794" s="373">
        <f>IPMT('Assumptions (T&amp;D) old'!$B$100,Model!AA$1,'Assumptions (T&amp;D) old'!$B$103,Model!$AQ$2699)</f>
        <v>-0.05445257571</v>
      </c>
      <c r="AV2794" s="373">
        <f>IPMT('Assumptions (T&amp;D) old'!$B$100,Model!AB$1,'Assumptions (T&amp;D) old'!$B$103,Model!$AQ$2699)</f>
        <v>-0.05056937889</v>
      </c>
      <c r="AW2794" s="373">
        <f>IPMT('Assumptions (T&amp;D) old'!$B$100,Model!AC$1,'Assumptions (T&amp;D) old'!$B$103,Model!$AQ$2699)</f>
        <v>-0.04650173022</v>
      </c>
      <c r="AX2794" s="373">
        <f>IPMT('Assumptions (T&amp;D) old'!$B$100,Model!AD$1,'Assumptions (T&amp;D) old'!$B$103,Model!$AQ$2699)</f>
        <v>-0.04224086825</v>
      </c>
      <c r="AY2794" s="373">
        <f>IPMT('Assumptions (T&amp;D) old'!$B$100,Model!AE$1,'Assumptions (T&amp;D) old'!$B$103,Model!$AQ$2699)</f>
        <v>-0.03777761532</v>
      </c>
      <c r="AZ2794" s="373">
        <f>IPMT('Assumptions (T&amp;D) old'!$B$100,Model!AF$1,'Assumptions (T&amp;D) old'!$B$103,Model!$AQ$2699)</f>
        <v>-0.03310235789</v>
      </c>
      <c r="BA2794" s="373">
        <f>IPMT('Assumptions (T&amp;D) old'!$B$100,Model!AG$1,'Assumptions (T&amp;D) old'!$B$103,Model!$AQ$2699)</f>
        <v>-0.02820502572</v>
      </c>
      <c r="BB2794" s="373">
        <f>IPMT('Assumptions (T&amp;D) old'!$B$100,Model!AH$1,'Assumptions (T&amp;D) old'!$B$103,Model!$AQ$2699)</f>
        <v>-0.02307507028</v>
      </c>
      <c r="BC2794" s="373">
        <f>IPMT('Assumptions (T&amp;D) old'!$B$100,Model!AI$1,'Assumptions (T&amp;D) old'!$B$103,Model!$AQ$2699)</f>
        <v>-0.01770144195</v>
      </c>
      <c r="BD2794" s="373">
        <f>IPMT('Assumptions (T&amp;D) old'!$B$100,Model!AJ$1,'Assumptions (T&amp;D) old'!$B$103,Model!$AQ$2699)</f>
        <v>-0.01207256628</v>
      </c>
      <c r="BE2794" s="373">
        <f>IPMT('Assumptions (T&amp;D) old'!$B$100,Model!AK$1,'Assumptions (T&amp;D) old'!$B$103,Model!$AQ$2699)</f>
        <v>-0.006176319012</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-0.06331839732</v>
      </c>
      <c r="AS2795" s="373">
        <f>IPMT('Assumptions (T&amp;D) old'!$B$100,Model!X$1,'Assumptions (T&amp;D) old'!$B$103,Model!$AR$2699)</f>
        <v>-0.06032843077</v>
      </c>
      <c r="AT2795" s="373">
        <f>IPMT('Assumptions (T&amp;D) old'!$B$100,Model!Y$1,'Assumptions (T&amp;D) old'!$B$103,Model!$AR$2699)</f>
        <v>-0.05719644081</v>
      </c>
      <c r="AU2795" s="373">
        <f>IPMT('Assumptions (T&amp;D) old'!$B$100,Model!Z$1,'Assumptions (T&amp;D) old'!$B$103,Model!$AR$2699)</f>
        <v>-0.05391568133</v>
      </c>
      <c r="AV2795" s="373">
        <f>IPMT('Assumptions (T&amp;D) old'!$B$100,Model!AA$1,'Assumptions (T&amp;D) old'!$B$103,Model!$AR$2699)</f>
        <v>-0.05047908577</v>
      </c>
      <c r="AW2795" s="373">
        <f>IPMT('Assumptions (T&amp;D) old'!$B$100,Model!AB$1,'Assumptions (T&amp;D) old'!$B$103,Model!$AR$2699)</f>
        <v>-0.04687925192</v>
      </c>
      <c r="AX2795" s="373">
        <f>IPMT('Assumptions (T&amp;D) old'!$B$100,Model!AC$1,'Assumptions (T&amp;D) old'!$B$103,Model!$AR$2699)</f>
        <v>-0.04310842596</v>
      </c>
      <c r="AY2795" s="373">
        <f>IPMT('Assumptions (T&amp;D) old'!$B$100,Model!AD$1,'Assumptions (T&amp;D) old'!$B$103,Model!$AR$2699)</f>
        <v>-0.03915848577</v>
      </c>
      <c r="AZ2795" s="373">
        <f>IPMT('Assumptions (T&amp;D) old'!$B$100,Model!AE$1,'Assumptions (T&amp;D) old'!$B$103,Model!$AR$2699)</f>
        <v>-0.03502092342</v>
      </c>
      <c r="BA2795" s="373">
        <f>IPMT('Assumptions (T&amp;D) old'!$B$100,Model!AF$1,'Assumptions (T&amp;D) old'!$B$103,Model!$AR$2699)</f>
        <v>-0.03068682686</v>
      </c>
      <c r="BB2795" s="373">
        <f>IPMT('Assumptions (T&amp;D) old'!$B$100,Model!AG$1,'Assumptions (T&amp;D) old'!$B$103,Model!$AR$2699)</f>
        <v>-0.02614686071</v>
      </c>
      <c r="BC2795" s="373">
        <f>IPMT('Assumptions (T&amp;D) old'!$B$100,Model!AH$1,'Assumptions (T&amp;D) old'!$B$103,Model!$AR$2699)</f>
        <v>-0.02139124617</v>
      </c>
      <c r="BD2795" s="373">
        <f>IPMT('Assumptions (T&amp;D) old'!$B$100,Model!AI$1,'Assumptions (T&amp;D) old'!$B$103,Model!$AR$2699)</f>
        <v>-0.01640973994</v>
      </c>
      <c r="BE2795" s="373">
        <f>IPMT('Assumptions (T&amp;D) old'!$B$100,Model!AJ$1,'Assumptions (T&amp;D) old'!$B$103,Model!$AR$2699)</f>
        <v>-0.01119161216</v>
      </c>
      <c r="BF2795" s="373">
        <f>IPMT('Assumptions (T&amp;D) old'!$B$100,Model!AK$1,'Assumptions (T&amp;D) old'!$B$103,Model!$AR$2699)</f>
        <v>-0.005725623316</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-0.0666954593</v>
      </c>
      <c r="AT2796" s="373">
        <f>IPMT('Assumptions (T&amp;D) old'!$B$100,Model!X$1,'Assumptions (T&amp;D) old'!$B$103,Model!$AS$2699)</f>
        <v>-0.06354602405</v>
      </c>
      <c r="AU2796" s="373">
        <f>IPMT('Assumptions (T&amp;D) old'!$B$100,Model!Y$1,'Assumptions (T&amp;D) old'!$B$103,Model!$AS$2699)</f>
        <v>-0.06024699063</v>
      </c>
      <c r="AV2796" s="373">
        <f>IPMT('Assumptions (T&amp;D) old'!$B$100,Model!Z$1,'Assumptions (T&amp;D) old'!$B$103,Model!$AS$2699)</f>
        <v>-0.05679125312</v>
      </c>
      <c r="AW2796" s="373">
        <f>IPMT('Assumptions (T&amp;D) old'!$B$100,Model!AA$1,'Assumptions (T&amp;D) old'!$B$103,Model!$AS$2699)</f>
        <v>-0.05317136808</v>
      </c>
      <c r="AX2796" s="373">
        <f>IPMT('Assumptions (T&amp;D) old'!$B$100,Model!AB$1,'Assumptions (T&amp;D) old'!$B$103,Model!$AS$2699)</f>
        <v>-0.04937953849</v>
      </c>
      <c r="AY2796" s="373">
        <f>IPMT('Assumptions (T&amp;D) old'!$B$100,Model!AC$1,'Assumptions (T&amp;D) old'!$B$103,Model!$AS$2699)</f>
        <v>-0.04540759701</v>
      </c>
      <c r="AZ2796" s="373">
        <f>IPMT('Assumptions (T&amp;D) old'!$B$100,Model!AD$1,'Assumptions (T&amp;D) old'!$B$103,Model!$AS$2699)</f>
        <v>-0.0412469883</v>
      </c>
      <c r="BA2796" s="373">
        <f>IPMT('Assumptions (T&amp;D) old'!$B$100,Model!AE$1,'Assumptions (T&amp;D) old'!$B$103,Model!$AS$2699)</f>
        <v>-0.03688875068</v>
      </c>
      <c r="BB2796" s="373">
        <f>IPMT('Assumptions (T&amp;D) old'!$B$100,Model!AF$1,'Assumptions (T&amp;D) old'!$B$103,Model!$AS$2699)</f>
        <v>-0.03232349677</v>
      </c>
      <c r="BC2796" s="373">
        <f>IPMT('Assumptions (T&amp;D) old'!$B$100,Model!AG$1,'Assumptions (T&amp;D) old'!$B$103,Model!$AS$2699)</f>
        <v>-0.02754139331</v>
      </c>
      <c r="BD2796" s="373">
        <f>IPMT('Assumptions (T&amp;D) old'!$B$100,Model!AH$1,'Assumptions (T&amp;D) old'!$B$103,Model!$AS$2699)</f>
        <v>-0.02253213992</v>
      </c>
      <c r="BE2796" s="373">
        <f>IPMT('Assumptions (T&amp;D) old'!$B$100,Model!AI$1,'Assumptions (T&amp;D) old'!$B$103,Model!$AS$2699)</f>
        <v>-0.017284947</v>
      </c>
      <c r="BF2796" s="373">
        <f>IPMT('Assumptions (T&amp;D) old'!$B$100,Model!AJ$1,'Assumptions (T&amp;D) old'!$B$103,Model!$AS$2699)</f>
        <v>-0.01178851242</v>
      </c>
      <c r="BG2796" s="373">
        <f>IPMT('Assumptions (T&amp;D) old'!$B$100,Model!AK$1,'Assumptions (T&amp;D) old'!$B$103,Model!$AS$2699)</f>
        <v>-0.006030997198</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-0.07268066847</v>
      </c>
      <c r="AU2797" s="373">
        <f>IPMT('Assumptions (T&amp;D) old'!$B$100,Model!X$1,'Assumptions (T&amp;D) old'!$B$103,Model!$AT$2699)</f>
        <v>-0.06924860485</v>
      </c>
      <c r="AV2797" s="373">
        <f>IPMT('Assumptions (T&amp;D) old'!$B$100,Model!Y$1,'Assumptions (T&amp;D) old'!$B$103,Model!$AT$2699)</f>
        <v>-0.06565351822</v>
      </c>
      <c r="AW2797" s="373">
        <f>IPMT('Assumptions (T&amp;D) old'!$B$100,Model!Z$1,'Assumptions (T&amp;D) old'!$B$103,Model!$AT$2699)</f>
        <v>-0.06188766496</v>
      </c>
      <c r="AX2797" s="373">
        <f>IPMT('Assumptions (T&amp;D) old'!$B$100,Model!AA$1,'Assumptions (T&amp;D) old'!$B$103,Model!$AT$2699)</f>
        <v>-0.05794293368</v>
      </c>
      <c r="AY2797" s="373">
        <f>IPMT('Assumptions (T&amp;D) old'!$B$100,Model!AB$1,'Assumptions (T&amp;D) old'!$B$103,Model!$AT$2699)</f>
        <v>-0.05381082767</v>
      </c>
      <c r="AZ2797" s="373">
        <f>IPMT('Assumptions (T&amp;D) old'!$B$100,Model!AC$1,'Assumptions (T&amp;D) old'!$B$103,Model!$AT$2699)</f>
        <v>-0.04948244661</v>
      </c>
      <c r="BA2797" s="373">
        <f>IPMT('Assumptions (T&amp;D) old'!$B$100,Model!AD$1,'Assumptions (T&amp;D) old'!$B$103,Model!$AT$2699)</f>
        <v>-0.04494846746</v>
      </c>
      <c r="BB2797" s="373">
        <f>IPMT('Assumptions (T&amp;D) old'!$B$100,Model!AE$1,'Assumptions (T&amp;D) old'!$B$103,Model!$AT$2699)</f>
        <v>-0.0401991243</v>
      </c>
      <c r="BC2797" s="373">
        <f>IPMT('Assumptions (T&amp;D) old'!$B$100,Model!AF$1,'Assumptions (T&amp;D) old'!$B$103,Model!$AT$2699)</f>
        <v>-0.03522418734</v>
      </c>
      <c r="BD2797" s="373">
        <f>IPMT('Assumptions (T&amp;D) old'!$B$100,Model!AG$1,'Assumptions (T&amp;D) old'!$B$103,Model!$AT$2699)</f>
        <v>-0.03001294087</v>
      </c>
      <c r="BE2797" s="373">
        <f>IPMT('Assumptions (T&amp;D) old'!$B$100,Model!AH$1,'Assumptions (T&amp;D) old'!$B$103,Model!$AT$2699)</f>
        <v>-0.02455416019</v>
      </c>
      <c r="BF2797" s="373">
        <f>IPMT('Assumptions (T&amp;D) old'!$B$100,Model!AI$1,'Assumptions (T&amp;D) old'!$B$103,Model!$AT$2699)</f>
        <v>-0.01883608743</v>
      </c>
      <c r="BG2797" s="373">
        <f>IPMT('Assumptions (T&amp;D) old'!$B$100,Model!AJ$1,'Assumptions (T&amp;D) old'!$B$103,Model!$AT$2699)</f>
        <v>-0.01284640622</v>
      </c>
      <c r="BH2797" s="373">
        <f>IPMT('Assumptions (T&amp;D) old'!$B$100,Model!AK$1,'Assumptions (T&amp;D) old'!$B$103,Model!$AT$2699)</f>
        <v>-0.006572215147</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-0.07740252801</v>
      </c>
      <c r="AV2798" s="373">
        <f>IPMT('Assumptions (T&amp;D) old'!$B$100,Model!X$1,'Assumptions (T&amp;D) old'!$B$103,Model!$AU$2699)</f>
        <v>-0.07374749283</v>
      </c>
      <c r="AW2798" s="373">
        <f>IPMT('Assumptions (T&amp;D) old'!$B$100,Model!Y$1,'Assumptions (T&amp;D) old'!$B$103,Model!$AU$2699)</f>
        <v>-0.06991884348</v>
      </c>
      <c r="AX2798" s="373">
        <f>IPMT('Assumptions (T&amp;D) old'!$B$100,Model!Z$1,'Assumptions (T&amp;D) old'!$B$103,Model!$AU$2699)</f>
        <v>-0.06590833328</v>
      </c>
      <c r="AY2798" s="373">
        <f>IPMT('Assumptions (T&amp;D) old'!$B$100,Model!AA$1,'Assumptions (T&amp;D) old'!$B$103,Model!$AU$2699)</f>
        <v>-0.06170732386</v>
      </c>
      <c r="AZ2798" s="373">
        <f>IPMT('Assumptions (T&amp;D) old'!$B$100,Model!AB$1,'Assumptions (T&amp;D) old'!$B$103,Model!$AU$2699)</f>
        <v>-0.05730676648</v>
      </c>
      <c r="BA2798" s="373">
        <f>IPMT('Assumptions (T&amp;D) old'!$B$100,Model!AC$1,'Assumptions (T&amp;D) old'!$B$103,Model!$AU$2699)</f>
        <v>-0.05269718263</v>
      </c>
      <c r="BB2798" s="373">
        <f>IPMT('Assumptions (T&amp;D) old'!$B$100,Model!AD$1,'Assumptions (T&amp;D) old'!$B$103,Model!$AU$2699)</f>
        <v>-0.04786864354</v>
      </c>
      <c r="BC2798" s="373">
        <f>IPMT('Assumptions (T&amp;D) old'!$B$100,Model!AE$1,'Assumptions (T&amp;D) old'!$B$103,Model!$AU$2699)</f>
        <v>-0.04281074885</v>
      </c>
      <c r="BD2798" s="373">
        <f>IPMT('Assumptions (T&amp;D) old'!$B$100,Model!AF$1,'Assumptions (T&amp;D) old'!$B$103,Model!$AU$2699)</f>
        <v>-0.03751260417</v>
      </c>
      <c r="BE2798" s="373">
        <f>IPMT('Assumptions (T&amp;D) old'!$B$100,Model!AG$1,'Assumptions (T&amp;D) old'!$B$103,Model!$AU$2699)</f>
        <v>-0.0319627976</v>
      </c>
      <c r="BF2798" s="373">
        <f>IPMT('Assumptions (T&amp;D) old'!$B$100,Model!AH$1,'Assumptions (T&amp;D) old'!$B$103,Model!$AU$2699)</f>
        <v>-0.02614937523</v>
      </c>
      <c r="BG2798" s="373">
        <f>IPMT('Assumptions (T&amp;D) old'!$B$100,Model!AI$1,'Assumptions (T&amp;D) old'!$B$103,Model!$AU$2699)</f>
        <v>-0.0200598153</v>
      </c>
      <c r="BH2798" s="373">
        <f>IPMT('Assumptions (T&amp;D) old'!$B$100,Model!AJ$1,'Assumptions (T&amp;D) old'!$B$103,Model!$AU$2699)</f>
        <v>-0.01368100126</v>
      </c>
      <c r="BI2798" s="373">
        <f>IPMT('Assumptions (T&amp;D) old'!$B$100,Model!AK$1,'Assumptions (T&amp;D) old'!$B$103,Model!$AU$2699)</f>
        <v>-0.006999193565</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-0.07350589027</v>
      </c>
      <c r="AW2799" s="373">
        <f>IPMT('Assumptions (T&amp;D) old'!$B$100,Model!X$1,'Assumptions (T&amp;D) old'!$B$103,Model!$AV$2699)</f>
        <v>-0.07003485874</v>
      </c>
      <c r="AX2799" s="373">
        <f>IPMT('Assumptions (T&amp;D) old'!$B$100,Model!Y$1,'Assumptions (T&amp;D) old'!$B$103,Model!$AV$2699)</f>
        <v>-0.06639895322</v>
      </c>
      <c r="AY2799" s="373">
        <f>IPMT('Assumptions (T&amp;D) old'!$B$100,Model!Z$1,'Assumptions (T&amp;D) old'!$B$103,Model!$AV$2699)</f>
        <v>-0.06259034219</v>
      </c>
      <c r="AZ2799" s="373">
        <f>IPMT('Assumptions (T&amp;D) old'!$B$100,Model!AA$1,'Assumptions (T&amp;D) old'!$B$103,Model!$AV$2699)</f>
        <v>-0.05860082213</v>
      </c>
      <c r="BA2799" s="373">
        <f>IPMT('Assumptions (T&amp;D) old'!$B$100,Model!AB$1,'Assumptions (T&amp;D) old'!$B$103,Model!$AV$2699)</f>
        <v>-0.05442179987</v>
      </c>
      <c r="BB2799" s="373">
        <f>IPMT('Assumptions (T&amp;D) old'!$B$100,Model!AC$1,'Assumptions (T&amp;D) old'!$B$103,Model!$AV$2699)</f>
        <v>-0.05004427405</v>
      </c>
      <c r="BC2799" s="373">
        <f>IPMT('Assumptions (T&amp;D) old'!$B$100,Model!AD$1,'Assumptions (T&amp;D) old'!$B$103,Model!$AV$2699)</f>
        <v>-0.04545881576</v>
      </c>
      <c r="BD2799" s="373">
        <f>IPMT('Assumptions (T&amp;D) old'!$B$100,Model!AE$1,'Assumptions (T&amp;D) old'!$B$103,Model!$AV$2699)</f>
        <v>-0.04065554819</v>
      </c>
      <c r="BE2799" s="373">
        <f>IPMT('Assumptions (T&amp;D) old'!$B$100,Model!AF$1,'Assumptions (T&amp;D) old'!$B$103,Model!$AV$2699)</f>
        <v>-0.03562412542</v>
      </c>
      <c r="BF2799" s="373">
        <f>IPMT('Assumptions (T&amp;D) old'!$B$100,Model!AG$1,'Assumptions (T&amp;D) old'!$B$103,Model!$AV$2699)</f>
        <v>-0.03035371006</v>
      </c>
      <c r="BG2799" s="373">
        <f>IPMT('Assumptions (T&amp;D) old'!$B$100,Model!AH$1,'Assumptions (T&amp;D) old'!$B$103,Model!$AV$2699)</f>
        <v>-0.02483294998</v>
      </c>
      <c r="BH2799" s="373">
        <f>IPMT('Assumptions (T&amp;D) old'!$B$100,Model!AI$1,'Assumptions (T&amp;D) old'!$B$103,Model!$AV$2699)</f>
        <v>-0.01904995379</v>
      </c>
      <c r="BI2799" s="373">
        <f>IPMT('Assumptions (T&amp;D) old'!$B$100,Model!AJ$1,'Assumptions (T&amp;D) old'!$B$103,Model!$AV$2699)</f>
        <v>-0.01299226529</v>
      </c>
      <c r="BJ2799" s="373">
        <f>IPMT('Assumptions (T&amp;D) old'!$B$100,Model!AK$1,'Assumptions (T&amp;D) old'!$B$103,Model!$AV$2699)</f>
        <v>-0.006646836575</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-0.07705854083</v>
      </c>
      <c r="AX2800" s="373">
        <f>IPMT('Assumptions (T&amp;D) old'!$B$100,Model!X$1,'Assumptions (T&amp;D) old'!$B$103,Model!$AW$2699)</f>
        <v>-0.07341974911</v>
      </c>
      <c r="AY2800" s="373">
        <f>IPMT('Assumptions (T&amp;D) old'!$B$100,Model!Y$1,'Assumptions (T&amp;D) old'!$B$103,Model!$AW$2699)</f>
        <v>-0.06960811479</v>
      </c>
      <c r="AZ2800" s="373">
        <f>IPMT('Assumptions (T&amp;D) old'!$B$100,Model!Z$1,'Assumptions (T&amp;D) old'!$B$103,Model!$AW$2699)</f>
        <v>-0.06561542784</v>
      </c>
      <c r="BA2800" s="373">
        <f>IPMT('Assumptions (T&amp;D) old'!$B$100,Model!AA$1,'Assumptions (T&amp;D) old'!$B$103,Model!$AW$2699)</f>
        <v>-0.06143308826</v>
      </c>
      <c r="BB2800" s="373">
        <f>IPMT('Assumptions (T&amp;D) old'!$B$100,Model!AB$1,'Assumptions (T&amp;D) old'!$B$103,Model!$AW$2699)</f>
        <v>-0.05705208755</v>
      </c>
      <c r="BC2800" s="373">
        <f>IPMT('Assumptions (T&amp;D) old'!$B$100,Model!AC$1,'Assumptions (T&amp;D) old'!$B$103,Model!$AW$2699)</f>
        <v>-0.05246298931</v>
      </c>
      <c r="BD2800" s="373">
        <f>IPMT('Assumptions (T&amp;D) old'!$B$100,Model!AD$1,'Assumptions (T&amp;D) old'!$B$103,Model!$AW$2699)</f>
        <v>-0.04765590889</v>
      </c>
      <c r="BE2800" s="373">
        <f>IPMT('Assumptions (T&amp;D) old'!$B$100,Model!AE$1,'Assumptions (T&amp;D) old'!$B$103,Model!$AW$2699)</f>
        <v>-0.04262049216</v>
      </c>
      <c r="BF2800" s="373">
        <f>IPMT('Assumptions (T&amp;D) old'!$B$100,Model!AF$1,'Assumptions (T&amp;D) old'!$B$103,Model!$AW$2699)</f>
        <v>-0.03734589314</v>
      </c>
      <c r="BG2800" s="373">
        <f>IPMT('Assumptions (T&amp;D) old'!$B$100,Model!AG$1,'Assumptions (T&amp;D) old'!$B$103,Model!$AW$2699)</f>
        <v>-0.03182075066</v>
      </c>
      <c r="BH2800" s="373">
        <f>IPMT('Assumptions (T&amp;D) old'!$B$100,Model!AH$1,'Assumptions (T&amp;D) old'!$B$103,Model!$AW$2699)</f>
        <v>-0.02603316391</v>
      </c>
      <c r="BI2800" s="373">
        <f>IPMT('Assumptions (T&amp;D) old'!$B$100,Model!AI$1,'Assumptions (T&amp;D) old'!$B$103,Model!$AW$2699)</f>
        <v>-0.0199706668</v>
      </c>
      <c r="BJ2800" s="373">
        <f>IPMT('Assumptions (T&amp;D) old'!$B$100,Model!AJ$1,'Assumptions (T&amp;D) old'!$B$103,Model!$AW$2699)</f>
        <v>-0.01362020107</v>
      </c>
      <c r="BK2800" s="373">
        <f>IPMT('Assumptions (T&amp;D) old'!$B$100,Model!AK$1,'Assumptions (T&amp;D) old'!$B$103,Model!$AW$2699)</f>
        <v>-0.006968088213</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-0.07413140294</v>
      </c>
      <c r="AY2801" s="373">
        <f>IPMT('Assumptions (T&amp;D) old'!$B$100,Model!X$1,'Assumptions (T&amp;D) old'!$B$103,Model!$AX$2699)</f>
        <v>-0.070630834</v>
      </c>
      <c r="AZ2801" s="373">
        <f>IPMT('Assumptions (T&amp;D) old'!$B$100,Model!Y$1,'Assumptions (T&amp;D) old'!$B$103,Model!$AX$2699)</f>
        <v>-0.06696398803</v>
      </c>
      <c r="BA2801" s="373">
        <f>IPMT('Assumptions (T&amp;D) old'!$B$100,Model!Z$1,'Assumptions (T&amp;D) old'!$B$103,Model!$AX$2699)</f>
        <v>-0.06312296688</v>
      </c>
      <c r="BB2801" s="373">
        <f>IPMT('Assumptions (T&amp;D) old'!$B$100,Model!AA$1,'Assumptions (T&amp;D) old'!$B$103,Model!$AX$2699)</f>
        <v>-0.05909949723</v>
      </c>
      <c r="BC2801" s="373">
        <f>IPMT('Assumptions (T&amp;D) old'!$B$100,Model!AB$1,'Assumptions (T&amp;D) old'!$B$103,Model!$AX$2699)</f>
        <v>-0.05488491276</v>
      </c>
      <c r="BD2801" s="373">
        <f>IPMT('Assumptions (T&amp;D) old'!$B$100,Model!AC$1,'Assumptions (T&amp;D) old'!$B$103,Model!$AX$2699)</f>
        <v>-0.05047013554</v>
      </c>
      <c r="BE2801" s="373">
        <f>IPMT('Assumptions (T&amp;D) old'!$B$100,Model!AD$1,'Assumptions (T&amp;D) old'!$B$103,Model!$AX$2699)</f>
        <v>-0.04584565639</v>
      </c>
      <c r="BF2801" s="373">
        <f>IPMT('Assumptions (T&amp;D) old'!$B$100,Model!AE$1,'Assumptions (T&amp;D) old'!$B$103,Model!$AX$2699)</f>
        <v>-0.04100151449</v>
      </c>
      <c r="BG2801" s="373">
        <f>IPMT('Assumptions (T&amp;D) old'!$B$100,Model!AF$1,'Assumptions (T&amp;D) old'!$B$103,Model!$AX$2699)</f>
        <v>-0.03592727584</v>
      </c>
      <c r="BH2801" s="373">
        <f>IPMT('Assumptions (T&amp;D) old'!$B$100,Model!AG$1,'Assumptions (T&amp;D) old'!$B$103,Model!$AX$2699)</f>
        <v>-0.03061201087</v>
      </c>
      <c r="BI2801" s="373">
        <f>IPMT('Assumptions (T&amp;D) old'!$B$100,Model!AH$1,'Assumptions (T&amp;D) old'!$B$103,Model!$AX$2699)</f>
        <v>-0.0250442708</v>
      </c>
      <c r="BJ2801" s="373">
        <f>IPMT('Assumptions (T&amp;D) old'!$B$100,Model!AI$1,'Assumptions (T&amp;D) old'!$B$103,Model!$AX$2699)</f>
        <v>-0.01921206308</v>
      </c>
      <c r="BK2801" s="373">
        <f>IPMT('Assumptions (T&amp;D) old'!$B$100,Model!AJ$1,'Assumptions (T&amp;D) old'!$B$103,Model!$AX$2699)</f>
        <v>-0.01310282549</v>
      </c>
      <c r="BL2801" s="373">
        <f>IPMT('Assumptions (T&amp;D) old'!$B$100,Model!AK$1,'Assumptions (T&amp;D) old'!$B$103,Model!$AX$2699)</f>
        <v>-0.006703399124</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-0.07624727023</v>
      </c>
      <c r="AZ2802" s="373">
        <f>IPMT('Assumptions (T&amp;D) old'!$B$100,Model!X$1,'Assumptions (T&amp;D) old'!$B$103,Model!$AY$2699)</f>
        <v>-0.07264678764</v>
      </c>
      <c r="BA2802" s="373">
        <f>IPMT('Assumptions (T&amp;D) old'!$B$100,Model!Y$1,'Assumptions (T&amp;D) old'!$B$103,Model!$AY$2699)</f>
        <v>-0.06887528212</v>
      </c>
      <c r="BB2802" s="373">
        <f>IPMT('Assumptions (T&amp;D) old'!$B$100,Model!Z$1,'Assumptions (T&amp;D) old'!$B$103,Model!$AY$2699)</f>
        <v>-0.06492463009</v>
      </c>
      <c r="BC2802" s="373">
        <f>IPMT('Assumptions (T&amp;D) old'!$B$100,Model!AA$1,'Assumptions (T&amp;D) old'!$B$103,Model!$AY$2699)</f>
        <v>-0.06078632208</v>
      </c>
      <c r="BD2802" s="373">
        <f>IPMT('Assumptions (T&amp;D) old'!$B$100,Model!AB$1,'Assumptions (T&amp;D) old'!$B$103,Model!$AY$2699)</f>
        <v>-0.05645144445</v>
      </c>
      <c r="BE2802" s="373">
        <f>IPMT('Assumptions (T&amp;D) old'!$B$100,Model!AC$1,'Assumptions (T&amp;D) old'!$B$103,Model!$AY$2699)</f>
        <v>-0.05191066013</v>
      </c>
      <c r="BF2802" s="373">
        <f>IPMT('Assumptions (T&amp;D) old'!$B$100,Model!AD$1,'Assumptions (T&amp;D) old'!$B$103,Model!$AY$2699)</f>
        <v>-0.04715418855</v>
      </c>
      <c r="BG2802" s="373">
        <f>IPMT('Assumptions (T&amp;D) old'!$B$100,Model!AE$1,'Assumptions (T&amp;D) old'!$B$103,Model!$AY$2699)</f>
        <v>-0.04217178458</v>
      </c>
      <c r="BH2802" s="373">
        <f>IPMT('Assumptions (T&amp;D) old'!$B$100,Model!AF$1,'Assumptions (T&amp;D) old'!$B$103,Model!$AY$2699)</f>
        <v>-0.03695271641</v>
      </c>
      <c r="BI2802" s="373">
        <f>IPMT('Assumptions (T&amp;D) old'!$B$100,Model!AG$1,'Assumptions (T&amp;D) old'!$B$103,Model!$AY$2699)</f>
        <v>-0.03148574251</v>
      </c>
      <c r="BJ2802" s="373">
        <f>IPMT('Assumptions (T&amp;D) old'!$B$100,Model!AH$1,'Assumptions (T&amp;D) old'!$B$103,Model!$AY$2699)</f>
        <v>-0.02575908735</v>
      </c>
      <c r="BK2802" s="373">
        <f>IPMT('Assumptions (T&amp;D) old'!$B$100,Model!AI$1,'Assumptions (T&amp;D) old'!$B$103,Model!$AY$2699)</f>
        <v>-0.01976041606</v>
      </c>
      <c r="BL2802" s="373">
        <f>IPMT('Assumptions (T&amp;D) old'!$B$100,Model!AJ$1,'Assumptions (T&amp;D) old'!$B$103,Model!$AY$2699)</f>
        <v>-0.01347680789</v>
      </c>
      <c r="BM2802" s="373">
        <f>IPMT('Assumptions (T&amp;D) old'!$B$100,Model!AK$1,'Assumptions (T&amp;D) old'!$B$103,Model!$AY$2699)</f>
        <v>-0.006894728336</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-0.0822771333</v>
      </c>
      <c r="BA2803" s="373">
        <f>IPMT('Assumptions (T&amp;D) old'!$B$100,Model!X$1,'Assumptions (T&amp;D) old'!$B$103,Model!$AZ$2699)</f>
        <v>-0.07839191373</v>
      </c>
      <c r="BB2803" s="373">
        <f>IPMT('Assumptions (T&amp;D) old'!$B$100,Model!Y$1,'Assumptions (T&amp;D) old'!$B$103,Model!$AZ$2699)</f>
        <v>-0.07432214623</v>
      </c>
      <c r="BC2803" s="373">
        <f>IPMT('Assumptions (T&amp;D) old'!$B$100,Model!Z$1,'Assumptions (T&amp;D) old'!$B$103,Model!$AZ$2699)</f>
        <v>-0.07005906478</v>
      </c>
      <c r="BD2803" s="373">
        <f>IPMT('Assumptions (T&amp;D) old'!$B$100,Model!AA$1,'Assumptions (T&amp;D) old'!$B$103,Model!$AZ$2699)</f>
        <v>-0.06559348695</v>
      </c>
      <c r="BE2803" s="373">
        <f>IPMT('Assumptions (T&amp;D) old'!$B$100,Model!AB$1,'Assumptions (T&amp;D) old'!$B$103,Model!$AZ$2699)</f>
        <v>-0.06091579418</v>
      </c>
      <c r="BF2803" s="373">
        <f>IPMT('Assumptions (T&amp;D) old'!$B$100,Model!AC$1,'Assumptions (T&amp;D) old'!$B$103,Model!$AZ$2699)</f>
        <v>-0.056015911</v>
      </c>
      <c r="BG2803" s="373">
        <f>IPMT('Assumptions (T&amp;D) old'!$B$100,Model!AD$1,'Assumptions (T&amp;D) old'!$B$103,Model!$AZ$2699)</f>
        <v>-0.05088328337</v>
      </c>
      <c r="BH2803" s="373">
        <f>IPMT('Assumptions (T&amp;D) old'!$B$100,Model!AE$1,'Assumptions (T&amp;D) old'!$B$103,Model!$AZ$2699)</f>
        <v>-0.04550685593</v>
      </c>
      <c r="BI2803" s="373">
        <f>IPMT('Assumptions (T&amp;D) old'!$B$100,Model!AF$1,'Assumptions (T&amp;D) old'!$B$103,Model!$AZ$2699)</f>
        <v>-0.03987504818</v>
      </c>
      <c r="BJ2803" s="373">
        <f>IPMT('Assumptions (T&amp;D) old'!$B$100,Model!AG$1,'Assumptions (T&amp;D) old'!$B$103,Model!$AZ$2699)</f>
        <v>-0.03397572957</v>
      </c>
      <c r="BK2803" s="373">
        <f>IPMT('Assumptions (T&amp;D) old'!$B$100,Model!AH$1,'Assumptions (T&amp;D) old'!$B$103,Model!$AZ$2699)</f>
        <v>-0.02779619332</v>
      </c>
      <c r="BL2803" s="373">
        <f>IPMT('Assumptions (T&amp;D) old'!$B$100,Model!AI$1,'Assumptions (T&amp;D) old'!$B$103,Model!$AZ$2699)</f>
        <v>-0.0213231291</v>
      </c>
      <c r="BM2803" s="373">
        <f>IPMT('Assumptions (T&amp;D) old'!$B$100,Model!AJ$1,'Assumptions (T&amp;D) old'!$B$103,Model!$AZ$2699)</f>
        <v>-0.01454259433</v>
      </c>
      <c r="BN2803" s="373">
        <f>IPMT('Assumptions (T&amp;D) old'!$B$100,Model!AK$1,'Assumptions (T&amp;D) old'!$B$103,Model!$AZ$2699)</f>
        <v>-0.007439984155</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-0.08390193969</v>
      </c>
      <c r="BB2804" s="373">
        <f>IPMT('Assumptions (T&amp;D) old'!$B$100,Model!X$1,'Assumptions (T&amp;D) old'!$B$103,Model!$BA$2699)</f>
        <v>-0.07993999492</v>
      </c>
      <c r="BC2804" s="373">
        <f>IPMT('Assumptions (T&amp;D) old'!$B$100,Model!Y$1,'Assumptions (T&amp;D) old'!$B$103,Model!$BA$2699)</f>
        <v>-0.07578985777</v>
      </c>
      <c r="BD2804" s="373">
        <f>IPMT('Assumptions (T&amp;D) old'!$B$100,Model!Z$1,'Assumptions (T&amp;D) old'!$B$103,Model!$BA$2699)</f>
        <v>-0.07144258911</v>
      </c>
      <c r="BE2804" s="373">
        <f>IPMT('Assumptions (T&amp;D) old'!$B$100,Model!AA$1,'Assumptions (T&amp;D) old'!$B$103,Model!$BA$2699)</f>
        <v>-0.06688882518</v>
      </c>
      <c r="BF2804" s="373">
        <f>IPMT('Assumptions (T&amp;D) old'!$B$100,Model!AB$1,'Assumptions (T&amp;D) old'!$B$103,Model!$BA$2699)</f>
        <v>-0.06211875747</v>
      </c>
      <c r="BG2804" s="373">
        <f>IPMT('Assumptions (T&amp;D) old'!$B$100,Model!AC$1,'Assumptions (T&amp;D) old'!$B$103,Model!$BA$2699)</f>
        <v>-0.05712211155</v>
      </c>
      <c r="BH2804" s="373">
        <f>IPMT('Assumptions (T&amp;D) old'!$B$100,Model!AD$1,'Assumptions (T&amp;D) old'!$B$103,Model!$BA$2699)</f>
        <v>-0.05188812494</v>
      </c>
      <c r="BI2804" s="373">
        <f>IPMT('Assumptions (T&amp;D) old'!$B$100,Model!AE$1,'Assumptions (T&amp;D) old'!$B$103,Model!$BA$2699)</f>
        <v>-0.04640552397</v>
      </c>
      <c r="BJ2804" s="373">
        <f>IPMT('Assumptions (T&amp;D) old'!$B$100,Model!AF$1,'Assumptions (T&amp;D) old'!$B$103,Model!$BA$2699)</f>
        <v>-0.04066249945</v>
      </c>
      <c r="BK2804" s="373">
        <f>IPMT('Assumptions (T&amp;D) old'!$B$100,Model!AG$1,'Assumptions (T&amp;D) old'!$B$103,Model!$BA$2699)</f>
        <v>-0.03464668127</v>
      </c>
      <c r="BL2804" s="373">
        <f>IPMT('Assumptions (T&amp;D) old'!$B$100,Model!AH$1,'Assumptions (T&amp;D) old'!$B$103,Model!$BA$2699)</f>
        <v>-0.02834511172</v>
      </c>
      <c r="BM2804" s="373">
        <f>IPMT('Assumptions (T&amp;D) old'!$B$100,Model!AI$1,'Assumptions (T&amp;D) old'!$B$103,Model!$BA$2699)</f>
        <v>-0.02174421762</v>
      </c>
      <c r="BN2804" s="373">
        <f>IPMT('Assumptions (T&amp;D) old'!$B$100,Model!AJ$1,'Assumptions (T&amp;D) old'!$B$103,Model!$BA$2699)</f>
        <v>-0.01482978105</v>
      </c>
      <c r="BO2804" s="373">
        <f>IPMT('Assumptions (T&amp;D) old'!$B$100,Model!AK$1,'Assumptions (T&amp;D) old'!$B$103,Model!$BA$2699)</f>
        <v>-0.007586908742</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0.004736693645</v>
      </c>
      <c r="D2805" s="375">
        <f>SUM($C$2698:D2698)*'Assumptions (T&amp;D)'!$C$25</f>
        <v>0.009747874873</v>
      </c>
      <c r="E2805" s="375">
        <f>SUM($C$2698:E2698)*'Assumptions (T&amp;D)'!$C$25</f>
        <v>0.01630472408</v>
      </c>
      <c r="F2805" s="375">
        <f>SUM($C$2698:F2698)*'Assumptions (T&amp;D)'!$C$25</f>
        <v>0.02226597691</v>
      </c>
      <c r="G2805" s="375">
        <f>SUM($C$2698:G2698)*'Assumptions (T&amp;D)'!$C$25</f>
        <v>0.02757130836</v>
      </c>
      <c r="H2805" s="375">
        <f>SUM($C$2698:H2698)*'Assumptions (T&amp;D)'!$C$25</f>
        <v>0.03297401701</v>
      </c>
      <c r="I2805" s="375">
        <f>SUM($C$2698:I2698)*'Assumptions (T&amp;D)'!$C$25</f>
        <v>0.04273440819</v>
      </c>
      <c r="J2805" s="375">
        <f>SUM($C$2698:J2698)*'Assumptions (T&amp;D)'!$C$25</f>
        <v>0.05517477954</v>
      </c>
      <c r="K2805" s="375">
        <f>SUM($C$2698:K2698)*'Assumptions (T&amp;D)'!$C$25</f>
        <v>0.0749393768</v>
      </c>
      <c r="L2805" s="375">
        <f>SUM($C$2698:L2698)*'Assumptions (T&amp;D)'!$C$25</f>
        <v>0.08984066003</v>
      </c>
      <c r="M2805" s="375">
        <f>SUM($C$2698:M2698)*'Assumptions (T&amp;D)'!$C$25</f>
        <v>0.1239099931</v>
      </c>
      <c r="N2805" s="375">
        <f>SUM($C$2698:N2698)*'Assumptions (T&amp;D)'!$C$25</f>
        <v>0.1431388284</v>
      </c>
      <c r="O2805" s="375">
        <f>SUM($C$2698:O2698)*'Assumptions (T&amp;D)'!$C$25</f>
        <v>0.1896585169</v>
      </c>
      <c r="P2805" s="375">
        <f>SUM($C$2698:P2698)*'Assumptions (T&amp;D)'!$C$25</f>
        <v>0.2246098962</v>
      </c>
      <c r="Q2805" s="375">
        <f>SUM($C$2698:Q2698)*'Assumptions (T&amp;D)'!$C$25</f>
        <v>0.3043929808</v>
      </c>
      <c r="R2805" s="375">
        <f>SUM($C$2698:R2698)*'Assumptions (T&amp;D)'!$C$25</f>
        <v>0.3330281138</v>
      </c>
      <c r="S2805" s="375">
        <f>SUM($C$2698:S2698)*'Assumptions (T&amp;D)'!$C$25</f>
        <v>0.3761187479</v>
      </c>
      <c r="T2805" s="375">
        <f>SUM($C$2698:T2698)*'Assumptions (T&amp;D)'!$C$25</f>
        <v>0.4268400083</v>
      </c>
      <c r="U2805" s="375">
        <f>SUM($C$2698:U2698)*'Assumptions (T&amp;D)'!$C$25</f>
        <v>0.4782019464</v>
      </c>
      <c r="V2805" s="375">
        <f>SUM($C$2698:V2698)*'Assumptions (T&amp;D)'!$C$25</f>
        <v>0.531438945</v>
      </c>
      <c r="W2805" s="375">
        <f>SUM($C$2698:W2698)*'Assumptions (T&amp;D)'!$C$25</f>
        <v>0.5857272663</v>
      </c>
      <c r="X2805" s="375">
        <f>SUM($C$2698:X2698)*'Assumptions (T&amp;D)'!$C$25</f>
        <v>0.6463474658</v>
      </c>
      <c r="Y2805" s="375">
        <f>SUM($C$2698:Y2698)*'Assumptions (T&amp;D)'!$C$25</f>
        <v>0.7088519744</v>
      </c>
      <c r="Z2805" s="375">
        <f>SUM($C$2698:Z2698)*'Assumptions (T&amp;D)'!$C$25</f>
        <v>0.7732915738</v>
      </c>
      <c r="AA2805" s="375">
        <f>SUM($C$2698:AA2698)*'Assumptions (T&amp;D)'!$C$25</f>
        <v>0.8397183167</v>
      </c>
      <c r="AB2805" s="375">
        <f>SUM($C$2698:AB2698)*'Assumptions (T&amp;D)'!$C$25</f>
        <v>0.9081855569</v>
      </c>
      <c r="AC2805" s="375">
        <f>SUM($C$2698:AC2698)*'Assumptions (T&amp;D)'!$C$25</f>
        <v>0.9787499023</v>
      </c>
      <c r="AD2805" s="375">
        <f>SUM($C$2698:AD2698)*'Assumptions (T&amp;D)'!$C$25</f>
        <v>1.051465519</v>
      </c>
      <c r="AE2805" s="375">
        <f>SUM($C$2698:AE2698)*'Assumptions (T&amp;D)'!$C$25</f>
        <v>1.126387857</v>
      </c>
      <c r="AF2805" s="375">
        <f>SUM($C$2698:AF2698)*'Assumptions (T&amp;D)'!$C$25</f>
        <v>1.203967013</v>
      </c>
      <c r="AG2805" s="376">
        <f>SUM(D$2698:AG2698)*'Assumptions (T&amp;D)'!$C$25</f>
        <v>1.278748112</v>
      </c>
      <c r="AH2805" s="376">
        <f>SUM(E$2698:AH2698)*'Assumptions (T&amp;D)'!$C$25</f>
        <v>1.35663665</v>
      </c>
      <c r="AI2805" s="376">
        <f>SUM(F$2698:AI2698)*'Assumptions (T&amp;D)'!$C$25</f>
        <v>1.434440445</v>
      </c>
      <c r="AJ2805" s="376">
        <f>SUM(G$2698:AJ2698)*'Assumptions (T&amp;D)'!$C$25</f>
        <v>1.517381014</v>
      </c>
      <c r="AK2805" s="376">
        <f>SUM(H$2698:AK2698)*'Assumptions (T&amp;D)'!$C$25</f>
        <v>1.602621848</v>
      </c>
      <c r="AL2805" s="376">
        <f>SUM(I$2698:AL2698)*'Assumptions (T&amp;D)'!$C$25</f>
        <v>1.690486863</v>
      </c>
      <c r="AM2805" s="376">
        <f>SUM(J$2698:AM2698)*'Assumptions (T&amp;D)'!$C$25</f>
        <v>1.779496122</v>
      </c>
      <c r="AN2805" s="376">
        <f>SUM(K$2698:AN2698)*'Assumptions (T&amp;D)'!$C$25</f>
        <v>1.869428167</v>
      </c>
      <c r="AO2805" s="376">
        <f>SUM(L$2698:AO2698)*'Assumptions (T&amp;D)'!$C$25</f>
        <v>1.954217981</v>
      </c>
      <c r="AP2805" s="376">
        <f>SUM(M$2698:AP2698)*'Assumptions (T&amp;D)'!$C$25</f>
        <v>2.046131575</v>
      </c>
      <c r="AQ2805" s="376">
        <f>SUM(N$2698:AQ2698)*'Assumptions (T&amp;D)'!$C$25</f>
        <v>2.131771432</v>
      </c>
      <c r="AR2805" s="376">
        <f>SUM(O$2698:AR2698)*'Assumptions (T&amp;D)'!$C$25</f>
        <v>2.223516419</v>
      </c>
      <c r="AS2805" s="376">
        <f>SUM(P$2698:AS2698)*'Assumptions (T&amp;D)'!$C$25</f>
        <v>2.293889299</v>
      </c>
      <c r="AT2805" s="376">
        <f>SUM(Q$2698:AT2698)*'Assumptions (T&amp;D)'!$C$25</f>
        <v>2.386320354</v>
      </c>
      <c r="AU2805" s="376">
        <f>SUM(R$2698:AU2698)*'Assumptions (T&amp;D)'!$C$25</f>
        <v>2.442195385</v>
      </c>
      <c r="AV2805" s="376">
        <f>SUM(S$2698:AV2698)*'Assumptions (T&amp;D)'!$C$25</f>
        <v>2.542388996</v>
      </c>
      <c r="AW2805" s="376">
        <f>SUM(T$2698:AW2698)*'Assumptions (T&amp;D)'!$C$25</f>
        <v>2.634353594</v>
      </c>
      <c r="AX2805" s="376">
        <f>SUM(U$2698:AX2698)*'Assumptions (T&amp;D)'!$C$25</f>
        <v>2.713557371</v>
      </c>
      <c r="AY2805" s="376">
        <f>SUM(V$2698:AY2698)*'Assumptions (T&amp;D)'!$C$25</f>
        <v>2.795828807</v>
      </c>
      <c r="AZ2805" s="376">
        <f>SUM(W$2698:AZ2698)*'Assumptions (T&amp;D)'!$C$25</f>
        <v>2.88679331</v>
      </c>
      <c r="BA2805" s="376">
        <f>SUM(X$2698:BA2698)*'Assumptions (T&amp;D)'!$C$25</f>
        <v>2.979554178</v>
      </c>
      <c r="BB2805" s="376">
        <f>SUM(Y$2698:BB2698)*'Assumptions (T&amp;D)'!$C$25</f>
        <v>2.918933979</v>
      </c>
      <c r="BC2805" s="376">
        <f>SUM(Z$2698:BC2698)*'Assumptions (T&amp;D)'!$C$25</f>
        <v>2.85642947</v>
      </c>
      <c r="BD2805" s="376">
        <f>SUM(AA$2698:BD2698)*'Assumptions (T&amp;D)'!$C$25</f>
        <v>2.791989871</v>
      </c>
      <c r="BE2805" s="376">
        <f>SUM(AB$2698:BE2698)*'Assumptions (T&amp;D)'!$C$25</f>
        <v>2.725563128</v>
      </c>
      <c r="BF2805" s="376">
        <f>SUM(AC$2698:BF2698)*'Assumptions (T&amp;D)'!$C$25</f>
        <v>2.657095888</v>
      </c>
      <c r="BG2805" s="376">
        <f>SUM(AD$2698:BG2698)*'Assumptions (T&amp;D)'!$C$25</f>
        <v>2.586531542</v>
      </c>
      <c r="BH2805" s="376">
        <f>SUM(AE$2698:BH2698)*'Assumptions (T&amp;D)'!$C$25</f>
        <v>2.513815925</v>
      </c>
      <c r="BI2805" s="376">
        <f>SUM(AF$2698:BI2698)*'Assumptions (T&amp;D)'!$C$25</f>
        <v>2.438893588</v>
      </c>
      <c r="BJ2805" s="376">
        <f>SUM(AG$2698:BJ2698)*'Assumptions (T&amp;D)'!$C$25</f>
        <v>2.361314432</v>
      </c>
      <c r="BK2805" s="376">
        <f>SUM(AH$2698:BK2698)*'Assumptions (T&amp;D)'!$C$25</f>
        <v>2.281796638</v>
      </c>
      <c r="BL2805" s="376">
        <f>SUM(AI$2698:BL2698)*'Assumptions (T&amp;D)'!$C$25</f>
        <v>2.198896919</v>
      </c>
      <c r="BM2805" s="376">
        <f>SUM(AJ$2698:BM2698)*'Assumptions (T&amp;D)'!$C$25</f>
        <v>2.114536276</v>
      </c>
      <c r="BN2805" s="376">
        <f>SUM(AK$2698:BN2698)*'Assumptions (T&amp;D)'!$C$25</f>
        <v>2.025634453</v>
      </c>
      <c r="BO2805" s="376">
        <f>SUM(AL$2698:BO2698)*'Assumptions (T&amp;D)'!$C$25</f>
        <v>1.935088288</v>
      </c>
      <c r="BP2805" s="376">
        <f>SUM(AM$2698:BP2698)*'Assumptions (T&amp;D)'!$C$25</f>
        <v>1.841820564</v>
      </c>
      <c r="BQ2805" s="376">
        <f>SUM(AN$2698:BQ2698)*'Assumptions (T&amp;D)'!$C$25</f>
        <v>1.743050915</v>
      </c>
      <c r="BR2805" s="376">
        <f>SUM(AO$2698:BR2698)*'Assumptions (T&amp;D)'!$C$25</f>
        <v>1.640678498</v>
      </c>
      <c r="BS2805" s="376">
        <f>SUM(AP$2698:BS2698)*'Assumptions (T&amp;D)'!$C$25</f>
        <v>1.536124087</v>
      </c>
      <c r="BT2805" s="376">
        <f>SUM(AQ$2698:BT2698)*'Assumptions (T&amp;D)'!$C$25</f>
        <v>1.42930921</v>
      </c>
      <c r="BU2805" s="376">
        <f>SUM(AR$2698:BU2698)*'Assumptions (T&amp;D)'!$C$25</f>
        <v>1.30960002</v>
      </c>
      <c r="BV2805" s="376">
        <f>SUM(AS$2698:BV2698)*'Assumptions (T&amp;D)'!$C$25</f>
        <v>1.198626197</v>
      </c>
      <c r="BW2805" s="376">
        <f>SUM(AT$2698:BW2698)*'Assumptions (T&amp;D)'!$C$25</f>
        <v>1.081733629</v>
      </c>
      <c r="BX2805" s="376">
        <f>SUM(AU$2698:BX2698)*'Assumptions (T&amp;D)'!$C$25</f>
        <v>0.954351194</v>
      </c>
      <c r="BY2805" s="376">
        <f>SUM(AV$2698:BY2698)*'Assumptions (T&amp;D)'!$C$25</f>
        <v>0.8186930791</v>
      </c>
      <c r="BZ2805" s="376">
        <f>SUM(AW$2698:BZ2698)*'Assumptions (T&amp;D)'!$C$25</f>
        <v>0.6898643346</v>
      </c>
      <c r="CA2805" s="376">
        <f>SUM(AX$2698:CA2698)*'Assumptions (T&amp;D)'!$C$25</f>
        <v>0.5548091025</v>
      </c>
      <c r="CB2805" s="376">
        <f>SUM(AY$2698:CB2698)*'Assumptions (T&amp;D)'!$C$25</f>
        <v>0.4248840647</v>
      </c>
      <c r="CC2805" s="376">
        <f>SUM(AZ$2698:CC2698)*'Assumptions (T&amp;D)'!$C$25</f>
        <v>0.2912506911</v>
      </c>
      <c r="CD2805" s="376">
        <f>SUM(BA$2698:CD2698)*'Assumptions (T&amp;D)'!$C$25</f>
        <v>0.147049189</v>
      </c>
    </row>
    <row r="2806" ht="15.75" customHeight="1">
      <c r="A2806" s="365" t="s">
        <v>373</v>
      </c>
      <c r="B2806" s="159" t="s">
        <v>351</v>
      </c>
      <c r="C2806" s="372">
        <f t="shared" ref="C2806:BU2806" si="95">SUM(C2807:C2857)</f>
        <v>0.005334114465</v>
      </c>
      <c r="D2806" s="372">
        <f t="shared" si="95"/>
        <v>0.01591317049</v>
      </c>
      <c r="E2806" s="372">
        <f t="shared" si="95"/>
        <v>0.02775075872</v>
      </c>
      <c r="F2806" s="372">
        <f t="shared" si="95"/>
        <v>0.03977255457</v>
      </c>
      <c r="G2806" s="372">
        <f t="shared" si="95"/>
        <v>0.04947465819</v>
      </c>
      <c r="H2806" s="372">
        <f t="shared" si="95"/>
        <v>0.05783126177</v>
      </c>
      <c r="I2806" s="372">
        <f t="shared" si="95"/>
        <v>0.07057068154</v>
      </c>
      <c r="J2806" s="372">
        <f t="shared" si="95"/>
        <v>0.09028152447</v>
      </c>
      <c r="K2806" s="372">
        <f t="shared" si="95"/>
        <v>0.1201779366</v>
      </c>
      <c r="L2806" s="372">
        <f t="shared" si="95"/>
        <v>0.1511047384</v>
      </c>
      <c r="M2806" s="372">
        <f t="shared" si="95"/>
        <v>0.1964490793</v>
      </c>
      <c r="N2806" s="372">
        <f t="shared" si="95"/>
        <v>0.2438880152</v>
      </c>
      <c r="O2806" s="372">
        <f t="shared" si="95"/>
        <v>0.3023231544</v>
      </c>
      <c r="P2806" s="372">
        <f t="shared" si="95"/>
        <v>0.3746523929</v>
      </c>
      <c r="Q2806" s="372">
        <f t="shared" si="95"/>
        <v>0.4798677919</v>
      </c>
      <c r="R2806" s="372">
        <f t="shared" si="95"/>
        <v>0.5713779884</v>
      </c>
      <c r="S2806" s="372">
        <f t="shared" si="95"/>
        <v>0.6164614074</v>
      </c>
      <c r="T2806" s="372">
        <f t="shared" si="95"/>
        <v>0.6846950503</v>
      </c>
      <c r="U2806" s="372">
        <f t="shared" si="95"/>
        <v>0.7600942092</v>
      </c>
      <c r="V2806" s="372">
        <f t="shared" si="95"/>
        <v>0.8350539383</v>
      </c>
      <c r="W2806" s="372">
        <f t="shared" si="95"/>
        <v>0.9085491056</v>
      </c>
      <c r="X2806" s="372">
        <f t="shared" si="95"/>
        <v>0.9849850148</v>
      </c>
      <c r="Y2806" s="372">
        <f t="shared" si="95"/>
        <v>1.070556132</v>
      </c>
      <c r="Z2806" s="372">
        <f t="shared" si="95"/>
        <v>1.156502425</v>
      </c>
      <c r="AA2806" s="372">
        <f t="shared" si="95"/>
        <v>1.244714602</v>
      </c>
      <c r="AB2806" s="372">
        <f t="shared" si="95"/>
        <v>1.33561244</v>
      </c>
      <c r="AC2806" s="372">
        <f t="shared" si="95"/>
        <v>1.425991217</v>
      </c>
      <c r="AD2806" s="372">
        <f t="shared" si="95"/>
        <v>1.514213733</v>
      </c>
      <c r="AE2806" s="372">
        <f t="shared" si="95"/>
        <v>1.598343682</v>
      </c>
      <c r="AF2806" s="372">
        <f t="shared" si="95"/>
        <v>1.684358779</v>
      </c>
      <c r="AG2806" s="372">
        <f t="shared" si="95"/>
        <v>1.764024229</v>
      </c>
      <c r="AH2806" s="372">
        <f t="shared" si="95"/>
        <v>1.844789193</v>
      </c>
      <c r="AI2806" s="372">
        <f t="shared" si="95"/>
        <v>1.920575308</v>
      </c>
      <c r="AJ2806" s="372">
        <f t="shared" si="95"/>
        <v>1.990447791</v>
      </c>
      <c r="AK2806" s="372">
        <f t="shared" si="95"/>
        <v>2.042733317</v>
      </c>
      <c r="AL2806" s="372">
        <f t="shared" si="95"/>
        <v>2.101746236</v>
      </c>
      <c r="AM2806" s="372">
        <f t="shared" si="95"/>
        <v>2.19221373</v>
      </c>
      <c r="AN2806" s="372">
        <f t="shared" si="95"/>
        <v>2.275498271</v>
      </c>
      <c r="AO2806" s="372">
        <f t="shared" si="95"/>
        <v>2.356763328</v>
      </c>
      <c r="AP2806" s="372">
        <f t="shared" si="95"/>
        <v>2.438392356</v>
      </c>
      <c r="AQ2806" s="372">
        <f t="shared" si="95"/>
        <v>2.532194781</v>
      </c>
      <c r="AR2806" s="372">
        <f t="shared" si="95"/>
        <v>2.622164125</v>
      </c>
      <c r="AS2806" s="372">
        <f t="shared" si="95"/>
        <v>2.700008305</v>
      </c>
      <c r="AT2806" s="372">
        <f t="shared" si="95"/>
        <v>2.791068328</v>
      </c>
      <c r="AU2806" s="372">
        <f t="shared" si="95"/>
        <v>2.897237347</v>
      </c>
      <c r="AV2806" s="372">
        <f t="shared" si="95"/>
        <v>2.998080015</v>
      </c>
      <c r="AW2806" s="372">
        <f t="shared" si="95"/>
        <v>3.091557154</v>
      </c>
      <c r="AX2806" s="372">
        <f t="shared" si="95"/>
        <v>3.180113972</v>
      </c>
      <c r="AY2806" s="372">
        <f t="shared" si="95"/>
        <v>3.262134503</v>
      </c>
      <c r="AZ2806" s="372">
        <f t="shared" si="95"/>
        <v>3.354720209</v>
      </c>
      <c r="BA2806" s="372">
        <f t="shared" si="95"/>
        <v>3.456333002</v>
      </c>
      <c r="BB2806" s="372">
        <f t="shared" si="95"/>
        <v>3.38913427</v>
      </c>
      <c r="BC2806" s="372">
        <f t="shared" si="95"/>
        <v>3.163397832</v>
      </c>
      <c r="BD2806" s="372">
        <f t="shared" si="95"/>
        <v>2.955148345</v>
      </c>
      <c r="BE2806" s="372">
        <f t="shared" si="95"/>
        <v>2.763113603</v>
      </c>
      <c r="BF2806" s="372">
        <f t="shared" si="95"/>
        <v>2.586961626</v>
      </c>
      <c r="BG2806" s="372">
        <f t="shared" si="95"/>
        <v>2.422266258</v>
      </c>
      <c r="BH2806" s="372">
        <f t="shared" si="95"/>
        <v>2.268630493</v>
      </c>
      <c r="BI2806" s="372">
        <f t="shared" si="95"/>
        <v>2.127408337</v>
      </c>
      <c r="BJ2806" s="372">
        <f t="shared" si="95"/>
        <v>1.985860736</v>
      </c>
      <c r="BK2806" s="372">
        <f t="shared" si="95"/>
        <v>1.834164439</v>
      </c>
      <c r="BL2806" s="372">
        <f t="shared" si="95"/>
        <v>1.679683022</v>
      </c>
      <c r="BM2806" s="372">
        <f t="shared" si="95"/>
        <v>1.527087811</v>
      </c>
      <c r="BN2806" s="372">
        <f t="shared" si="95"/>
        <v>1.363504251</v>
      </c>
      <c r="BO2806" s="372">
        <f t="shared" si="95"/>
        <v>1.187353973</v>
      </c>
      <c r="BP2806" s="372">
        <f t="shared" si="95"/>
        <v>1.010235145</v>
      </c>
      <c r="BQ2806" s="372">
        <f t="shared" si="95"/>
        <v>0.8335200495</v>
      </c>
      <c r="BR2806" s="372">
        <f t="shared" si="95"/>
        <v>0.6560707997</v>
      </c>
      <c r="BS2806" s="372">
        <f t="shared" si="95"/>
        <v>0.4795737254</v>
      </c>
      <c r="BT2806" s="372">
        <f t="shared" si="95"/>
        <v>0.2935161359</v>
      </c>
      <c r="BU2806" s="372">
        <f t="shared" si="95"/>
        <v>0.09847438185</v>
      </c>
      <c r="BV2806" s="32"/>
      <c r="BW2806" s="32"/>
      <c r="BX2806" s="32"/>
      <c r="BY2806" s="32"/>
      <c r="BZ2806" s="32"/>
      <c r="CA2806" s="32"/>
      <c r="CB2806" s="32"/>
      <c r="CC2806" s="32"/>
      <c r="CD2806" s="32"/>
    </row>
    <row r="2807" ht="15.75" hidden="1" customHeight="1" outlineLevel="1">
      <c r="A2807" s="365"/>
      <c r="B2807" s="38"/>
      <c r="C2807" s="372">
        <f>$C2698*'Assumptions (T&amp;D)'!C$24</f>
        <v>0.005334114465</v>
      </c>
      <c r="D2807" s="372">
        <f>$C2698*'Assumptions (T&amp;D)'!D$24</f>
        <v>0.01026994838</v>
      </c>
      <c r="E2807" s="372">
        <f>$C2698*'Assumptions (T&amp;D)'!E$24</f>
        <v>0.0095018359</v>
      </c>
      <c r="F2807" s="372">
        <f>$C2698*'Assumptions (T&amp;D)'!F$24</f>
        <v>0.008790620638</v>
      </c>
      <c r="G2807" s="372">
        <f>$C2698*'Assumptions (T&amp;D)'!G$24</f>
        <v>0.008122078292</v>
      </c>
      <c r="H2807" s="372">
        <f>$C2698*'Assumptions (T&amp;D)'!H$24</f>
        <v>0.007524657472</v>
      </c>
      <c r="I2807" s="372">
        <f>$C2698*'Assumptions (T&amp;D)'!I$24</f>
        <v>0.006955685262</v>
      </c>
      <c r="J2807" s="372">
        <f>$C2698*'Assumptions (T&amp;D)'!J$24</f>
        <v>0.006429385968</v>
      </c>
      <c r="K2807" s="372">
        <f>$C2698*'Assumptions (T&amp;D)'!K$24</f>
        <v>0.006344040137</v>
      </c>
      <c r="L2807" s="372">
        <f>$C2698*'Assumptions (T&amp;D)'!L$24</f>
        <v>0.006344040137</v>
      </c>
      <c r="M2807" s="372">
        <f>$C2698*'Assumptions (T&amp;D)'!M$24</f>
        <v>0.006344040137</v>
      </c>
      <c r="N2807" s="372">
        <f>$C2698*'Assumptions (T&amp;D)'!N$24</f>
        <v>0.006344040137</v>
      </c>
      <c r="O2807" s="372">
        <f>$C2698*'Assumptions (T&amp;D)'!O$24</f>
        <v>0.006344040137</v>
      </c>
      <c r="P2807" s="372">
        <f>$C2698*'Assumptions (T&amp;D)'!P$24</f>
        <v>0.006344040137</v>
      </c>
      <c r="Q2807" s="372">
        <f>$C2698*'Assumptions (T&amp;D)'!Q$24</f>
        <v>0.006344040137</v>
      </c>
      <c r="R2807" s="372">
        <f>$C2698*'Assumptions (T&amp;D)'!R$24</f>
        <v>0.006344040137</v>
      </c>
      <c r="S2807" s="372">
        <f>$C2698*'Assumptions (T&amp;D)'!S$24</f>
        <v>0.006344040137</v>
      </c>
      <c r="T2807" s="372">
        <f>$C2698*'Assumptions (T&amp;D)'!T$24</f>
        <v>0.006344040137</v>
      </c>
      <c r="U2807" s="372">
        <f>$C2698*'Assumptions (T&amp;D)'!U$24</f>
        <v>0.006344040137</v>
      </c>
      <c r="V2807" s="372">
        <f>$C2698*'Assumptions (T&amp;D)'!V$24</f>
        <v>0.006344040137</v>
      </c>
      <c r="W2807" s="372">
        <f>$C2698*'Assumptions (T&amp;D)'!W$24</f>
        <v>0.003172020068</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0.005643222104</v>
      </c>
      <c r="E2808" s="372">
        <f>$D2698*'Assumptions (T&amp;D)'!D$24</f>
        <v>0.01086508362</v>
      </c>
      <c r="F2808" s="372">
        <f>$D2698*'Assumptions (T&amp;D)'!E$24</f>
        <v>0.01005245964</v>
      </c>
      <c r="G2808" s="372">
        <f>$D2698*'Assumptions (T&amp;D)'!F$24</f>
        <v>0.009300030027</v>
      </c>
      <c r="H2808" s="372">
        <f>$D2698*'Assumptions (T&amp;D)'!G$24</f>
        <v>0.00859274619</v>
      </c>
      <c r="I2808" s="372">
        <f>$D2698*'Assumptions (T&amp;D)'!H$24</f>
        <v>0.007960705314</v>
      </c>
      <c r="J2808" s="372">
        <f>$D2698*'Assumptions (T&amp;D)'!I$24</f>
        <v>0.007358761623</v>
      </c>
      <c r="K2808" s="372">
        <f>$D2698*'Assumptions (T&amp;D)'!J$24</f>
        <v>0.006801963709</v>
      </c>
      <c r="L2808" s="372">
        <f>$D2698*'Assumptions (T&amp;D)'!K$24</f>
        <v>0.006711672155</v>
      </c>
      <c r="M2808" s="372">
        <f>$D2698*'Assumptions (T&amp;D)'!L$24</f>
        <v>0.006711672155</v>
      </c>
      <c r="N2808" s="372">
        <f>$D2698*'Assumptions (T&amp;D)'!M$24</f>
        <v>0.006711672155</v>
      </c>
      <c r="O2808" s="372">
        <f>$D2698*'Assumptions (T&amp;D)'!N$24</f>
        <v>0.006711672155</v>
      </c>
      <c r="P2808" s="372">
        <f>$D2698*'Assumptions (T&amp;D)'!O$24</f>
        <v>0.006711672155</v>
      </c>
      <c r="Q2808" s="372">
        <f>$D2698*'Assumptions (T&amp;D)'!P$24</f>
        <v>0.006711672155</v>
      </c>
      <c r="R2808" s="372">
        <f>$D2698*'Assumptions (T&amp;D)'!Q$24</f>
        <v>0.006711672155</v>
      </c>
      <c r="S2808" s="372">
        <f>$D2698*'Assumptions (T&amp;D)'!R$24</f>
        <v>0.006711672155</v>
      </c>
      <c r="T2808" s="372">
        <f>$D2698*'Assumptions (T&amp;D)'!S$24</f>
        <v>0.006711672155</v>
      </c>
      <c r="U2808" s="372">
        <f>$D2698*'Assumptions (T&amp;D)'!T$24</f>
        <v>0.006711672155</v>
      </c>
      <c r="V2808" s="372">
        <f>$D2698*'Assumptions (T&amp;D)'!U$24</f>
        <v>0.006711672155</v>
      </c>
      <c r="W2808" s="372">
        <f>$D2698*'Assumptions (T&amp;D)'!V$24</f>
        <v>0.006711672155</v>
      </c>
      <c r="X2808" s="372">
        <f>$D2698*'Assumptions (T&amp;D)'!W$24</f>
        <v>0.003355836078</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0.007383839195</v>
      </c>
      <c r="F2809" s="372">
        <f>$E2698*'Assumptions (T&amp;D)'!D$24</f>
        <v>0.01421635173</v>
      </c>
      <c r="G2809" s="372">
        <f>$E2698*'Assumptions (T&amp;D)'!E$24</f>
        <v>0.01315307889</v>
      </c>
      <c r="H2809" s="372">
        <f>$E2698*'Assumptions (T&amp;D)'!F$24</f>
        <v>0.01216856699</v>
      </c>
      <c r="I2809" s="372">
        <f>$E2698*'Assumptions (T&amp;D)'!G$24</f>
        <v>0.01124312581</v>
      </c>
      <c r="J2809" s="372">
        <f>$E2698*'Assumptions (T&amp;D)'!H$24</f>
        <v>0.01041613582</v>
      </c>
      <c r="K2809" s="372">
        <f>$E2698*'Assumptions (T&amp;D)'!I$24</f>
        <v>0.00962852631</v>
      </c>
      <c r="L2809" s="372">
        <f>$E2698*'Assumptions (T&amp;D)'!J$24</f>
        <v>0.008899987509</v>
      </c>
      <c r="M2809" s="372">
        <f>$E2698*'Assumptions (T&amp;D)'!K$24</f>
        <v>0.008781846082</v>
      </c>
      <c r="N2809" s="372">
        <f>$E2698*'Assumptions (T&amp;D)'!L$24</f>
        <v>0.008781846082</v>
      </c>
      <c r="O2809" s="372">
        <f>$E2698*'Assumptions (T&amp;D)'!M$24</f>
        <v>0.008781846082</v>
      </c>
      <c r="P2809" s="372">
        <f>$E2698*'Assumptions (T&amp;D)'!N$24</f>
        <v>0.008781846082</v>
      </c>
      <c r="Q2809" s="372">
        <f>$E2698*'Assumptions (T&amp;D)'!O$24</f>
        <v>0.008781846082</v>
      </c>
      <c r="R2809" s="372">
        <f>$E2698*'Assumptions (T&amp;D)'!P$24</f>
        <v>0.008781846082</v>
      </c>
      <c r="S2809" s="372">
        <f>$E2698*'Assumptions (T&amp;D)'!Q$24</f>
        <v>0.008781846082</v>
      </c>
      <c r="T2809" s="372">
        <f>$E2698*'Assumptions (T&amp;D)'!R$24</f>
        <v>0.008781846082</v>
      </c>
      <c r="U2809" s="372">
        <f>$E2698*'Assumptions (T&amp;D)'!S$24</f>
        <v>0.008781846082</v>
      </c>
      <c r="V2809" s="372">
        <f>$E2698*'Assumptions (T&amp;D)'!T$24</f>
        <v>0.008781846082</v>
      </c>
      <c r="W2809" s="372">
        <f>$E2698*'Assumptions (T&amp;D)'!U$24</f>
        <v>0.008781846082</v>
      </c>
      <c r="X2809" s="372">
        <f>$E2698*'Assumptions (T&amp;D)'!V$24</f>
        <v>0.008781846082</v>
      </c>
      <c r="Y2809" s="372">
        <f>$E2698*'Assumptions (T&amp;D)'!W$24</f>
        <v>0.004390923041</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0.006713122562</v>
      </c>
      <c r="G2810" s="372">
        <f>$F2698*'Assumptions (T&amp;D)'!D$24</f>
        <v>0.01292499864</v>
      </c>
      <c r="H2810" s="372">
        <f>$F2698*'Assumptions (T&amp;D)'!E$24</f>
        <v>0.01195830899</v>
      </c>
      <c r="I2810" s="372">
        <f>$F2698*'Assumptions (T&amp;D)'!F$24</f>
        <v>0.01106322598</v>
      </c>
      <c r="J2810" s="372">
        <f>$F2698*'Assumptions (T&amp;D)'!G$24</f>
        <v>0.01022184795</v>
      </c>
      <c r="K2810" s="372">
        <f>$F2698*'Assumptions (T&amp;D)'!H$24</f>
        <v>0.009469978227</v>
      </c>
      <c r="L2810" s="372">
        <f>$F2698*'Assumptions (T&amp;D)'!I$24</f>
        <v>0.008753911821</v>
      </c>
      <c r="M2810" s="372">
        <f>$F2698*'Assumptions (T&amp;D)'!J$24</f>
        <v>0.008091550395</v>
      </c>
      <c r="N2810" s="372">
        <f>$F2698*'Assumptions (T&amp;D)'!K$24</f>
        <v>0.007984140434</v>
      </c>
      <c r="O2810" s="372">
        <f>$F2698*'Assumptions (T&amp;D)'!L$24</f>
        <v>0.007984140434</v>
      </c>
      <c r="P2810" s="372">
        <f>$F2698*'Assumptions (T&amp;D)'!M$24</f>
        <v>0.007984140434</v>
      </c>
      <c r="Q2810" s="372">
        <f>$F2698*'Assumptions (T&amp;D)'!N$24</f>
        <v>0.007984140434</v>
      </c>
      <c r="R2810" s="372">
        <f>$F2698*'Assumptions (T&amp;D)'!O$24</f>
        <v>0.007984140434</v>
      </c>
      <c r="S2810" s="372">
        <f>$F2698*'Assumptions (T&amp;D)'!P$24</f>
        <v>0.007984140434</v>
      </c>
      <c r="T2810" s="372">
        <f>$F2698*'Assumptions (T&amp;D)'!Q$24</f>
        <v>0.007984140434</v>
      </c>
      <c r="U2810" s="372">
        <f>$F2698*'Assumptions (T&amp;D)'!R$24</f>
        <v>0.007984140434</v>
      </c>
      <c r="V2810" s="372">
        <f>$F2698*'Assumptions (T&amp;D)'!S$24</f>
        <v>0.007984140434</v>
      </c>
      <c r="W2810" s="372">
        <f>$F2698*'Assumptions (T&amp;D)'!T$24</f>
        <v>0.007984140434</v>
      </c>
      <c r="X2810" s="372">
        <f>$F2698*'Assumptions (T&amp;D)'!U$24</f>
        <v>0.007984140434</v>
      </c>
      <c r="Y2810" s="372">
        <f>$F2698*'Assumptions (T&amp;D)'!V$24</f>
        <v>0.007984140434</v>
      </c>
      <c r="Z2810" s="372">
        <f>$F2698*'Assumptions (T&amp;D)'!W$24</f>
        <v>0.003992070217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0.005974472347</v>
      </c>
      <c r="H2811" s="372">
        <f>$G2698*'Assumptions (T&amp;D)'!D$24</f>
        <v>0.01150285076</v>
      </c>
      <c r="I2811" s="372">
        <f>$G2698*'Assumptions (T&amp;D)'!E$24</f>
        <v>0.01064252674</v>
      </c>
      <c r="J2811" s="372">
        <f>$G2698*'Assumptions (T&amp;D)'!F$24</f>
        <v>0.009845930428</v>
      </c>
      <c r="K2811" s="372">
        <f>$G2698*'Assumptions (T&amp;D)'!G$24</f>
        <v>0.009097129894</v>
      </c>
      <c r="L2811" s="372">
        <f>$G2698*'Assumptions (T&amp;D)'!H$24</f>
        <v>0.008427988991</v>
      </c>
      <c r="M2811" s="372">
        <f>$G2698*'Assumptions (T&amp;D)'!I$24</f>
        <v>0.007790711941</v>
      </c>
      <c r="N2811" s="372">
        <f>$G2698*'Assumptions (T&amp;D)'!J$24</f>
        <v>0.007201230669</v>
      </c>
      <c r="O2811" s="372">
        <f>$G2698*'Assumptions (T&amp;D)'!K$24</f>
        <v>0.007105639112</v>
      </c>
      <c r="P2811" s="372">
        <f>$G2698*'Assumptions (T&amp;D)'!L$24</f>
        <v>0.007105639112</v>
      </c>
      <c r="Q2811" s="372">
        <f>$G2698*'Assumptions (T&amp;D)'!M$24</f>
        <v>0.007105639112</v>
      </c>
      <c r="R2811" s="372">
        <f>$G2698*'Assumptions (T&amp;D)'!N$24</f>
        <v>0.007105639112</v>
      </c>
      <c r="S2811" s="372">
        <f>$G2698*'Assumptions (T&amp;D)'!O$24</f>
        <v>0.007105639112</v>
      </c>
      <c r="T2811" s="372">
        <f>$G2698*'Assumptions (T&amp;D)'!P$24</f>
        <v>0.007105639112</v>
      </c>
      <c r="U2811" s="372">
        <f>$G2698*'Assumptions (T&amp;D)'!Q$24</f>
        <v>0.007105639112</v>
      </c>
      <c r="V2811" s="372">
        <f>$G2698*'Assumptions (T&amp;D)'!R$24</f>
        <v>0.007105639112</v>
      </c>
      <c r="W2811" s="372">
        <f>$G2698*'Assumptions (T&amp;D)'!S$24</f>
        <v>0.007105639112</v>
      </c>
      <c r="X2811" s="372">
        <f>$G2698*'Assumptions (T&amp;D)'!T$24</f>
        <v>0.007105639112</v>
      </c>
      <c r="Y2811" s="372">
        <f>$G2698*'Assumptions (T&amp;D)'!U$24</f>
        <v>0.007105639112</v>
      </c>
      <c r="Z2811" s="372">
        <f>$G2698*'Assumptions (T&amp;D)'!V$24</f>
        <v>0.007105639112</v>
      </c>
      <c r="AA2811" s="372">
        <f>$G2698*'Assumptions (T&amp;D)'!W$24</f>
        <v>0.003552819556</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0.006084131367</v>
      </c>
      <c r="I2812" s="372">
        <f>$H2698*'Assumptions (T&amp;D)'!D$24</f>
        <v>0.01171398093</v>
      </c>
      <c r="J2812" s="372">
        <f>$H2698*'Assumptions (T&amp;D)'!E$24</f>
        <v>0.01083786601</v>
      </c>
      <c r="K2812" s="372">
        <f>$H2698*'Assumptions (T&amp;D)'!F$24</f>
        <v>0.01002664849</v>
      </c>
      <c r="L2812" s="372">
        <f>$H2698*'Assumptions (T&amp;D)'!G$24</f>
        <v>0.009264104028</v>
      </c>
      <c r="M2812" s="372">
        <f>$H2698*'Assumptions (T&amp;D)'!H$24</f>
        <v>0.008582681315</v>
      </c>
      <c r="N2812" s="372">
        <f>$H2698*'Assumptions (T&amp;D)'!I$24</f>
        <v>0.007933707303</v>
      </c>
      <c r="O2812" s="372">
        <f>$H2698*'Assumptions (T&amp;D)'!J$24</f>
        <v>0.007333406341</v>
      </c>
      <c r="P2812" s="372">
        <f>$H2698*'Assumptions (T&amp;D)'!K$24</f>
        <v>0.007236060239</v>
      </c>
      <c r="Q2812" s="372">
        <f>$H2698*'Assumptions (T&amp;D)'!L$24</f>
        <v>0.007236060239</v>
      </c>
      <c r="R2812" s="372">
        <f>$H2698*'Assumptions (T&amp;D)'!M$24</f>
        <v>0.007236060239</v>
      </c>
      <c r="S2812" s="372">
        <f>$H2698*'Assumptions (T&amp;D)'!N$24</f>
        <v>0.007236060239</v>
      </c>
      <c r="T2812" s="372">
        <f>$H2698*'Assumptions (T&amp;D)'!O$24</f>
        <v>0.007236060239</v>
      </c>
      <c r="U2812" s="372">
        <f>$H2698*'Assumptions (T&amp;D)'!P$24</f>
        <v>0.007236060239</v>
      </c>
      <c r="V2812" s="372">
        <f>$H2698*'Assumptions (T&amp;D)'!Q$24</f>
        <v>0.007236060239</v>
      </c>
      <c r="W2812" s="372">
        <f>$H2698*'Assumptions (T&amp;D)'!R$24</f>
        <v>0.007236060239</v>
      </c>
      <c r="X2812" s="372">
        <f>$H2698*'Assumptions (T&amp;D)'!S$24</f>
        <v>0.007236060239</v>
      </c>
      <c r="Y2812" s="372">
        <f>$H2698*'Assumptions (T&amp;D)'!T$24</f>
        <v>0.007236060239</v>
      </c>
      <c r="Z2812" s="372">
        <f>$H2698*'Assumptions (T&amp;D)'!U$24</f>
        <v>0.007236060239</v>
      </c>
      <c r="AA2812" s="372">
        <f>$H2698*'Assumptions (T&amp;D)'!V$24</f>
        <v>0.007236060239</v>
      </c>
      <c r="AB2812" s="372">
        <f>$H2698*'Assumptions (T&amp;D)'!W$24</f>
        <v>0.00361803012</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0.0109914315</v>
      </c>
      <c r="J2813" s="372">
        <f>$I2698*'Assumptions (T&amp;D)'!D$24</f>
        <v>0.02116216946</v>
      </c>
      <c r="K2813" s="372">
        <f>$I2698*'Assumptions (T&amp;D)'!E$24</f>
        <v>0.01957940332</v>
      </c>
      <c r="L2813" s="372">
        <f>$I2698*'Assumptions (T&amp;D)'!F$24</f>
        <v>0.01811387912</v>
      </c>
      <c r="M2813" s="372">
        <f>$I2698*'Assumptions (T&amp;D)'!G$24</f>
        <v>0.01673628637</v>
      </c>
      <c r="N2813" s="372">
        <f>$I2698*'Assumptions (T&amp;D)'!H$24</f>
        <v>0.01550524604</v>
      </c>
      <c r="O2813" s="372">
        <f>$I2698*'Assumptions (T&amp;D)'!I$24</f>
        <v>0.01433282668</v>
      </c>
      <c r="P2813" s="372">
        <f>$I2698*'Assumptions (T&amp;D)'!J$24</f>
        <v>0.01324833877</v>
      </c>
      <c r="Q2813" s="372">
        <f>$I2698*'Assumptions (T&amp;D)'!K$24</f>
        <v>0.01307247587</v>
      </c>
      <c r="R2813" s="372">
        <f>$I2698*'Assumptions (T&amp;D)'!L$24</f>
        <v>0.01307247587</v>
      </c>
      <c r="S2813" s="372">
        <f>$I2698*'Assumptions (T&amp;D)'!M$24</f>
        <v>0.01307247587</v>
      </c>
      <c r="T2813" s="372">
        <f>$I2698*'Assumptions (T&amp;D)'!N$24</f>
        <v>0.01307247587</v>
      </c>
      <c r="U2813" s="372">
        <f>$I2698*'Assumptions (T&amp;D)'!O$24</f>
        <v>0.01307247587</v>
      </c>
      <c r="V2813" s="372">
        <f>$I2698*'Assumptions (T&amp;D)'!P$24</f>
        <v>0.01307247587</v>
      </c>
      <c r="W2813" s="372">
        <f>$I2698*'Assumptions (T&amp;D)'!Q$24</f>
        <v>0.01307247587</v>
      </c>
      <c r="X2813" s="372">
        <f>$I2698*'Assumptions (T&amp;D)'!R$24</f>
        <v>0.01307247587</v>
      </c>
      <c r="Y2813" s="372">
        <f>$I2698*'Assumptions (T&amp;D)'!S$24</f>
        <v>0.01307247587</v>
      </c>
      <c r="Z2813" s="372">
        <f>$I2698*'Assumptions (T&amp;D)'!T$24</f>
        <v>0.01307247587</v>
      </c>
      <c r="AA2813" s="372">
        <f>$I2698*'Assumptions (T&amp;D)'!U$24</f>
        <v>0.01307247587</v>
      </c>
      <c r="AB2813" s="372">
        <f>$I2698*'Assumptions (T&amp;D)'!V$24</f>
        <v>0.01307247587</v>
      </c>
      <c r="AC2813" s="372">
        <f>$I2698*'Assumptions (T&amp;D)'!W$24</f>
        <v>0.006536237934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0.0140094272</v>
      </c>
      <c r="K2814" s="372">
        <f>$J2698*'Assumptions (T&amp;D)'!D$24</f>
        <v>0.02697281718</v>
      </c>
      <c r="L2814" s="372">
        <f>$J2698*'Assumptions (T&amp;D)'!E$24</f>
        <v>0.02495545966</v>
      </c>
      <c r="M2814" s="372">
        <f>$J2698*'Assumptions (T&amp;D)'!F$24</f>
        <v>0.02308753603</v>
      </c>
      <c r="N2814" s="372">
        <f>$J2698*'Assumptions (T&amp;D)'!G$24</f>
        <v>0.02133168782</v>
      </c>
      <c r="O2814" s="372">
        <f>$J2698*'Assumptions (T&amp;D)'!H$24</f>
        <v>0.01976263198</v>
      </c>
      <c r="P2814" s="372">
        <f>$J2698*'Assumptions (T&amp;D)'!I$24</f>
        <v>0.01826829307</v>
      </c>
      <c r="Q2814" s="372">
        <f>$J2698*'Assumptions (T&amp;D)'!J$24</f>
        <v>0.01688602959</v>
      </c>
      <c r="R2814" s="372">
        <f>$J2698*'Assumptions (T&amp;D)'!K$24</f>
        <v>0.01666187876</v>
      </c>
      <c r="S2814" s="372">
        <f>$J2698*'Assumptions (T&amp;D)'!L$24</f>
        <v>0.01666187876</v>
      </c>
      <c r="T2814" s="372">
        <f>$J2698*'Assumptions (T&amp;D)'!M$24</f>
        <v>0.01666187876</v>
      </c>
      <c r="U2814" s="372">
        <f>$J2698*'Assumptions (T&amp;D)'!N$24</f>
        <v>0.01666187876</v>
      </c>
      <c r="V2814" s="372">
        <f>$J2698*'Assumptions (T&amp;D)'!O$24</f>
        <v>0.01666187876</v>
      </c>
      <c r="W2814" s="372">
        <f>$J2698*'Assumptions (T&amp;D)'!P$24</f>
        <v>0.01666187876</v>
      </c>
      <c r="X2814" s="372">
        <f>$J2698*'Assumptions (T&amp;D)'!Q$24</f>
        <v>0.01666187876</v>
      </c>
      <c r="Y2814" s="372">
        <f>$J2698*'Assumptions (T&amp;D)'!R$24</f>
        <v>0.01666187876</v>
      </c>
      <c r="Z2814" s="372">
        <f>$J2698*'Assumptions (T&amp;D)'!S$24</f>
        <v>0.01666187876</v>
      </c>
      <c r="AA2814" s="372">
        <f>$J2698*'Assumptions (T&amp;D)'!T$24</f>
        <v>0.01666187876</v>
      </c>
      <c r="AB2814" s="372">
        <f>$J2698*'Assumptions (T&amp;D)'!U$24</f>
        <v>0.01666187876</v>
      </c>
      <c r="AC2814" s="372">
        <f>$J2698*'Assumptions (T&amp;D)'!V$24</f>
        <v>0.01666187876</v>
      </c>
      <c r="AD2814" s="372">
        <f>$J2698*'Assumptions (T&amp;D)'!W$24</f>
        <v>0.008330939378</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0.02225742934</v>
      </c>
      <c r="L2815" s="372">
        <f>$K2698*'Assumptions (T&amp;D)'!D$24</f>
        <v>0.04285297062</v>
      </c>
      <c r="M2815" s="372">
        <f>$K2698*'Assumptions (T&amp;D)'!E$24</f>
        <v>0.03964790079</v>
      </c>
      <c r="N2815" s="372">
        <f>$K2698*'Assumptions (T&amp;D)'!F$24</f>
        <v>0.03668024355</v>
      </c>
      <c r="O2815" s="372">
        <f>$K2698*'Assumptions (T&amp;D)'!G$24</f>
        <v>0.03389064574</v>
      </c>
      <c r="P2815" s="372">
        <f>$K2698*'Assumptions (T&amp;D)'!H$24</f>
        <v>0.03139781365</v>
      </c>
      <c r="Q2815" s="372">
        <f>$K2698*'Assumptions (T&amp;D)'!I$24</f>
        <v>0.02902368786</v>
      </c>
      <c r="R2815" s="372">
        <f>$K2698*'Assumptions (T&amp;D)'!J$24</f>
        <v>0.0268276215</v>
      </c>
      <c r="S2815" s="372">
        <f>$K2698*'Assumptions (T&amp;D)'!K$24</f>
        <v>0.02647150263</v>
      </c>
      <c r="T2815" s="372">
        <f>$K2698*'Assumptions (T&amp;D)'!L$24</f>
        <v>0.02647150263</v>
      </c>
      <c r="U2815" s="372">
        <f>$K2698*'Assumptions (T&amp;D)'!M$24</f>
        <v>0.02647150263</v>
      </c>
      <c r="V2815" s="372">
        <f>$K2698*'Assumptions (T&amp;D)'!N$24</f>
        <v>0.02647150263</v>
      </c>
      <c r="W2815" s="372">
        <f>$K2698*'Assumptions (T&amp;D)'!O$24</f>
        <v>0.02647150263</v>
      </c>
      <c r="X2815" s="372">
        <f>$K2698*'Assumptions (T&amp;D)'!P$24</f>
        <v>0.02647150263</v>
      </c>
      <c r="Y2815" s="372">
        <f>$K2698*'Assumptions (T&amp;D)'!Q$24</f>
        <v>0.02647150263</v>
      </c>
      <c r="Z2815" s="372">
        <f>$K2698*'Assumptions (T&amp;D)'!R$24</f>
        <v>0.02647150263</v>
      </c>
      <c r="AA2815" s="372">
        <f>$K2698*'Assumptions (T&amp;D)'!S$24</f>
        <v>0.02647150263</v>
      </c>
      <c r="AB2815" s="372">
        <f>$K2698*'Assumptions (T&amp;D)'!T$24</f>
        <v>0.02647150263</v>
      </c>
      <c r="AC2815" s="372">
        <f>$K2698*'Assumptions (T&amp;D)'!U$24</f>
        <v>0.02647150263</v>
      </c>
      <c r="AD2815" s="372">
        <f>$K2698*'Assumptions (T&amp;D)'!V$24</f>
        <v>0.02647150263</v>
      </c>
      <c r="AE2815" s="372">
        <f>$K2698*'Assumptions (T&amp;D)'!W$24</f>
        <v>0.01323575131</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0.01678072436</v>
      </c>
      <c r="M2816" s="372">
        <f>$L2698*'Assumptions (T&amp;D)'!D$24</f>
        <v>0.03230848797</v>
      </c>
      <c r="N2816" s="372">
        <f>$L2698*'Assumptions (T&amp;D)'!E$24</f>
        <v>0.02989206366</v>
      </c>
      <c r="O2816" s="372">
        <f>$L2698*'Assumptions (T&amp;D)'!F$24</f>
        <v>0.02765463375</v>
      </c>
      <c r="P2816" s="372">
        <f>$L2698*'Assumptions (T&amp;D)'!G$24</f>
        <v>0.02555144963</v>
      </c>
      <c r="Q2816" s="372">
        <f>$L2698*'Assumptions (T&amp;D)'!H$24</f>
        <v>0.0236720085</v>
      </c>
      <c r="R2816" s="372">
        <f>$L2698*'Assumptions (T&amp;D)'!I$24</f>
        <v>0.02188206457</v>
      </c>
      <c r="S2816" s="372">
        <f>$L2698*'Assumptions (T&amp;D)'!J$24</f>
        <v>0.02022636643</v>
      </c>
      <c r="T2816" s="372">
        <f>$L2698*'Assumptions (T&amp;D)'!K$24</f>
        <v>0.01995787484</v>
      </c>
      <c r="U2816" s="372">
        <f>$L2698*'Assumptions (T&amp;D)'!L$24</f>
        <v>0.01995787484</v>
      </c>
      <c r="V2816" s="372">
        <f>$L2698*'Assumptions (T&amp;D)'!M$24</f>
        <v>0.01995787484</v>
      </c>
      <c r="W2816" s="372">
        <f>$L2698*'Assumptions (T&amp;D)'!N$24</f>
        <v>0.01995787484</v>
      </c>
      <c r="X2816" s="372">
        <f>$L2698*'Assumptions (T&amp;D)'!O$24</f>
        <v>0.01995787484</v>
      </c>
      <c r="Y2816" s="372">
        <f>$L2698*'Assumptions (T&amp;D)'!P$24</f>
        <v>0.01995787484</v>
      </c>
      <c r="Z2816" s="372">
        <f>$L2698*'Assumptions (T&amp;D)'!Q$24</f>
        <v>0.01995787484</v>
      </c>
      <c r="AA2816" s="372">
        <f>$L2698*'Assumptions (T&amp;D)'!R$24</f>
        <v>0.01995787484</v>
      </c>
      <c r="AB2816" s="372">
        <f>$L2698*'Assumptions (T&amp;D)'!S$24</f>
        <v>0.01995787484</v>
      </c>
      <c r="AC2816" s="372">
        <f>$L2698*'Assumptions (T&amp;D)'!T$24</f>
        <v>0.01995787484</v>
      </c>
      <c r="AD2816" s="372">
        <f>$L2698*'Assumptions (T&amp;D)'!U$24</f>
        <v>0.01995787484</v>
      </c>
      <c r="AE2816" s="372">
        <f>$L2698*'Assumptions (T&amp;D)'!V$24</f>
        <v>0.01995787484</v>
      </c>
      <c r="AF2816" s="372">
        <f>$L2698*'Assumptions (T&amp;D)'!W$24</f>
        <v>0.009978937421</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0.03836636606</v>
      </c>
      <c r="N2817" s="372">
        <f>$M2698*'Assumptions (T&amp;D)'!D$24</f>
        <v>0.07386804346</v>
      </c>
      <c r="O2817" s="372">
        <f>$M2698*'Assumptions (T&amp;D)'!E$24</f>
        <v>0.06834328675</v>
      </c>
      <c r="P2817" s="372">
        <f>$M2698*'Assumptions (T&amp;D)'!F$24</f>
        <v>0.06322777127</v>
      </c>
      <c r="Q2817" s="372">
        <f>$M2698*'Assumptions (T&amp;D)'!G$24</f>
        <v>0.05841918673</v>
      </c>
      <c r="R2817" s="372">
        <f>$M2698*'Assumptions (T&amp;D)'!H$24</f>
        <v>0.05412215373</v>
      </c>
      <c r="S2817" s="372">
        <f>$M2698*'Assumptions (T&amp;D)'!I$24</f>
        <v>0.05002974135</v>
      </c>
      <c r="T2817" s="372">
        <f>$M2698*'Assumptions (T&amp;D)'!J$24</f>
        <v>0.0462442599</v>
      </c>
      <c r="U2817" s="372">
        <f>$M2698*'Assumptions (T&amp;D)'!K$24</f>
        <v>0.04563039804</v>
      </c>
      <c r="V2817" s="372">
        <f>$M2698*'Assumptions (T&amp;D)'!L$24</f>
        <v>0.04563039804</v>
      </c>
      <c r="W2817" s="372">
        <f>$M2698*'Assumptions (T&amp;D)'!M$24</f>
        <v>0.04563039804</v>
      </c>
      <c r="X2817" s="372">
        <f>$M2698*'Assumptions (T&amp;D)'!N$24</f>
        <v>0.04563039804</v>
      </c>
      <c r="Y2817" s="372">
        <f>$M2698*'Assumptions (T&amp;D)'!O$24</f>
        <v>0.04563039804</v>
      </c>
      <c r="Z2817" s="372">
        <f>$M2698*'Assumptions (T&amp;D)'!P$24</f>
        <v>0.04563039804</v>
      </c>
      <c r="AA2817" s="372">
        <f>$M2698*'Assumptions (T&amp;D)'!Q$24</f>
        <v>0.04563039804</v>
      </c>
      <c r="AB2817" s="372">
        <f>$M2698*'Assumptions (T&amp;D)'!R$24</f>
        <v>0.04563039804</v>
      </c>
      <c r="AC2817" s="372">
        <f>$M2698*'Assumptions (T&amp;D)'!S$24</f>
        <v>0.04563039804</v>
      </c>
      <c r="AD2817" s="372">
        <f>$M2698*'Assumptions (T&amp;D)'!T$24</f>
        <v>0.04563039804</v>
      </c>
      <c r="AE2817" s="372">
        <f>$M2698*'Assumptions (T&amp;D)'!U$24</f>
        <v>0.04563039804</v>
      </c>
      <c r="AF2817" s="372">
        <f>$M2698*'Assumptions (T&amp;D)'!V$24</f>
        <v>0.04563039804</v>
      </c>
      <c r="AG2817" s="372">
        <f>$M2698*'Assumptions (T&amp;D)'!W$24</f>
        <v>0.02281519902</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0.02165409383</v>
      </c>
      <c r="O2818" s="372">
        <f>$N2698*'Assumptions (T&amp;D)'!D$24</f>
        <v>0.04169134865</v>
      </c>
      <c r="P2818" s="372">
        <f>$N2698*'Assumptions (T&amp;D)'!E$24</f>
        <v>0.03857315914</v>
      </c>
      <c r="Q2818" s="372">
        <f>$N2698*'Assumptions (T&amp;D)'!F$24</f>
        <v>0.03568594663</v>
      </c>
      <c r="R2818" s="372">
        <f>$N2698*'Assumptions (T&amp;D)'!G$24</f>
        <v>0.03297196687</v>
      </c>
      <c r="S2818" s="372">
        <f>$N2698*'Assumptions (T&amp;D)'!H$24</f>
        <v>0.03054670836</v>
      </c>
      <c r="T2818" s="372">
        <f>$N2698*'Assumptions (T&amp;D)'!I$24</f>
        <v>0.02823693835</v>
      </c>
      <c r="U2818" s="372">
        <f>$N2698*'Assumptions (T&amp;D)'!J$24</f>
        <v>0.0261004011</v>
      </c>
      <c r="V2818" s="372">
        <f>$N2698*'Assumptions (T&amp;D)'!K$24</f>
        <v>0.02575393559</v>
      </c>
      <c r="W2818" s="372">
        <f>$N2698*'Assumptions (T&amp;D)'!L$24</f>
        <v>0.02575393559</v>
      </c>
      <c r="X2818" s="372">
        <f>$N2698*'Assumptions (T&amp;D)'!M$24</f>
        <v>0.02575393559</v>
      </c>
      <c r="Y2818" s="372">
        <f>$N2698*'Assumptions (T&amp;D)'!N$24</f>
        <v>0.02575393559</v>
      </c>
      <c r="Z2818" s="372">
        <f>$N2698*'Assumptions (T&amp;D)'!O$24</f>
        <v>0.02575393559</v>
      </c>
      <c r="AA2818" s="372">
        <f>$N2698*'Assumptions (T&amp;D)'!P$24</f>
        <v>0.02575393559</v>
      </c>
      <c r="AB2818" s="372">
        <f>$N2698*'Assumptions (T&amp;D)'!Q$24</f>
        <v>0.02575393559</v>
      </c>
      <c r="AC2818" s="372">
        <f>$N2698*'Assumptions (T&amp;D)'!R$24</f>
        <v>0.02575393559</v>
      </c>
      <c r="AD2818" s="372">
        <f>$N2698*'Assumptions (T&amp;D)'!S$24</f>
        <v>0.02575393559</v>
      </c>
      <c r="AE2818" s="372">
        <f>$N2698*'Assumptions (T&amp;D)'!T$24</f>
        <v>0.02575393559</v>
      </c>
      <c r="AF2818" s="372">
        <f>$N2698*'Assumptions (T&amp;D)'!U$24</f>
        <v>0.02575393559</v>
      </c>
      <c r="AG2818" s="372">
        <f>$N2698*'Assumptions (T&amp;D)'!V$24</f>
        <v>0.02575393559</v>
      </c>
      <c r="AH2818" s="372">
        <f>$N2698*'Assumptions (T&amp;D)'!W$24</f>
        <v>0.0128769678</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0.05238703663</v>
      </c>
      <c r="P2819" s="372">
        <f>$O2698*'Assumptions (T&amp;D)'!D$24</f>
        <v>0.1008625079</v>
      </c>
      <c r="Q2819" s="372">
        <f>$O2698*'Assumptions (T&amp;D)'!E$24</f>
        <v>0.09331877458</v>
      </c>
      <c r="R2819" s="372">
        <f>$O2698*'Assumptions (T&amp;D)'!F$24</f>
        <v>0.08633383637</v>
      </c>
      <c r="S2819" s="372">
        <f>$O2698*'Assumptions (T&amp;D)'!G$24</f>
        <v>0.07976799444</v>
      </c>
      <c r="T2819" s="372">
        <f>$O2698*'Assumptions (T&amp;D)'!H$24</f>
        <v>0.07390064634</v>
      </c>
      <c r="U2819" s="372">
        <f>$O2698*'Assumptions (T&amp;D)'!I$24</f>
        <v>0.06831269577</v>
      </c>
      <c r="V2819" s="372">
        <f>$O2698*'Assumptions (T&amp;D)'!J$24</f>
        <v>0.06314384148</v>
      </c>
      <c r="W2819" s="372">
        <f>$O2698*'Assumptions (T&amp;D)'!K$24</f>
        <v>0.0623056489</v>
      </c>
      <c r="X2819" s="372">
        <f>$O2698*'Assumptions (T&amp;D)'!L$24</f>
        <v>0.0623056489</v>
      </c>
      <c r="Y2819" s="372">
        <f>$O2698*'Assumptions (T&amp;D)'!M$24</f>
        <v>0.0623056489</v>
      </c>
      <c r="Z2819" s="372">
        <f>$O2698*'Assumptions (T&amp;D)'!N$24</f>
        <v>0.0623056489</v>
      </c>
      <c r="AA2819" s="372">
        <f>$O2698*'Assumptions (T&amp;D)'!O$24</f>
        <v>0.0623056489</v>
      </c>
      <c r="AB2819" s="372">
        <f>$O2698*'Assumptions (T&amp;D)'!P$24</f>
        <v>0.0623056489</v>
      </c>
      <c r="AC2819" s="372">
        <f>$O2698*'Assumptions (T&amp;D)'!Q$24</f>
        <v>0.0623056489</v>
      </c>
      <c r="AD2819" s="372">
        <f>$O2698*'Assumptions (T&amp;D)'!R$24</f>
        <v>0.0623056489</v>
      </c>
      <c r="AE2819" s="372">
        <f>$O2698*'Assumptions (T&amp;D)'!S$24</f>
        <v>0.0623056489</v>
      </c>
      <c r="AF2819" s="372">
        <f>$O2698*'Assumptions (T&amp;D)'!T$24</f>
        <v>0.0623056489</v>
      </c>
      <c r="AG2819" s="372">
        <f>$O2698*'Assumptions (T&amp;D)'!U$24</f>
        <v>0.0623056489</v>
      </c>
      <c r="AH2819" s="372">
        <f>$O2698*'Assumptions (T&amp;D)'!V$24</f>
        <v>0.0623056489</v>
      </c>
      <c r="AI2819" s="372">
        <f>$O2698*'Assumptions (T&amp;D)'!W$24</f>
        <v>0.03115282445</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0.03935966129</v>
      </c>
      <c r="Q2820" s="372">
        <f>$P2698*'Assumptions (T&amp;D)'!D$24</f>
        <v>0.07578046788</v>
      </c>
      <c r="R2820" s="372">
        <f>$P2698*'Assumptions (T&amp;D)'!E$24</f>
        <v>0.07011267665</v>
      </c>
      <c r="S2820" s="372">
        <f>$P2698*'Assumptions (T&amp;D)'!F$24</f>
        <v>0.06486472181</v>
      </c>
      <c r="T2820" s="372">
        <f>$P2698*'Assumptions (T&amp;D)'!G$24</f>
        <v>0.05993164426</v>
      </c>
      <c r="U2820" s="372">
        <f>$P2698*'Assumptions (T&amp;D)'!H$24</f>
        <v>0.0555233622</v>
      </c>
      <c r="V2820" s="372">
        <f>$P2698*'Assumptions (T&amp;D)'!I$24</f>
        <v>0.05132499833</v>
      </c>
      <c r="W2820" s="372">
        <f>$P2698*'Assumptions (T&amp;D)'!J$24</f>
        <v>0.04744151175</v>
      </c>
      <c r="X2820" s="372">
        <f>$P2698*'Assumptions (T&amp;D)'!K$24</f>
        <v>0.04681175717</v>
      </c>
      <c r="Y2820" s="372">
        <f>$P2698*'Assumptions (T&amp;D)'!L$24</f>
        <v>0.04681175717</v>
      </c>
      <c r="Z2820" s="372">
        <f>$P2698*'Assumptions (T&amp;D)'!M$24</f>
        <v>0.04681175717</v>
      </c>
      <c r="AA2820" s="372">
        <f>$P2698*'Assumptions (T&amp;D)'!N$24</f>
        <v>0.04681175717</v>
      </c>
      <c r="AB2820" s="372">
        <f>$P2698*'Assumptions (T&amp;D)'!O$24</f>
        <v>0.04681175717</v>
      </c>
      <c r="AC2820" s="372">
        <f>$P2698*'Assumptions (T&amp;D)'!P$24</f>
        <v>0.04681175717</v>
      </c>
      <c r="AD2820" s="372">
        <f>$P2698*'Assumptions (T&amp;D)'!Q$24</f>
        <v>0.04681175717</v>
      </c>
      <c r="AE2820" s="372">
        <f>$P2698*'Assumptions (T&amp;D)'!R$24</f>
        <v>0.04681175717</v>
      </c>
      <c r="AF2820" s="372">
        <f>$P2698*'Assumptions (T&amp;D)'!S$24</f>
        <v>0.04681175717</v>
      </c>
      <c r="AG2820" s="372">
        <f>$P2698*'Assumptions (T&amp;D)'!T$24</f>
        <v>0.04681175717</v>
      </c>
      <c r="AH2820" s="372">
        <f>$P2698*'Assumptions (T&amp;D)'!U$24</f>
        <v>0.04681175717</v>
      </c>
      <c r="AI2820" s="372">
        <f>$P2698*'Assumptions (T&amp;D)'!V$24</f>
        <v>0.04681175717</v>
      </c>
      <c r="AJ2820" s="372">
        <f>$P2698*'Assumptions (T&amp;D)'!W$24</f>
        <v>0.02340587858</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0.08984581607</v>
      </c>
      <c r="R2821" s="372">
        <f>$Q2698*'Assumptions (T&amp;D)'!D$24</f>
        <v>0.1729831445</v>
      </c>
      <c r="S2821" s="372">
        <f>$Q2698*'Assumptions (T&amp;D)'!E$24</f>
        <v>0.160045347</v>
      </c>
      <c r="T2821" s="372">
        <f>$Q2698*'Assumptions (T&amp;D)'!F$24</f>
        <v>0.1480659049</v>
      </c>
      <c r="U2821" s="372">
        <f>$Q2698*'Assumptions (T&amp;D)'!G$24</f>
        <v>0.1368052293</v>
      </c>
      <c r="V2821" s="372">
        <f>$Q2698*'Assumptions (T&amp;D)'!H$24</f>
        <v>0.1267424979</v>
      </c>
      <c r="W2821" s="372">
        <f>$Q2698*'Assumptions (T&amp;D)'!I$24</f>
        <v>0.1171589442</v>
      </c>
      <c r="X2821" s="372">
        <f>$Q2698*'Assumptions (T&amp;D)'!J$24</f>
        <v>0.108294157</v>
      </c>
      <c r="Y2821" s="372">
        <f>$Q2698*'Assumptions (T&amp;D)'!K$24</f>
        <v>0.1068566239</v>
      </c>
      <c r="Z2821" s="372">
        <f>$Q2698*'Assumptions (T&amp;D)'!L$24</f>
        <v>0.1068566239</v>
      </c>
      <c r="AA2821" s="372">
        <f>$Q2698*'Assumptions (T&amp;D)'!M$24</f>
        <v>0.1068566239</v>
      </c>
      <c r="AB2821" s="372">
        <f>$Q2698*'Assumptions (T&amp;D)'!N$24</f>
        <v>0.1068566239</v>
      </c>
      <c r="AC2821" s="372">
        <f>$Q2698*'Assumptions (T&amp;D)'!O$24</f>
        <v>0.1068566239</v>
      </c>
      <c r="AD2821" s="372">
        <f>$Q2698*'Assumptions (T&amp;D)'!P$24</f>
        <v>0.1068566239</v>
      </c>
      <c r="AE2821" s="372">
        <f>$Q2698*'Assumptions (T&amp;D)'!Q$24</f>
        <v>0.1068566239</v>
      </c>
      <c r="AF2821" s="372">
        <f>$Q2698*'Assumptions (T&amp;D)'!R$24</f>
        <v>0.1068566239</v>
      </c>
      <c r="AG2821" s="372">
        <f>$Q2698*'Assumptions (T&amp;D)'!S$24</f>
        <v>0.1068566239</v>
      </c>
      <c r="AH2821" s="372">
        <f>$Q2698*'Assumptions (T&amp;D)'!T$24</f>
        <v>0.1068566239</v>
      </c>
      <c r="AI2821" s="372">
        <f>$Q2698*'Assumptions (T&amp;D)'!U$24</f>
        <v>0.1068566239</v>
      </c>
      <c r="AJ2821" s="372">
        <f>$Q2698*'Assumptions (T&amp;D)'!V$24</f>
        <v>0.1068566239</v>
      </c>
      <c r="AK2821" s="372">
        <f>$Q2698*'Assumptions (T&amp;D)'!W$24</f>
        <v>0.05342831196</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0.03224677135</v>
      </c>
      <c r="S2822" s="372">
        <f>$R2698*'Assumptions (T&amp;D)'!D$24</f>
        <v>0.06208578377</v>
      </c>
      <c r="T2822" s="372">
        <f>$R2698*'Assumptions (T&amp;D)'!E$24</f>
        <v>0.0574422487</v>
      </c>
      <c r="U2822" s="372">
        <f>$R2698*'Assumptions (T&amp;D)'!F$24</f>
        <v>0.05314267918</v>
      </c>
      <c r="V2822" s="372">
        <f>$R2698*'Assumptions (T&amp;D)'!G$24</f>
        <v>0.04910108384</v>
      </c>
      <c r="W2822" s="372">
        <f>$R2698*'Assumptions (T&amp;D)'!H$24</f>
        <v>0.04548944545</v>
      </c>
      <c r="X2822" s="372">
        <f>$R2698*'Assumptions (T&amp;D)'!I$24</f>
        <v>0.04204978984</v>
      </c>
      <c r="Y2822" s="372">
        <f>$R2698*'Assumptions (T&amp;D)'!J$24</f>
        <v>0.0388681084</v>
      </c>
      <c r="Z2822" s="372">
        <f>$R2698*'Assumptions (T&amp;D)'!K$24</f>
        <v>0.03835216006</v>
      </c>
      <c r="AA2822" s="372">
        <f>$R2698*'Assumptions (T&amp;D)'!L$24</f>
        <v>0.03835216006</v>
      </c>
      <c r="AB2822" s="372">
        <f>$R2698*'Assumptions (T&amp;D)'!M$24</f>
        <v>0.03835216006</v>
      </c>
      <c r="AC2822" s="372">
        <f>$R2698*'Assumptions (T&amp;D)'!N$24</f>
        <v>0.03835216006</v>
      </c>
      <c r="AD2822" s="372">
        <f>$R2698*'Assumptions (T&amp;D)'!O$24</f>
        <v>0.03835216006</v>
      </c>
      <c r="AE2822" s="372">
        <f>$R2698*'Assumptions (T&amp;D)'!P$24</f>
        <v>0.03835216006</v>
      </c>
      <c r="AF2822" s="372">
        <f>$R2698*'Assumptions (T&amp;D)'!Q$24</f>
        <v>0.03835216006</v>
      </c>
      <c r="AG2822" s="372">
        <f>$R2698*'Assumptions (T&amp;D)'!R$24</f>
        <v>0.03835216006</v>
      </c>
      <c r="AH2822" s="372">
        <f>$R2698*'Assumptions (T&amp;D)'!S$24</f>
        <v>0.03835216006</v>
      </c>
      <c r="AI2822" s="372">
        <f>$R2698*'Assumptions (T&amp;D)'!T$24</f>
        <v>0.03835216006</v>
      </c>
      <c r="AJ2822" s="372">
        <f>$R2698*'Assumptions (T&amp;D)'!U$24</f>
        <v>0.03835216006</v>
      </c>
      <c r="AK2822" s="372">
        <f>$R2698*'Assumptions (T&amp;D)'!V$24</f>
        <v>0.03835216006</v>
      </c>
      <c r="AL2822" s="372">
        <f>$R2698*'Assumptions (T&amp;D)'!W$24</f>
        <v>0.01917608003</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0.04852548882</v>
      </c>
      <c r="T2823" s="372">
        <f>$S2698*'Assumptions (T&amp;D)'!D$24</f>
        <v>0.09342774114</v>
      </c>
      <c r="U2823" s="372">
        <f>$S2698*'Assumptions (T&amp;D)'!E$24</f>
        <v>0.08644007075</v>
      </c>
      <c r="V2823" s="372">
        <f>$S2698*'Assumptions (T&amp;D)'!F$24</f>
        <v>0.07997000557</v>
      </c>
      <c r="W2823" s="372">
        <f>$S2698*'Assumptions (T&amp;D)'!G$24</f>
        <v>0.07388814431</v>
      </c>
      <c r="X2823" s="372">
        <f>$S2698*'Assumptions (T&amp;D)'!H$24</f>
        <v>0.06845328956</v>
      </c>
      <c r="Y2823" s="372">
        <f>$S2698*'Assumptions (T&amp;D)'!I$24</f>
        <v>0.06327723742</v>
      </c>
      <c r="Z2823" s="372">
        <f>$S2698*'Assumptions (T&amp;D)'!J$24</f>
        <v>0.05848938919</v>
      </c>
      <c r="AA2823" s="372">
        <f>$S2698*'Assumptions (T&amp;D)'!K$24</f>
        <v>0.05771298137</v>
      </c>
      <c r="AB2823" s="372">
        <f>$S2698*'Assumptions (T&amp;D)'!L$24</f>
        <v>0.05771298137</v>
      </c>
      <c r="AC2823" s="372">
        <f>$S2698*'Assumptions (T&amp;D)'!M$24</f>
        <v>0.05771298137</v>
      </c>
      <c r="AD2823" s="372">
        <f>$S2698*'Assumptions (T&amp;D)'!N$24</f>
        <v>0.05771298137</v>
      </c>
      <c r="AE2823" s="372">
        <f>$S2698*'Assumptions (T&amp;D)'!O$24</f>
        <v>0.05771298137</v>
      </c>
      <c r="AF2823" s="372">
        <f>$S2698*'Assumptions (T&amp;D)'!P$24</f>
        <v>0.05771298137</v>
      </c>
      <c r="AG2823" s="372">
        <f>$S2698*'Assumptions (T&amp;D)'!Q$24</f>
        <v>0.05771298137</v>
      </c>
      <c r="AH2823" s="372">
        <f>$S2698*'Assumptions (T&amp;D)'!R$24</f>
        <v>0.05771298137</v>
      </c>
      <c r="AI2823" s="372">
        <f>$S2698*'Assumptions (T&amp;D)'!S$24</f>
        <v>0.05771298137</v>
      </c>
      <c r="AJ2823" s="372">
        <f>$S2698*'Assumptions (T&amp;D)'!T$24</f>
        <v>0.05771298137</v>
      </c>
      <c r="AK2823" s="372">
        <f>$S2698*'Assumptions (T&amp;D)'!U$24</f>
        <v>0.05771298137</v>
      </c>
      <c r="AL2823" s="372">
        <f>$S2698*'Assumptions (T&amp;D)'!V$24</f>
        <v>0.05771298137</v>
      </c>
      <c r="AM2823" s="372">
        <f>$S2698*'Assumptions (T&amp;D)'!W$24</f>
        <v>0.02885649068</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0.05711853651</v>
      </c>
      <c r="U2824" s="372">
        <f>$T2698*'Assumptions (T&amp;D)'!D$24</f>
        <v>0.1099722223</v>
      </c>
      <c r="V2824" s="372">
        <f>$T2698*'Assumptions (T&amp;D)'!E$24</f>
        <v>0.101747153</v>
      </c>
      <c r="W2824" s="372">
        <f>$T2698*'Assumptions (T&amp;D)'!F$24</f>
        <v>0.09413134817</v>
      </c>
      <c r="X2824" s="372">
        <f>$T2698*'Assumptions (T&amp;D)'!G$24</f>
        <v>0.08697249159</v>
      </c>
      <c r="Y2824" s="372">
        <f>$T2698*'Assumptions (T&amp;D)'!H$24</f>
        <v>0.0805752155</v>
      </c>
      <c r="Z2824" s="372">
        <f>$T2698*'Assumptions (T&amp;D)'!I$24</f>
        <v>0.07448257161</v>
      </c>
      <c r="AA2824" s="372">
        <f>$T2698*'Assumptions (T&amp;D)'!J$24</f>
        <v>0.06884687601</v>
      </c>
      <c r="AB2824" s="372">
        <f>$T2698*'Assumptions (T&amp;D)'!K$24</f>
        <v>0.06793297942</v>
      </c>
      <c r="AC2824" s="372">
        <f>$T2698*'Assumptions (T&amp;D)'!L$24</f>
        <v>0.06793297942</v>
      </c>
      <c r="AD2824" s="372">
        <f>$T2698*'Assumptions (T&amp;D)'!M$24</f>
        <v>0.06793297942</v>
      </c>
      <c r="AE2824" s="372">
        <f>$T2698*'Assumptions (T&amp;D)'!N$24</f>
        <v>0.06793297942</v>
      </c>
      <c r="AF2824" s="372">
        <f>$T2698*'Assumptions (T&amp;D)'!O$24</f>
        <v>0.06793297942</v>
      </c>
      <c r="AG2824" s="372">
        <f>$T2698*'Assumptions (T&amp;D)'!P$24</f>
        <v>0.06793297942</v>
      </c>
      <c r="AH2824" s="372">
        <f>$T2698*'Assumptions (T&amp;D)'!Q$24</f>
        <v>0.06793297942</v>
      </c>
      <c r="AI2824" s="372">
        <f>$T2698*'Assumptions (T&amp;D)'!R$24</f>
        <v>0.06793297942</v>
      </c>
      <c r="AJ2824" s="372">
        <f>$T2698*'Assumptions (T&amp;D)'!S$24</f>
        <v>0.06793297942</v>
      </c>
      <c r="AK2824" s="372">
        <f>$T2698*'Assumptions (T&amp;D)'!T$24</f>
        <v>0.06793297942</v>
      </c>
      <c r="AL2824" s="372">
        <f>$T2698*'Assumptions (T&amp;D)'!U$24</f>
        <v>0.06793297942</v>
      </c>
      <c r="AM2824" s="372">
        <f>$T2698*'Assumptions (T&amp;D)'!V$24</f>
        <v>0.06793297942</v>
      </c>
      <c r="AN2824" s="372">
        <f>$T2698*'Assumptions (T&amp;D)'!W$24</f>
        <v>0.03396648971</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0.05784002037</v>
      </c>
      <c r="V2825" s="372">
        <f>$U2698*'Assumptions (T&amp;D)'!D$24</f>
        <v>0.1113613192</v>
      </c>
      <c r="W2825" s="372">
        <f>$U2698*'Assumptions (T&amp;D)'!E$24</f>
        <v>0.1030323563</v>
      </c>
      <c r="X2825" s="372">
        <f>$U2698*'Assumptions (T&amp;D)'!F$24</f>
        <v>0.09532035357</v>
      </c>
      <c r="Y2825" s="372">
        <f>$U2698*'Assumptions (T&amp;D)'!G$24</f>
        <v>0.08807107102</v>
      </c>
      <c r="Z2825" s="372">
        <f>$U2698*'Assumptions (T&amp;D)'!H$24</f>
        <v>0.08159298874</v>
      </c>
      <c r="AA2825" s="372">
        <f>$U2698*'Assumptions (T&amp;D)'!I$24</f>
        <v>0.07542338656</v>
      </c>
      <c r="AB2825" s="372">
        <f>$U2698*'Assumptions (T&amp;D)'!J$24</f>
        <v>0.06971650455</v>
      </c>
      <c r="AC2825" s="372">
        <f>$U2698*'Assumptions (T&amp;D)'!K$24</f>
        <v>0.06879106423</v>
      </c>
      <c r="AD2825" s="372">
        <f>$U2698*'Assumptions (T&amp;D)'!L$24</f>
        <v>0.06879106423</v>
      </c>
      <c r="AE2825" s="372">
        <f>$U2698*'Assumptions (T&amp;D)'!M$24</f>
        <v>0.06879106423</v>
      </c>
      <c r="AF2825" s="372">
        <f>$U2698*'Assumptions (T&amp;D)'!N$24</f>
        <v>0.06879106423</v>
      </c>
      <c r="AG2825" s="372">
        <f>$U2698*'Assumptions (T&amp;D)'!O$24</f>
        <v>0.06879106423</v>
      </c>
      <c r="AH2825" s="372">
        <f>$U2698*'Assumptions (T&amp;D)'!P$24</f>
        <v>0.06879106423</v>
      </c>
      <c r="AI2825" s="372">
        <f>$U2698*'Assumptions (T&amp;D)'!Q$24</f>
        <v>0.06879106423</v>
      </c>
      <c r="AJ2825" s="372">
        <f>$U2698*'Assumptions (T&amp;D)'!R$24</f>
        <v>0.06879106423</v>
      </c>
      <c r="AK2825" s="372">
        <f>$U2698*'Assumptions (T&amp;D)'!S$24</f>
        <v>0.06879106423</v>
      </c>
      <c r="AL2825" s="372">
        <f>$U2698*'Assumptions (T&amp;D)'!T$24</f>
        <v>0.06879106423</v>
      </c>
      <c r="AM2825" s="372">
        <f>$U2698*'Assumptions (T&amp;D)'!U$24</f>
        <v>0.06879106423</v>
      </c>
      <c r="AN2825" s="372">
        <f>$U2698*'Assumptions (T&amp;D)'!V$24</f>
        <v>0.06879106423</v>
      </c>
      <c r="AO2825" s="372">
        <f>$U2698*'Assumptions (T&amp;D)'!W$24</f>
        <v>0.03439553211</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0.05995157505</v>
      </c>
      <c r="W2826" s="372">
        <f>$V2698*'Assumptions (T&amp;D)'!D$24</f>
        <v>0.1154267658</v>
      </c>
      <c r="X2826" s="372">
        <f>$V2698*'Assumptions (T&amp;D)'!E$24</f>
        <v>0.106793739</v>
      </c>
      <c r="Y2826" s="372">
        <f>$V2698*'Assumptions (T&amp;D)'!F$24</f>
        <v>0.09880019568</v>
      </c>
      <c r="Z2826" s="372">
        <f>$V2698*'Assumptions (T&amp;D)'!G$24</f>
        <v>0.09128626494</v>
      </c>
      <c r="AA2826" s="372">
        <f>$V2698*'Assumptions (T&amp;D)'!H$24</f>
        <v>0.08457168853</v>
      </c>
      <c r="AB2826" s="372">
        <f>$V2698*'Assumptions (T&amp;D)'!I$24</f>
        <v>0.07817685386</v>
      </c>
      <c r="AC2826" s="372">
        <f>$V2698*'Assumptions (T&amp;D)'!J$24</f>
        <v>0.07226163179</v>
      </c>
      <c r="AD2826" s="372">
        <f>$V2698*'Assumptions (T&amp;D)'!K$24</f>
        <v>0.07130240659</v>
      </c>
      <c r="AE2826" s="372">
        <f>$V2698*'Assumptions (T&amp;D)'!L$24</f>
        <v>0.07130240659</v>
      </c>
      <c r="AF2826" s="372">
        <f>$V2698*'Assumptions (T&amp;D)'!M$24</f>
        <v>0.07130240659</v>
      </c>
      <c r="AG2826" s="372">
        <f>$V2698*'Assumptions (T&amp;D)'!N$24</f>
        <v>0.07130240659</v>
      </c>
      <c r="AH2826" s="372">
        <f>$V2698*'Assumptions (T&amp;D)'!O$24</f>
        <v>0.07130240659</v>
      </c>
      <c r="AI2826" s="372">
        <f>$V2698*'Assumptions (T&amp;D)'!P$24</f>
        <v>0.07130240659</v>
      </c>
      <c r="AJ2826" s="372">
        <f>$V2698*'Assumptions (T&amp;D)'!Q$24</f>
        <v>0.07130240659</v>
      </c>
      <c r="AK2826" s="372">
        <f>$V2698*'Assumptions (T&amp;D)'!R$24</f>
        <v>0.07130240659</v>
      </c>
      <c r="AL2826" s="372">
        <f>$V2698*'Assumptions (T&amp;D)'!S$24</f>
        <v>0.07130240659</v>
      </c>
      <c r="AM2826" s="372">
        <f>$V2698*'Assumptions (T&amp;D)'!T$24</f>
        <v>0.07130240659</v>
      </c>
      <c r="AN2826" s="372">
        <f>$V2698*'Assumptions (T&amp;D)'!U$24</f>
        <v>0.07130240659</v>
      </c>
      <c r="AO2826" s="372">
        <f>$V2698*'Assumptions (T&amp;D)'!V$24</f>
        <v>0.07130240659</v>
      </c>
      <c r="AP2826" s="372">
        <f>$V2698*'Assumptions (T&amp;D)'!W$24</f>
        <v>0.0356512033</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0.06113549697</v>
      </c>
      <c r="X2827" s="372">
        <f>$W2698*'Assumptions (T&amp;D)'!D$24</f>
        <v>0.1177062102</v>
      </c>
      <c r="Y2827" s="372">
        <f>$W2698*'Assumptions (T&amp;D)'!E$24</f>
        <v>0.1089026986</v>
      </c>
      <c r="Z2827" s="372">
        <f>$W2698*'Assumptions (T&amp;D)'!F$24</f>
        <v>0.100751299</v>
      </c>
      <c r="AA2827" s="372">
        <f>$W2698*'Assumptions (T&amp;D)'!G$24</f>
        <v>0.09308898339</v>
      </c>
      <c r="AB2827" s="372">
        <f>$W2698*'Assumptions (T&amp;D)'!H$24</f>
        <v>0.08624180773</v>
      </c>
      <c r="AC2827" s="372">
        <f>$W2698*'Assumptions (T&amp;D)'!I$24</f>
        <v>0.07972068805</v>
      </c>
      <c r="AD2827" s="372">
        <f>$W2698*'Assumptions (T&amp;D)'!J$24</f>
        <v>0.07368865235</v>
      </c>
      <c r="AE2827" s="372">
        <f>$W2698*'Assumptions (T&amp;D)'!K$24</f>
        <v>0.0727104844</v>
      </c>
      <c r="AF2827" s="372">
        <f>$W2698*'Assumptions (T&amp;D)'!L$24</f>
        <v>0.0727104844</v>
      </c>
      <c r="AG2827" s="372">
        <f>$W2698*'Assumptions (T&amp;D)'!M$24</f>
        <v>0.0727104844</v>
      </c>
      <c r="AH2827" s="372">
        <f>$W2698*'Assumptions (T&amp;D)'!N$24</f>
        <v>0.0727104844</v>
      </c>
      <c r="AI2827" s="372">
        <f>$W2698*'Assumptions (T&amp;D)'!O$24</f>
        <v>0.0727104844</v>
      </c>
      <c r="AJ2827" s="372">
        <f>$W2698*'Assumptions (T&amp;D)'!P$24</f>
        <v>0.0727104844</v>
      </c>
      <c r="AK2827" s="372">
        <f>$W2698*'Assumptions (T&amp;D)'!Q$24</f>
        <v>0.0727104844</v>
      </c>
      <c r="AL2827" s="372">
        <f>$W2698*'Assumptions (T&amp;D)'!R$24</f>
        <v>0.0727104844</v>
      </c>
      <c r="AM2827" s="372">
        <f>$W2698*'Assumptions (T&amp;D)'!S$24</f>
        <v>0.0727104844</v>
      </c>
      <c r="AN2827" s="372">
        <f>$W2698*'Assumptions (T&amp;D)'!T$24</f>
        <v>0.0727104844</v>
      </c>
      <c r="AO2827" s="372">
        <f>$W2698*'Assumptions (T&amp;D)'!U$24</f>
        <v>0.0727104844</v>
      </c>
      <c r="AP2827" s="372">
        <f>$W2698*'Assumptions (T&amp;D)'!V$24</f>
        <v>0.0727104844</v>
      </c>
      <c r="AQ2827" s="372">
        <f>$W2698*'Assumptions (T&amp;D)'!W$24</f>
        <v>0.0363552422</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0.06826599038</v>
      </c>
      <c r="Y2828" s="372">
        <f>$X2698*'Assumptions (T&amp;D)'!D$24</f>
        <v>0.1314347868</v>
      </c>
      <c r="Z2828" s="372">
        <f>$X2698*'Assumptions (T&amp;D)'!E$24</f>
        <v>0.1216044842</v>
      </c>
      <c r="AA2828" s="372">
        <f>$X2698*'Assumptions (T&amp;D)'!F$24</f>
        <v>0.1125023521</v>
      </c>
      <c r="AB2828" s="372">
        <f>$X2698*'Assumptions (T&amp;D)'!G$24</f>
        <v>0.103946348</v>
      </c>
      <c r="AC2828" s="372">
        <f>$X2698*'Assumptions (T&amp;D)'!H$24</f>
        <v>0.0963005571</v>
      </c>
      <c r="AD2828" s="372">
        <f>$X2698*'Assumptions (T&amp;D)'!I$24</f>
        <v>0.08901885146</v>
      </c>
      <c r="AE2828" s="372">
        <f>$X2698*'Assumptions (T&amp;D)'!J$24</f>
        <v>0.08228327374</v>
      </c>
      <c r="AF2828" s="372">
        <f>$X2698*'Assumptions (T&amp;D)'!K$24</f>
        <v>0.08119101789</v>
      </c>
      <c r="AG2828" s="372">
        <f>$X2698*'Assumptions (T&amp;D)'!L$24</f>
        <v>0.08119101789</v>
      </c>
      <c r="AH2828" s="372">
        <f>$X2698*'Assumptions (T&amp;D)'!M$24</f>
        <v>0.08119101789</v>
      </c>
      <c r="AI2828" s="372">
        <f>$X2698*'Assumptions (T&amp;D)'!N$24</f>
        <v>0.08119101789</v>
      </c>
      <c r="AJ2828" s="372">
        <f>$X2698*'Assumptions (T&amp;D)'!O$24</f>
        <v>0.08119101789</v>
      </c>
      <c r="AK2828" s="372">
        <f>$X2698*'Assumptions (T&amp;D)'!P$24</f>
        <v>0.08119101789</v>
      </c>
      <c r="AL2828" s="372">
        <f>$X2698*'Assumptions (T&amp;D)'!Q$24</f>
        <v>0.08119101789</v>
      </c>
      <c r="AM2828" s="372">
        <f>$X2698*'Assumptions (T&amp;D)'!R$24</f>
        <v>0.08119101789</v>
      </c>
      <c r="AN2828" s="372">
        <f>$X2698*'Assumptions (T&amp;D)'!S$24</f>
        <v>0.08119101789</v>
      </c>
      <c r="AO2828" s="372">
        <f>$X2698*'Assumptions (T&amp;D)'!T$24</f>
        <v>0.08119101789</v>
      </c>
      <c r="AP2828" s="372">
        <f>$X2698*'Assumptions (T&amp;D)'!U$24</f>
        <v>0.08119101789</v>
      </c>
      <c r="AQ2828" s="372">
        <f>$X2698*'Assumptions (T&amp;D)'!V$24</f>
        <v>0.08119101789</v>
      </c>
      <c r="AR2828" s="372">
        <f>$X2698*'Assumptions (T&amp;D)'!W$24</f>
        <v>0.04059550895</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0.07038796011</v>
      </c>
      <c r="Z2829" s="372">
        <f>$Y2698*'Assumptions (T&amp;D)'!D$24</f>
        <v>0.1355202859</v>
      </c>
      <c r="AA2829" s="372">
        <f>$Y2698*'Assumptions (T&amp;D)'!E$24</f>
        <v>0.1253844196</v>
      </c>
      <c r="AB2829" s="372">
        <f>$Y2698*'Assumptions (T&amp;D)'!F$24</f>
        <v>0.1159993583</v>
      </c>
      <c r="AC2829" s="372">
        <f>$Y2698*'Assumptions (T&amp;D)'!G$24</f>
        <v>0.1071774006</v>
      </c>
      <c r="AD2829" s="372">
        <f>$Y2698*'Assumptions (T&amp;D)'!H$24</f>
        <v>0.09929394906</v>
      </c>
      <c r="AE2829" s="372">
        <f>$Y2698*'Assumptions (T&amp;D)'!I$24</f>
        <v>0.09178589998</v>
      </c>
      <c r="AF2829" s="372">
        <f>$Y2698*'Assumptions (T&amp;D)'!J$24</f>
        <v>0.08484095459</v>
      </c>
      <c r="AG2829" s="372">
        <f>$Y2698*'Assumptions (T&amp;D)'!K$24</f>
        <v>0.08371474722</v>
      </c>
      <c r="AH2829" s="372">
        <f>$Y2698*'Assumptions (T&amp;D)'!L$24</f>
        <v>0.08371474722</v>
      </c>
      <c r="AI2829" s="372">
        <f>$Y2698*'Assumptions (T&amp;D)'!M$24</f>
        <v>0.08371474722</v>
      </c>
      <c r="AJ2829" s="372">
        <f>$Y2698*'Assumptions (T&amp;D)'!N$24</f>
        <v>0.08371474722</v>
      </c>
      <c r="AK2829" s="372">
        <f>$Y2698*'Assumptions (T&amp;D)'!O$24</f>
        <v>0.08371474722</v>
      </c>
      <c r="AL2829" s="372">
        <f>$Y2698*'Assumptions (T&amp;D)'!P$24</f>
        <v>0.08371474722</v>
      </c>
      <c r="AM2829" s="372">
        <f>$Y2698*'Assumptions (T&amp;D)'!Q$24</f>
        <v>0.08371474722</v>
      </c>
      <c r="AN2829" s="372">
        <f>$Y2698*'Assumptions (T&amp;D)'!R$24</f>
        <v>0.08371474722</v>
      </c>
      <c r="AO2829" s="372">
        <f>$Y2698*'Assumptions (T&amp;D)'!S$24</f>
        <v>0.08371474722</v>
      </c>
      <c r="AP2829" s="372">
        <f>$Y2698*'Assumptions (T&amp;D)'!T$24</f>
        <v>0.08371474722</v>
      </c>
      <c r="AQ2829" s="372">
        <f>$Y2698*'Assumptions (T&amp;D)'!U$24</f>
        <v>0.08371474722</v>
      </c>
      <c r="AR2829" s="372">
        <f>$Y2698*'Assumptions (T&amp;D)'!V$24</f>
        <v>0.08371474722</v>
      </c>
      <c r="AS2829" s="372">
        <f>$Y2698*'Assumptions (T&amp;D)'!W$24</f>
        <v>0.04185737361</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0.0725671165</v>
      </c>
      <c r="AA2830" s="372">
        <f>$Z2698*'Assumptions (T&amp;D)'!D$24</f>
        <v>0.1397158883</v>
      </c>
      <c r="AB2830" s="372">
        <f>$Z2698*'Assumptions (T&amp;D)'!E$24</f>
        <v>0.1292662235</v>
      </c>
      <c r="AC2830" s="372">
        <f>$Z2698*'Assumptions (T&amp;D)'!F$24</f>
        <v>0.119590608</v>
      </c>
      <c r="AD2830" s="372">
        <f>$Z2698*'Assumptions (T&amp;D)'!G$24</f>
        <v>0.1104955294</v>
      </c>
      <c r="AE2830" s="372">
        <f>$Z2698*'Assumptions (T&amp;D)'!H$24</f>
        <v>0.1023680123</v>
      </c>
      <c r="AF2830" s="372">
        <f>$Z2698*'Assumptions (T&amp;D)'!I$24</f>
        <v>0.09462751992</v>
      </c>
      <c r="AG2830" s="372">
        <f>$Z2698*'Assumptions (T&amp;D)'!J$24</f>
        <v>0.08746756442</v>
      </c>
      <c r="AH2830" s="372">
        <f>$Z2698*'Assumptions (T&amp;D)'!K$24</f>
        <v>0.08630649056</v>
      </c>
      <c r="AI2830" s="372">
        <f>$Z2698*'Assumptions (T&amp;D)'!L$24</f>
        <v>0.08630649056</v>
      </c>
      <c r="AJ2830" s="372">
        <f>$Z2698*'Assumptions (T&amp;D)'!M$24</f>
        <v>0.08630649056</v>
      </c>
      <c r="AK2830" s="372">
        <f>$Z2698*'Assumptions (T&amp;D)'!N$24</f>
        <v>0.08630649056</v>
      </c>
      <c r="AL2830" s="372">
        <f>$Z2698*'Assumptions (T&amp;D)'!O$24</f>
        <v>0.08630649056</v>
      </c>
      <c r="AM2830" s="372">
        <f>$Z2698*'Assumptions (T&amp;D)'!P$24</f>
        <v>0.08630649056</v>
      </c>
      <c r="AN2830" s="372">
        <f>$Z2698*'Assumptions (T&amp;D)'!Q$24</f>
        <v>0.08630649056</v>
      </c>
      <c r="AO2830" s="372">
        <f>$Z2698*'Assumptions (T&amp;D)'!R$24</f>
        <v>0.08630649056</v>
      </c>
      <c r="AP2830" s="372">
        <f>$Z2698*'Assumptions (T&amp;D)'!S$24</f>
        <v>0.08630649056</v>
      </c>
      <c r="AQ2830" s="372">
        <f>$Z2698*'Assumptions (T&amp;D)'!T$24</f>
        <v>0.08630649056</v>
      </c>
      <c r="AR2830" s="372">
        <f>$Z2698*'Assumptions (T&amp;D)'!U$24</f>
        <v>0.08630649056</v>
      </c>
      <c r="AS2830" s="372">
        <f>$Z2698*'Assumptions (T&amp;D)'!V$24</f>
        <v>0.08630649056</v>
      </c>
      <c r="AT2830" s="372">
        <f>$Z2698*'Assumptions (T&amp;D)'!W$24</f>
        <v>0.04315324528</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0.07480489066</v>
      </c>
      <c r="AB2831" s="372">
        <f>$AA2698*'Assumptions (T&amp;D)'!D$24</f>
        <v>0.1440243495</v>
      </c>
      <c r="AC2831" s="372">
        <f>$AA2698*'Assumptions (T&amp;D)'!E$24</f>
        <v>0.1332524452</v>
      </c>
      <c r="AD2831" s="372">
        <f>$AA2698*'Assumptions (T&amp;D)'!F$24</f>
        <v>0.1232784598</v>
      </c>
      <c r="AE2831" s="372">
        <f>$AA2698*'Assumptions (T&amp;D)'!G$24</f>
        <v>0.1139029135</v>
      </c>
      <c r="AF2831" s="372">
        <f>$AA2698*'Assumptions (T&amp;D)'!H$24</f>
        <v>0.1055247658</v>
      </c>
      <c r="AG2831" s="372">
        <f>$AA2698*'Assumptions (T&amp;D)'!I$24</f>
        <v>0.09754557742</v>
      </c>
      <c r="AH2831" s="372">
        <f>$AA2698*'Assumptions (T&amp;D)'!J$24</f>
        <v>0.09016482821</v>
      </c>
      <c r="AI2831" s="372">
        <f>$AA2698*'Assumptions (T&amp;D)'!K$24</f>
        <v>0.08896794996</v>
      </c>
      <c r="AJ2831" s="372">
        <f>$AA2698*'Assumptions (T&amp;D)'!L$24</f>
        <v>0.08896794996</v>
      </c>
      <c r="AK2831" s="372">
        <f>$AA2698*'Assumptions (T&amp;D)'!M$24</f>
        <v>0.08896794996</v>
      </c>
      <c r="AL2831" s="372">
        <f>$AA2698*'Assumptions (T&amp;D)'!N$24</f>
        <v>0.08896794996</v>
      </c>
      <c r="AM2831" s="372">
        <f>$AA2698*'Assumptions (T&amp;D)'!O$24</f>
        <v>0.08896794996</v>
      </c>
      <c r="AN2831" s="372">
        <f>$AA2698*'Assumptions (T&amp;D)'!P$24</f>
        <v>0.08896794996</v>
      </c>
      <c r="AO2831" s="372">
        <f>$AA2698*'Assumptions (T&amp;D)'!Q$24</f>
        <v>0.08896794996</v>
      </c>
      <c r="AP2831" s="372">
        <f>$AA2698*'Assumptions (T&amp;D)'!R$24</f>
        <v>0.08896794996</v>
      </c>
      <c r="AQ2831" s="372">
        <f>$AA2698*'Assumptions (T&amp;D)'!S$24</f>
        <v>0.08896794996</v>
      </c>
      <c r="AR2831" s="372">
        <f>$AA2698*'Assumptions (T&amp;D)'!T$24</f>
        <v>0.08896794996</v>
      </c>
      <c r="AS2831" s="372">
        <f>$AA2698*'Assumptions (T&amp;D)'!U$24</f>
        <v>0.08896794996</v>
      </c>
      <c r="AT2831" s="372">
        <f>$AA2698*'Assumptions (T&amp;D)'!V$24</f>
        <v>0.08896794996</v>
      </c>
      <c r="AU2831" s="372">
        <f>$AA2698*'Assumptions (T&amp;D)'!W$24</f>
        <v>0.04448397498</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0.07710274792</v>
      </c>
      <c r="AC2832" s="372">
        <f>$AB2698*'Assumptions (T&amp;D)'!D$24</f>
        <v>0.1484484907</v>
      </c>
      <c r="AD2832" s="372">
        <f>$AB2698*'Assumptions (T&amp;D)'!E$24</f>
        <v>0.137345695</v>
      </c>
      <c r="AE2832" s="372">
        <f>$AB2698*'Assumptions (T&amp;D)'!F$24</f>
        <v>0.1270653286</v>
      </c>
      <c r="AF2832" s="372">
        <f>$AB2698*'Assumptions (T&amp;D)'!G$24</f>
        <v>0.1174017842</v>
      </c>
      <c r="AG2832" s="372">
        <f>$AB2698*'Assumptions (T&amp;D)'!H$24</f>
        <v>0.1087662764</v>
      </c>
      <c r="AH2832" s="372">
        <f>$AB2698*'Assumptions (T&amp;D)'!I$24</f>
        <v>0.1005419833</v>
      </c>
      <c r="AI2832" s="372">
        <f>$AB2698*'Assumptions (T&amp;D)'!J$24</f>
        <v>0.09293451216</v>
      </c>
      <c r="AJ2832" s="372">
        <f>$AB2698*'Assumptions (T&amp;D)'!K$24</f>
        <v>0.09170086819</v>
      </c>
      <c r="AK2832" s="372">
        <f>$AB2698*'Assumptions (T&amp;D)'!L$24</f>
        <v>0.09170086819</v>
      </c>
      <c r="AL2832" s="372">
        <f>$AB2698*'Assumptions (T&amp;D)'!M$24</f>
        <v>0.09170086819</v>
      </c>
      <c r="AM2832" s="372">
        <f>$AB2698*'Assumptions (T&amp;D)'!N$24</f>
        <v>0.09170086819</v>
      </c>
      <c r="AN2832" s="372">
        <f>$AB2698*'Assumptions (T&amp;D)'!O$24</f>
        <v>0.09170086819</v>
      </c>
      <c r="AO2832" s="372">
        <f>$AB2698*'Assumptions (T&amp;D)'!P$24</f>
        <v>0.09170086819</v>
      </c>
      <c r="AP2832" s="372">
        <f>$AB2698*'Assumptions (T&amp;D)'!Q$24</f>
        <v>0.09170086819</v>
      </c>
      <c r="AQ2832" s="372">
        <f>$AB2698*'Assumptions (T&amp;D)'!R$24</f>
        <v>0.09170086819</v>
      </c>
      <c r="AR2832" s="372">
        <f>$AB2698*'Assumptions (T&amp;D)'!S$24</f>
        <v>0.09170086819</v>
      </c>
      <c r="AS2832" s="372">
        <f>$AB2698*'Assumptions (T&amp;D)'!T$24</f>
        <v>0.09170086819</v>
      </c>
      <c r="AT2832" s="372">
        <f>$AB2698*'Assumptions (T&amp;D)'!U$24</f>
        <v>0.09170086819</v>
      </c>
      <c r="AU2832" s="372">
        <f>$AB2698*'Assumptions (T&amp;D)'!V$24</f>
        <v>0.09170086819</v>
      </c>
      <c r="AV2832" s="372">
        <f>$AB2698*'Assumptions (T&amp;D)'!W$24</f>
        <v>0.0458504341</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0.07946435293</v>
      </c>
      <c r="AD2833" s="372">
        <f>$AC2698*'Assumptions (T&amp;D)'!D$24</f>
        <v>0.1529953675</v>
      </c>
      <c r="AE2833" s="372">
        <f>$AC2698*'Assumptions (T&amp;D)'!E$24</f>
        <v>0.1415525007</v>
      </c>
      <c r="AF2833" s="372">
        <f>$AC2698*'Assumptions (T&amp;D)'!F$24</f>
        <v>0.1309572536</v>
      </c>
      <c r="AG2833" s="372">
        <f>$AC2698*'Assumptions (T&amp;D)'!G$24</f>
        <v>0.1209977214</v>
      </c>
      <c r="AH2833" s="372">
        <f>$AC2698*'Assumptions (T&amp;D)'!H$24</f>
        <v>0.1120977139</v>
      </c>
      <c r="AI2833" s="372">
        <f>$AC2698*'Assumptions (T&amp;D)'!I$24</f>
        <v>0.1036215162</v>
      </c>
      <c r="AJ2833" s="372">
        <f>$AC2698*'Assumptions (T&amp;D)'!J$24</f>
        <v>0.09578103339</v>
      </c>
      <c r="AK2833" s="372">
        <f>$AC2698*'Assumptions (T&amp;D)'!K$24</f>
        <v>0.09450960375</v>
      </c>
      <c r="AL2833" s="372">
        <f>$AC2698*'Assumptions (T&amp;D)'!L$24</f>
        <v>0.09450960375</v>
      </c>
      <c r="AM2833" s="372">
        <f>$AC2698*'Assumptions (T&amp;D)'!M$24</f>
        <v>0.09450960375</v>
      </c>
      <c r="AN2833" s="372">
        <f>$AC2698*'Assumptions (T&amp;D)'!N$24</f>
        <v>0.09450960375</v>
      </c>
      <c r="AO2833" s="372">
        <f>$AC2698*'Assumptions (T&amp;D)'!O$24</f>
        <v>0.09450960375</v>
      </c>
      <c r="AP2833" s="372">
        <f>$AC2698*'Assumptions (T&amp;D)'!P$24</f>
        <v>0.09450960375</v>
      </c>
      <c r="AQ2833" s="372">
        <f>$AC2698*'Assumptions (T&amp;D)'!Q$24</f>
        <v>0.09450960375</v>
      </c>
      <c r="AR2833" s="372">
        <f>$AC2698*'Assumptions (T&amp;D)'!R$24</f>
        <v>0.09450960375</v>
      </c>
      <c r="AS2833" s="372">
        <f>$AC2698*'Assumptions (T&amp;D)'!S$24</f>
        <v>0.09450960375</v>
      </c>
      <c r="AT2833" s="372">
        <f>$AC2698*'Assumptions (T&amp;D)'!T$24</f>
        <v>0.09450960375</v>
      </c>
      <c r="AU2833" s="372">
        <f>$AC2698*'Assumptions (T&amp;D)'!U$24</f>
        <v>0.09450960375</v>
      </c>
      <c r="AV2833" s="372">
        <f>$AC2698*'Assumptions (T&amp;D)'!V$24</f>
        <v>0.09450960375</v>
      </c>
      <c r="AW2833" s="372">
        <f>$AC2698*'Assumptions (T&amp;D)'!W$24</f>
        <v>0.04725480187</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0.081886956</v>
      </c>
      <c r="AE2834" s="372">
        <f>$AD2698*'Assumptions (T&amp;D)'!D$24</f>
        <v>0.1576596859</v>
      </c>
      <c r="AF2834" s="372">
        <f>$AD2698*'Assumptions (T&amp;D)'!E$24</f>
        <v>0.1458679643</v>
      </c>
      <c r="AG2834" s="372">
        <f>$AD2698*'Assumptions (T&amp;D)'!F$24</f>
        <v>0.1349497035</v>
      </c>
      <c r="AH2834" s="372">
        <f>$AD2698*'Assumptions (T&amp;D)'!G$24</f>
        <v>0.1246865383</v>
      </c>
      <c r="AI2834" s="372">
        <f>$AD2698*'Assumptions (T&amp;D)'!H$24</f>
        <v>0.1155151993</v>
      </c>
      <c r="AJ2834" s="372">
        <f>$AD2698*'Assumptions (T&amp;D)'!I$24</f>
        <v>0.1067805906</v>
      </c>
      <c r="AK2834" s="372">
        <f>$AD2698*'Assumptions (T&amp;D)'!J$24</f>
        <v>0.09870107763</v>
      </c>
      <c r="AL2834" s="372">
        <f>$AD2698*'Assumptions (T&amp;D)'!K$24</f>
        <v>0.09739088633</v>
      </c>
      <c r="AM2834" s="372">
        <f>$AD2698*'Assumptions (T&amp;D)'!L$24</f>
        <v>0.09739088633</v>
      </c>
      <c r="AN2834" s="372">
        <f>$AD2698*'Assumptions (T&amp;D)'!M$24</f>
        <v>0.09739088633</v>
      </c>
      <c r="AO2834" s="372">
        <f>$AD2698*'Assumptions (T&amp;D)'!N$24</f>
        <v>0.09739088633</v>
      </c>
      <c r="AP2834" s="372">
        <f>$AD2698*'Assumptions (T&amp;D)'!O$24</f>
        <v>0.09739088633</v>
      </c>
      <c r="AQ2834" s="372">
        <f>$AD2698*'Assumptions (T&amp;D)'!P$24</f>
        <v>0.09739088633</v>
      </c>
      <c r="AR2834" s="372">
        <f>$AD2698*'Assumptions (T&amp;D)'!Q$24</f>
        <v>0.09739088633</v>
      </c>
      <c r="AS2834" s="372">
        <f>$AD2698*'Assumptions (T&amp;D)'!R$24</f>
        <v>0.09739088633</v>
      </c>
      <c r="AT2834" s="372">
        <f>$AD2698*'Assumptions (T&amp;D)'!S$24</f>
        <v>0.09739088633</v>
      </c>
      <c r="AU2834" s="372">
        <f>$AD2698*'Assumptions (T&amp;D)'!T$24</f>
        <v>0.09739088633</v>
      </c>
      <c r="AV2834" s="372">
        <f>$AD2698*'Assumptions (T&amp;D)'!U$24</f>
        <v>0.09739088633</v>
      </c>
      <c r="AW2834" s="372">
        <f>$AD2698*'Assumptions (T&amp;D)'!V$24</f>
        <v>0.09739088633</v>
      </c>
      <c r="AX2834" s="372">
        <f>$AD2698*'Assumptions (T&amp;D)'!W$24</f>
        <v>0.04869544317</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0.08437200174</v>
      </c>
      <c r="AF2835" s="372">
        <f>$AE2698*'Assumptions (T&amp;D)'!D$24</f>
        <v>0.1624442274</v>
      </c>
      <c r="AG2835" s="372">
        <f>$AE2698*'Assumptions (T&amp;D)'!E$24</f>
        <v>0.1502946591</v>
      </c>
      <c r="AH2835" s="372">
        <f>$AE2698*'Assumptions (T&amp;D)'!F$24</f>
        <v>0.1390450589</v>
      </c>
      <c r="AI2835" s="372">
        <f>$AE2698*'Assumptions (T&amp;D)'!G$24</f>
        <v>0.1284704347</v>
      </c>
      <c r="AJ2835" s="372">
        <f>$AE2698*'Assumptions (T&amp;D)'!H$24</f>
        <v>0.1190207705</v>
      </c>
      <c r="AK2835" s="372">
        <f>$AE2698*'Assumptions (T&amp;D)'!I$24</f>
        <v>0.1100210903</v>
      </c>
      <c r="AL2835" s="372">
        <f>$AE2698*'Assumptions (T&amp;D)'!J$24</f>
        <v>0.1016963861</v>
      </c>
      <c r="AM2835" s="372">
        <f>$AE2698*'Assumptions (T&amp;D)'!K$24</f>
        <v>0.1003464341</v>
      </c>
      <c r="AN2835" s="372">
        <f>$AE2698*'Assumptions (T&amp;D)'!L$24</f>
        <v>0.1003464341</v>
      </c>
      <c r="AO2835" s="372">
        <f>$AE2698*'Assumptions (T&amp;D)'!M$24</f>
        <v>0.1003464341</v>
      </c>
      <c r="AP2835" s="372">
        <f>$AE2698*'Assumptions (T&amp;D)'!N$24</f>
        <v>0.1003464341</v>
      </c>
      <c r="AQ2835" s="372">
        <f>$AE2698*'Assumptions (T&amp;D)'!O$24</f>
        <v>0.1003464341</v>
      </c>
      <c r="AR2835" s="372">
        <f>$AE2698*'Assumptions (T&amp;D)'!P$24</f>
        <v>0.1003464341</v>
      </c>
      <c r="AS2835" s="372">
        <f>$AE2698*'Assumptions (T&amp;D)'!Q$24</f>
        <v>0.1003464341</v>
      </c>
      <c r="AT2835" s="372">
        <f>$AE2698*'Assumptions (T&amp;D)'!R$24</f>
        <v>0.1003464341</v>
      </c>
      <c r="AU2835" s="372">
        <f>$AE2698*'Assumptions (T&amp;D)'!S$24</f>
        <v>0.1003464341</v>
      </c>
      <c r="AV2835" s="372">
        <f>$AE2698*'Assumptions (T&amp;D)'!T$24</f>
        <v>0.1003464341</v>
      </c>
      <c r="AW2835" s="372">
        <f>$AE2698*'Assumptions (T&amp;D)'!U$24</f>
        <v>0.1003464341</v>
      </c>
      <c r="AX2835" s="372">
        <f>$AE2698*'Assumptions (T&amp;D)'!V$24</f>
        <v>0.1003464341</v>
      </c>
      <c r="AY2835" s="372">
        <f>$AE2698*'Assumptions (T&amp;D)'!W$24</f>
        <v>0.05017321704</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0.08736391449</v>
      </c>
      <c r="AG2836" s="372">
        <f>$AF2698*'Assumptions (T&amp;D)'!D$24</f>
        <v>0.1682046567</v>
      </c>
      <c r="AH2836" s="372">
        <f>$AF2698*'Assumptions (T&amp;D)'!E$24</f>
        <v>0.155624253</v>
      </c>
      <c r="AI2836" s="372">
        <f>$AF2698*'Assumptions (T&amp;D)'!F$24</f>
        <v>0.1439757311</v>
      </c>
      <c r="AJ2836" s="372">
        <f>$AF2698*'Assumptions (T&amp;D)'!G$24</f>
        <v>0.1330261205</v>
      </c>
      <c r="AK2836" s="372">
        <f>$AF2698*'Assumptions (T&amp;D)'!H$24</f>
        <v>0.123241362</v>
      </c>
      <c r="AL2836" s="372">
        <f>$AF2698*'Assumptions (T&amp;D)'!I$24</f>
        <v>0.1139225445</v>
      </c>
      <c r="AM2836" s="372">
        <f>$AF2698*'Assumptions (T&amp;D)'!J$24</f>
        <v>0.1053026383</v>
      </c>
      <c r="AN2836" s="372">
        <f>$AF2698*'Assumptions (T&amp;D)'!K$24</f>
        <v>0.1039048156</v>
      </c>
      <c r="AO2836" s="372">
        <f>$AF2698*'Assumptions (T&amp;D)'!L$24</f>
        <v>0.1039048156</v>
      </c>
      <c r="AP2836" s="372">
        <f>$AF2698*'Assumptions (T&amp;D)'!M$24</f>
        <v>0.1039048156</v>
      </c>
      <c r="AQ2836" s="372">
        <f>$AF2698*'Assumptions (T&amp;D)'!N$24</f>
        <v>0.1039048156</v>
      </c>
      <c r="AR2836" s="372">
        <f>$AF2698*'Assumptions (T&amp;D)'!O$24</f>
        <v>0.1039048156</v>
      </c>
      <c r="AS2836" s="372">
        <f>$AF2698*'Assumptions (T&amp;D)'!P$24</f>
        <v>0.1039048156</v>
      </c>
      <c r="AT2836" s="372">
        <f>$AF2698*'Assumptions (T&amp;D)'!Q$24</f>
        <v>0.1039048156</v>
      </c>
      <c r="AU2836" s="372">
        <f>$AF2698*'Assumptions (T&amp;D)'!R$24</f>
        <v>0.1039048156</v>
      </c>
      <c r="AV2836" s="372">
        <f>$AF2698*'Assumptions (T&amp;D)'!S$24</f>
        <v>0.1039048156</v>
      </c>
      <c r="AW2836" s="372">
        <f>$AF2698*'Assumptions (T&amp;D)'!T$24</f>
        <v>0.1039048156</v>
      </c>
      <c r="AX2836" s="372">
        <f>$AF2698*'Assumptions (T&amp;D)'!U$24</f>
        <v>0.1039048156</v>
      </c>
      <c r="AY2836" s="372">
        <f>$AF2698*'Assumptions (T&amp;D)'!V$24</f>
        <v>0.1039048156</v>
      </c>
      <c r="AZ2836" s="372">
        <f>$AF2698*'Assumptions (T&amp;D)'!W$24</f>
        <v>0.05195240782</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0.08954706436</v>
      </c>
      <c r="AH2837" s="372">
        <f>$AG2698*'Assumptions (T&amp;D)'!D$24</f>
        <v>0.1724079479</v>
      </c>
      <c r="AI2837" s="372">
        <f>$AG2698*'Assumptions (T&amp;D)'!E$24</f>
        <v>0.1595131706</v>
      </c>
      <c r="AJ2837" s="372">
        <f>$AG2698*'Assumptions (T&amp;D)'!F$24</f>
        <v>0.1475735621</v>
      </c>
      <c r="AK2837" s="372">
        <f>$AG2698*'Assumptions (T&amp;D)'!G$24</f>
        <v>0.13635033</v>
      </c>
      <c r="AL2837" s="372">
        <f>$AG2698*'Assumptions (T&amp;D)'!H$24</f>
        <v>0.1263210588</v>
      </c>
      <c r="AM2837" s="372">
        <f>$AG2698*'Assumptions (T&amp;D)'!I$24</f>
        <v>0.1167693719</v>
      </c>
      <c r="AN2837" s="372">
        <f>$AG2698*'Assumptions (T&amp;D)'!J$24</f>
        <v>0.1079340616</v>
      </c>
      <c r="AO2837" s="372">
        <f>$AG2698*'Assumptions (T&amp;D)'!K$24</f>
        <v>0.1065013085</v>
      </c>
      <c r="AP2837" s="372">
        <f>$AG2698*'Assumptions (T&amp;D)'!L$24</f>
        <v>0.1065013085</v>
      </c>
      <c r="AQ2837" s="372">
        <f>$AG2698*'Assumptions (T&amp;D)'!M$24</f>
        <v>0.1065013085</v>
      </c>
      <c r="AR2837" s="372">
        <f>$AG2698*'Assumptions (T&amp;D)'!N$24</f>
        <v>0.1065013085</v>
      </c>
      <c r="AS2837" s="372">
        <f>$AG2698*'Assumptions (T&amp;D)'!O$24</f>
        <v>0.1065013085</v>
      </c>
      <c r="AT2837" s="372">
        <f>$AG2698*'Assumptions (T&amp;D)'!P$24</f>
        <v>0.1065013085</v>
      </c>
      <c r="AU2837" s="372">
        <f>$AG2698*'Assumptions (T&amp;D)'!Q$24</f>
        <v>0.1065013085</v>
      </c>
      <c r="AV2837" s="372">
        <f>$AG2698*'Assumptions (T&amp;D)'!R$24</f>
        <v>0.1065013085</v>
      </c>
      <c r="AW2837" s="372">
        <f>$AG2698*'Assumptions (T&amp;D)'!S$24</f>
        <v>0.1065013085</v>
      </c>
      <c r="AX2837" s="372">
        <f>$AG2698*'Assumptions (T&amp;D)'!T$24</f>
        <v>0.1065013085</v>
      </c>
      <c r="AY2837" s="372">
        <f>$AG2698*'Assumptions (T&amp;D)'!U$24</f>
        <v>0.1065013085</v>
      </c>
      <c r="AZ2837" s="372">
        <f>$AG2698*'Assumptions (T&amp;D)'!V$24</f>
        <v>0.1065013085</v>
      </c>
      <c r="BA2837" s="372">
        <f>$AG2698*'Assumptions (T&amp;D)'!W$24</f>
        <v>0.05325065427</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0.09335553955</v>
      </c>
      <c r="AI2838" s="372">
        <f>$AH2698*'Assumptions (T&amp;D)'!D$24</f>
        <v>0.1797405321</v>
      </c>
      <c r="AJ2838" s="372">
        <f>$AH2698*'Assumptions (T&amp;D)'!E$24</f>
        <v>0.1662973344</v>
      </c>
      <c r="AK2838" s="372">
        <f>$AH2698*'Assumptions (T&amp;D)'!F$24</f>
        <v>0.1538499292</v>
      </c>
      <c r="AL2838" s="372">
        <f>$AH2698*'Assumptions (T&amp;D)'!G$24</f>
        <v>0.1421493682</v>
      </c>
      <c r="AM2838" s="372">
        <f>$AH2698*'Assumptions (T&amp;D)'!H$24</f>
        <v>0.1316935478</v>
      </c>
      <c r="AN2838" s="372">
        <f>$AH2698*'Assumptions (T&amp;D)'!I$24</f>
        <v>0.1217356236</v>
      </c>
      <c r="AO2838" s="372">
        <f>$AH2698*'Assumptions (T&amp;D)'!J$24</f>
        <v>0.1125245437</v>
      </c>
      <c r="AP2838" s="372">
        <f>$AH2698*'Assumptions (T&amp;D)'!K$24</f>
        <v>0.111030855</v>
      </c>
      <c r="AQ2838" s="372">
        <f>$AH2698*'Assumptions (T&amp;D)'!L$24</f>
        <v>0.111030855</v>
      </c>
      <c r="AR2838" s="372">
        <f>$AH2698*'Assumptions (T&amp;D)'!M$24</f>
        <v>0.111030855</v>
      </c>
      <c r="AS2838" s="372">
        <f>$AH2698*'Assumptions (T&amp;D)'!N$24</f>
        <v>0.111030855</v>
      </c>
      <c r="AT2838" s="372">
        <f>$AH2698*'Assumptions (T&amp;D)'!O$24</f>
        <v>0.111030855</v>
      </c>
      <c r="AU2838" s="372">
        <f>$AH2698*'Assumptions (T&amp;D)'!P$24</f>
        <v>0.111030855</v>
      </c>
      <c r="AV2838" s="372">
        <f>$AH2698*'Assumptions (T&amp;D)'!Q$24</f>
        <v>0.111030855</v>
      </c>
      <c r="AW2838" s="372">
        <f>$AH2698*'Assumptions (T&amp;D)'!R$24</f>
        <v>0.111030855</v>
      </c>
      <c r="AX2838" s="372">
        <f>$AH2698*'Assumptions (T&amp;D)'!S$24</f>
        <v>0.111030855</v>
      </c>
      <c r="AY2838" s="372">
        <f>$AH2698*'Assumptions (T&amp;D)'!T$24</f>
        <v>0.111030855</v>
      </c>
      <c r="AZ2838" s="372">
        <f>$AH2698*'Assumptions (T&amp;D)'!U$24</f>
        <v>0.111030855</v>
      </c>
      <c r="BA2838" s="372">
        <f>$AH2698*'Assumptions (T&amp;D)'!V$24</f>
        <v>0.111030855</v>
      </c>
      <c r="BB2838" s="372">
        <f>$AH2698*'Assumptions (T&amp;D)'!W$24</f>
        <v>0.05551542752</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0.09500072497</v>
      </c>
      <c r="AJ2839" s="372">
        <f>$AI2698*'Assumptions (T&amp;D)'!D$24</f>
        <v>0.1829080625</v>
      </c>
      <c r="AK2839" s="372">
        <f>$AI2698*'Assumptions (T&amp;D)'!E$24</f>
        <v>0.1692279581</v>
      </c>
      <c r="AL2839" s="372">
        <f>$AI2698*'Assumptions (T&amp;D)'!F$24</f>
        <v>0.1565611947</v>
      </c>
      <c r="AM2839" s="372">
        <f>$AI2698*'Assumptions (T&amp;D)'!G$24</f>
        <v>0.1446544372</v>
      </c>
      <c r="AN2839" s="372">
        <f>$AI2698*'Assumptions (T&amp;D)'!H$24</f>
        <v>0.134014356</v>
      </c>
      <c r="AO2839" s="372">
        <f>$AI2698*'Assumptions (T&amp;D)'!I$24</f>
        <v>0.1238809454</v>
      </c>
      <c r="AP2839" s="372">
        <f>$AI2698*'Assumptions (T&amp;D)'!J$24</f>
        <v>0.1145075405</v>
      </c>
      <c r="AQ2839" s="372">
        <f>$AI2698*'Assumptions (T&amp;D)'!K$24</f>
        <v>0.1129875289</v>
      </c>
      <c r="AR2839" s="372">
        <f>$AI2698*'Assumptions (T&amp;D)'!L$24</f>
        <v>0.1129875289</v>
      </c>
      <c r="AS2839" s="372">
        <f>$AI2698*'Assumptions (T&amp;D)'!M$24</f>
        <v>0.1129875289</v>
      </c>
      <c r="AT2839" s="372">
        <f>$AI2698*'Assumptions (T&amp;D)'!N$24</f>
        <v>0.1129875289</v>
      </c>
      <c r="AU2839" s="372">
        <f>$AI2698*'Assumptions (T&amp;D)'!O$24</f>
        <v>0.1129875289</v>
      </c>
      <c r="AV2839" s="372">
        <f>$AI2698*'Assumptions (T&amp;D)'!P$24</f>
        <v>0.1129875289</v>
      </c>
      <c r="AW2839" s="372">
        <f>$AI2698*'Assumptions (T&amp;D)'!Q$24</f>
        <v>0.1129875289</v>
      </c>
      <c r="AX2839" s="372">
        <f>$AI2698*'Assumptions (T&amp;D)'!R$24</f>
        <v>0.1129875289</v>
      </c>
      <c r="AY2839" s="372">
        <f>$AI2698*'Assumptions (T&amp;D)'!S$24</f>
        <v>0.1129875289</v>
      </c>
      <c r="AZ2839" s="372">
        <f>$AI2698*'Assumptions (T&amp;D)'!T$24</f>
        <v>0.1129875289</v>
      </c>
      <c r="BA2839" s="372">
        <f>$AI2698*'Assumptions (T&amp;D)'!U$24</f>
        <v>0.1129875289</v>
      </c>
      <c r="BB2839" s="372">
        <f>$AI2698*'Assumptions (T&amp;D)'!V$24</f>
        <v>0.1129875289</v>
      </c>
      <c r="BC2839" s="372">
        <f>$AI2698*'Assumptions (T&amp;D)'!W$24</f>
        <v>0.05649376445</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0.100114665</v>
      </c>
      <c r="AK2840" s="372">
        <f>$AJ2698*'Assumptions (T&amp;D)'!D$24</f>
        <v>0.1927541017</v>
      </c>
      <c r="AL2840" s="372">
        <f>$AJ2698*'Assumptions (T&amp;D)'!E$24</f>
        <v>0.1783375899</v>
      </c>
      <c r="AM2840" s="372">
        <f>$AJ2698*'Assumptions (T&amp;D)'!F$24</f>
        <v>0.1649889679</v>
      </c>
      <c r="AN2840" s="372">
        <f>$AJ2698*'Assumptions (T&amp;D)'!G$24</f>
        <v>0.1524412633</v>
      </c>
      <c r="AO2840" s="372">
        <f>$AJ2698*'Assumptions (T&amp;D)'!H$24</f>
        <v>0.1412284208</v>
      </c>
      <c r="AP2840" s="372">
        <f>$AJ2698*'Assumptions (T&amp;D)'!I$24</f>
        <v>0.1305495232</v>
      </c>
      <c r="AQ2840" s="372">
        <f>$AJ2698*'Assumptions (T&amp;D)'!J$24</f>
        <v>0.1206715429</v>
      </c>
      <c r="AR2840" s="372">
        <f>$AJ2698*'Assumptions (T&amp;D)'!K$24</f>
        <v>0.1190697083</v>
      </c>
      <c r="AS2840" s="372">
        <f>$AJ2698*'Assumptions (T&amp;D)'!L$24</f>
        <v>0.1190697083</v>
      </c>
      <c r="AT2840" s="372">
        <f>$AJ2698*'Assumptions (T&amp;D)'!M$24</f>
        <v>0.1190697083</v>
      </c>
      <c r="AU2840" s="372">
        <f>$AJ2698*'Assumptions (T&amp;D)'!N$24</f>
        <v>0.1190697083</v>
      </c>
      <c r="AV2840" s="372">
        <f>$AJ2698*'Assumptions (T&amp;D)'!O$24</f>
        <v>0.1190697083</v>
      </c>
      <c r="AW2840" s="372">
        <f>$AJ2698*'Assumptions (T&amp;D)'!P$24</f>
        <v>0.1190697083</v>
      </c>
      <c r="AX2840" s="372">
        <f>$AJ2698*'Assumptions (T&amp;D)'!Q$24</f>
        <v>0.1190697083</v>
      </c>
      <c r="AY2840" s="372">
        <f>$AJ2698*'Assumptions (T&amp;D)'!R$24</f>
        <v>0.1190697083</v>
      </c>
      <c r="AZ2840" s="372">
        <f>$AJ2698*'Assumptions (T&amp;D)'!S$24</f>
        <v>0.1190697083</v>
      </c>
      <c r="BA2840" s="372">
        <f>$AJ2698*'Assumptions (T&amp;D)'!T$24</f>
        <v>0.1190697083</v>
      </c>
      <c r="BB2840" s="372">
        <f>$AJ2698*'Assumptions (T&amp;D)'!U$24</f>
        <v>0.1190697083</v>
      </c>
      <c r="BC2840" s="372">
        <f>$AJ2698*'Assumptions (T&amp;D)'!V$24</f>
        <v>0.1190697083</v>
      </c>
      <c r="BD2840" s="372">
        <f>$AJ2698*'Assumptions (T&amp;D)'!W$24</f>
        <v>0.05953485413</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0.101966402</v>
      </c>
      <c r="AL2841" s="372">
        <f>$AK2698*'Assumptions (T&amp;D)'!D$24</f>
        <v>0.1963193127</v>
      </c>
      <c r="AM2841" s="372">
        <f>$AK2698*'Assumptions (T&amp;D)'!E$24</f>
        <v>0.1816361508</v>
      </c>
      <c r="AN2841" s="372">
        <f>$AK2698*'Assumptions (T&amp;D)'!F$24</f>
        <v>0.1680406305</v>
      </c>
      <c r="AO2841" s="372">
        <f>$AK2698*'Assumptions (T&amp;D)'!G$24</f>
        <v>0.1552608415</v>
      </c>
      <c r="AP2841" s="372">
        <f>$AK2698*'Assumptions (T&amp;D)'!H$24</f>
        <v>0.1438406044</v>
      </c>
      <c r="AQ2841" s="372">
        <f>$AK2698*'Assumptions (T&amp;D)'!I$24</f>
        <v>0.1329641882</v>
      </c>
      <c r="AR2841" s="372">
        <f>$AK2698*'Assumptions (T&amp;D)'!J$24</f>
        <v>0.1229035032</v>
      </c>
      <c r="AS2841" s="372">
        <f>$AK2698*'Assumptions (T&amp;D)'!K$24</f>
        <v>0.1212720408</v>
      </c>
      <c r="AT2841" s="372">
        <f>$AK2698*'Assumptions (T&amp;D)'!L$24</f>
        <v>0.1212720408</v>
      </c>
      <c r="AU2841" s="372">
        <f>$AK2698*'Assumptions (T&amp;D)'!M$24</f>
        <v>0.1212720408</v>
      </c>
      <c r="AV2841" s="372">
        <f>$AK2698*'Assumptions (T&amp;D)'!N$24</f>
        <v>0.1212720408</v>
      </c>
      <c r="AW2841" s="372">
        <f>$AK2698*'Assumptions (T&amp;D)'!O$24</f>
        <v>0.1212720408</v>
      </c>
      <c r="AX2841" s="372">
        <f>$AK2698*'Assumptions (T&amp;D)'!P$24</f>
        <v>0.1212720408</v>
      </c>
      <c r="AY2841" s="372">
        <f>$AK2698*'Assumptions (T&amp;D)'!Q$24</f>
        <v>0.1212720408</v>
      </c>
      <c r="AZ2841" s="372">
        <f>$AK2698*'Assumptions (T&amp;D)'!R$24</f>
        <v>0.1212720408</v>
      </c>
      <c r="BA2841" s="372">
        <f>$AK2698*'Assumptions (T&amp;D)'!S$24</f>
        <v>0.1212720408</v>
      </c>
      <c r="BB2841" s="372">
        <f>$AK2698*'Assumptions (T&amp;D)'!T$24</f>
        <v>0.1212720408</v>
      </c>
      <c r="BC2841" s="372">
        <f>$AK2698*'Assumptions (T&amp;D)'!U$24</f>
        <v>0.1212720408</v>
      </c>
      <c r="BD2841" s="372">
        <f>$AK2698*'Assumptions (T&amp;D)'!V$24</f>
        <v>0.1212720408</v>
      </c>
      <c r="BE2841" s="372">
        <f>$AK2698*'Assumptions (T&amp;D)'!W$24</f>
        <v>0.0606360204</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0.1050312209</v>
      </c>
      <c r="AM2842" s="372">
        <f>$AL2698*'Assumptions (T&amp;D)'!D$24</f>
        <v>0.2022201105</v>
      </c>
      <c r="AN2842" s="372">
        <f>$AL2698*'Assumptions (T&amp;D)'!E$24</f>
        <v>0.1870956147</v>
      </c>
      <c r="AO2842" s="372">
        <f>$AL2698*'Assumptions (T&amp;D)'!F$24</f>
        <v>0.173091452</v>
      </c>
      <c r="AP2842" s="372">
        <f>$AL2698*'Assumptions (T&amp;D)'!G$24</f>
        <v>0.159927539</v>
      </c>
      <c r="AQ2842" s="372">
        <f>$AL2698*'Assumptions (T&amp;D)'!H$24</f>
        <v>0.1481640422</v>
      </c>
      <c r="AR2842" s="372">
        <f>$AL2698*'Assumptions (T&amp;D)'!I$24</f>
        <v>0.136960712</v>
      </c>
      <c r="AS2842" s="372">
        <f>$AL2698*'Assumptions (T&amp;D)'!J$24</f>
        <v>0.1265976315</v>
      </c>
      <c r="AT2842" s="372">
        <f>$AL2698*'Assumptions (T&amp;D)'!K$24</f>
        <v>0.124917132</v>
      </c>
      <c r="AU2842" s="372">
        <f>$AL2698*'Assumptions (T&amp;D)'!L$24</f>
        <v>0.124917132</v>
      </c>
      <c r="AV2842" s="372">
        <f>$AL2698*'Assumptions (T&amp;D)'!M$24</f>
        <v>0.124917132</v>
      </c>
      <c r="AW2842" s="372">
        <f>$AL2698*'Assumptions (T&amp;D)'!N$24</f>
        <v>0.124917132</v>
      </c>
      <c r="AX2842" s="372">
        <f>$AL2698*'Assumptions (T&amp;D)'!O$24</f>
        <v>0.124917132</v>
      </c>
      <c r="AY2842" s="372">
        <f>$AL2698*'Assumptions (T&amp;D)'!P$24</f>
        <v>0.124917132</v>
      </c>
      <c r="AZ2842" s="372">
        <f>$AL2698*'Assumptions (T&amp;D)'!Q$24</f>
        <v>0.124917132</v>
      </c>
      <c r="BA2842" s="372">
        <f>$AL2698*'Assumptions (T&amp;D)'!R$24</f>
        <v>0.124917132</v>
      </c>
      <c r="BB2842" s="372">
        <f>$AL2698*'Assumptions (T&amp;D)'!S$24</f>
        <v>0.124917132</v>
      </c>
      <c r="BC2842" s="372">
        <f>$AL2698*'Assumptions (T&amp;D)'!T$24</f>
        <v>0.124917132</v>
      </c>
      <c r="BD2842" s="372">
        <f>$AL2698*'Assumptions (T&amp;D)'!U$24</f>
        <v>0.124917132</v>
      </c>
      <c r="BE2842" s="372">
        <f>$AL2698*'Assumptions (T&amp;D)'!V$24</f>
        <v>0.124917132</v>
      </c>
      <c r="BF2842" s="372">
        <f>$AL2698*'Assumptions (T&amp;D)'!W$24</f>
        <v>0.062458566</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0.1112270826</v>
      </c>
      <c r="AN2843" s="372">
        <f>$AM2698*'Assumptions (T&amp;D)'!D$24</f>
        <v>0.2141492098</v>
      </c>
      <c r="AO2843" s="372">
        <f>$AM2698*'Assumptions (T&amp;D)'!E$24</f>
        <v>0.1981325099</v>
      </c>
      <c r="AP2843" s="372">
        <f>$AM2698*'Assumptions (T&amp;D)'!F$24</f>
        <v>0.1833022322</v>
      </c>
      <c r="AQ2843" s="372">
        <f>$AM2698*'Assumptions (T&amp;D)'!G$24</f>
        <v>0.1693617712</v>
      </c>
      <c r="AR2843" s="372">
        <f>$AM2698*'Assumptions (T&amp;D)'!H$24</f>
        <v>0.1569043379</v>
      </c>
      <c r="AS2843" s="372">
        <f>$AM2698*'Assumptions (T&amp;D)'!I$24</f>
        <v>0.1450401158</v>
      </c>
      <c r="AT2843" s="372">
        <f>$AM2698*'Assumptions (T&amp;D)'!J$24</f>
        <v>0.1340657103</v>
      </c>
      <c r="AU2843" s="372">
        <f>$AM2698*'Assumptions (T&amp;D)'!K$24</f>
        <v>0.132286077</v>
      </c>
      <c r="AV2843" s="372">
        <f>$AM2698*'Assumptions (T&amp;D)'!L$24</f>
        <v>0.132286077</v>
      </c>
      <c r="AW2843" s="372">
        <f>$AM2698*'Assumptions (T&amp;D)'!M$24</f>
        <v>0.132286077</v>
      </c>
      <c r="AX2843" s="372">
        <f>$AM2698*'Assumptions (T&amp;D)'!N$24</f>
        <v>0.132286077</v>
      </c>
      <c r="AY2843" s="372">
        <f>$AM2698*'Assumptions (T&amp;D)'!O$24</f>
        <v>0.132286077</v>
      </c>
      <c r="AZ2843" s="372">
        <f>$AM2698*'Assumptions (T&amp;D)'!P$24</f>
        <v>0.132286077</v>
      </c>
      <c r="BA2843" s="372">
        <f>$AM2698*'Assumptions (T&amp;D)'!Q$24</f>
        <v>0.132286077</v>
      </c>
      <c r="BB2843" s="372">
        <f>$AM2698*'Assumptions (T&amp;D)'!R$24</f>
        <v>0.132286077</v>
      </c>
      <c r="BC2843" s="372">
        <f>$AM2698*'Assumptions (T&amp;D)'!S$24</f>
        <v>0.132286077</v>
      </c>
      <c r="BD2843" s="372">
        <f>$AM2698*'Assumptions (T&amp;D)'!T$24</f>
        <v>0.132286077</v>
      </c>
      <c r="BE2843" s="372">
        <f>$AM2698*'Assumptions (T&amp;D)'!U$24</f>
        <v>0.132286077</v>
      </c>
      <c r="BF2843" s="372">
        <f>$AM2698*'Assumptions (T&amp;D)'!V$24</f>
        <v>0.132286077</v>
      </c>
      <c r="BG2843" s="372">
        <f>$AM2698*'Assumptions (T&amp;D)'!W$24</f>
        <v>0.06614303848</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0.1152842533</v>
      </c>
      <c r="AO2844" s="372">
        <f>$AN2698*'Assumptions (T&amp;D)'!D$24</f>
        <v>0.2219606158</v>
      </c>
      <c r="AP2844" s="372">
        <f>$AN2698*'Assumptions (T&amp;D)'!E$24</f>
        <v>0.2053596833</v>
      </c>
      <c r="AQ2844" s="372">
        <f>$AN2698*'Assumptions (T&amp;D)'!F$24</f>
        <v>0.1899884495</v>
      </c>
      <c r="AR2844" s="372">
        <f>$AN2698*'Assumptions (T&amp;D)'!G$24</f>
        <v>0.1755394897</v>
      </c>
      <c r="AS2844" s="372">
        <f>$AN2698*'Assumptions (T&amp;D)'!H$24</f>
        <v>0.1626276534</v>
      </c>
      <c r="AT2844" s="372">
        <f>$AN2698*'Assumptions (T&amp;D)'!I$24</f>
        <v>0.1503306663</v>
      </c>
      <c r="AU2844" s="372">
        <f>$AN2698*'Assumptions (T&amp;D)'!J$24</f>
        <v>0.1389559534</v>
      </c>
      <c r="AV2844" s="372">
        <f>$AN2698*'Assumptions (T&amp;D)'!K$24</f>
        <v>0.1371114053</v>
      </c>
      <c r="AW2844" s="372">
        <f>$AN2698*'Assumptions (T&amp;D)'!L$24</f>
        <v>0.1371114053</v>
      </c>
      <c r="AX2844" s="372">
        <f>$AN2698*'Assumptions (T&amp;D)'!M$24</f>
        <v>0.1371114053</v>
      </c>
      <c r="AY2844" s="372">
        <f>$AN2698*'Assumptions (T&amp;D)'!N$24</f>
        <v>0.1371114053</v>
      </c>
      <c r="AZ2844" s="372">
        <f>$AN2698*'Assumptions (T&amp;D)'!O$24</f>
        <v>0.1371114053</v>
      </c>
      <c r="BA2844" s="372">
        <f>$AN2698*'Assumptions (T&amp;D)'!P$24</f>
        <v>0.1371114053</v>
      </c>
      <c r="BB2844" s="372">
        <f>$AN2698*'Assumptions (T&amp;D)'!Q$24</f>
        <v>0.1371114053</v>
      </c>
      <c r="BC2844" s="372">
        <f>$AN2698*'Assumptions (T&amp;D)'!R$24</f>
        <v>0.1371114053</v>
      </c>
      <c r="BD2844" s="372">
        <f>$AN2698*'Assumptions (T&amp;D)'!S$24</f>
        <v>0.1371114053</v>
      </c>
      <c r="BE2844" s="372">
        <f>$AN2698*'Assumptions (T&amp;D)'!T$24</f>
        <v>0.1371114053</v>
      </c>
      <c r="BF2844" s="372">
        <f>$AN2698*'Assumptions (T&amp;D)'!U$24</f>
        <v>0.1371114053</v>
      </c>
      <c r="BG2844" s="372">
        <f>$AN2698*'Assumptions (T&amp;D)'!V$24</f>
        <v>0.1371114053</v>
      </c>
      <c r="BH2844" s="372">
        <f>$AN2698*'Assumptions (T&amp;D)'!W$24</f>
        <v>0.06855570265</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0.1177414534</v>
      </c>
      <c r="AP2845" s="372">
        <f>$AO2698*'Assumptions (T&amp;D)'!D$24</f>
        <v>0.2266915449</v>
      </c>
      <c r="AQ2845" s="372">
        <f>$AO2698*'Assumptions (T&amp;D)'!E$24</f>
        <v>0.2097367756</v>
      </c>
      <c r="AR2845" s="372">
        <f>$AO2698*'Assumptions (T&amp;D)'!F$24</f>
        <v>0.1940379151</v>
      </c>
      <c r="AS2845" s="372">
        <f>$AO2698*'Assumptions (T&amp;D)'!G$24</f>
        <v>0.1792809863</v>
      </c>
      <c r="AT2845" s="372">
        <f>$AO2698*'Assumptions (T&amp;D)'!H$24</f>
        <v>0.1660939435</v>
      </c>
      <c r="AU2845" s="372">
        <f>$AO2698*'Assumptions (T&amp;D)'!I$24</f>
        <v>0.1535348552</v>
      </c>
      <c r="AV2845" s="372">
        <f>$AO2698*'Assumptions (T&amp;D)'!J$24</f>
        <v>0.1419176985</v>
      </c>
      <c r="AW2845" s="372">
        <f>$AO2698*'Assumptions (T&amp;D)'!K$24</f>
        <v>0.1400338352</v>
      </c>
      <c r="AX2845" s="372">
        <f>$AO2698*'Assumptions (T&amp;D)'!L$24</f>
        <v>0.1400338352</v>
      </c>
      <c r="AY2845" s="372">
        <f>$AO2698*'Assumptions (T&amp;D)'!M$24</f>
        <v>0.1400338352</v>
      </c>
      <c r="AZ2845" s="372">
        <f>$AO2698*'Assumptions (T&amp;D)'!N$24</f>
        <v>0.1400338352</v>
      </c>
      <c r="BA2845" s="372">
        <f>$AO2698*'Assumptions (T&amp;D)'!O$24</f>
        <v>0.1400338352</v>
      </c>
      <c r="BB2845" s="372">
        <f>$AO2698*'Assumptions (T&amp;D)'!P$24</f>
        <v>0.1400338352</v>
      </c>
      <c r="BC2845" s="372">
        <f>$AO2698*'Assumptions (T&amp;D)'!Q$24</f>
        <v>0.1400338352</v>
      </c>
      <c r="BD2845" s="372">
        <f>$AO2698*'Assumptions (T&amp;D)'!R$24</f>
        <v>0.1400338352</v>
      </c>
      <c r="BE2845" s="372">
        <f>$AO2698*'Assumptions (T&amp;D)'!S$24</f>
        <v>0.1400338352</v>
      </c>
      <c r="BF2845" s="372">
        <f>$AO2698*'Assumptions (T&amp;D)'!T$24</f>
        <v>0.1400338352</v>
      </c>
      <c r="BG2845" s="372">
        <f>$AO2698*'Assumptions (T&amp;D)'!U$24</f>
        <v>0.1400338352</v>
      </c>
      <c r="BH2845" s="372">
        <f>$AO2698*'Assumptions (T&amp;D)'!V$24</f>
        <v>0.1400338352</v>
      </c>
      <c r="BI2845" s="372">
        <f>$AO2698*'Assumptions (T&amp;D)'!W$24</f>
        <v>0.0700169176</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0.1202870239</v>
      </c>
      <c r="AQ2846" s="372">
        <f>$AP2698*'Assumptions (T&amp;D)'!D$24</f>
        <v>0.2315926168</v>
      </c>
      <c r="AR2846" s="372">
        <f>$AP2698*'Assumptions (T&amp;D)'!E$24</f>
        <v>0.2142712853</v>
      </c>
      <c r="AS2846" s="372">
        <f>$AP2698*'Assumptions (T&amp;D)'!F$24</f>
        <v>0.1982330155</v>
      </c>
      <c r="AT2846" s="372">
        <f>$AP2698*'Assumptions (T&amp;D)'!G$24</f>
        <v>0.1831570418</v>
      </c>
      <c r="AU2846" s="372">
        <f>$AP2698*'Assumptions (T&amp;D)'!H$24</f>
        <v>0.1696848951</v>
      </c>
      <c r="AV2846" s="372">
        <f>$AP2698*'Assumptions (T&amp;D)'!I$24</f>
        <v>0.1568542792</v>
      </c>
      <c r="AW2846" s="372">
        <f>$AP2698*'Assumptions (T&amp;D)'!J$24</f>
        <v>0.1449859595</v>
      </c>
      <c r="AX2846" s="372">
        <f>$AP2698*'Assumptions (T&amp;D)'!K$24</f>
        <v>0.1430613671</v>
      </c>
      <c r="AY2846" s="372">
        <f>$AP2698*'Assumptions (T&amp;D)'!L$24</f>
        <v>0.1430613671</v>
      </c>
      <c r="AZ2846" s="372">
        <f>$AP2698*'Assumptions (T&amp;D)'!M$24</f>
        <v>0.1430613671</v>
      </c>
      <c r="BA2846" s="372">
        <f>$AP2698*'Assumptions (T&amp;D)'!N$24</f>
        <v>0.1430613671</v>
      </c>
      <c r="BB2846" s="372">
        <f>$AP2698*'Assumptions (T&amp;D)'!O$24</f>
        <v>0.1430613671</v>
      </c>
      <c r="BC2846" s="372">
        <f>$AP2698*'Assumptions (T&amp;D)'!P$24</f>
        <v>0.1430613671</v>
      </c>
      <c r="BD2846" s="372">
        <f>$AP2698*'Assumptions (T&amp;D)'!Q$24</f>
        <v>0.1430613671</v>
      </c>
      <c r="BE2846" s="372">
        <f>$AP2698*'Assumptions (T&amp;D)'!R$24</f>
        <v>0.1430613671</v>
      </c>
      <c r="BF2846" s="372">
        <f>$AP2698*'Assumptions (T&amp;D)'!S$24</f>
        <v>0.1430613671</v>
      </c>
      <c r="BG2846" s="372">
        <f>$AP2698*'Assumptions (T&amp;D)'!T$24</f>
        <v>0.1430613671</v>
      </c>
      <c r="BH2846" s="372">
        <f>$AP2698*'Assumptions (T&amp;D)'!U$24</f>
        <v>0.1430613671</v>
      </c>
      <c r="BI2846" s="372">
        <f>$AP2698*'Assumptions (T&amp;D)'!V$24</f>
        <v>0.1430613671</v>
      </c>
      <c r="BJ2846" s="372">
        <f>$AP2698*'Assumptions (T&amp;D)'!W$24</f>
        <v>0.07153068357</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0.1348076467</v>
      </c>
      <c r="AR2847" s="372">
        <f>$AQ2698*'Assumptions (T&amp;D)'!D$24</f>
        <v>0.2595496557</v>
      </c>
      <c r="AS2847" s="372">
        <f>$AQ2698*'Assumptions (T&amp;D)'!E$24</f>
        <v>0.2401373546</v>
      </c>
      <c r="AT2847" s="372">
        <f>$AQ2698*'Assumptions (T&amp;D)'!F$24</f>
        <v>0.2221630017</v>
      </c>
      <c r="AU2847" s="372">
        <f>$AQ2698*'Assumptions (T&amp;D)'!G$24</f>
        <v>0.20526711</v>
      </c>
      <c r="AV2847" s="372">
        <f>$AQ2698*'Assumptions (T&amp;D)'!H$24</f>
        <v>0.1901686536</v>
      </c>
      <c r="AW2847" s="372">
        <f>$AQ2698*'Assumptions (T&amp;D)'!I$24</f>
        <v>0.1757891713</v>
      </c>
      <c r="AX2847" s="372">
        <f>$AQ2698*'Assumptions (T&amp;D)'!J$24</f>
        <v>0.1624881501</v>
      </c>
      <c r="AY2847" s="372">
        <f>$AQ2698*'Assumptions (T&amp;D)'!K$24</f>
        <v>0.1603312278</v>
      </c>
      <c r="AZ2847" s="372">
        <f>$AQ2698*'Assumptions (T&amp;D)'!L$24</f>
        <v>0.1603312278</v>
      </c>
      <c r="BA2847" s="372">
        <f>$AQ2698*'Assumptions (T&amp;D)'!M$24</f>
        <v>0.1603312278</v>
      </c>
      <c r="BB2847" s="372">
        <f>$AQ2698*'Assumptions (T&amp;D)'!N$24</f>
        <v>0.1603312278</v>
      </c>
      <c r="BC2847" s="372">
        <f>$AQ2698*'Assumptions (T&amp;D)'!O$24</f>
        <v>0.1603312278</v>
      </c>
      <c r="BD2847" s="372">
        <f>$AQ2698*'Assumptions (T&amp;D)'!P$24</f>
        <v>0.1603312278</v>
      </c>
      <c r="BE2847" s="372">
        <f>$AQ2698*'Assumptions (T&amp;D)'!Q$24</f>
        <v>0.1603312278</v>
      </c>
      <c r="BF2847" s="372">
        <f>$AQ2698*'Assumptions (T&amp;D)'!R$24</f>
        <v>0.1603312278</v>
      </c>
      <c r="BG2847" s="372">
        <f>$AQ2698*'Assumptions (T&amp;D)'!S$24</f>
        <v>0.1603312278</v>
      </c>
      <c r="BH2847" s="372">
        <f>$AQ2698*'Assumptions (T&amp;D)'!T$24</f>
        <v>0.1603312278</v>
      </c>
      <c r="BI2847" s="372">
        <f>$AQ2698*'Assumptions (T&amp;D)'!U$24</f>
        <v>0.1603312278</v>
      </c>
      <c r="BJ2847" s="372">
        <f>$AQ2698*'Assumptions (T&amp;D)'!V$24</f>
        <v>0.1603312278</v>
      </c>
      <c r="BK2847" s="372">
        <f>$AQ2698*'Assumptions (T&amp;D)'!W$24</f>
        <v>0.08016561389</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0.124970521</v>
      </c>
      <c r="AS2848" s="372">
        <f>$AR2698*'Assumptions (T&amp;D)'!D$24</f>
        <v>0.2406099098</v>
      </c>
      <c r="AT2848" s="372">
        <f>$AR2698*'Assumptions (T&amp;D)'!E$24</f>
        <v>0.2226141548</v>
      </c>
      <c r="AU2848" s="372">
        <f>$AR2698*'Assumptions (T&amp;D)'!F$24</f>
        <v>0.2059514187</v>
      </c>
      <c r="AV2848" s="372">
        <f>$AR2698*'Assumptions (T&amp;D)'!G$24</f>
        <v>0.1902884467</v>
      </c>
      <c r="AW2848" s="372">
        <f>$AR2698*'Assumptions (T&amp;D)'!H$24</f>
        <v>0.1762917483</v>
      </c>
      <c r="AX2848" s="372">
        <f>$AR2698*'Assumptions (T&amp;D)'!I$24</f>
        <v>0.1629615594</v>
      </c>
      <c r="AY2848" s="372">
        <f>$AR2698*'Assumptions (T&amp;D)'!J$24</f>
        <v>0.1506311347</v>
      </c>
      <c r="AZ2848" s="372">
        <f>$AR2698*'Assumptions (T&amp;D)'!K$24</f>
        <v>0.1486316063</v>
      </c>
      <c r="BA2848" s="372">
        <f>$AR2698*'Assumptions (T&amp;D)'!L$24</f>
        <v>0.1486316063</v>
      </c>
      <c r="BB2848" s="372">
        <f>$AR2698*'Assumptions (T&amp;D)'!M$24</f>
        <v>0.1486316063</v>
      </c>
      <c r="BC2848" s="372">
        <f>$AR2698*'Assumptions (T&amp;D)'!N$24</f>
        <v>0.1486316063</v>
      </c>
      <c r="BD2848" s="372">
        <f>$AR2698*'Assumptions (T&amp;D)'!O$24</f>
        <v>0.1486316063</v>
      </c>
      <c r="BE2848" s="372">
        <f>$AR2698*'Assumptions (T&amp;D)'!P$24</f>
        <v>0.1486316063</v>
      </c>
      <c r="BF2848" s="372">
        <f>$AR2698*'Assumptions (T&amp;D)'!Q$24</f>
        <v>0.1486316063</v>
      </c>
      <c r="BG2848" s="372">
        <f>$AR2698*'Assumptions (T&amp;D)'!R$24</f>
        <v>0.1486316063</v>
      </c>
      <c r="BH2848" s="372">
        <f>$AR2698*'Assumptions (T&amp;D)'!S$24</f>
        <v>0.1486316063</v>
      </c>
      <c r="BI2848" s="372">
        <f>$AR2698*'Assumptions (T&amp;D)'!T$24</f>
        <v>0.1486316063</v>
      </c>
      <c r="BJ2848" s="372">
        <f>$AR2698*'Assumptions (T&amp;D)'!U$24</f>
        <v>0.1486316063</v>
      </c>
      <c r="BK2848" s="372">
        <f>$AR2698*'Assumptions (T&amp;D)'!V$24</f>
        <v>0.1486316063</v>
      </c>
      <c r="BL2848" s="372">
        <f>$AR2698*'Assumptions (T&amp;D)'!W$24</f>
        <v>0.07431580317</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0.1316357749</v>
      </c>
      <c r="AT2849" s="372">
        <f>$AS2698*'Assumptions (T&amp;D)'!D$24</f>
        <v>0.2534427453</v>
      </c>
      <c r="AU2849" s="372">
        <f>$AS2698*'Assumptions (T&amp;D)'!E$24</f>
        <v>0.2344871937</v>
      </c>
      <c r="AV2849" s="372">
        <f>$AS2698*'Assumptions (T&amp;D)'!F$24</f>
        <v>0.2169357571</v>
      </c>
      <c r="AW2849" s="372">
        <f>$AS2698*'Assumptions (T&amp;D)'!G$24</f>
        <v>0.2004374066</v>
      </c>
      <c r="AX2849" s="372">
        <f>$AS2698*'Assumptions (T&amp;D)'!H$24</f>
        <v>0.1856941998</v>
      </c>
      <c r="AY2849" s="372">
        <f>$AS2698*'Assumptions (T&amp;D)'!I$24</f>
        <v>0.1716530505</v>
      </c>
      <c r="AZ2849" s="372">
        <f>$AS2698*'Assumptions (T&amp;D)'!J$24</f>
        <v>0.1586649874</v>
      </c>
      <c r="BA2849" s="372">
        <f>$AS2698*'Assumptions (T&amp;D)'!K$24</f>
        <v>0.156558815</v>
      </c>
      <c r="BB2849" s="372">
        <f>$AS2698*'Assumptions (T&amp;D)'!L$24</f>
        <v>0.156558815</v>
      </c>
      <c r="BC2849" s="372">
        <f>$AS2698*'Assumptions (T&amp;D)'!M$24</f>
        <v>0.156558815</v>
      </c>
      <c r="BD2849" s="372">
        <f>$AS2698*'Assumptions (T&amp;D)'!N$24</f>
        <v>0.156558815</v>
      </c>
      <c r="BE2849" s="372">
        <f>$AS2698*'Assumptions (T&amp;D)'!O$24</f>
        <v>0.156558815</v>
      </c>
      <c r="BF2849" s="372">
        <f>$AS2698*'Assumptions (T&amp;D)'!P$24</f>
        <v>0.156558815</v>
      </c>
      <c r="BG2849" s="372">
        <f>$AS2698*'Assumptions (T&amp;D)'!Q$24</f>
        <v>0.156558815</v>
      </c>
      <c r="BH2849" s="372">
        <f>$AS2698*'Assumptions (T&amp;D)'!R$24</f>
        <v>0.156558815</v>
      </c>
      <c r="BI2849" s="372">
        <f>$AS2698*'Assumptions (T&amp;D)'!S$24</f>
        <v>0.156558815</v>
      </c>
      <c r="BJ2849" s="372">
        <f>$AS2698*'Assumptions (T&amp;D)'!T$24</f>
        <v>0.156558815</v>
      </c>
      <c r="BK2849" s="372">
        <f>$AS2698*'Assumptions (T&amp;D)'!U$24</f>
        <v>0.156558815</v>
      </c>
      <c r="BL2849" s="372">
        <f>$AS2698*'Assumptions (T&amp;D)'!V$24</f>
        <v>0.156558815</v>
      </c>
      <c r="BM2849" s="372">
        <f>$AS2698*'Assumptions (T&amp;D)'!W$24</f>
        <v>0.07827940749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0.1434486878</v>
      </c>
      <c r="AU2850" s="372">
        <f>$AT2698*'Assumptions (T&amp;D)'!D$24</f>
        <v>0.2761865402</v>
      </c>
      <c r="AV2850" s="372">
        <f>$AT2698*'Assumptions (T&amp;D)'!E$24</f>
        <v>0.2555299291</v>
      </c>
      <c r="AW2850" s="372">
        <f>$AT2698*'Assumptions (T&amp;D)'!F$24</f>
        <v>0.2364034374</v>
      </c>
      <c r="AX2850" s="372">
        <f>$AT2698*'Assumptions (T&amp;D)'!G$24</f>
        <v>0.2184245352</v>
      </c>
      <c r="AY2850" s="372">
        <f>$AT2698*'Assumptions (T&amp;D)'!H$24</f>
        <v>0.2023582822</v>
      </c>
      <c r="AZ2850" s="372">
        <f>$AT2698*'Assumptions (T&amp;D)'!I$24</f>
        <v>0.1870570888</v>
      </c>
      <c r="BA2850" s="372">
        <f>$AT2698*'Assumptions (T&amp;D)'!J$24</f>
        <v>0.172903485</v>
      </c>
      <c r="BB2850" s="372">
        <f>$AT2698*'Assumptions (T&amp;D)'!K$24</f>
        <v>0.170608306</v>
      </c>
      <c r="BC2850" s="372">
        <f>$AT2698*'Assumptions (T&amp;D)'!L$24</f>
        <v>0.170608306</v>
      </c>
      <c r="BD2850" s="372">
        <f>$AT2698*'Assumptions (T&amp;D)'!M$24</f>
        <v>0.170608306</v>
      </c>
      <c r="BE2850" s="372">
        <f>$AT2698*'Assumptions (T&amp;D)'!N$24</f>
        <v>0.170608306</v>
      </c>
      <c r="BF2850" s="372">
        <f>$AT2698*'Assumptions (T&amp;D)'!O$24</f>
        <v>0.170608306</v>
      </c>
      <c r="BG2850" s="372">
        <f>$AT2698*'Assumptions (T&amp;D)'!P$24</f>
        <v>0.170608306</v>
      </c>
      <c r="BH2850" s="372">
        <f>$AT2698*'Assumptions (T&amp;D)'!Q$24</f>
        <v>0.170608306</v>
      </c>
      <c r="BI2850" s="372">
        <f>$AT2698*'Assumptions (T&amp;D)'!R$24</f>
        <v>0.170608306</v>
      </c>
      <c r="BJ2850" s="372">
        <f>$AT2698*'Assumptions (T&amp;D)'!S$24</f>
        <v>0.170608306</v>
      </c>
      <c r="BK2850" s="372">
        <f>$AT2698*'Assumptions (T&amp;D)'!T$24</f>
        <v>0.170608306</v>
      </c>
      <c r="BL2850" s="372">
        <f>$AT2698*'Assumptions (T&amp;D)'!U$24</f>
        <v>0.170608306</v>
      </c>
      <c r="BM2850" s="372">
        <f>$AT2698*'Assumptions (T&amp;D)'!V$24</f>
        <v>0.170608306</v>
      </c>
      <c r="BN2850" s="372">
        <f>$AT2698*'Assumptions (T&amp;D)'!W$24</f>
        <v>0.08530415299</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0.1527681474</v>
      </c>
      <c r="AV2851" s="372">
        <f>$AU2698*'Assumptions (T&amp;D)'!D$24</f>
        <v>0.2941296064</v>
      </c>
      <c r="AW2851" s="372">
        <f>$AU2698*'Assumptions (T&amp;D)'!E$24</f>
        <v>0.2721309932</v>
      </c>
      <c r="AX2851" s="372">
        <f>$AU2698*'Assumptions (T&amp;D)'!F$24</f>
        <v>0.2517619069</v>
      </c>
      <c r="AY2851" s="372">
        <f>$AU2698*'Assumptions (T&amp;D)'!G$24</f>
        <v>0.2326149657</v>
      </c>
      <c r="AZ2851" s="372">
        <f>$AU2698*'Assumptions (T&amp;D)'!H$24</f>
        <v>0.2155049332</v>
      </c>
      <c r="BA2851" s="372">
        <f>$AU2698*'Assumptions (T&amp;D)'!I$24</f>
        <v>0.1992096642</v>
      </c>
      <c r="BB2851" s="372">
        <f>$AU2698*'Assumptions (T&amp;D)'!J$24</f>
        <v>0.1841365403</v>
      </c>
      <c r="BC2851" s="372">
        <f>$AU2698*'Assumptions (T&amp;D)'!K$24</f>
        <v>0.1816922499</v>
      </c>
      <c r="BD2851" s="372">
        <f>$AU2698*'Assumptions (T&amp;D)'!L$24</f>
        <v>0.1816922499</v>
      </c>
      <c r="BE2851" s="372">
        <f>$AU2698*'Assumptions (T&amp;D)'!M$24</f>
        <v>0.1816922499</v>
      </c>
      <c r="BF2851" s="372">
        <f>$AU2698*'Assumptions (T&amp;D)'!N$24</f>
        <v>0.1816922499</v>
      </c>
      <c r="BG2851" s="372">
        <f>$AU2698*'Assumptions (T&amp;D)'!O$24</f>
        <v>0.1816922499</v>
      </c>
      <c r="BH2851" s="372">
        <f>$AU2698*'Assumptions (T&amp;D)'!P$24</f>
        <v>0.1816922499</v>
      </c>
      <c r="BI2851" s="372">
        <f>$AU2698*'Assumptions (T&amp;D)'!Q$24</f>
        <v>0.1816922499</v>
      </c>
      <c r="BJ2851" s="372">
        <f>$AU2698*'Assumptions (T&amp;D)'!R$24</f>
        <v>0.1816922499</v>
      </c>
      <c r="BK2851" s="372">
        <f>$AU2698*'Assumptions (T&amp;D)'!S$24</f>
        <v>0.1816922499</v>
      </c>
      <c r="BL2851" s="372">
        <f>$AU2698*'Assumptions (T&amp;D)'!T$24</f>
        <v>0.1816922499</v>
      </c>
      <c r="BM2851" s="372">
        <f>$AU2698*'Assumptions (T&amp;D)'!U$24</f>
        <v>0.1816922499</v>
      </c>
      <c r="BN2851" s="372">
        <f>$AU2698*'Assumptions (T&amp;D)'!V$24</f>
        <v>0.1816922499</v>
      </c>
      <c r="BO2851" s="372">
        <f>$AU2698*'Assumptions (T&amp;D)'!W$24</f>
        <v>0.09084612497</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0.145077415</v>
      </c>
      <c r="AW2852" s="372">
        <f>$AV2698*'Assumptions (T&amp;D)'!D$24</f>
        <v>0.279322383</v>
      </c>
      <c r="AX2852" s="372">
        <f>$AV2698*'Assumptions (T&amp;D)'!E$24</f>
        <v>0.2584312353</v>
      </c>
      <c r="AY2852" s="372">
        <f>$AV2698*'Assumptions (T&amp;D)'!F$24</f>
        <v>0.2390875799</v>
      </c>
      <c r="AZ2852" s="372">
        <f>$AV2698*'Assumptions (T&amp;D)'!G$24</f>
        <v>0.2209045439</v>
      </c>
      <c r="BA2852" s="372">
        <f>$AV2698*'Assumptions (T&amp;D)'!H$24</f>
        <v>0.2046558734</v>
      </c>
      <c r="BB2852" s="372">
        <f>$AV2698*'Assumptions (T&amp;D)'!I$24</f>
        <v>0.1891809492</v>
      </c>
      <c r="BC2852" s="372">
        <f>$AV2698*'Assumptions (T&amp;D)'!J$24</f>
        <v>0.1748666442</v>
      </c>
      <c r="BD2852" s="372">
        <f>$AV2698*'Assumptions (T&amp;D)'!K$24</f>
        <v>0.1725454056</v>
      </c>
      <c r="BE2852" s="372">
        <f>$AV2698*'Assumptions (T&amp;D)'!L$24</f>
        <v>0.1725454056</v>
      </c>
      <c r="BF2852" s="372">
        <f>$AV2698*'Assumptions (T&amp;D)'!M$24</f>
        <v>0.1725454056</v>
      </c>
      <c r="BG2852" s="372">
        <f>$AV2698*'Assumptions (T&amp;D)'!N$24</f>
        <v>0.1725454056</v>
      </c>
      <c r="BH2852" s="372">
        <f>$AV2698*'Assumptions (T&amp;D)'!O$24</f>
        <v>0.1725454056</v>
      </c>
      <c r="BI2852" s="372">
        <f>$AV2698*'Assumptions (T&amp;D)'!P$24</f>
        <v>0.1725454056</v>
      </c>
      <c r="BJ2852" s="372">
        <f>$AV2698*'Assumptions (T&amp;D)'!Q$24</f>
        <v>0.1725454056</v>
      </c>
      <c r="BK2852" s="372">
        <f>$AV2698*'Assumptions (T&amp;D)'!R$24</f>
        <v>0.1725454056</v>
      </c>
      <c r="BL2852" s="372">
        <f>$AV2698*'Assumptions (T&amp;D)'!S$24</f>
        <v>0.1725454056</v>
      </c>
      <c r="BM2852" s="372">
        <f>$AV2698*'Assumptions (T&amp;D)'!T$24</f>
        <v>0.1725454056</v>
      </c>
      <c r="BN2852" s="372">
        <f>$AV2698*'Assumptions (T&amp;D)'!U$24</f>
        <v>0.1725454056</v>
      </c>
      <c r="BO2852" s="372">
        <f>$AV2698*'Assumptions (T&amp;D)'!V$24</f>
        <v>0.1725454056</v>
      </c>
      <c r="BP2852" s="372">
        <f>$AV2698*'Assumptions (T&amp;D)'!W$24</f>
        <v>0.08627270279</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0.1520892253</v>
      </c>
      <c r="AX2853" s="372">
        <f>$AW2698*'Assumptions (T&amp;D)'!D$24</f>
        <v>0.2928224551</v>
      </c>
      <c r="AY2853" s="372">
        <f>$AW2698*'Assumptions (T&amp;D)'!E$24</f>
        <v>0.2709216067</v>
      </c>
      <c r="AZ2853" s="372">
        <f>$AW2698*'Assumptions (T&amp;D)'!F$24</f>
        <v>0.2506430433</v>
      </c>
      <c r="BA2853" s="372">
        <f>$AW2698*'Assumptions (T&amp;D)'!G$24</f>
        <v>0.2315811937</v>
      </c>
      <c r="BB2853" s="372">
        <f>$AW2698*'Assumptions (T&amp;D)'!H$24</f>
        <v>0.2145472005</v>
      </c>
      <c r="BC2853" s="372">
        <f>$AW2698*'Assumptions (T&amp;D)'!I$24</f>
        <v>0.1983243498</v>
      </c>
      <c r="BD2853" s="372">
        <f>$AW2698*'Assumptions (T&amp;D)'!J$24</f>
        <v>0.1833182129</v>
      </c>
      <c r="BE2853" s="372">
        <f>$AW2698*'Assumptions (T&amp;D)'!K$24</f>
        <v>0.1808847853</v>
      </c>
      <c r="BF2853" s="372">
        <f>$AW2698*'Assumptions (T&amp;D)'!L$24</f>
        <v>0.1808847853</v>
      </c>
      <c r="BG2853" s="372">
        <f>$AW2698*'Assumptions (T&amp;D)'!M$24</f>
        <v>0.1808847853</v>
      </c>
      <c r="BH2853" s="372">
        <f>$AW2698*'Assumptions (T&amp;D)'!N$24</f>
        <v>0.1808847853</v>
      </c>
      <c r="BI2853" s="372">
        <f>$AW2698*'Assumptions (T&amp;D)'!O$24</f>
        <v>0.1808847853</v>
      </c>
      <c r="BJ2853" s="372">
        <f>$AW2698*'Assumptions (T&amp;D)'!P$24</f>
        <v>0.1808847853</v>
      </c>
      <c r="BK2853" s="372">
        <f>$AW2698*'Assumptions (T&amp;D)'!Q$24</f>
        <v>0.1808847853</v>
      </c>
      <c r="BL2853" s="372">
        <f>$AW2698*'Assumptions (T&amp;D)'!R$24</f>
        <v>0.1808847853</v>
      </c>
      <c r="BM2853" s="372">
        <f>$AW2698*'Assumptions (T&amp;D)'!S$24</f>
        <v>0.1808847853</v>
      </c>
      <c r="BN2853" s="372">
        <f>$AW2698*'Assumptions (T&amp;D)'!T$24</f>
        <v>0.1808847853</v>
      </c>
      <c r="BO2853" s="372">
        <f>$AW2698*'Assumptions (T&amp;D)'!U$24</f>
        <v>0.1808847853</v>
      </c>
      <c r="BP2853" s="372">
        <f>$AW2698*'Assumptions (T&amp;D)'!V$24</f>
        <v>0.1808847853</v>
      </c>
      <c r="BQ2853" s="372">
        <f>$AW2698*'Assumptions (T&amp;D)'!W$24</f>
        <v>0.09044239265</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0.1463119795</v>
      </c>
      <c r="AY2854" s="372">
        <f>$AX2698*'Assumptions (T&amp;D)'!D$24</f>
        <v>0.2816993312</v>
      </c>
      <c r="AZ2854" s="372">
        <f>$AX2698*'Assumptions (T&amp;D)'!E$24</f>
        <v>0.2606304061</v>
      </c>
      <c r="BA2854" s="372">
        <f>$AX2698*'Assumptions (T&amp;D)'!F$24</f>
        <v>0.2411221422</v>
      </c>
      <c r="BB2854" s="372">
        <f>$AX2698*'Assumptions (T&amp;D)'!G$24</f>
        <v>0.2227843741</v>
      </c>
      <c r="BC2854" s="372">
        <f>$AX2698*'Assumptions (T&amp;D)'!H$24</f>
        <v>0.2063974324</v>
      </c>
      <c r="BD2854" s="372">
        <f>$AX2698*'Assumptions (T&amp;D)'!I$24</f>
        <v>0.1907908213</v>
      </c>
      <c r="BE2854" s="372">
        <f>$AX2698*'Assumptions (T&amp;D)'!J$24</f>
        <v>0.1763547059</v>
      </c>
      <c r="BF2854" s="372">
        <f>$AX2698*'Assumptions (T&amp;D)'!K$24</f>
        <v>0.1740137143</v>
      </c>
      <c r="BG2854" s="372">
        <f>$AX2698*'Assumptions (T&amp;D)'!L$24</f>
        <v>0.1740137143</v>
      </c>
      <c r="BH2854" s="372">
        <f>$AX2698*'Assumptions (T&amp;D)'!M$24</f>
        <v>0.1740137143</v>
      </c>
      <c r="BI2854" s="372">
        <f>$AX2698*'Assumptions (T&amp;D)'!N$24</f>
        <v>0.1740137143</v>
      </c>
      <c r="BJ2854" s="372">
        <f>$AX2698*'Assumptions (T&amp;D)'!O$24</f>
        <v>0.1740137143</v>
      </c>
      <c r="BK2854" s="372">
        <f>$AX2698*'Assumptions (T&amp;D)'!P$24</f>
        <v>0.1740137143</v>
      </c>
      <c r="BL2854" s="372">
        <f>$AX2698*'Assumptions (T&amp;D)'!Q$24</f>
        <v>0.1740137143</v>
      </c>
      <c r="BM2854" s="372">
        <f>$AX2698*'Assumptions (T&amp;D)'!R$24</f>
        <v>0.1740137143</v>
      </c>
      <c r="BN2854" s="372">
        <f>$AX2698*'Assumptions (T&amp;D)'!S$24</f>
        <v>0.1740137143</v>
      </c>
      <c r="BO2854" s="372">
        <f>$AX2698*'Assumptions (T&amp;D)'!T$24</f>
        <v>0.1740137143</v>
      </c>
      <c r="BP2854" s="372">
        <f>$AX2698*'Assumptions (T&amp;D)'!U$24</f>
        <v>0.1740137143</v>
      </c>
      <c r="BQ2854" s="372">
        <f>$AX2698*'Assumptions (T&amp;D)'!V$24</f>
        <v>0.1740137143</v>
      </c>
      <c r="BR2854" s="372">
        <f>$AX2698*'Assumptions (T&amp;D)'!W$24</f>
        <v>0.08700685714</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0.1504880334</v>
      </c>
      <c r="AZ2855" s="372">
        <f>$AY2698*'Assumptions (T&amp;D)'!D$24</f>
        <v>0.2897396269</v>
      </c>
      <c r="BA2855" s="372">
        <f>$AY2698*'Assumptions (T&amp;D)'!E$24</f>
        <v>0.2680693501</v>
      </c>
      <c r="BB2855" s="372">
        <f>$AY2698*'Assumptions (T&amp;D)'!F$24</f>
        <v>0.248004279</v>
      </c>
      <c r="BC2855" s="372">
        <f>$AY2698*'Assumptions (T&amp;D)'!G$24</f>
        <v>0.2291431121</v>
      </c>
      <c r="BD2855" s="372">
        <f>$AY2698*'Assumptions (T&amp;D)'!H$24</f>
        <v>0.2122884524</v>
      </c>
      <c r="BE2855" s="372">
        <f>$AY2698*'Assumptions (T&amp;D)'!I$24</f>
        <v>0.1962363955</v>
      </c>
      <c r="BF2855" s="372">
        <f>$AY2698*'Assumptions (T&amp;D)'!J$24</f>
        <v>0.1813882429</v>
      </c>
      <c r="BG2855" s="372">
        <f>$AY2698*'Assumptions (T&amp;D)'!K$24</f>
        <v>0.1789804343</v>
      </c>
      <c r="BH2855" s="372">
        <f>$AY2698*'Assumptions (T&amp;D)'!L$24</f>
        <v>0.1789804343</v>
      </c>
      <c r="BI2855" s="372">
        <f>$AY2698*'Assumptions (T&amp;D)'!M$24</f>
        <v>0.1789804343</v>
      </c>
      <c r="BJ2855" s="372">
        <f>$AY2698*'Assumptions (T&amp;D)'!N$24</f>
        <v>0.1789804343</v>
      </c>
      <c r="BK2855" s="372">
        <f>$AY2698*'Assumptions (T&amp;D)'!O$24</f>
        <v>0.1789804343</v>
      </c>
      <c r="BL2855" s="372">
        <f>$AY2698*'Assumptions (T&amp;D)'!P$24</f>
        <v>0.1789804343</v>
      </c>
      <c r="BM2855" s="372">
        <f>$AY2698*'Assumptions (T&amp;D)'!Q$24</f>
        <v>0.1789804343</v>
      </c>
      <c r="BN2855" s="372">
        <f>$AY2698*'Assumptions (T&amp;D)'!R$24</f>
        <v>0.1789804343</v>
      </c>
      <c r="BO2855" s="372">
        <f>$AY2698*'Assumptions (T&amp;D)'!S$24</f>
        <v>0.1789804343</v>
      </c>
      <c r="BP2855" s="372">
        <f>$AY2698*'Assumptions (T&amp;D)'!T$24</f>
        <v>0.1789804343</v>
      </c>
      <c r="BQ2855" s="372">
        <f>$AY2698*'Assumptions (T&amp;D)'!U$24</f>
        <v>0.1789804343</v>
      </c>
      <c r="BR2855" s="372">
        <f>$AY2698*'Assumptions (T&amp;D)'!V$24</f>
        <v>0.1789804343</v>
      </c>
      <c r="BS2855" s="372">
        <f>$AY2698*'Assumptions (T&amp;D)'!W$24</f>
        <v>0.08949021717</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0.1623890789</v>
      </c>
      <c r="BA2856" s="372">
        <f>$AZ2698*'Assumptions (T&amp;D)'!D$24</f>
        <v>0.3126531066</v>
      </c>
      <c r="BB2856" s="372">
        <f>$AZ2698*'Assumptions (T&amp;D)'!E$24</f>
        <v>0.2892690792</v>
      </c>
      <c r="BC2856" s="372">
        <f>$AZ2698*'Assumptions (T&amp;D)'!F$24</f>
        <v>0.267617202</v>
      </c>
      <c r="BD2856" s="372">
        <f>$AZ2698*'Assumptions (T&amp;D)'!G$24</f>
        <v>0.2472644375</v>
      </c>
      <c r="BE2856" s="372">
        <f>$AZ2698*'Assumptions (T&amp;D)'!H$24</f>
        <v>0.2290768606</v>
      </c>
      <c r="BF2856" s="372">
        <f>$AZ2698*'Assumptions (T&amp;D)'!I$24</f>
        <v>0.2117553589</v>
      </c>
      <c r="BG2856" s="372">
        <f>$AZ2698*'Assumptions (T&amp;D)'!J$24</f>
        <v>0.1957329698</v>
      </c>
      <c r="BH2856" s="372">
        <f>$AZ2698*'Assumptions (T&amp;D)'!K$24</f>
        <v>0.1931347445</v>
      </c>
      <c r="BI2856" s="372">
        <f>$AZ2698*'Assumptions (T&amp;D)'!L$24</f>
        <v>0.1931347445</v>
      </c>
      <c r="BJ2856" s="372">
        <f>$AZ2698*'Assumptions (T&amp;D)'!M$24</f>
        <v>0.1931347445</v>
      </c>
      <c r="BK2856" s="372">
        <f>$AZ2698*'Assumptions (T&amp;D)'!N$24</f>
        <v>0.1931347445</v>
      </c>
      <c r="BL2856" s="372">
        <f>$AZ2698*'Assumptions (T&amp;D)'!O$24</f>
        <v>0.1931347445</v>
      </c>
      <c r="BM2856" s="372">
        <f>$AZ2698*'Assumptions (T&amp;D)'!P$24</f>
        <v>0.1931347445</v>
      </c>
      <c r="BN2856" s="372">
        <f>$AZ2698*'Assumptions (T&amp;D)'!Q$24</f>
        <v>0.1931347445</v>
      </c>
      <c r="BO2856" s="372">
        <f>$AZ2698*'Assumptions (T&amp;D)'!R$24</f>
        <v>0.1931347445</v>
      </c>
      <c r="BP2856" s="372">
        <f>$AZ2698*'Assumptions (T&amp;D)'!S$24</f>
        <v>0.1931347445</v>
      </c>
      <c r="BQ2856" s="372">
        <f>$AZ2698*'Assumptions (T&amp;D)'!T$24</f>
        <v>0.1931347445</v>
      </c>
      <c r="BR2856" s="372">
        <f>$AZ2698*'Assumptions (T&amp;D)'!U$24</f>
        <v>0.1931347445</v>
      </c>
      <c r="BS2856" s="372">
        <f>$AZ2698*'Assumptions (T&amp;D)'!V$24</f>
        <v>0.1931347445</v>
      </c>
      <c r="BT2856" s="372">
        <f>$AZ2698*'Assumptions (T&amp;D)'!W$24</f>
        <v>0.09656737225</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0.1655959336</v>
      </c>
      <c r="BB2857" s="372">
        <f>$BA2698*'Assumptions (T&amp;D)'!D$24</f>
        <v>0.3188273708</v>
      </c>
      <c r="BC2857" s="372">
        <f>$BA2698*'Assumptions (T&amp;D)'!E$24</f>
        <v>0.2949815564</v>
      </c>
      <c r="BD2857" s="372">
        <f>$BA2698*'Assumptions (T&amp;D)'!F$24</f>
        <v>0.2729020986</v>
      </c>
      <c r="BE2857" s="372">
        <f>$BA2698*'Assumptions (T&amp;D)'!G$24</f>
        <v>0.2521474082</v>
      </c>
      <c r="BF2857" s="372">
        <f>$BA2698*'Assumptions (T&amp;D)'!H$24</f>
        <v>0.2336006637</v>
      </c>
      <c r="BG2857" s="372">
        <f>$BA2698*'Assumptions (T&amp;D)'!I$24</f>
        <v>0.2159370974</v>
      </c>
      <c r="BH2857" s="372">
        <f>$BA2698*'Assumptions (T&amp;D)'!J$24</f>
        <v>0.1995982986</v>
      </c>
      <c r="BI2857" s="372">
        <f>$BA2698*'Assumptions (T&amp;D)'!K$24</f>
        <v>0.1969487637</v>
      </c>
      <c r="BJ2857" s="372">
        <f>$BA2698*'Assumptions (T&amp;D)'!L$24</f>
        <v>0.1969487637</v>
      </c>
      <c r="BK2857" s="372">
        <f>$BA2698*'Assumptions (T&amp;D)'!M$24</f>
        <v>0.1969487637</v>
      </c>
      <c r="BL2857" s="372">
        <f>$BA2698*'Assumptions (T&amp;D)'!N$24</f>
        <v>0.1969487637</v>
      </c>
      <c r="BM2857" s="372">
        <f>$BA2698*'Assumptions (T&amp;D)'!O$24</f>
        <v>0.1969487637</v>
      </c>
      <c r="BN2857" s="372">
        <f>$BA2698*'Assumptions (T&amp;D)'!P$24</f>
        <v>0.1969487637</v>
      </c>
      <c r="BO2857" s="372">
        <f>$BA2698*'Assumptions (T&amp;D)'!Q$24</f>
        <v>0.1969487637</v>
      </c>
      <c r="BP2857" s="372">
        <f>$BA2698*'Assumptions (T&amp;D)'!R$24</f>
        <v>0.1969487637</v>
      </c>
      <c r="BQ2857" s="372">
        <f>$BA2698*'Assumptions (T&amp;D)'!S$24</f>
        <v>0.1969487637</v>
      </c>
      <c r="BR2857" s="372">
        <f>$BA2698*'Assumptions (T&amp;D)'!T$24</f>
        <v>0.1969487637</v>
      </c>
      <c r="BS2857" s="372">
        <f>$BA2698*'Assumptions (T&amp;D)'!U$24</f>
        <v>0.1969487637</v>
      </c>
      <c r="BT2857" s="372">
        <f>$BA2698*'Assumptions (T&amp;D)'!V$24</f>
        <v>0.1969487637</v>
      </c>
      <c r="BU2857" s="372">
        <f>$BA2698*'Assumptions (T&amp;D)'!W$24</f>
        <v>0.09847438185</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11.58086668</v>
      </c>
      <c r="D2858" s="377">
        <f>(1/(1-'Assumptions (T&amp;D)'!D$26))*(D2695+D2805+(D2696-D2805-D2696*'Assumptions (T&amp;D)'!$C$25)*'Assumptions (T&amp;D)'!$C$22)</f>
        <v>11.90788072</v>
      </c>
      <c r="E2858" s="377">
        <f>(1/(1-'Assumptions (T&amp;D)'!E$26))*(E2695+E2805+(E2696-E2805-E2696*'Assumptions (T&amp;D)'!$C$25)*'Assumptions (T&amp;D)'!$C$22)</f>
        <v>10.8671663</v>
      </c>
      <c r="F2858" s="377">
        <f>(1/(1-'Assumptions (T&amp;D)'!F$26))*(F2695+F2805+(F2696-F2805-F2696*'Assumptions (T&amp;D)'!$C$25)*'Assumptions (T&amp;D)'!$C$22)</f>
        <v>11.3866727</v>
      </c>
      <c r="G2858" s="377">
        <f>(1/(1-'Assumptions (T&amp;D)'!G$26))*(G2695+G2805+(G2696-G2805-G2696*'Assumptions (T&amp;D)'!$C$25)*'Assumptions (T&amp;D)'!$C$22)</f>
        <v>11.9166896</v>
      </c>
      <c r="H2858" s="377">
        <f>(1/(1-'Assumptions (T&amp;D)'!H$26))*(H2695+H2805+(H2696-H2805-H2696*'Assumptions (T&amp;D)'!$C$25)*'Assumptions (T&amp;D)'!$C$22)</f>
        <v>12.25189528</v>
      </c>
      <c r="I2858" s="377">
        <f>(1/(1-'Assumptions (T&amp;D)'!I$26))*(I2695+I2805+(I2696-I2805-I2696*'Assumptions (T&amp;D)'!$C$25)*'Assumptions (T&amp;D)'!$C$22)</f>
        <v>12.8545767</v>
      </c>
      <c r="J2858" s="377">
        <f>(1/(1-'Assumptions (T&amp;D)'!J$26))*(J2695+J2805+(J2696-J2805-J2696*'Assumptions (T&amp;D)'!$C$25)*'Assumptions (T&amp;D)'!$C$22)</f>
        <v>13.77645211</v>
      </c>
      <c r="K2858" s="377">
        <f>(1/(1-'Assumptions (T&amp;D)'!K$26))*(K2695+K2805+(K2696-K2805-K2696*'Assumptions (T&amp;D)'!$C$25)*'Assumptions (T&amp;D)'!$C$22)</f>
        <v>14.67426719</v>
      </c>
      <c r="L2858" s="377">
        <f>(1/(1-'Assumptions (T&amp;D)'!L$26))*(L2695+L2805+(L2696-L2805-L2696*'Assumptions (T&amp;D)'!$C$25)*'Assumptions (T&amp;D)'!$C$22)</f>
        <v>15.74938653</v>
      </c>
      <c r="M2858" s="377">
        <f>(1/(1-'Assumptions (T&amp;D)'!M$26))*(M2695+M2805+(M2696-M2805-M2696*'Assumptions (T&amp;D)'!$C$25)*'Assumptions (T&amp;D)'!$C$22)</f>
        <v>16.99242155</v>
      </c>
      <c r="N2858" s="377">
        <f>(1/(1-'Assumptions (T&amp;D)'!N$26))*(N2695+N2805+(N2696-N2805-N2696*'Assumptions (T&amp;D)'!$C$25)*'Assumptions (T&amp;D)'!$C$22)</f>
        <v>18.28858528</v>
      </c>
      <c r="O2858" s="377">
        <f>(1/(1-'Assumptions (T&amp;D)'!O$26))*(O2695+O2805+(O2696-O2805-O2696*'Assumptions (T&amp;D)'!$C$25)*'Assumptions (T&amp;D)'!$C$22)</f>
        <v>19.97330093</v>
      </c>
      <c r="P2858" s="377">
        <f>(1/(1-'Assumptions (T&amp;D)'!P$26))*(P2695+P2805+(P2696-P2805-P2696*'Assumptions (T&amp;D)'!$C$25)*'Assumptions (T&amp;D)'!$C$22)</f>
        <v>22.58524689</v>
      </c>
      <c r="Q2858" s="377">
        <f>(1/(1-'Assumptions (T&amp;D)'!Q$26))*(Q2695+Q2805+(Q2696-Q2805-Q2696*'Assumptions (T&amp;D)'!$C$25)*'Assumptions (T&amp;D)'!$C$22)</f>
        <v>25.24486728</v>
      </c>
      <c r="R2858" s="377">
        <f>(1/(1-'Assumptions (T&amp;D)'!R$26))*(R2695+R2805+(R2696-R2805-R2696*'Assumptions (T&amp;D)'!$C$25)*'Assumptions (T&amp;D)'!$C$22)</f>
        <v>28.10250951</v>
      </c>
      <c r="S2858" s="377">
        <f>(1/(1-'Assumptions (T&amp;D)'!S$26))*(S2695+S2805+(S2696-S2805-S2696*'Assumptions (T&amp;D)'!$C$25)*'Assumptions (T&amp;D)'!$C$22)</f>
        <v>31.17430384</v>
      </c>
      <c r="T2858" s="377">
        <f>(1/(1-'Assumptions (T&amp;D)'!T$26))*(T2695+T2805+(T2696-T2805-T2696*'Assumptions (T&amp;D)'!$C$25)*'Assumptions (T&amp;D)'!$C$22)</f>
        <v>2.275750324</v>
      </c>
      <c r="U2858" s="377">
        <f>(1/(1-'Assumptions (T&amp;D)'!U$26))*(U2695+U2805+(U2696-U2805-U2696*'Assumptions (T&amp;D)'!$C$25)*'Assumptions (T&amp;D)'!$C$22)</f>
        <v>1.953049852</v>
      </c>
      <c r="V2858" s="377">
        <f>(1/(1-'Assumptions (T&amp;D)'!V$26))*(V2695+V2805+(V2696-V2805-V2696*'Assumptions (T&amp;D)'!$C$25)*'Assumptions (T&amp;D)'!$C$22)</f>
        <v>2.185974255</v>
      </c>
      <c r="W2858" s="377">
        <f>(1/(1-'Assumptions (T&amp;D)'!W$26))*(W2695+W2805+(W2696-W2805-W2696*'Assumptions (T&amp;D)'!$C$25)*'Assumptions (T&amp;D)'!$C$22)</f>
        <v>2.307042423</v>
      </c>
      <c r="X2858" s="377">
        <f>(1/(1-'Assumptions (T&amp;D)'!X$26))*(X2695+X2805+(X2696-X2805-X2696*'Assumptions (T&amp;D)'!$C$25)*'Assumptions (T&amp;D)'!$C$22)</f>
        <v>2.410534367</v>
      </c>
      <c r="Y2858" s="377">
        <f>(1/(1-'Assumptions (T&amp;D)'!Y$26))*(Y2695+Y2805+(Y2696-Y2805-Y2696*'Assumptions (T&amp;D)'!$C$25)*'Assumptions (T&amp;D)'!$C$22)</f>
        <v>2.519990655</v>
      </c>
      <c r="Z2858" s="377">
        <f>(1/(1-'Assumptions (T&amp;D)'!Z$26))*(Z2695+Z2805+(Z2696-Z2805-Z2696*'Assumptions (T&amp;D)'!$C$25)*'Assumptions (T&amp;D)'!$C$22)</f>
        <v>2.632497479</v>
      </c>
      <c r="AA2858" s="377">
        <f>(1/(1-'Assumptions (T&amp;D)'!AA$26))*(AA2695+AA2805+(AA2696-AA2805-AA2696*'Assumptions (T&amp;D)'!$C$25)*'Assumptions (T&amp;D)'!$C$22)</f>
        <v>2.748132635</v>
      </c>
      <c r="AB2858" s="377">
        <f>(1/(1-'Assumptions (T&amp;D)'!AB$26))*(AB2695+AB2805+(AB2696-AB2805-AB2696*'Assumptions (T&amp;D)'!$C$25)*'Assumptions (T&amp;D)'!$C$22)</f>
        <v>2.866975806</v>
      </c>
      <c r="AC2858" s="377">
        <f>(1/(1-'Assumptions (T&amp;D)'!AC$26))*(AC2695+AC2805+(AC2696-AC2805-AC2696*'Assumptions (T&amp;D)'!$C$25)*'Assumptions (T&amp;D)'!$C$22)</f>
        <v>2.989110867</v>
      </c>
      <c r="AD2858" s="377">
        <f>(1/(1-'Assumptions (T&amp;D)'!AD$26))*(AD2695+AD2805+(AD2696-AD2805-AD2696*'Assumptions (T&amp;D)'!$C$25)*'Assumptions (T&amp;D)'!$C$22)</f>
        <v>3.114619176</v>
      </c>
      <c r="AE2858" s="377">
        <f>(1/(1-'Assumptions (T&amp;D)'!AE$26))*(AE2695+AE2805+(AE2696-AE2805-AE2696*'Assumptions (T&amp;D)'!$C$25)*'Assumptions (T&amp;D)'!$C$22)</f>
        <v>3.243583969</v>
      </c>
      <c r="AF2858" s="377">
        <f>(1/(1-'Assumptions (T&amp;D)'!AF$26))*(AF2695+AF2805+(AF2696-AF2805-AF2696*'Assumptions (T&amp;D)'!$C$25)*'Assumptions (T&amp;D)'!$C$22)</f>
        <v>3.376554948</v>
      </c>
      <c r="AG2858" s="377">
        <f>(1/(1-'Assumptions (T&amp;D)'!AG$26))*(AG2695+AG2805+(AG2696-AG2805-AG2696*'Assumptions (T&amp;D)'!$C$25)*'Assumptions (T&amp;D)'!$C$22)</f>
        <v>3.507108349</v>
      </c>
      <c r="AH2858" s="377">
        <f>(1/(1-'Assumptions (T&amp;D)'!AH$26))*(AH2695+AH2805+(AH2696-AH2805-AH2696*'Assumptions (T&amp;D)'!$C$25)*'Assumptions (T&amp;D)'!$C$22)</f>
        <v>3.642237544</v>
      </c>
      <c r="AI2858" s="377">
        <f>(1/(1-'Assumptions (T&amp;D)'!AI$26))*(AI2695+AI2805+(AI2696-AI2805-AI2696*'Assumptions (T&amp;D)'!$C$25)*'Assumptions (T&amp;D)'!$C$22)</f>
        <v>3.778191831</v>
      </c>
      <c r="AJ2858" s="377">
        <f>(1/(1-'Assumptions (T&amp;D)'!AJ$26))*(AJ2695+AJ2805+(AJ2696-AJ2805-AJ2696*'Assumptions (T&amp;D)'!$C$25)*'Assumptions (T&amp;D)'!$C$22)</f>
        <v>3.921157606</v>
      </c>
      <c r="AK2858" s="377">
        <f>(1/(1-'Assumptions (T&amp;D)'!AK$26))*(AK2695+AK2805+(AK2696-AK2805-AK2696*'Assumptions (T&amp;D)'!$C$25)*'Assumptions (T&amp;D)'!$C$22)</f>
        <v>4.067805048</v>
      </c>
      <c r="AL2858" s="377">
        <f>(1/(1-'Assumptions (T&amp;D)'!AL$26))*(AL2695+AL2805+(AL2696-AL2805-AL2696*'Assumptions (T&amp;D)'!$C$25)*'Assumptions (T&amp;D)'!$C$22)</f>
        <v>4.218537269</v>
      </c>
      <c r="AM2858" s="377">
        <f>(1/(1-'Assumptions (T&amp;D)'!AM$26))*(AM2695+AM2805+(AM2696-AM2805-AM2696*'Assumptions (T&amp;D)'!$C$25)*'Assumptions (T&amp;D)'!$C$22)</f>
        <v>4.371627438</v>
      </c>
      <c r="AN2858" s="377">
        <f>(1/(1-'Assumptions (T&amp;D)'!AN$26))*(AN2695+AN2805+(AN2696-AN2805-AN2696*'Assumptions (T&amp;D)'!$C$25)*'Assumptions (T&amp;D)'!$C$22)</f>
        <v>4.526835454</v>
      </c>
      <c r="AO2858" s="377">
        <f>(1/(1-'Assumptions (T&amp;D)'!AO$26))*(AO2695+AO2805+(AO2696-AO2805-AO2696*'Assumptions (T&amp;D)'!$C$25)*'Assumptions (T&amp;D)'!$C$22)</f>
        <v>4.67702035</v>
      </c>
      <c r="AP2858" s="377">
        <f>(1/(1-'Assumptions (T&amp;D)'!AP$26))*(AP2695+AP2805+(AP2696-AP2805-AP2696*'Assumptions (T&amp;D)'!$C$25)*'Assumptions (T&amp;D)'!$C$22)</f>
        <v>4.836690801</v>
      </c>
      <c r="AQ2858" s="377">
        <f>(1/(1-'Assumptions (T&amp;D)'!AQ$26))*(AQ2695+AQ2805+(AQ2696-AQ2805-AQ2696*'Assumptions (T&amp;D)'!$C$25)*'Assumptions (T&amp;D)'!$C$22)</f>
        <v>4.990047002</v>
      </c>
      <c r="AR2858" s="377">
        <f>(1/(1-'Assumptions (T&amp;D)'!AR$26))*(AR2695+AR2805+(AR2696-AR2805-AR2696*'Assumptions (T&amp;D)'!$C$25)*'Assumptions (T&amp;D)'!$C$22)</f>
        <v>5.151731868</v>
      </c>
      <c r="AS2858" s="377">
        <f>(1/(1-'Assumptions (T&amp;D)'!AS$26))*(AS2695+AS2805+(AS2696-AS2805-AS2696*'Assumptions (T&amp;D)'!$C$25)*'Assumptions (T&amp;D)'!$C$22)</f>
        <v>5.289318246</v>
      </c>
      <c r="AT2858" s="377">
        <f>(1/(1-'Assumptions (T&amp;D)'!AT$26))*(AT2695+AT2805+(AT2696-AT2805-AT2696*'Assumptions (T&amp;D)'!$C$25)*'Assumptions (T&amp;D)'!$C$22)</f>
        <v>5.454122164</v>
      </c>
      <c r="AU2858" s="377">
        <f>(1/(1-'Assumptions (T&amp;D)'!AU$26))*(AU2695+AU2805+(AU2696-AU2805-AU2696*'Assumptions (T&amp;D)'!$C$25)*'Assumptions (T&amp;D)'!$C$22)</f>
        <v>5.576944339</v>
      </c>
      <c r="AV2858" s="377">
        <f>(1/(1-'Assumptions (T&amp;D)'!AV$26))*(AV2695+AV2805+(AV2696-AV2805-AV2696*'Assumptions (T&amp;D)'!$C$25)*'Assumptions (T&amp;D)'!$C$22)</f>
        <v>5.75332406</v>
      </c>
      <c r="AW2858" s="377">
        <f>(1/(1-'Assumptions (T&amp;D)'!AW$26))*(AW2695+AW2805+(AW2696-AW2805-AW2696*'Assumptions (T&amp;D)'!$C$25)*'Assumptions (T&amp;D)'!$C$22)</f>
        <v>5.921227846</v>
      </c>
      <c r="AX2858" s="377">
        <f>(1/(1-'Assumptions (T&amp;D)'!AX$26))*(AX2695+AX2805+(AX2696-AX2805-AX2696*'Assumptions (T&amp;D)'!$C$25)*'Assumptions (T&amp;D)'!$C$22)</f>
        <v>6.075330015</v>
      </c>
      <c r="AY2858" s="377">
        <f>(1/(1-'Assumptions (T&amp;D)'!AY$26))*(AY2695+AY2805+(AY2696-AY2805-AY2696*'Assumptions (T&amp;D)'!$C$25)*'Assumptions (T&amp;D)'!$C$22)</f>
        <v>6.234351201</v>
      </c>
      <c r="AZ2858" s="377">
        <f>(1/(1-'Assumptions (T&amp;D)'!AZ$26))*(AZ2695+AZ2805+(AZ2696-AZ2805-AZ2696*'Assumptions (T&amp;D)'!$C$25)*'Assumptions (T&amp;D)'!$C$22)</f>
        <v>6.404962657</v>
      </c>
      <c r="BA2858" s="377">
        <f>(1/(1-'Assumptions (T&amp;D)'!BA$26))*(BA2695+BA2805+(BA2696-BA2805-BA2696*'Assumptions (T&amp;D)'!$C$25)*'Assumptions (T&amp;D)'!$C$22)</f>
        <v>6.579047444</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7.347964768</v>
      </c>
      <c r="D2859" s="372">
        <f>IF(D2858-D2695-D2806-D2753&gt;0,(1-'Assumptions (T&amp;D)'!D$26)*(D2858-D2695-D2806+D2753)-D2700+D2701+Model!D2806,D2858-D2695-D2700+D2701+D2753)</f>
        <v>7.530585217</v>
      </c>
      <c r="E2859" s="372">
        <f>IF(E2858-E2695-E2806-E2753&gt;0,(1-'Assumptions (T&amp;D)'!E$26)*(E2858-E2695-E2806+E2753)-E2700+E2701+Model!E2806,E2858-E2695-E2700+E2701+E2753)</f>
        <v>6.786192565</v>
      </c>
      <c r="F2859" s="372">
        <f>IF(F2858-F2695-F2806-F2753&gt;0,(1-'Assumptions (T&amp;D)'!F$26)*(F2858-F2695-F2806+F2753)-F2700+F2701+Model!F2806,F2858-F2695-F2700+F2701+F2753)</f>
        <v>7.12350513</v>
      </c>
      <c r="G2859" s="372">
        <f>IF(G2858-G2695-G2806-G2753&gt;0,(1-'Assumptions (T&amp;D)'!G$26)*(G2858-G2695-G2806+G2753)-G2700+G2701+Model!G2806,G2858-G2695-G2700+G2701+G2753)</f>
        <v>7.436236994</v>
      </c>
      <c r="H2859" s="372">
        <f>IF(H2858-H2695-H2806-H2753&gt;0,(1-'Assumptions (T&amp;D)'!H$26)*(H2858-H2695-H2806+H2753)-H2700+H2701+Model!H2806,H2858-H2695-H2700+H2701+H2753)</f>
        <v>7.650218856</v>
      </c>
      <c r="I2859" s="372">
        <f>IF(I2858-I2695-I2806-I2753&gt;0,(1-'Assumptions (T&amp;D)'!I$26)*(I2858-I2695-I2806+I2753)-I2700+I2701+Model!I2806,I2858-I2695-I2700+I2701+I2753)</f>
        <v>7.94963993</v>
      </c>
      <c r="J2859" s="372">
        <f>IF(J2858-J2695-J2806-J2753&gt;0,(1-'Assumptions (T&amp;D)'!J$26)*(J2858-J2695-J2806+J2753)-J2700+J2701+Model!J2806,J2858-J2695-J2700+J2701+J2753)</f>
        <v>8.453969771</v>
      </c>
      <c r="K2859" s="372">
        <f>IF(K2858-K2695-K2806-K2753&gt;0,(1-'Assumptions (T&amp;D)'!K$26)*(K2858-K2695-K2806+K2753)-K2700+K2701+Model!K2806,K2858-K2695-K2700+K2701+K2753)</f>
        <v>8.891310357</v>
      </c>
      <c r="L2859" s="372">
        <f>IF(L2858-L2695-L2806-L2753&gt;0,(1-'Assumptions (T&amp;D)'!L$26)*(L2858-L2695-L2806+L2753)-L2700+L2701+Model!L2806,L2858-L2695-L2700+L2701+L2753)</f>
        <v>9.636104176</v>
      </c>
      <c r="M2859" s="372">
        <f>IF(M2858-M2695-M2806-M2753&gt;0,(1-'Assumptions (T&amp;D)'!M$26)*(M2858-M2695-M2806+M2753)-M2700+M2701+Model!M2806,M2858-M2695-M2700+M2701+M2753)</f>
        <v>10.03521221</v>
      </c>
      <c r="N2859" s="372">
        <f>IF(N2858-N2695-N2806-N2753&gt;0,(1-'Assumptions (T&amp;D)'!N$26)*(N2858-N2695-N2806+N2753)-N2700+N2701+Model!N2806,N2858-N2695-N2700+N2701+N2753)</f>
        <v>11.10249836</v>
      </c>
      <c r="O2859" s="372">
        <f>IF(O2858-O2695-O2806-O2753&gt;0,(1-'Assumptions (T&amp;D)'!O$26)*(O2858-O2695-O2806+O2753)-O2700+O2701+Model!O2806,O2858-O2695-O2700+O2701+O2753)</f>
        <v>11.60488507</v>
      </c>
      <c r="P2859" s="372">
        <f>IF(P2858-P2695-P2806-P2753&gt;0,(1-'Assumptions (T&amp;D)'!P$26)*(P2858-P2695-P2806+P2753)-P2700+P2701+Model!P2806,P2858-P2695-P2700+P2701+P2753)</f>
        <v>13.40382706</v>
      </c>
      <c r="Q2859" s="372">
        <f>IF(Q2858-Q2695-Q2806-Q2753&gt;0,(1-'Assumptions (T&amp;D)'!Q$26)*(Q2858-Q2695-Q2806+Q2753)-Q2700+Q2701+Model!Q2806,Q2858-Q2695-Q2700+Q2701+Q2753)</f>
        <v>14.16451971</v>
      </c>
      <c r="R2859" s="372">
        <f>IF(R2858-R2695-R2806-R2753&gt;0,(1-'Assumptions (T&amp;D)'!R$26)*(R2858-R2695-R2806+R2753)-R2700+R2701+Model!R2806,R2858-R2695-R2700+R2701+R2753)</f>
        <v>16.888963</v>
      </c>
      <c r="S2859" s="372">
        <f>IF(S2858-S2695-S2806-S2753&gt;0,(1-'Assumptions (T&amp;D)'!S$26)*(S2858-S2695-S2806+S2753)-S2700+S2701+Model!S2806,S2858-S2695-S2700+S2701+S2753)</f>
        <v>18.52170393</v>
      </c>
      <c r="T2859" s="372">
        <f>IF(T2858-T2695-T2806-T2753&gt;0,(1-'Assumptions (T&amp;D)'!T$26)*(T2858-T2695-T2806+T2753)-T2700+T2701+Model!T2806,T2858-T2695-T2700+T2701+T2753)</f>
        <v>-0.3026242916</v>
      </c>
      <c r="U2859" s="372">
        <f>IF(U2858-U2695-U2806-U2753&gt;0,(1-'Assumptions (T&amp;D)'!U$26)*(U2858-U2695-U2806+U2753)-U2700+U2701+Model!U2806,U2858-U2695-U2700+U2701+U2753)</f>
        <v>-0.5675500836</v>
      </c>
      <c r="V2859" s="372">
        <f>IF(V2858-V2695-V2806-V2753&gt;0,(1-'Assumptions (T&amp;D)'!V$26)*(V2858-V2695-V2806+V2753)-V2700+V2701+Model!V2806,V2858-V2695-V2700+V2701+V2753)</f>
        <v>-0.5591177025</v>
      </c>
      <c r="W2859" s="372">
        <f>IF(W2858-W2695-W2806-W2753&gt;0,(1-'Assumptions (T&amp;D)'!W$26)*(W2858-W2695-W2806+W2753)-W2700+W2701+Model!W2806,W2858-W2695-W2700+W2701+W2753)</f>
        <v>-0.5552875331</v>
      </c>
      <c r="X2859" s="372">
        <f>IF(X2858-X2695-X2806-X2753&gt;0,(1-'Assumptions (T&amp;D)'!X$26)*(X2858-X2695-X2806+X2753)-X2700+X2701+Model!X2806,X2858-X2695-X2700+X2701+X2753)</f>
        <v>-0.6461402734</v>
      </c>
      <c r="Y2859" s="372">
        <f>IF(Y2858-Y2695-Y2806-Y2753&gt;0,(1-'Assumptions (T&amp;D)'!Y$26)*(Y2858-Y2695-Y2806+Y2753)-Y2700+Y2701+Model!Y2806,Y2858-Y2695-Y2700+Y2701+Y2753)</f>
        <v>-0.6518539962</v>
      </c>
      <c r="Z2859" s="372">
        <f>IF(Z2858-Z2695-Z2806-Z2753&gt;0,(1-'Assumptions (T&amp;D)'!Z$26)*(Z2858-Z2695-Z2806+Z2753)-Z2700+Z2701+Model!Z2806,Z2858-Z2695-Z2700+Z2701+Z2753)</f>
        <v>-0.6505335982</v>
      </c>
      <c r="AA2859" s="372">
        <f>IF(AA2858-AA2695-AA2806-AA2753&gt;0,(1-'Assumptions (T&amp;D)'!AA$26)*(AA2858-AA2695-AA2806+AA2753)-AA2700+AA2701+Model!AA2806,AA2858-AA2695-AA2700+AA2701+AA2753)</f>
        <v>-0.6556215621</v>
      </c>
      <c r="AB2859" s="372">
        <f>IF(AB2858-AB2695-AB2806-AB2753&gt;0,(1-'Assumptions (T&amp;D)'!AB$26)*(AB2858-AB2695-AB2806+AB2753)-AB2700+AB2701+Model!AB2806,AB2858-AB2695-AB2700+AB2701+AB2753)</f>
        <v>-0.6397964577</v>
      </c>
      <c r="AC2859" s="372">
        <f>IF(AC2858-AC2695-AC2806-AC2753&gt;0,(1-'Assumptions (T&amp;D)'!AC$26)*(AC2858-AC2695-AC2806+AC2753)-AC2700+AC2701+Model!AC2806,AC2858-AC2695-AC2700+AC2701+AC2753)</f>
        <v>-0.6423022764</v>
      </c>
      <c r="AD2859" s="372">
        <f>IF(AD2858-AD2695-AD2806-AD2753&gt;0,(1-'Assumptions (T&amp;D)'!AD$26)*(AD2858-AD2695-AD2806+AD2753)-AD2700+AD2701+Model!AD2806,AD2858-AD2695-AD2700+AD2701+AD2753)</f>
        <v>-0.6156971591</v>
      </c>
      <c r="AE2859" s="372">
        <f>IF(AE2858-AE2695-AE2806-AE2753&gt;0,(1-'Assumptions (T&amp;D)'!AE$26)*(AE2858-AE2695-AE2806+AE2753)-AE2700+AE2701+Model!AE2806,AE2858-AE2695-AE2700+AE2701+AE2753)</f>
        <v>-0.604350844</v>
      </c>
      <c r="AF2859" s="372">
        <f>IF(AF2858-AF2695-AF2806-AF2753&gt;0,(1-'Assumptions (T&amp;D)'!AF$26)*(AF2858-AF2695-AF2806+AF2753)-AF2700+AF2701+Model!AF2806,AF2858-AF2695-AF2700+AF2701+AF2753)</f>
        <v>-0.5501354635</v>
      </c>
      <c r="AG2859" s="372">
        <f>IF(AG2858-AG2695-AG2806-AG2753&gt;0,(1-'Assumptions (T&amp;D)'!AG$26)*(AG2858-AG2695-AG2806+AG2753)-AG2700+AG2701+Model!AG2806,AG2858-AG2695-AG2700+AG2701+AG2753)</f>
        <v>-0.546812889</v>
      </c>
      <c r="AH2859" s="372">
        <f>IF(AH2858-AH2695-AH2806-AH2753&gt;0,(1-'Assumptions (T&amp;D)'!AH$26)*(AH2858-AH2695-AH2806+AH2753)-AH2700+AH2701+Model!AH2806,AH2858-AH2695-AH2700+AH2701+AH2753)</f>
        <v>-0.5536625789</v>
      </c>
      <c r="AI2859" s="372">
        <f>IF(AI2858-AI2695-AI2806-AI2753&gt;0,(1-'Assumptions (T&amp;D)'!AI$26)*(AI2858-AI2695-AI2806+AI2753)-AI2700+AI2701+Model!AI2806,AI2858-AI2695-AI2700+AI2701+AI2753)</f>
        <v>-0.5200045579</v>
      </c>
      <c r="AJ2859" s="372">
        <f>IF(AJ2858-AJ2695-AJ2806-AJ2753&gt;0,(1-'Assumptions (T&amp;D)'!AJ$26)*(AJ2858-AJ2695-AJ2806+AJ2753)-AJ2700+AJ2701+Model!AJ2806,AJ2858-AJ2695-AJ2700+AJ2701+AJ2753)</f>
        <v>-0.5422988825</v>
      </c>
      <c r="AK2859" s="372">
        <f>IF(AK2858-AK2695-AK2806-AK2753&gt;0,(1-'Assumptions (T&amp;D)'!AK$26)*(AK2858-AK2695-AK2806+AK2753)-AK2700+AK2701+Model!AK2806,AK2858-AK2695-AK2700+AK2701+AK2753)</f>
        <v>-0.5136224408</v>
      </c>
      <c r="AL2859" s="372">
        <f>IF(AL2858-AL2695-AL2806-AL2753&gt;0,(1-'Assumptions (T&amp;D)'!AL$26)*(AL2858-AL2695-AL2806+AL2753)-AL2700+AL2701+Model!AL2806,AL2858-AL2695-AL2700+AL2701+AL2753)</f>
        <v>-0.5022040984</v>
      </c>
      <c r="AM2859" s="372">
        <f>IF(AM2858-AM2695-AM2806-AM2753&gt;0,(1-'Assumptions (T&amp;D)'!AM$26)*(AM2858-AM2695-AM2806+AM2753)-AM2700+AM2701+Model!AM2806,AM2858-AM2695-AM2700+AM2701+AM2753)</f>
        <v>-0.5317556636</v>
      </c>
      <c r="AN2859" s="372">
        <f>IF(AN2858-AN2695-AN2806-AN2753&gt;0,(1-'Assumptions (T&amp;D)'!AN$26)*(AN2858-AN2695-AN2806+AN2753)-AN2700+AN2701+Model!AN2806,AN2858-AN2695-AN2700+AN2701+AN2753)</f>
        <v>-0.5293797653</v>
      </c>
      <c r="AO2859" s="372">
        <f>IF(AO2858-AO2695-AO2806-AO2753&gt;0,(1-'Assumptions (T&amp;D)'!AO$26)*(AO2858-AO2695-AO2806+AO2753)-AO2700+AO2701+Model!AO2806,AO2858-AO2695-AO2700+AO2701+AO2753)</f>
        <v>-0.5067753733</v>
      </c>
      <c r="AP2859" s="372">
        <f>IF(AP2858-AP2695-AP2806-AP2753&gt;0,(1-'Assumptions (T&amp;D)'!AP$26)*(AP2858-AP2695-AP2806+AP2753)-AP2700+AP2701+Model!AP2806,AP2858-AP2695-AP2700+AP2701+AP2753)</f>
        <v>-0.4790330007</v>
      </c>
      <c r="AQ2859" s="372">
        <f>IF(AQ2858-AQ2695-AQ2806-AQ2753&gt;0,(1-'Assumptions (T&amp;D)'!AQ$26)*(AQ2858-AQ2695-AQ2806+AQ2753)-AQ2700+AQ2701+Model!AQ2806,AQ2858-AQ2695-AQ2700+AQ2701+AQ2753)</f>
        <v>-0.657124821</v>
      </c>
      <c r="AR2859" s="372">
        <f>IF(AR2858-AR2695-AR2806-AR2753&gt;0,(1-'Assumptions (T&amp;D)'!AR$26)*(AR2858-AR2695-AR2806+AR2753)-AR2700+AR2701+Model!AR2806,AR2858-AR2695-AR2700+AR2701+AR2753)</f>
        <v>-0.4295159238</v>
      </c>
      <c r="AS2859" s="372">
        <f>IF(AS2858-AS2695-AS2806-AS2753&gt;0,(1-'Assumptions (T&amp;D)'!AS$26)*(AS2858-AS2695-AS2806+AS2753)-AS2700+AS2701+Model!AS2806,AS2858-AS2695-AS2700+AS2701+AS2753)</f>
        <v>-0.4921425931</v>
      </c>
      <c r="AT2859" s="372">
        <f>IF(AT2858-AT2695-AT2806-AT2753&gt;0,(1-'Assumptions (T&amp;D)'!AT$26)*(AT2858-AT2695-AT2806+AT2753)-AT2700+AT2701+Model!AT2806,AT2858-AT2695-AT2700+AT2701+AT2753)</f>
        <v>-0.6220978018</v>
      </c>
      <c r="AU2859" s="372">
        <f>IF(AU2858-AU2695-AU2806-AU2753&gt;0,(1-'Assumptions (T&amp;D)'!AU$26)*(AU2858-AU2695-AU2806+AU2753)-AU2700+AU2701+Model!AU2806,AU2858-AU2695-AU2700+AU2701+AU2753)</f>
        <v>-0.748693842</v>
      </c>
      <c r="AV2859" s="372">
        <f>IF(AV2858-AV2695-AV2806-AV2753&gt;0,(1-'Assumptions (T&amp;D)'!AV$26)*(AV2858-AV2695-AV2806+AV2753)-AV2700+AV2701+Model!AV2806,AV2858-AV2695-AV2700+AV2701+AV2753)</f>
        <v>-0.5539703222</v>
      </c>
      <c r="AW2859" s="372">
        <f>IF(AW2858-AW2695-AW2806-AW2753&gt;0,(1-'Assumptions (T&amp;D)'!AW$26)*(AW2858-AW2695-AW2806+AW2753)-AW2700+AW2701+Model!AW2806,AW2858-AW2695-AW2700+AW2701+AW2753)</f>
        <v>-0.6063901352</v>
      </c>
      <c r="AX2859" s="372">
        <f>IF(AX2858-AX2695-AX2806-AX2753&gt;0,(1-'Assumptions (T&amp;D)'!AX$26)*(AX2858-AX2695-AX2806+AX2753)-AX2700+AX2701+Model!AX2806,AX2858-AX2695-AX2700+AX2701+AX2753)</f>
        <v>-0.4604384718</v>
      </c>
      <c r="AY2859" s="372">
        <f>IF(AY2858-AY2695-AY2806-AY2753&gt;0,(1-'Assumptions (T&amp;D)'!AY$26)*(AY2858-AY2695-AY2806+AY2753)-AY2700+AY2701+Model!AY2806,AY2858-AY2695-AY2700+AY2701+AY2753)</f>
        <v>-0.4710264566</v>
      </c>
      <c r="AZ2859" s="372">
        <f>IF(AZ2858-AZ2695-AZ2806-AZ2753&gt;0,(1-'Assumptions (T&amp;D)'!AZ$26)*(AZ2858-AZ2695-AZ2806+AZ2753)-AZ2700+AZ2701+Model!AZ2806,AZ2858-AZ2695-AZ2700+AZ2701+AZ2753)</f>
        <v>-0.603923491</v>
      </c>
      <c r="BA2859" s="372">
        <f>IF(BA2858-BA2695-BA2806-BA2753&gt;0,(1-'Assumptions (T&amp;D)'!BA$26)*(BA2858-BA2695-BA2806+BA2753)-BA2700+BA2701+Model!BA2806,BA2858-BA2695-BA2700+BA2701+BA2753)</f>
        <v>-0.5941495223</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4.001126358</v>
      </c>
      <c r="D2860" s="372">
        <f>IF(D2858-D2695-D2806-D2753&gt;0,'Assumptions (T&amp;D)'!D$26*(D2858-D2695-D2806+D2753),0)</f>
        <v>4.098026379</v>
      </c>
      <c r="E2860" s="372">
        <f>IF(E2858-E2695-E2806-E2753&gt;0,'Assumptions (T&amp;D)'!E$26*(E2858-E2695-E2806+E2753),0)</f>
        <v>3.707968886</v>
      </c>
      <c r="F2860" s="372">
        <f>IF(F2858-F2695-F2806-F2753&gt;0,'Assumptions (T&amp;D)'!F$26*(F2858-F2695-F2806+F2753),0)</f>
        <v>3.87941438</v>
      </c>
      <c r="G2860" s="372">
        <f>IF(G2858-G2695-G2806-G2753&gt;0,'Assumptions (T&amp;D)'!G$26*(G2858-G2695-G2806+G2753),0)</f>
        <v>4.038185768</v>
      </c>
      <c r="H2860" s="372">
        <f>IF(H2858-H2695-H2806-H2753&gt;0,'Assumptions (T&amp;D)'!H$26*(H2858-H2695-H2806+H2753),0)</f>
        <v>4.15194018</v>
      </c>
      <c r="I2860" s="372">
        <f>IF(I2858-I2695-I2806-I2753&gt;0,'Assumptions (T&amp;D)'!I$26*(I2858-I2695-I2806+I2753),0)</f>
        <v>4.352104018</v>
      </c>
      <c r="J2860" s="372">
        <f>IF(J2858-J2695-J2806-J2753&gt;0,'Assumptions (T&amp;D)'!J$26*(J2858-J2695-J2806+J2753),0)</f>
        <v>4.643558084</v>
      </c>
      <c r="K2860" s="372">
        <f>IF(K2858-K2695-K2806-K2753&gt;0,'Assumptions (T&amp;D)'!K$26*(K2858-K2695-K2806+K2753),0)</f>
        <v>4.940965954</v>
      </c>
      <c r="L2860" s="372">
        <f>IF(L2858-L2695-L2806-L2753&gt;0,'Assumptions (T&amp;D)'!L$26*(L2858-L2695-L2806+L2753),0)</f>
        <v>5.283972094</v>
      </c>
      <c r="M2860" s="372">
        <f>IF(M2858-M2695-M2806-M2753&gt;0,'Assumptions (T&amp;D)'!M$26*(M2858-M2695-M2806+M2753),0)</f>
        <v>5.672358909</v>
      </c>
      <c r="N2860" s="372">
        <f>IF(N2858-N2695-N2806-N2753&gt;0,'Assumptions (T&amp;D)'!N$26*(N2858-N2695-N2806+N2753),0)</f>
        <v>6.085488813</v>
      </c>
      <c r="O2860" s="372">
        <f>IF(O2858-O2695-O2806-O2753&gt;0,'Assumptions (T&amp;D)'!O$26*(O2858-O2695-O2806+O2753),0)</f>
        <v>6.605993489</v>
      </c>
      <c r="P2860" s="372">
        <f>IF(P2858-P2695-P2806-P2753&gt;0,'Assumptions (T&amp;D)'!P$26*(P2858-P2695-P2806+P2753),0)</f>
        <v>7.437408829</v>
      </c>
      <c r="Q2860" s="372">
        <f>IF(Q2858-Q2695-Q2806-Q2753&gt;0,'Assumptions (T&amp;D)'!Q$26*(Q2858-Q2695-Q2806+Q2753),0)</f>
        <v>8.253607167</v>
      </c>
      <c r="R2860" s="372">
        <f>IF(R2858-R2695-R2806-R2753&gt;0,'Assumptions (T&amp;D)'!R$26*(R2858-R2695-R2806+R2753),0)</f>
        <v>9.186213791</v>
      </c>
      <c r="S2860" s="372">
        <f>IF(S2858-S2695-S2806-S2753&gt;0,'Assumptions (T&amp;D)'!S$26*(S2858-S2695-S2806+S2753),0)</f>
        <v>10.19723977</v>
      </c>
      <c r="T2860" s="372">
        <f>IF(T2858-T2695-T2806-T2753&gt;0,'Assumptions (T&amp;D)'!T$26*(T2858-T2695-T2806+T2753),0)</f>
        <v>0.1163785309</v>
      </c>
      <c r="U2860" s="372">
        <f>IF(U2858-U2695-U2806-U2753&gt;0,'Assumptions (T&amp;D)'!U$26*(U2858-U2695-U2806+U2753),0)</f>
        <v>-0.02034738449</v>
      </c>
      <c r="V2860" s="372">
        <f>IF(V2858-V2695-V2806-V2753&gt;0,'Assumptions (T&amp;D)'!V$26*(V2858-V2695-V2806+V2753),0)</f>
        <v>-0.01851663488</v>
      </c>
      <c r="W2860" s="372">
        <f>IF(W2858-W2695-W2806-W2753&gt;0,'Assumptions (T&amp;D)'!W$26*(W2858-W2695-W2806+W2753),0)</f>
        <v>-0.02083586586</v>
      </c>
      <c r="X2860" s="372">
        <f>IF(X2858-X2695-X2806-X2753&gt;0,'Assumptions (T&amp;D)'!X$26*(X2858-X2695-X2806+X2753),0)</f>
        <v>-0.02364691849</v>
      </c>
      <c r="Y2860" s="372">
        <f>IF(Y2858-Y2695-Y2806-Y2753&gt;0,'Assumptions (T&amp;D)'!Y$26*(Y2858-Y2695-Y2806+Y2753),0)</f>
        <v>-0.02754472932</v>
      </c>
      <c r="Z2860" s="372">
        <f>IF(Z2858-Z2695-Z2806-Z2753&gt;0,'Assumptions (T&amp;D)'!Z$26*(Z2858-Z2695-Z2806+Z2753),0)</f>
        <v>-0.03081388384</v>
      </c>
      <c r="AA2860" s="372">
        <f>IF(AA2858-AA2695-AA2806-AA2753&gt;0,'Assumptions (T&amp;D)'!AA$26*(AA2858-AA2695-AA2806+AA2753),0)</f>
        <v>-0.03389599764</v>
      </c>
      <c r="AB2860" s="372">
        <f>IF(AB2858-AB2695-AB2806-AB2753&gt;0,'Assumptions (T&amp;D)'!AB$26*(AB2858-AB2695-AB2806+AB2753),0)</f>
        <v>-0.03678746042</v>
      </c>
      <c r="AC2860" s="372">
        <f>IF(AC2858-AC2695-AC2806-AC2753&gt;0,'Assumptions (T&amp;D)'!AC$26*(AC2858-AC2695-AC2806+AC2753),0)</f>
        <v>-0.03899152663</v>
      </c>
      <c r="AD2860" s="372">
        <f>IF(AD2858-AD2695-AD2806-AD2753&gt;0,'Assumptions (T&amp;D)'!AD$26*(AD2858-AD2695-AD2806+AD2753),0)</f>
        <v>-0.03996337995</v>
      </c>
      <c r="AE2860" s="372">
        <f>IF(AE2858-AE2695-AE2806-AE2753&gt;0,'Assumptions (T&amp;D)'!AE$26*(AE2858-AE2695-AE2806+AE2753),0)</f>
        <v>-0.03956389225</v>
      </c>
      <c r="AF2860" s="372">
        <f>IF(AF2858-AF2695-AF2806-AF2753&gt;0,'Assumptions (T&amp;D)'!AF$26*(AF2858-AF2695-AF2806+AF2753),0)</f>
        <v>-0.0388370075</v>
      </c>
      <c r="AG2860" s="372">
        <f>IF(AG2858-AG2695-AG2806-AG2753&gt;0,'Assumptions (T&amp;D)'!AG$26*(AG2858-AG2695-AG2806+AG2753),0)</f>
        <v>-0.03779685318</v>
      </c>
      <c r="AH2860" s="372">
        <f>IF(AH2858-AH2695-AH2806-AH2753&gt;0,'Assumptions (T&amp;D)'!AH$26*(AH2858-AH2695-AH2806+AH2753),0)</f>
        <v>-0.03613006436</v>
      </c>
      <c r="AI2860" s="372">
        <f>IF(AI2858-AI2695-AI2806-AI2753&gt;0,'Assumptions (T&amp;D)'!AI$26*(AI2858-AI2695-AI2806+AI2753),0)</f>
        <v>-0.03324431264</v>
      </c>
      <c r="AJ2860" s="372">
        <f>IF(AJ2858-AJ2695-AJ2806-AJ2753&gt;0,'Assumptions (T&amp;D)'!AJ$26*(AJ2858-AJ2695-AJ2806+AJ2753),0)</f>
        <v>-0.02807922228</v>
      </c>
      <c r="AK2860" s="372">
        <f>IF(AK2858-AK2695-AK2806-AK2753&gt;0,'Assumptions (T&amp;D)'!AK$26*(AK2858-AK2695-AK2806+AK2753),0)</f>
        <v>-0.01850784431</v>
      </c>
      <c r="AL2860" s="372">
        <f>IF(AL2858-AL2695-AL2806-AL2753&gt;0,'Assumptions (T&amp;D)'!AL$26*(AL2858-AL2695-AL2806+AL2753),0)</f>
        <v>-0.009681891789</v>
      </c>
      <c r="AM2860" s="372">
        <f>IF(AM2858-AM2695-AM2806-AM2753&gt;0,'Assumptions (T&amp;D)'!AM$26*(AM2858-AM2695-AM2806+AM2753),0)</f>
        <v>-0.007475658105</v>
      </c>
      <c r="AN2860" s="372">
        <f>IF(AN2858-AN2695-AN2806-AN2753&gt;0,'Assumptions (T&amp;D)'!AN$26*(AN2858-AN2695-AN2806+AN2753),0)</f>
        <v>-0.00362736877</v>
      </c>
      <c r="AO2860" s="372">
        <f>IF(AO2858-AO2695-AO2806-AO2753&gt;0,'Assumptions (T&amp;D)'!AO$26*(AO2858-AO2695-AO2806+AO2753),0)</f>
        <v>-0.0005415246026</v>
      </c>
      <c r="AP2860" s="372">
        <f>IF(AP2858-AP2695-AP2806-AP2753&gt;0,'Assumptions (T&amp;D)'!AP$26*(AP2858-AP2695-AP2806+AP2753),0)</f>
        <v>0.004319879235</v>
      </c>
      <c r="AQ2860" s="372">
        <f>IF(AQ2858-AQ2695-AQ2806-AQ2753&gt;0,'Assumptions (T&amp;D)'!AQ$26*(AQ2858-AQ2695-AQ2806+AQ2753),0)</f>
        <v>0.003885874421</v>
      </c>
      <c r="AR2860" s="372">
        <f>IF(AR2858-AR2695-AR2806-AR2753&gt;0,'Assumptions (T&amp;D)'!AR$26*(AR2858-AR2695-AR2806+AR2753),0)</f>
        <v>0.007245326764</v>
      </c>
      <c r="AS2860" s="372">
        <f>IF(AS2858-AS2695-AS2806-AS2753&gt;0,'Assumptions (T&amp;D)'!AS$26*(AS2858-AS2695-AS2806+AS2753),0)</f>
        <v>0.007514814293</v>
      </c>
      <c r="AT2860" s="372">
        <f>IF(AT2858-AT2695-AT2806-AT2753&gt;0,'Assumptions (T&amp;D)'!AT$26*(AT2858-AT2695-AT2806+AT2753),0)</f>
        <v>0.009621767541</v>
      </c>
      <c r="AU2860" s="372">
        <f>IF(AU2858-AU2695-AU2806-AU2753&gt;0,'Assumptions (T&amp;D)'!AU$26*(AU2858-AU2695-AU2806+AU2753),0)</f>
        <v>-0.00105122629</v>
      </c>
      <c r="AV2860" s="372">
        <f>IF(AV2858-AV2695-AV2806-AV2753&gt;0,'Assumptions (T&amp;D)'!AV$26*(AV2858-AV2695-AV2806+AV2753),0)</f>
        <v>0.001691776482</v>
      </c>
      <c r="AW2860" s="372">
        <f>IF(AW2858-AW2695-AW2806-AW2753&gt;0,'Assumptions (T&amp;D)'!AW$26*(AW2858-AW2695-AW2806+AW2753),0)</f>
        <v>0.003643295086</v>
      </c>
      <c r="AX2860" s="372">
        <f>IF(AX2858-AX2695-AX2806-AX2753&gt;0,'Assumptions (T&amp;D)'!AX$26*(AX2858-AX2695-AX2806+AX2753),0)</f>
        <v>0.004543368776</v>
      </c>
      <c r="AY2860" s="372">
        <f>IF(AY2858-AY2695-AY2806-AY2753&gt;0,'Assumptions (T&amp;D)'!AY$26*(AY2858-AY2695-AY2806+AY2753),0)</f>
        <v>0.007573015934</v>
      </c>
      <c r="AZ2860" s="372">
        <f>IF(AZ2858-AZ2695-AZ2806-AZ2753&gt;0,'Assumptions (T&amp;D)'!AZ$26*(AZ2858-AZ2695-AZ2806+AZ2753),0)</f>
        <v>0.009703027949</v>
      </c>
      <c r="BA2860" s="372">
        <f>IF(BA2858-BA2695-BA2806-BA2753&gt;0,'Assumptions (T&amp;D)'!BA$26*(BA2858-BA2695-BA2806+BA2753),0)</f>
        <v>0.01053098999</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1.350149607</v>
      </c>
      <c r="D2862" s="366">
        <f>('Assumptions (T&amp;D)'!D58)*'Inflation GDP Population'!C$11/'Inflation GDP Population'!$S$11</f>
        <v>1.347333453</v>
      </c>
      <c r="E2862" s="366">
        <f>('Assumptions (T&amp;D)'!E58)*'Inflation GDP Population'!D$11/'Inflation GDP Population'!$S$11</f>
        <v>1.302440746</v>
      </c>
      <c r="F2862" s="366">
        <f>('Assumptions (T&amp;D)'!F58)*'Inflation GDP Population'!E$11/'Inflation GDP Population'!$S$11</f>
        <v>1.314185921</v>
      </c>
      <c r="G2862" s="366">
        <f>('Assumptions (T&amp;D)'!G58)*'Inflation GDP Population'!F$11/'Inflation GDP Population'!$S$11</f>
        <v>1.395400009</v>
      </c>
      <c r="H2862" s="366">
        <f>('Assumptions (T&amp;D)'!H58)*'Inflation GDP Population'!G$11/'Inflation GDP Population'!$S$11</f>
        <v>1.398126025</v>
      </c>
      <c r="I2862" s="366">
        <f>('Assumptions (T&amp;D)'!I58)*'Inflation GDP Population'!H$11/'Inflation GDP Population'!$S$11</f>
        <v>1.568734885</v>
      </c>
      <c r="J2862" s="366">
        <f>('Assumptions (T&amp;D)'!J58)*'Inflation GDP Population'!I$11/'Inflation GDP Population'!$S$11</f>
        <v>1.682910979</v>
      </c>
      <c r="K2862" s="366">
        <f>('Assumptions (T&amp;D)'!K58)*'Inflation GDP Population'!J$11/'Inflation GDP Population'!$S$11</f>
        <v>1.614139423</v>
      </c>
      <c r="L2862" s="366">
        <f>('Assumptions (T&amp;D)'!L58)*'Inflation GDP Population'!K$11/'Inflation GDP Population'!$S$11</f>
        <v>1.74356514</v>
      </c>
      <c r="M2862" s="366">
        <f>('Assumptions (T&amp;D)'!M58)*'Inflation GDP Population'!L$11/'Inflation GDP Population'!$S$11</f>
        <v>1.944571349</v>
      </c>
      <c r="N2862" s="366">
        <f>('Assumptions (T&amp;D)'!N58)*'Inflation GDP Population'!M$11/'Inflation GDP Population'!$S$11</f>
        <v>1.993381673</v>
      </c>
      <c r="O2862" s="366">
        <f>('Assumptions (T&amp;D)'!O58)*'Inflation GDP Population'!N$11/'Inflation GDP Population'!$S$11</f>
        <v>1.956099397</v>
      </c>
      <c r="P2862" s="366">
        <f>('Assumptions (T&amp;D)'!P58)*'Inflation GDP Population'!O$11/'Inflation GDP Population'!$S$11</f>
        <v>1.97519068</v>
      </c>
      <c r="Q2862" s="366">
        <f>('Assumptions (T&amp;D)'!Q58)*'Inflation GDP Population'!P$11/'Inflation GDP Population'!$S$11</f>
        <v>2.087952167</v>
      </c>
      <c r="R2862" s="366">
        <f>('Assumptions (T&amp;D)'!R58)*'Inflation GDP Population'!Q$11/'Inflation GDP Population'!$S$11</f>
        <v>2.213110304</v>
      </c>
      <c r="S2862" s="366">
        <f>('Assumptions (T&amp;D)'!S58)*'Inflation GDP Population'!R$11/'Inflation GDP Population'!$S$11</f>
        <v>2.23885603</v>
      </c>
      <c r="T2862" s="366">
        <f>('Assumptions (T&amp;D)'!T58)*'Inflation GDP Population'!S$11/'Inflation GDP Population'!$S$11</f>
        <v>2.271514498</v>
      </c>
      <c r="U2862" s="366">
        <f>('Assumptions (T&amp;D)'!U58)*'Inflation GDP Population'!T$11/'Inflation GDP Population'!$S$11</f>
        <v>2.304612298</v>
      </c>
      <c r="V2862" s="367">
        <f>('Assumptions (T&amp;D)'!V58)*'Inflation GDP Population'!U$16/'Inflation GDP Population'!$S$16</f>
        <v>2.586903466</v>
      </c>
      <c r="W2862" s="367">
        <f>('Assumptions (T&amp;D)'!W58)*'Inflation GDP Population'!V$16/'Inflation GDP Population'!$S$16</f>
        <v>2.681447674</v>
      </c>
      <c r="X2862" s="367">
        <f>('Assumptions (T&amp;D)'!X58)*'Inflation GDP Population'!W$16/'Inflation GDP Population'!$S$16</f>
        <v>2.734400823</v>
      </c>
      <c r="Y2862" s="367">
        <f>('Assumptions (T&amp;D)'!Y58)*'Inflation GDP Population'!X$16/'Inflation GDP Population'!$S$16</f>
        <v>2.793560781</v>
      </c>
      <c r="Z2862" s="367">
        <f>('Assumptions (T&amp;D)'!Z58)*'Inflation GDP Population'!Y$16/'Inflation GDP Population'!$S$16</f>
        <v>2.853990949</v>
      </c>
      <c r="AA2862" s="367">
        <f>('Assumptions (T&amp;D)'!AA58)*'Inflation GDP Population'!Z$16/'Inflation GDP Population'!$S$16</f>
        <v>2.915718424</v>
      </c>
      <c r="AB2862" s="367">
        <f>('Assumptions (T&amp;D)'!AB58)*'Inflation GDP Population'!AA$16/'Inflation GDP Population'!$S$16</f>
        <v>2.978770877</v>
      </c>
      <c r="AC2862" s="367">
        <f>('Assumptions (T&amp;D)'!AC58)*'Inflation GDP Population'!AB$16/'Inflation GDP Population'!$S$16</f>
        <v>3.043176568</v>
      </c>
      <c r="AD2862" s="367">
        <f>('Assumptions (T&amp;D)'!AD58)*'Inflation GDP Population'!AC$16/'Inflation GDP Population'!$S$16</f>
        <v>3.108964354</v>
      </c>
      <c r="AE2862" s="367">
        <f>('Assumptions (T&amp;D)'!AE58)*'Inflation GDP Population'!AD$16/'Inflation GDP Population'!$S$16</f>
        <v>3.176163706</v>
      </c>
      <c r="AF2862" s="367">
        <f>('Assumptions (T&amp;D)'!AF58)*'Inflation GDP Population'!AE$16/'Inflation GDP Population'!$S$16</f>
        <v>3.244804718</v>
      </c>
      <c r="AG2862" s="367">
        <f>('Assumptions (T&amp;D)'!AG58)*'Inflation GDP Population'!AF$16/'Inflation GDP Population'!$S$16</f>
        <v>3.314918123</v>
      </c>
      <c r="AH2862" s="367">
        <f>('Assumptions (T&amp;D)'!AH58)*'Inflation GDP Population'!AG$16/'Inflation GDP Population'!$S$16</f>
        <v>3.386535307</v>
      </c>
      <c r="AI2862" s="367">
        <f>('Assumptions (T&amp;D)'!AI58)*'Inflation GDP Population'!AH$16/'Inflation GDP Population'!$S$16</f>
        <v>3.45968832</v>
      </c>
      <c r="AJ2862" s="367">
        <f>('Assumptions (T&amp;D)'!AJ58)*'Inflation GDP Population'!AI$16/'Inflation GDP Population'!$S$16</f>
        <v>3.53440989</v>
      </c>
      <c r="AK2862" s="367">
        <f>('Assumptions (T&amp;D)'!AK58)*'Inflation GDP Population'!AJ$16/'Inflation GDP Population'!$S$16</f>
        <v>3.610733442</v>
      </c>
      <c r="AL2862" s="367">
        <f>('Assumptions (T&amp;D)'!AL58)*'Inflation GDP Population'!AK$16/'Inflation GDP Population'!$S$16</f>
        <v>3.688693108</v>
      </c>
      <c r="AM2862" s="367">
        <f>('Assumptions (T&amp;D)'!AM58)*'Inflation GDP Population'!AL$16/'Inflation GDP Population'!$S$16</f>
        <v>3.768323741</v>
      </c>
      <c r="AN2862" s="367">
        <f>('Assumptions (T&amp;D)'!AN58)*'Inflation GDP Population'!AM$16/'Inflation GDP Population'!$S$16</f>
        <v>3.849660936</v>
      </c>
      <c r="AO2862" s="367">
        <f>('Assumptions (T&amp;D)'!AO58)*'Inflation GDP Population'!AN$16/'Inflation GDP Population'!$S$16</f>
        <v>3.93274104</v>
      </c>
      <c r="AP2862" s="367">
        <f>('Assumptions (T&amp;D)'!AP58)*'Inflation GDP Population'!AO$16/'Inflation GDP Population'!$S$16</f>
        <v>4.017601171</v>
      </c>
      <c r="AQ2862" s="367">
        <f>('Assumptions (T&amp;D)'!AQ58)*'Inflation GDP Population'!AP$16/'Inflation GDP Population'!$S$16</f>
        <v>4.104279233</v>
      </c>
      <c r="AR2862" s="367">
        <f>('Assumptions (T&amp;D)'!AR58)*'Inflation GDP Population'!AQ$16/'Inflation GDP Population'!$S$16</f>
        <v>4.192813934</v>
      </c>
      <c r="AS2862" s="367">
        <f>('Assumptions (T&amp;D)'!AS58)*'Inflation GDP Population'!AR$16/'Inflation GDP Population'!$S$16</f>
        <v>4.283244799</v>
      </c>
      <c r="AT2862" s="367">
        <f>('Assumptions (T&amp;D)'!AT58)*'Inflation GDP Population'!AS$16/'Inflation GDP Population'!$S$16</f>
        <v>4.375612193</v>
      </c>
      <c r="AU2862" s="367">
        <f>('Assumptions (T&amp;D)'!AU58)*'Inflation GDP Population'!AT$16/'Inflation GDP Population'!$S$16</f>
        <v>4.469957335</v>
      </c>
      <c r="AV2862" s="367">
        <f>('Assumptions (T&amp;D)'!AV58)*'Inflation GDP Population'!AU$16/'Inflation GDP Population'!$S$16</f>
        <v>4.566322315</v>
      </c>
      <c r="AW2862" s="367">
        <f>('Assumptions (T&amp;D)'!AW58)*'Inflation GDP Population'!AV$16/'Inflation GDP Population'!$S$16</f>
        <v>4.664750116</v>
      </c>
      <c r="AX2862" s="367">
        <f>('Assumptions (T&amp;D)'!AX58)*'Inflation GDP Population'!AW$16/'Inflation GDP Population'!$S$16</f>
        <v>4.765284631</v>
      </c>
      <c r="AY2862" s="367">
        <f>('Assumptions (T&amp;D)'!AY58)*'Inflation GDP Population'!AX$16/'Inflation GDP Population'!$S$16</f>
        <v>4.867970681</v>
      </c>
      <c r="AZ2862" s="367">
        <f>('Assumptions (T&amp;D)'!AZ58)*'Inflation GDP Population'!AY$16/'Inflation GDP Population'!$S$16</f>
        <v>4.972854037</v>
      </c>
      <c r="BA2862" s="367">
        <f>('Assumptions (T&amp;D)'!BA58)*'Inflation GDP Population'!AZ$16/'Inflation GDP Population'!$S$16</f>
        <v>5.079981436</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490.6376426</v>
      </c>
      <c r="D2863" s="379">
        <f>'Assumptions (T&amp;D)'!D66*(2+'Assumptions (T&amp;D)'!D9)</f>
        <v>516.8463948</v>
      </c>
      <c r="E2863" s="379">
        <f>'Assumptions (T&amp;D)'!E66*(2+'Assumptions (T&amp;D)'!E9)</f>
        <v>544.6605303</v>
      </c>
      <c r="F2863" s="379">
        <f>'Assumptions (T&amp;D)'!F66*(2+'Assumptions (T&amp;D)'!F9)</f>
        <v>572.4845259</v>
      </c>
      <c r="G2863" s="379">
        <f>'Assumptions (T&amp;D)'!G66*(2+'Assumptions (T&amp;D)'!G9)</f>
        <v>599.9616322</v>
      </c>
      <c r="H2863" s="379">
        <f>'Assumptions (T&amp;D)'!H66*(2+'Assumptions (T&amp;D)'!H9)</f>
        <v>636.3380334</v>
      </c>
      <c r="I2863" s="379">
        <f>'Assumptions (T&amp;D)'!I66*(2+'Assumptions (T&amp;D)'!I9)</f>
        <v>666.1139675</v>
      </c>
      <c r="J2863" s="379">
        <f>'Assumptions (T&amp;D)'!J66*(2+'Assumptions (T&amp;D)'!J9)</f>
        <v>700.251229</v>
      </c>
      <c r="K2863" s="379">
        <f>'Assumptions (T&amp;D)'!K66*(2+'Assumptions (T&amp;D)'!K9)</f>
        <v>735.2158766</v>
      </c>
      <c r="L2863" s="379">
        <f>'Assumptions (T&amp;D)'!L66*(2+'Assumptions (T&amp;D)'!L9)</f>
        <v>776.5892087</v>
      </c>
      <c r="M2863" s="379">
        <f>'Assumptions (T&amp;D)'!M66*(2+'Assumptions (T&amp;D)'!M9)</f>
        <v>824.4551132</v>
      </c>
      <c r="N2863" s="379">
        <f>'Assumptions (T&amp;D)'!N66*(2+'Assumptions (T&amp;D)'!N9)</f>
        <v>854.4625012</v>
      </c>
      <c r="O2863" s="379">
        <f>'Assumptions (T&amp;D)'!O66*(2+'Assumptions (T&amp;D)'!O9)</f>
        <v>891.8834539</v>
      </c>
      <c r="P2863" s="379">
        <f>'Assumptions (T&amp;D)'!P66*(2+'Assumptions (T&amp;D)'!P9)</f>
        <v>928.1659843</v>
      </c>
      <c r="Q2863" s="379">
        <f>'Assumptions (T&amp;D)'!Q66*(2+'Assumptions (T&amp;D)'!Q9)</f>
        <v>969.5283703</v>
      </c>
      <c r="R2863" s="379">
        <f>'Assumptions (T&amp;D)'!R66*(2+'Assumptions (T&amp;D)'!R9)</f>
        <v>1016.530677</v>
      </c>
      <c r="S2863" s="379">
        <f>'Assumptions (T&amp;D)'!S66*(2+'Assumptions (T&amp;D)'!S9)</f>
        <v>1065.947437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2.9311016</v>
      </c>
      <c r="D2864" s="371">
        <f>'Assumptions (T&amp;D)'!D68/('Assumptions (T&amp;D)'!D9)</f>
        <v>3.217014883</v>
      </c>
      <c r="E2864" s="371">
        <f>'Assumptions (T&amp;D)'!E68/('Assumptions (T&amp;D)'!E9)</f>
        <v>2.822091136</v>
      </c>
      <c r="F2864" s="371">
        <f>'Assumptions (T&amp;D)'!F68/('Assumptions (T&amp;D)'!F9)</f>
        <v>3.342961949</v>
      </c>
      <c r="G2864" s="371">
        <f>'Assumptions (T&amp;D)'!G68/('Assumptions (T&amp;D)'!G9)</f>
        <v>3.350620367</v>
      </c>
      <c r="H2864" s="371">
        <f>'Assumptions (T&amp;D)'!H68/('Assumptions (T&amp;D)'!H9)</f>
        <v>3.715246723</v>
      </c>
      <c r="I2864" s="371">
        <f>'Assumptions (T&amp;D)'!I68/('Assumptions (T&amp;D)'!I9)</f>
        <v>4.051835047</v>
      </c>
      <c r="J2864" s="371">
        <f>'Assumptions (T&amp;D)'!J68/('Assumptions (T&amp;D)'!J9)</f>
        <v>4.333639419</v>
      </c>
      <c r="K2864" s="371">
        <f>'Assumptions (T&amp;D)'!K68/('Assumptions (T&amp;D)'!K9)</f>
        <v>4.260529163</v>
      </c>
      <c r="L2864" s="371">
        <f>'Assumptions (T&amp;D)'!L68/('Assumptions (T&amp;D)'!L9)</f>
        <v>4.168446718</v>
      </c>
      <c r="M2864" s="371">
        <f>'Assumptions (T&amp;D)'!M68/('Assumptions (T&amp;D)'!M9)</f>
        <v>5.543720499</v>
      </c>
      <c r="N2864" s="371">
        <f>'Assumptions (T&amp;D)'!N68/('Assumptions (T&amp;D)'!N9)</f>
        <v>5.02067937</v>
      </c>
      <c r="O2864" s="371">
        <f>'Assumptions (T&amp;D)'!O68/('Assumptions (T&amp;D)'!O9)</f>
        <v>5.403206162</v>
      </c>
      <c r="P2864" s="371">
        <f>'Assumptions (T&amp;D)'!P68/('Assumptions (T&amp;D)'!P9)</f>
        <v>4.758227116</v>
      </c>
      <c r="Q2864" s="371">
        <f>'Assumptions (T&amp;D)'!Q68/('Assumptions (T&amp;D)'!Q9)</f>
        <v>5.166819326</v>
      </c>
      <c r="R2864" s="371">
        <f>'Assumptions (T&amp;D)'!R68/('Assumptions (T&amp;D)'!R9)</f>
        <v>5.852806107</v>
      </c>
      <c r="S2864" s="371">
        <f>'Assumptions (T&amp;D)'!S68/('Assumptions (T&amp;D)'!S9)</f>
        <v>6.043327566</v>
      </c>
      <c r="T2864" s="371">
        <f>'Assumptions (T&amp;D)'!T68/('Assumptions (T&amp;D)'!T9)</f>
        <v>7.102517663</v>
      </c>
      <c r="U2864" s="371">
        <f>'Assumptions (T&amp;D)'!U68/('Assumptions (T&amp;D)'!U9)</f>
        <v>7.102517663</v>
      </c>
      <c r="V2864" s="371">
        <f>'Assumptions (T&amp;D)'!V68/('Assumptions (T&amp;D)'!V9)</f>
        <v>7.102517663</v>
      </c>
      <c r="W2864" s="371">
        <f>'Assumptions (T&amp;D)'!W68/('Assumptions (T&amp;D)'!W9)</f>
        <v>7.102517663</v>
      </c>
      <c r="X2864" s="371">
        <f>'Assumptions (T&amp;D)'!X68/('Assumptions (T&amp;D)'!X9)</f>
        <v>7.102517663</v>
      </c>
      <c r="Y2864" s="371">
        <f>'Assumptions (T&amp;D)'!Y68/('Assumptions (T&amp;D)'!Y9)</f>
        <v>7.102517663</v>
      </c>
      <c r="Z2864" s="371">
        <f>'Assumptions (T&amp;D)'!Z68/('Assumptions (T&amp;D)'!Z9)</f>
        <v>7.102517663</v>
      </c>
      <c r="AA2864" s="371">
        <f>'Assumptions (T&amp;D)'!AA68/('Assumptions (T&amp;D)'!AA9)</f>
        <v>7.102517663</v>
      </c>
      <c r="AB2864" s="371">
        <f>'Assumptions (T&amp;D)'!AB68/('Assumptions (T&amp;D)'!AB9)</f>
        <v>7.102517663</v>
      </c>
      <c r="AC2864" s="371">
        <f>'Assumptions (T&amp;D)'!AC68/('Assumptions (T&amp;D)'!AC9)</f>
        <v>7.102517663</v>
      </c>
      <c r="AD2864" s="371">
        <f>'Assumptions (T&amp;D)'!AD68/('Assumptions (T&amp;D)'!AD9)</f>
        <v>7.102517663</v>
      </c>
      <c r="AE2864" s="371">
        <f>'Assumptions (T&amp;D)'!AE68/('Assumptions (T&amp;D)'!AE9)</f>
        <v>7.102517663</v>
      </c>
      <c r="AF2864" s="371">
        <f>'Assumptions (T&amp;D)'!AF68/('Assumptions (T&amp;D)'!AF9)</f>
        <v>7.102517663</v>
      </c>
      <c r="AG2864" s="371">
        <f>'Assumptions (T&amp;D)'!AG68/('Assumptions (T&amp;D)'!AG9)</f>
        <v>7.102517663</v>
      </c>
      <c r="AH2864" s="371">
        <f>'Assumptions (T&amp;D)'!AH68/('Assumptions (T&amp;D)'!AH9)</f>
        <v>7.102517663</v>
      </c>
      <c r="AI2864" s="371">
        <f>'Assumptions (T&amp;D)'!AI68/('Assumptions (T&amp;D)'!AI9)</f>
        <v>7.102517663</v>
      </c>
      <c r="AJ2864" s="371">
        <f>'Assumptions (T&amp;D)'!AJ68/('Assumptions (T&amp;D)'!AJ9)</f>
        <v>7.102517663</v>
      </c>
      <c r="AK2864" s="371">
        <f>'Assumptions (T&amp;D)'!AK68/('Assumptions (T&amp;D)'!AK9)</f>
        <v>7.102517663</v>
      </c>
      <c r="AL2864" s="371">
        <f>'Assumptions (T&amp;D)'!AL68/('Assumptions (T&amp;D)'!AL9)</f>
        <v>7.102517663</v>
      </c>
      <c r="AM2864" s="371">
        <f>'Assumptions (T&amp;D)'!AM68/('Assumptions (T&amp;D)'!AM9)</f>
        <v>7.102517663</v>
      </c>
      <c r="AN2864" s="371">
        <f>'Assumptions (T&amp;D)'!AN68/('Assumptions (T&amp;D)'!AN9)</f>
        <v>7.102517663</v>
      </c>
      <c r="AO2864" s="371">
        <f>'Assumptions (T&amp;D)'!AO68/('Assumptions (T&amp;D)'!AO9)</f>
        <v>7.102517663</v>
      </c>
      <c r="AP2864" s="371">
        <f>'Assumptions (T&amp;D)'!AP68/('Assumptions (T&amp;D)'!AP9)</f>
        <v>7.102517663</v>
      </c>
      <c r="AQ2864" s="371">
        <f>'Assumptions (T&amp;D)'!AQ68/('Assumptions (T&amp;D)'!AQ9)</f>
        <v>7.102517663</v>
      </c>
      <c r="AR2864" s="371">
        <f>'Assumptions (T&amp;D)'!AR68/('Assumptions (T&amp;D)'!AR9)</f>
        <v>7.102517663</v>
      </c>
      <c r="AS2864" s="371">
        <f>'Assumptions (T&amp;D)'!AS68/('Assumptions (T&amp;D)'!AS9)</f>
        <v>7.102517663</v>
      </c>
      <c r="AT2864" s="371">
        <f>'Assumptions (T&amp;D)'!AT68/('Assumptions (T&amp;D)'!AT9)</f>
        <v>7.102517663</v>
      </c>
      <c r="AU2864" s="371">
        <f>'Assumptions (T&amp;D)'!AU68/('Assumptions (T&amp;D)'!AU9)</f>
        <v>7.102517663</v>
      </c>
      <c r="AV2864" s="371">
        <f>'Assumptions (T&amp;D)'!AV68/('Assumptions (T&amp;D)'!AV9)</f>
        <v>7.102517663</v>
      </c>
      <c r="AW2864" s="371">
        <f>'Assumptions (T&amp;D)'!AW68/('Assumptions (T&amp;D)'!AW9)</f>
        <v>7.102517663</v>
      </c>
      <c r="AX2864" s="371">
        <f>'Assumptions (T&amp;D)'!AX68/('Assumptions (T&amp;D)'!AX9)</f>
        <v>7.102517663</v>
      </c>
      <c r="AY2864" s="371">
        <f>'Assumptions (T&amp;D)'!AY68/('Assumptions (T&amp;D)'!AY9)</f>
        <v>7.102517663</v>
      </c>
      <c r="AZ2864" s="371">
        <f>'Assumptions (T&amp;D)'!AZ68/('Assumptions (T&amp;D)'!AZ9)</f>
        <v>7.102517663</v>
      </c>
      <c r="BA2864" s="371">
        <f>'Assumptions (T&amp;D)'!BA68/('Assumptions (T&amp;D)'!BA9)</f>
        <v>7.102517663</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0.6218708308</v>
      </c>
      <c r="D2865" s="366">
        <f>('Assumptions (T&amp;D)'!D56)*'Inflation GDP Population'!C$11/'Inflation GDP Population'!$S$11</f>
        <v>0.6308553994</v>
      </c>
      <c r="E2865" s="366">
        <f>('Assumptions (T&amp;D)'!E56)*'Inflation GDP Population'!D$11/'Inflation GDP Population'!$S$11</f>
        <v>0.5808119263</v>
      </c>
      <c r="F2865" s="366">
        <f>('Assumptions (T&amp;D)'!F56)*'Inflation GDP Population'!E$11/'Inflation GDP Population'!$S$11</f>
        <v>0.6238603378</v>
      </c>
      <c r="G2865" s="366">
        <f>('Assumptions (T&amp;D)'!G56)*'Inflation GDP Population'!F$11/'Inflation GDP Population'!$S$11</f>
        <v>0.7235375778</v>
      </c>
      <c r="H2865" s="366">
        <f>('Assumptions (T&amp;D)'!H56)*'Inflation GDP Population'!G$11/'Inflation GDP Population'!$S$11</f>
        <v>0.6986895896</v>
      </c>
      <c r="I2865" s="366">
        <f>('Assumptions (T&amp;D)'!I56)*'Inflation GDP Population'!H$11/'Inflation GDP Population'!$S$11</f>
        <v>0.9937456337</v>
      </c>
      <c r="J2865" s="366">
        <f>('Assumptions (T&amp;D)'!J56)*'Inflation GDP Population'!I$11/'Inflation GDP Population'!$S$11</f>
        <v>1.073009484</v>
      </c>
      <c r="K2865" s="366">
        <f>('Assumptions (T&amp;D)'!K56)*'Inflation GDP Population'!J$11/'Inflation GDP Population'!$S$11</f>
        <v>1.30707378</v>
      </c>
      <c r="L2865" s="366">
        <f>('Assumptions (T&amp;D)'!L56)*'Inflation GDP Population'!K$11/'Inflation GDP Population'!$S$11</f>
        <v>1.062432988</v>
      </c>
      <c r="M2865" s="366">
        <f>('Assumptions (T&amp;D)'!M56)*'Inflation GDP Population'!L$11/'Inflation GDP Population'!$S$11</f>
        <v>1.17651273</v>
      </c>
      <c r="N2865" s="366">
        <f>('Assumptions (T&amp;D)'!N56)*'Inflation GDP Population'!M$11/'Inflation GDP Population'!$S$11</f>
        <v>1.08668501</v>
      </c>
      <c r="O2865" s="366">
        <f>('Assumptions (T&amp;D)'!O56)*'Inflation GDP Population'!N$11/'Inflation GDP Population'!$S$11</f>
        <v>1.306475693</v>
      </c>
      <c r="P2865" s="366">
        <f>('Assumptions (T&amp;D)'!P56)*'Inflation GDP Population'!O$11/'Inflation GDP Population'!$S$11</f>
        <v>1.319281608</v>
      </c>
      <c r="Q2865" s="366">
        <f>('Assumptions (T&amp;D)'!Q56)*'Inflation GDP Population'!P$11/'Inflation GDP Population'!$S$11</f>
        <v>1.492767362</v>
      </c>
      <c r="R2865" s="366">
        <f>('Assumptions (T&amp;D)'!R56)*'Inflation GDP Population'!Q$11/'Inflation GDP Population'!$S$11</f>
        <v>1.773236162</v>
      </c>
      <c r="S2865" s="366">
        <f>('Assumptions (T&amp;D)'!S56)*'Inflation GDP Population'!R$11/'Inflation GDP Population'!$S$11</f>
        <v>1.710070278</v>
      </c>
      <c r="T2865" s="366">
        <f>('Assumptions (T&amp;D)'!T56)*'Inflation GDP Population'!S$11/'Inflation GDP Population'!$S$11</f>
        <v>1.646175074</v>
      </c>
      <c r="U2865" s="366">
        <f>('Assumptions (T&amp;D)'!U56)*'Inflation GDP Population'!T$11/'Inflation GDP Population'!$S$11</f>
        <v>1.666968477</v>
      </c>
      <c r="V2865" s="367">
        <f>('Assumptions (T&amp;D)'!V56)*'Inflation GDP Population'!U$16/'Inflation GDP Population'!$S$16</f>
        <v>1.72782418</v>
      </c>
      <c r="W2865" s="367">
        <f>('Assumptions (T&amp;D)'!W56)*'Inflation GDP Population'!V$16/'Inflation GDP Population'!$S$16</f>
        <v>1.761945201</v>
      </c>
      <c r="X2865" s="367">
        <f>('Assumptions (T&amp;D)'!X56)*'Inflation GDP Population'!W$16/'Inflation GDP Population'!$S$16</f>
        <v>1.840481744</v>
      </c>
      <c r="Y2865" s="367">
        <f>('Assumptions (T&amp;D)'!Y56)*'Inflation GDP Population'!X$16/'Inflation GDP Population'!$S$16</f>
        <v>1.899130279</v>
      </c>
      <c r="Z2865" s="367">
        <f>('Assumptions (T&amp;D)'!Z56)*'Inflation GDP Population'!Y$16/'Inflation GDP Population'!$S$16</f>
        <v>1.959377437</v>
      </c>
      <c r="AA2865" s="367">
        <f>('Assumptions (T&amp;D)'!AA56)*'Inflation GDP Population'!Z$16/'Inflation GDP Population'!$S$16</f>
        <v>2.021263486</v>
      </c>
      <c r="AB2865" s="367">
        <f>('Assumptions (T&amp;D)'!AB56)*'Inflation GDP Population'!AA$16/'Inflation GDP Population'!$S$16</f>
        <v>2.084829661</v>
      </c>
      <c r="AC2865" s="367">
        <f>('Assumptions (T&amp;D)'!AC56)*'Inflation GDP Population'!AB$16/'Inflation GDP Population'!$S$16</f>
        <v>2.150118184</v>
      </c>
      <c r="AD2865" s="367">
        <f>('Assumptions (T&amp;D)'!AD56)*'Inflation GDP Population'!AC$16/'Inflation GDP Population'!$S$16</f>
        <v>2.217172292</v>
      </c>
      <c r="AE2865" s="367">
        <f>('Assumptions (T&amp;D)'!AE56)*'Inflation GDP Population'!AD$16/'Inflation GDP Population'!$S$16</f>
        <v>2.286036258</v>
      </c>
      <c r="AF2865" s="367">
        <f>('Assumptions (T&amp;D)'!AF56)*'Inflation GDP Population'!AE$16/'Inflation GDP Population'!$S$16</f>
        <v>2.356755412</v>
      </c>
      <c r="AG2865" s="367">
        <f>('Assumptions (T&amp;D)'!AG56)*'Inflation GDP Population'!AF$16/'Inflation GDP Population'!$S$16</f>
        <v>2.429376172</v>
      </c>
      <c r="AH2865" s="367">
        <f>('Assumptions (T&amp;D)'!AH56)*'Inflation GDP Population'!AG$16/'Inflation GDP Population'!$S$16</f>
        <v>2.503946064</v>
      </c>
      <c r="AI2865" s="367">
        <f>('Assumptions (T&amp;D)'!AI56)*'Inflation GDP Population'!AH$16/'Inflation GDP Population'!$S$16</f>
        <v>2.58051375</v>
      </c>
      <c r="AJ2865" s="367">
        <f>('Assumptions (T&amp;D)'!AJ56)*'Inflation GDP Population'!AI$16/'Inflation GDP Population'!$S$16</f>
        <v>2.659129055</v>
      </c>
      <c r="AK2865" s="367">
        <f>('Assumptions (T&amp;D)'!AK56)*'Inflation GDP Population'!AJ$16/'Inflation GDP Population'!$S$16</f>
        <v>2.73984299</v>
      </c>
      <c r="AL2865" s="367">
        <f>('Assumptions (T&amp;D)'!AL56)*'Inflation GDP Population'!AK$16/'Inflation GDP Population'!$S$16</f>
        <v>2.822707785</v>
      </c>
      <c r="AM2865" s="367">
        <f>('Assumptions (T&amp;D)'!AM56)*'Inflation GDP Population'!AL$16/'Inflation GDP Population'!$S$16</f>
        <v>2.907776912</v>
      </c>
      <c r="AN2865" s="367">
        <f>('Assumptions (T&amp;D)'!AN56)*'Inflation GDP Population'!AM$16/'Inflation GDP Population'!$S$16</f>
        <v>2.995105119</v>
      </c>
      <c r="AO2865" s="367">
        <f>('Assumptions (T&amp;D)'!AO56)*'Inflation GDP Population'!AN$16/'Inflation GDP Population'!$S$16</f>
        <v>3.084748453</v>
      </c>
      <c r="AP2865" s="367">
        <f>('Assumptions (T&amp;D)'!AP56)*'Inflation GDP Population'!AO$16/'Inflation GDP Population'!$S$16</f>
        <v>3.176764297</v>
      </c>
      <c r="AQ2865" s="367">
        <f>('Assumptions (T&amp;D)'!AQ56)*'Inflation GDP Population'!AP$16/'Inflation GDP Population'!$S$16</f>
        <v>3.271211396</v>
      </c>
      <c r="AR2865" s="367">
        <f>('Assumptions (T&amp;D)'!AR56)*'Inflation GDP Population'!AQ$16/'Inflation GDP Population'!$S$16</f>
        <v>3.36814989</v>
      </c>
      <c r="AS2865" s="367">
        <f>('Assumptions (T&amp;D)'!AS56)*'Inflation GDP Population'!AR$16/'Inflation GDP Population'!$S$16</f>
        <v>3.467641347</v>
      </c>
      <c r="AT2865" s="367">
        <f>('Assumptions (T&amp;D)'!AT56)*'Inflation GDP Population'!AS$16/'Inflation GDP Population'!$S$16</f>
        <v>3.569748793</v>
      </c>
      <c r="AU2865" s="367">
        <f>('Assumptions (T&amp;D)'!AU56)*'Inflation GDP Population'!AT$16/'Inflation GDP Population'!$S$16</f>
        <v>3.67453675</v>
      </c>
      <c r="AV2865" s="367">
        <f>('Assumptions (T&amp;D)'!AV56)*'Inflation GDP Population'!AU$16/'Inflation GDP Population'!$S$16</f>
        <v>3.782071267</v>
      </c>
      <c r="AW2865" s="367">
        <f>('Assumptions (T&amp;D)'!AW56)*'Inflation GDP Population'!AV$16/'Inflation GDP Population'!$S$16</f>
        <v>3.892419956</v>
      </c>
      <c r="AX2865" s="367">
        <f>('Assumptions (T&amp;D)'!AX56)*'Inflation GDP Population'!AW$16/'Inflation GDP Population'!$S$16</f>
        <v>4.00565203</v>
      </c>
      <c r="AY2865" s="367">
        <f>('Assumptions (T&amp;D)'!AY56)*'Inflation GDP Population'!AX$16/'Inflation GDP Population'!$S$16</f>
        <v>4.121838336</v>
      </c>
      <c r="AZ2865" s="367">
        <f>('Assumptions (T&amp;D)'!AZ56)*'Inflation GDP Population'!AY$16/'Inflation GDP Population'!$S$16</f>
        <v>4.241051396</v>
      </c>
      <c r="BA2865" s="367">
        <f>('Assumptions (T&amp;D)'!BA56)*'Inflation GDP Population'!AZ$16/'Inflation GDP Population'!$S$16</f>
        <v>4.324803553</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0.2487483323</v>
      </c>
      <c r="D2866" s="371">
        <f>D2865*'Assumptions (T&amp;D)'!$C$18</f>
        <v>0.2523421598</v>
      </c>
      <c r="E2866" s="371">
        <f>E2865*'Assumptions (T&amp;D)'!$C$18</f>
        <v>0.2323247705</v>
      </c>
      <c r="F2866" s="371">
        <f>F2865*'Assumptions (T&amp;D)'!$C$18</f>
        <v>0.2495441351</v>
      </c>
      <c r="G2866" s="371">
        <f>G2865*'Assumptions (T&amp;D)'!$C$18</f>
        <v>0.2894150311</v>
      </c>
      <c r="H2866" s="371">
        <f>H2865*'Assumptions (T&amp;D)'!$C$18</f>
        <v>0.2794758359</v>
      </c>
      <c r="I2866" s="371">
        <f>I2865*'Assumptions (T&amp;D)'!$C$18</f>
        <v>0.3974982535</v>
      </c>
      <c r="J2866" s="371">
        <f>J2865*'Assumptions (T&amp;D)'!$C$18</f>
        <v>0.4292037937</v>
      </c>
      <c r="K2866" s="371">
        <f>K2865*'Assumptions (T&amp;D)'!$C$18</f>
        <v>0.522829512</v>
      </c>
      <c r="L2866" s="371">
        <f>L2865*'Assumptions (T&amp;D)'!$C$18</f>
        <v>0.4249731954</v>
      </c>
      <c r="M2866" s="371">
        <f>M2865*'Assumptions (T&amp;D)'!$C$18</f>
        <v>0.470605092</v>
      </c>
      <c r="N2866" s="371">
        <f>N2865*'Assumptions (T&amp;D)'!$C$18</f>
        <v>0.4346740038</v>
      </c>
      <c r="O2866" s="371">
        <f>O2865*'Assumptions (T&amp;D)'!$C$18</f>
        <v>0.5225902774</v>
      </c>
      <c r="P2866" s="371">
        <f>P2865*'Assumptions (T&amp;D)'!$C$18</f>
        <v>0.5277126433</v>
      </c>
      <c r="Q2866" s="371">
        <f>Q2865*'Assumptions (T&amp;D)'!$C$18</f>
        <v>0.5971069449</v>
      </c>
      <c r="R2866" s="371">
        <f>R2865*'Assumptions (T&amp;D)'!$C$18</f>
        <v>0.7092944647</v>
      </c>
      <c r="S2866" s="371">
        <f>S2865*'Assumptions (T&amp;D)'!$C$18</f>
        <v>0.6840281113</v>
      </c>
      <c r="T2866" s="371">
        <f>T2865*'Assumptions (T&amp;D)'!$C$18</f>
        <v>0.6584700297</v>
      </c>
      <c r="U2866" s="371">
        <f>U2865*'Assumptions (T&amp;D)'!$C$18</f>
        <v>0.6667873909</v>
      </c>
      <c r="V2866" s="371">
        <f>V2865*'Assumptions (T&amp;D)'!$C$18</f>
        <v>0.691129672</v>
      </c>
      <c r="W2866" s="371">
        <f>W2865*'Assumptions (T&amp;D)'!$C$18</f>
        <v>0.7047780802</v>
      </c>
      <c r="X2866" s="371">
        <f>X2865*'Assumptions (T&amp;D)'!$C$18</f>
        <v>0.7361926976</v>
      </c>
      <c r="Y2866" s="371">
        <f>Y2865*'Assumptions (T&amp;D)'!$C$18</f>
        <v>0.7596521115</v>
      </c>
      <c r="Z2866" s="371">
        <f>Z2865*'Assumptions (T&amp;D)'!$C$18</f>
        <v>0.7837509748</v>
      </c>
      <c r="AA2866" s="371">
        <f>AA2865*'Assumptions (T&amp;D)'!$C$18</f>
        <v>0.8085053946</v>
      </c>
      <c r="AB2866" s="371">
        <f>AB2865*'Assumptions (T&amp;D)'!$C$18</f>
        <v>0.8339318643</v>
      </c>
      <c r="AC2866" s="371">
        <f>AC2865*'Assumptions (T&amp;D)'!$C$18</f>
        <v>0.8600472737</v>
      </c>
      <c r="AD2866" s="371">
        <f>AD2865*'Assumptions (T&amp;D)'!$C$18</f>
        <v>0.8868689169</v>
      </c>
      <c r="AE2866" s="371">
        <f>AE2865*'Assumptions (T&amp;D)'!$C$18</f>
        <v>0.914414503</v>
      </c>
      <c r="AF2866" s="371">
        <f>AF2865*'Assumptions (T&amp;D)'!$C$18</f>
        <v>0.9427021647</v>
      </c>
      <c r="AG2866" s="371">
        <f>AG2865*'Assumptions (T&amp;D)'!$C$18</f>
        <v>0.9717504687</v>
      </c>
      <c r="AH2866" s="371">
        <f>AH2865*'Assumptions (T&amp;D)'!$C$18</f>
        <v>1.001578426</v>
      </c>
      <c r="AI2866" s="371">
        <f>AI2865*'Assumptions (T&amp;D)'!$C$18</f>
        <v>1.0322055</v>
      </c>
      <c r="AJ2866" s="371">
        <f>AJ2865*'Assumptions (T&amp;D)'!$C$18</f>
        <v>1.063651622</v>
      </c>
      <c r="AK2866" s="371">
        <f>AK2865*'Assumptions (T&amp;D)'!$C$18</f>
        <v>1.095937196</v>
      </c>
      <c r="AL2866" s="371">
        <f>AL2865*'Assumptions (T&amp;D)'!$C$18</f>
        <v>1.129083114</v>
      </c>
      <c r="AM2866" s="371">
        <f>AM2865*'Assumptions (T&amp;D)'!$C$18</f>
        <v>1.163110765</v>
      </c>
      <c r="AN2866" s="371">
        <f>AN2865*'Assumptions (T&amp;D)'!$C$18</f>
        <v>1.198042047</v>
      </c>
      <c r="AO2866" s="371">
        <f>AO2865*'Assumptions (T&amp;D)'!$C$18</f>
        <v>1.233899381</v>
      </c>
      <c r="AP2866" s="371">
        <f>AP2865*'Assumptions (T&amp;D)'!$C$18</f>
        <v>1.270705719</v>
      </c>
      <c r="AQ2866" s="371">
        <f>AQ2865*'Assumptions (T&amp;D)'!$C$18</f>
        <v>1.308484558</v>
      </c>
      <c r="AR2866" s="371">
        <f>AR2865*'Assumptions (T&amp;D)'!$C$18</f>
        <v>1.347259956</v>
      </c>
      <c r="AS2866" s="371">
        <f>AS2865*'Assumptions (T&amp;D)'!$C$18</f>
        <v>1.387056539</v>
      </c>
      <c r="AT2866" s="371">
        <f>AT2865*'Assumptions (T&amp;D)'!$C$18</f>
        <v>1.427899517</v>
      </c>
      <c r="AU2866" s="371">
        <f>AU2865*'Assumptions (T&amp;D)'!$C$18</f>
        <v>1.4698147</v>
      </c>
      <c r="AV2866" s="371">
        <f>AV2865*'Assumptions (T&amp;D)'!$C$18</f>
        <v>1.512828507</v>
      </c>
      <c r="AW2866" s="371">
        <f>AW2865*'Assumptions (T&amp;D)'!$C$18</f>
        <v>1.556967982</v>
      </c>
      <c r="AX2866" s="371">
        <f>AX2865*'Assumptions (T&amp;D)'!$C$18</f>
        <v>1.602260812</v>
      </c>
      <c r="AY2866" s="371">
        <f>AY2865*'Assumptions (T&amp;D)'!$C$18</f>
        <v>1.648735334</v>
      </c>
      <c r="AZ2866" s="371">
        <f>AZ2865*'Assumptions (T&amp;D)'!$C$18</f>
        <v>1.696420558</v>
      </c>
      <c r="BA2866" s="371">
        <f>BA2865*'Assumptions (T&amp;D)'!$C$18</f>
        <v>1.729921421</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0.3731224985</v>
      </c>
      <c r="D2867" s="371">
        <f>D2865*'Assumptions (T&amp;D)'!$C$19</f>
        <v>0.3785132396</v>
      </c>
      <c r="E2867" s="371">
        <f>E2865*'Assumptions (T&amp;D)'!$C$19</f>
        <v>0.3484871558</v>
      </c>
      <c r="F2867" s="371">
        <f>F2865*'Assumptions (T&amp;D)'!$C$19</f>
        <v>0.3743162027</v>
      </c>
      <c r="G2867" s="371">
        <f>G2865*'Assumptions (T&amp;D)'!$C$19</f>
        <v>0.4341225467</v>
      </c>
      <c r="H2867" s="371">
        <f>H2865*'Assumptions (T&amp;D)'!$C$19</f>
        <v>0.4192137538</v>
      </c>
      <c r="I2867" s="371">
        <f>I2865*'Assumptions (T&amp;D)'!$C$19</f>
        <v>0.5962473802</v>
      </c>
      <c r="J2867" s="371">
        <f>J2865*'Assumptions (T&amp;D)'!$C$19</f>
        <v>0.6438056905</v>
      </c>
      <c r="K2867" s="371">
        <f>K2865*'Assumptions (T&amp;D)'!$C$19</f>
        <v>0.784244268</v>
      </c>
      <c r="L2867" s="371">
        <f>L2865*'Assumptions (T&amp;D)'!$C$19</f>
        <v>0.637459793</v>
      </c>
      <c r="M2867" s="371">
        <f>M2865*'Assumptions (T&amp;D)'!$C$19</f>
        <v>0.7059076379</v>
      </c>
      <c r="N2867" s="371">
        <f>N2865*'Assumptions (T&amp;D)'!$C$19</f>
        <v>0.6520110057</v>
      </c>
      <c r="O2867" s="371">
        <f>O2865*'Assumptions (T&amp;D)'!$C$19</f>
        <v>0.7838854161</v>
      </c>
      <c r="P2867" s="371">
        <f>P2865*'Assumptions (T&amp;D)'!$C$19</f>
        <v>0.7915689649</v>
      </c>
      <c r="Q2867" s="371">
        <f>Q2865*'Assumptions (T&amp;D)'!$C$19</f>
        <v>0.8956604174</v>
      </c>
      <c r="R2867" s="371">
        <f>R2865*'Assumptions (T&amp;D)'!$C$19</f>
        <v>1.063941697</v>
      </c>
      <c r="S2867" s="371">
        <f>S2865*'Assumptions (T&amp;D)'!$C$19</f>
        <v>1.026042167</v>
      </c>
      <c r="T2867" s="371">
        <f>T2865*'Assumptions (T&amp;D)'!$C$19</f>
        <v>0.9877050445</v>
      </c>
      <c r="U2867" s="371">
        <f>U2865*'Assumptions (T&amp;D)'!$C$19</f>
        <v>1.000181086</v>
      </c>
      <c r="V2867" s="371">
        <f>V2865*'Assumptions (T&amp;D)'!$C$19</f>
        <v>1.036694508</v>
      </c>
      <c r="W2867" s="371">
        <f>W2865*'Assumptions (T&amp;D)'!$C$19</f>
        <v>1.05716712</v>
      </c>
      <c r="X2867" s="371">
        <f>X2865*'Assumptions (T&amp;D)'!$C$19</f>
        <v>1.104289046</v>
      </c>
      <c r="Y2867" s="371">
        <f>Y2865*'Assumptions (T&amp;D)'!$C$19</f>
        <v>1.139478167</v>
      </c>
      <c r="Z2867" s="371">
        <f>Z2865*'Assumptions (T&amp;D)'!$C$19</f>
        <v>1.175626462</v>
      </c>
      <c r="AA2867" s="371">
        <f>AA2865*'Assumptions (T&amp;D)'!$C$19</f>
        <v>1.212758092</v>
      </c>
      <c r="AB2867" s="371">
        <f>AB2865*'Assumptions (T&amp;D)'!$C$19</f>
        <v>1.250897797</v>
      </c>
      <c r="AC2867" s="371">
        <f>AC2865*'Assumptions (T&amp;D)'!$C$19</f>
        <v>1.29007091</v>
      </c>
      <c r="AD2867" s="371">
        <f>AD2865*'Assumptions (T&amp;D)'!$C$19</f>
        <v>1.330303375</v>
      </c>
      <c r="AE2867" s="371">
        <f>AE2865*'Assumptions (T&amp;D)'!$C$19</f>
        <v>1.371621755</v>
      </c>
      <c r="AF2867" s="371">
        <f>AF2865*'Assumptions (T&amp;D)'!$C$19</f>
        <v>1.414053247</v>
      </c>
      <c r="AG2867" s="371">
        <f>AG2865*'Assumptions (T&amp;D)'!$C$19</f>
        <v>1.457625703</v>
      </c>
      <c r="AH2867" s="371">
        <f>AH2865*'Assumptions (T&amp;D)'!$C$19</f>
        <v>1.502367638</v>
      </c>
      <c r="AI2867" s="371">
        <f>AI2865*'Assumptions (T&amp;D)'!$C$19</f>
        <v>1.54830825</v>
      </c>
      <c r="AJ2867" s="371">
        <f>AJ2865*'Assumptions (T&amp;D)'!$C$19</f>
        <v>1.595477433</v>
      </c>
      <c r="AK2867" s="371">
        <f>AK2865*'Assumptions (T&amp;D)'!$C$19</f>
        <v>1.643905794</v>
      </c>
      <c r="AL2867" s="371">
        <f>AL2865*'Assumptions (T&amp;D)'!$C$19</f>
        <v>1.693624671</v>
      </c>
      <c r="AM2867" s="371">
        <f>AM2865*'Assumptions (T&amp;D)'!$C$19</f>
        <v>1.744666147</v>
      </c>
      <c r="AN2867" s="371">
        <f>AN2865*'Assumptions (T&amp;D)'!$C$19</f>
        <v>1.797063071</v>
      </c>
      <c r="AO2867" s="371">
        <f>AO2865*'Assumptions (T&amp;D)'!$C$19</f>
        <v>1.850849072</v>
      </c>
      <c r="AP2867" s="371">
        <f>AP2865*'Assumptions (T&amp;D)'!$C$19</f>
        <v>1.906058578</v>
      </c>
      <c r="AQ2867" s="371">
        <f>AQ2865*'Assumptions (T&amp;D)'!$C$19</f>
        <v>1.962726838</v>
      </c>
      <c r="AR2867" s="371">
        <f>AR2865*'Assumptions (T&amp;D)'!$C$19</f>
        <v>2.020889934</v>
      </c>
      <c r="AS2867" s="371">
        <f>AS2865*'Assumptions (T&amp;D)'!$C$19</f>
        <v>2.080584808</v>
      </c>
      <c r="AT2867" s="371">
        <f>AT2865*'Assumptions (T&amp;D)'!$C$19</f>
        <v>2.141849276</v>
      </c>
      <c r="AU2867" s="371">
        <f>AU2865*'Assumptions (T&amp;D)'!$C$19</f>
        <v>2.20472205</v>
      </c>
      <c r="AV2867" s="371">
        <f>AV2865*'Assumptions (T&amp;D)'!$C$19</f>
        <v>2.26924276</v>
      </c>
      <c r="AW2867" s="371">
        <f>AW2865*'Assumptions (T&amp;D)'!$C$19</f>
        <v>2.335451974</v>
      </c>
      <c r="AX2867" s="371">
        <f>AX2865*'Assumptions (T&amp;D)'!$C$19</f>
        <v>2.403391218</v>
      </c>
      <c r="AY2867" s="371">
        <f>AY2865*'Assumptions (T&amp;D)'!$C$19</f>
        <v>2.473103002</v>
      </c>
      <c r="AZ2867" s="371">
        <f>AZ2865*'Assumptions (T&amp;D)'!$C$19</f>
        <v>2.544630838</v>
      </c>
      <c r="BA2867" s="371">
        <f>BA2865*'Assumptions (T&amp;D)'!$C$19</f>
        <v>2.594882132</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-0.01174617844</v>
      </c>
      <c r="D2868" s="372">
        <f t="array" ref="D2868">SUM(IF(ISERROR(D2869:D2919),"",D2869:D2919))</f>
        <v>-0.02422000495</v>
      </c>
      <c r="E2868" s="372">
        <f t="array" ref="E2868">SUM(IF(ISERROR(E2869:E2919),"",E2869:E2919))</f>
        <v>-0.0363410944</v>
      </c>
      <c r="F2868" s="372">
        <f t="array" ref="F2868">SUM(IF(ISERROR(F2869:F2919),"",F2869:F2919))</f>
        <v>-0.04985105353</v>
      </c>
      <c r="G2868" s="372">
        <f t="array" ref="G2868">SUM(IF(ISERROR(G2869:G2919),"",G2869:G2919))</f>
        <v>-0.06588548466</v>
      </c>
      <c r="H2868" s="372">
        <f t="array" ref="H2868">SUM(IF(ISERROR(H2869:H2919),"",H2869:H2919))</f>
        <v>-0.08221221119</v>
      </c>
      <c r="I2868" s="372">
        <f t="array" ref="I2868">SUM(IF(ISERROR(I2869:I2919),"",I2869:I2919))</f>
        <v>-0.1048876097</v>
      </c>
      <c r="J2868" s="372">
        <f t="array" ref="J2868">SUM(IF(ISERROR(J2869:J2919),"",J2869:J2919))</f>
        <v>-0.1301372612</v>
      </c>
      <c r="K2868" s="372">
        <f t="array" ref="K2868">SUM(IF(ISERROR(K2869:K2919),"",K2869:K2919))</f>
        <v>-0.1610073837</v>
      </c>
      <c r="L2868" s="372">
        <f t="array" ref="L2868">SUM(IF(ISERROR(L2869:L2919),"",L2869:L2919))</f>
        <v>-0.1887229508</v>
      </c>
      <c r="M2868" s="372">
        <f t="array" ref="M2868">SUM(IF(ISERROR(M2869:M2919),"",M2869:M2919))</f>
        <v>-0.2199097973</v>
      </c>
      <c r="N2868" s="372">
        <f t="array" ref="N2868">SUM(IF(ISERROR(N2869:N2919),"",N2869:N2919))</f>
        <v>-0.2508813122</v>
      </c>
      <c r="O2868" s="372">
        <f t="array" ref="O2868">SUM(IF(ISERROR(O2869:O2919),"",O2869:O2919))</f>
        <v>-0.2874754803</v>
      </c>
      <c r="P2868" s="372">
        <f t="array" ref="P2868">SUM(IF(ISERROR(P2869:P2919),"",P2869:P2919))</f>
        <v>-0.3260497553</v>
      </c>
      <c r="Q2868" s="372">
        <f t="array" ref="Q2868">SUM(IF(ISERROR(Q2869:Q2919),"",Q2869:Q2919))</f>
        <v>-0.369733186</v>
      </c>
      <c r="R2868" s="372">
        <f t="array" ref="R2868">SUM(IF(ISERROR(R2869:R2919),"",R2869:R2919))</f>
        <v>-0.3972274773</v>
      </c>
      <c r="S2868" s="372">
        <f t="array" ref="S2868">SUM(IF(ISERROR(S2869:S2919),"",S2869:S2919))</f>
        <v>-0.4244942302</v>
      </c>
      <c r="T2868" s="372">
        <f t="array" ref="T2868">SUM(IF(ISERROR(T2869:T2919),"",T2869:T2919))</f>
        <v>-0.4537453422</v>
      </c>
      <c r="U2868" s="372">
        <f t="array" ref="U2868">SUM(IF(ISERROR(U2869:U2919),"",U2869:U2919))</f>
        <v>-0.4831475993</v>
      </c>
      <c r="V2868" s="372">
        <f t="array" ref="V2868">SUM(IF(ISERROR(V2869:V2919),"",V2869:V2919))</f>
        <v>-0.5113193174</v>
      </c>
      <c r="W2868" s="372">
        <f t="array" ref="W2868">SUM(IF(ISERROR(W2869:W2919),"",W2869:W2919))</f>
        <v>-0.5424151372</v>
      </c>
      <c r="X2868" s="372">
        <f t="array" ref="X2868">SUM(IF(ISERROR(X2869:X2919),"",X2869:X2919))</f>
        <v>-0.5652922251</v>
      </c>
      <c r="Y2868" s="372">
        <f t="array" ref="Y2868">SUM(IF(ISERROR(Y2869:Y2919),"",Y2869:Y2919))</f>
        <v>-0.58736057</v>
      </c>
      <c r="Z2868" s="372">
        <f t="array" ref="Z2868">SUM(IF(ISERROR(Z2869:Z2919),"",Z2869:Z2919))</f>
        <v>-0.6027468027</v>
      </c>
      <c r="AA2868" s="372">
        <f t="array" ref="AA2868">SUM(IF(ISERROR(AA2869:AA2919),"",AA2869:AA2919))</f>
        <v>-0.6293018746</v>
      </c>
      <c r="AB2868" s="372">
        <f t="array" ref="AB2868">SUM(IF(ISERROR(AB2869:AB2919),"",AB2869:AB2919))</f>
        <v>-0.6539966741</v>
      </c>
      <c r="AC2868" s="372">
        <f t="array" ref="AC2868">SUM(IF(ISERROR(AC2869:AC2919),"",AC2869:AC2919))</f>
        <v>-0.6845011093</v>
      </c>
      <c r="AD2868" s="372">
        <f t="array" ref="AD2868">SUM(IF(ISERROR(AD2869:AD2919),"",AD2869:AD2919))</f>
        <v>-0.7093935244</v>
      </c>
      <c r="AE2868" s="372">
        <f t="array" ref="AE2868">SUM(IF(ISERROR(AE2869:AE2919),"",AE2869:AE2919))</f>
        <v>-0.7362838668</v>
      </c>
      <c r="AF2868" s="372">
        <f t="array" ref="AF2868">SUM(IF(ISERROR(AF2869:AF2919),"",AF2869:AF2919))</f>
        <v>-0.7592141689</v>
      </c>
      <c r="AG2868" s="372">
        <f t="array" ref="AG2868">SUM(IF(ISERROR(AG2869:AG2919),"",AG2869:AG2919))</f>
        <v>-0.7739788251</v>
      </c>
      <c r="AH2868" s="372">
        <f t="array" ref="AH2868">SUM(IF(ISERROR(AH2869:AH2919),"",AH2869:AH2919))</f>
        <v>-0.79324657</v>
      </c>
      <c r="AI2868" s="372">
        <f t="array" ref="AI2868">SUM(IF(ISERROR(AI2869:AI2919),"",AI2869:AI2919))</f>
        <v>-0.8172966686</v>
      </c>
      <c r="AJ2868" s="372">
        <f t="array" ref="AJ2868">SUM(IF(ISERROR(AJ2869:AJ2919),"",AJ2869:AJ2919))</f>
        <v>-0.8431862385</v>
      </c>
      <c r="AK2868" s="372">
        <f t="array" ref="AK2868">SUM(IF(ISERROR(AK2869:AK2919),"",AK2869:AK2919))</f>
        <v>-0.8695243959</v>
      </c>
      <c r="AL2868" s="372">
        <f t="array" ref="AL2868">SUM(IF(ISERROR(AL2869:AL2919),"",AL2869:AL2919))</f>
        <v>-0.8973860109</v>
      </c>
      <c r="AM2868" s="372">
        <f t="array" ref="AM2868">SUM(IF(ISERROR(AM2869:AM2919),"",AM2869:AM2919))</f>
        <v>-0.9252022487</v>
      </c>
      <c r="AN2868" s="372">
        <f t="array" ref="AN2868">SUM(IF(ISERROR(AN2869:AN2919),"",AN2869:AN2919))</f>
        <v>-0.9537671503</v>
      </c>
      <c r="AO2868" s="372">
        <f t="array" ref="AO2868">SUM(IF(ISERROR(AO2869:AO2919),"",AO2869:AO2919))</f>
        <v>-0.9830994371</v>
      </c>
      <c r="AP2868" s="372">
        <f t="array" ref="AP2868">SUM(IF(ISERROR(AP2869:AP2919),"",AP2869:AP2919))</f>
        <v>-1.013218278</v>
      </c>
      <c r="AQ2868" s="372">
        <f t="array" ref="AQ2868">SUM(IF(ISERROR(AQ2869:AQ2919),"",AQ2869:AQ2919))</f>
        <v>-1.044143299</v>
      </c>
      <c r="AR2868" s="372">
        <f t="array" ref="AR2868">SUM(IF(ISERROR(AR2869:AR2919),"",AR2869:AR2919))</f>
        <v>-1.075894596</v>
      </c>
      <c r="AS2868" s="372">
        <f t="array" ref="AS2868">SUM(IF(ISERROR(AS2869:AS2919),"",AS2869:AS2919))</f>
        <v>-1.108492742</v>
      </c>
      <c r="AT2868" s="372">
        <f t="array" ref="AT2868">SUM(IF(ISERROR(AT2869:AT2919),"",AT2869:AT2919))</f>
        <v>-1.141958804</v>
      </c>
      <c r="AU2868" s="372">
        <f t="array" ref="AU2868">SUM(IF(ISERROR(AU2869:AU2919),"",AU2869:AU2919))</f>
        <v>-1.176314346</v>
      </c>
      <c r="AV2868" s="372">
        <f t="array" ref="AV2868">SUM(IF(ISERROR(AV2869:AV2919),"",AV2869:AV2919))</f>
        <v>-1.211581449</v>
      </c>
      <c r="AW2868" s="372">
        <f t="array" ref="AW2868">SUM(IF(ISERROR(AW2869:AW2919),"",AW2869:AW2919))</f>
        <v>-1.247782717</v>
      </c>
      <c r="AX2868" s="372">
        <f t="array" ref="AX2868">SUM(IF(ISERROR(AX2869:AX2919),"",AX2869:AX2919))</f>
        <v>-1.284941294</v>
      </c>
      <c r="AY2868" s="372">
        <f t="array" ref="AY2868">SUM(IF(ISERROR(AY2869:AY2919),"",AY2869:AY2919))</f>
        <v>-1.32308087</v>
      </c>
      <c r="AZ2868" s="372">
        <f t="array" ref="AZ2868">SUM(IF(ISERROR(AZ2869:AZ2919),"",AZ2869:AZ2919))</f>
        <v>-1.3622257</v>
      </c>
      <c r="BA2868" s="372">
        <f t="array" ref="BA2868">SUM(IF(ISERROR(BA2869:BA2919),"",BA2869:BA2919))</f>
        <v>-1.401672239</v>
      </c>
      <c r="BB2868" s="372">
        <f t="array" ref="BB2868">SUM(IF(ISERROR(BB2869:BB2919),"",BB2869:BB2919))</f>
        <v>-1.358080499</v>
      </c>
      <c r="BC2868" s="372">
        <f t="array" ref="BC2868">SUM(IF(ISERROR(BC2869:BC2919),"",BC2869:BC2919))</f>
        <v>-1.309109421</v>
      </c>
      <c r="BD2868" s="372">
        <f t="array" ref="BD2868">SUM(IF(ISERROR(BD2869:BD2919),"",BD2869:BD2919))</f>
        <v>-1.254415769</v>
      </c>
      <c r="BE2868" s="372">
        <f t="array" ref="BE2868">SUM(IF(ISERROR(BE2869:BE2919),"",BE2869:BE2919))</f>
        <v>-1.193637831</v>
      </c>
      <c r="BF2868" s="372">
        <f t="array" ref="BF2868">SUM(IF(ISERROR(BF2869:BF2919),"",BF2869:BF2919))</f>
        <v>-1.126394487</v>
      </c>
      <c r="BG2868" s="372">
        <f t="array" ref="BG2868">SUM(IF(ISERROR(BG2869:BG2919),"",BG2869:BG2919))</f>
        <v>-1.052284233</v>
      </c>
      <c r="BH2868" s="372">
        <f t="array" ref="BH2868">SUM(IF(ISERROR(BH2869:BH2919),"",BH2869:BH2919))</f>
        <v>-0.9708841655</v>
      </c>
      <c r="BI2868" s="372">
        <f t="array" ref="BI2868">SUM(IF(ISERROR(BI2869:BI2919),"",BI2869:BI2919))</f>
        <v>-0.8817489013</v>
      </c>
      <c r="BJ2868" s="372">
        <f t="array" ref="BJ2868">SUM(IF(ISERROR(BJ2869:BJ2919),"",BJ2869:BJ2919))</f>
        <v>-0.7844094584</v>
      </c>
      <c r="BK2868" s="372">
        <f t="array" ref="BK2868">SUM(IF(ISERROR(BK2869:BK2919),"",BK2869:BK2919))</f>
        <v>-0.6783720753</v>
      </c>
      <c r="BL2868" s="372">
        <f t="array" ref="BL2868">SUM(IF(ISERROR(BL2869:BL2919),"",BL2869:BL2919))</f>
        <v>-0.5631169754</v>
      </c>
      <c r="BM2868" s="372">
        <f t="array" ref="BM2868">SUM(IF(ISERROR(BM2869:BM2919),"",BM2869:BM2919))</f>
        <v>-0.4380970699</v>
      </c>
      <c r="BN2868" s="372">
        <f t="array" ref="BN2868">SUM(IF(ISERROR(BN2869:BN2919),"",BN2869:BN2919))</f>
        <v>-0.3027365996</v>
      </c>
      <c r="BO2868" s="372">
        <f t="array" ref="BO2868">SUM(IF(ISERROR(BO2869:BO2919),"",BO2869:BO2919))</f>
        <v>-0.1564297083</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-0.01174617844</v>
      </c>
      <c r="D2869" s="373">
        <f>PPMT('Assumptions (T&amp;D)'!$C$20,Model!X$1,'Assumptions (T&amp;D)'!$C$23,Model!$C$2866)</f>
        <v>-0.01230412191</v>
      </c>
      <c r="E2869" s="373">
        <f>PPMT('Assumptions (T&amp;D)'!$C$20,Model!Y$1,'Assumptions (T&amp;D)'!$C$23,Model!$C$2866)</f>
        <v>-0.0128885677</v>
      </c>
      <c r="F2869" s="373">
        <f>PPMT('Assumptions (T&amp;D)'!$C$20,Model!Z$1,'Assumptions (T&amp;D)'!$C$23,Model!$C$2866)</f>
        <v>-0.01350077467</v>
      </c>
      <c r="G2869" s="373">
        <f>PPMT('Assumptions (T&amp;D)'!$C$20,Model!AA$1,'Assumptions (T&amp;D)'!$C$23,Model!$C$2866)</f>
        <v>-0.01414206146</v>
      </c>
      <c r="H2869" s="373">
        <f>PPMT('Assumptions (T&amp;D)'!$C$20,Model!AB$1,'Assumptions (T&amp;D)'!$C$23,Model!$C$2866)</f>
        <v>-0.01481380938</v>
      </c>
      <c r="I2869" s="373">
        <f>PPMT('Assumptions (T&amp;D)'!$C$20,Model!AC$1,'Assumptions (T&amp;D)'!$C$23,Model!$C$2866)</f>
        <v>-0.01551746533</v>
      </c>
      <c r="J2869" s="373">
        <f>PPMT('Assumptions (T&amp;D)'!$C$20,Model!AD$1,'Assumptions (T&amp;D)'!$C$23,Model!$C$2866)</f>
        <v>-0.01625454493</v>
      </c>
      <c r="K2869" s="373">
        <f>PPMT('Assumptions (T&amp;D)'!$C$20,Model!AE$1,'Assumptions (T&amp;D)'!$C$23,Model!$C$2866)</f>
        <v>-0.01702663582</v>
      </c>
      <c r="L2869" s="373">
        <f>PPMT('Assumptions (T&amp;D)'!$C$20,Model!AF$1,'Assumptions (T&amp;D)'!$C$23,Model!$C$2866)</f>
        <v>-0.01783540102</v>
      </c>
      <c r="M2869" s="373">
        <f>PPMT('Assumptions (T&amp;D)'!$C$20,Model!AG$1,'Assumptions (T&amp;D)'!$C$23,Model!$C$2866)</f>
        <v>-0.01868258257</v>
      </c>
      <c r="N2869" s="373">
        <f>PPMT('Assumptions (T&amp;D)'!$C$20,Model!AH$1,'Assumptions (T&amp;D)'!$C$23,Model!$C$2866)</f>
        <v>-0.01957000524</v>
      </c>
      <c r="O2869" s="373">
        <f>PPMT('Assumptions (T&amp;D)'!$C$20,Model!AI$1,'Assumptions (T&amp;D)'!$C$23,Model!$C$2866)</f>
        <v>-0.02049958049</v>
      </c>
      <c r="P2869" s="373">
        <f>PPMT('Assumptions (T&amp;D)'!$C$20,Model!AJ$1,'Assumptions (T&amp;D)'!$C$23,Model!$C$2866)</f>
        <v>-0.02147331056</v>
      </c>
      <c r="Q2869" s="373">
        <f>PPMT('Assumptions (T&amp;D)'!$C$20,Model!AK$1,'Assumptions (T&amp;D)'!$C$23,Model!$C$2866)</f>
        <v>-0.02249329281</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-0.01191588304</v>
      </c>
      <c r="E2870" s="373">
        <f>PPMT('Assumptions (T&amp;D)'!$C$20,Model!X$1,'Assumptions (T&amp;D)'!$C$23,Model!$D$2866)</f>
        <v>-0.01248188749</v>
      </c>
      <c r="F2870" s="373">
        <f>PPMT('Assumptions (T&amp;D)'!$C$20,Model!Y$1,'Assumptions (T&amp;D)'!$C$23,Model!$D$2866)</f>
        <v>-0.01307477714</v>
      </c>
      <c r="G2870" s="373">
        <f>PPMT('Assumptions (T&amp;D)'!$C$20,Model!Z$1,'Assumptions (T&amp;D)'!$C$23,Model!$D$2866)</f>
        <v>-0.01369582906</v>
      </c>
      <c r="H2870" s="373">
        <f>PPMT('Assumptions (T&amp;D)'!$C$20,Model!AA$1,'Assumptions (T&amp;D)'!$C$23,Model!$D$2866)</f>
        <v>-0.01434638094</v>
      </c>
      <c r="I2870" s="373">
        <f>PPMT('Assumptions (T&amp;D)'!$C$20,Model!AB$1,'Assumptions (T&amp;D)'!$C$23,Model!$D$2866)</f>
        <v>-0.01502783403</v>
      </c>
      <c r="J2870" s="373">
        <f>PPMT('Assumptions (T&amp;D)'!$C$20,Model!AC$1,'Assumptions (T&amp;D)'!$C$23,Model!$D$2866)</f>
        <v>-0.01574165615</v>
      </c>
      <c r="K2870" s="373">
        <f>PPMT('Assumptions (T&amp;D)'!$C$20,Model!AD$1,'Assumptions (T&amp;D)'!$C$23,Model!$D$2866)</f>
        <v>-0.01648938482</v>
      </c>
      <c r="L2870" s="373">
        <f>PPMT('Assumptions (T&amp;D)'!$C$20,Model!AE$1,'Assumptions (T&amp;D)'!$C$23,Model!$D$2866)</f>
        <v>-0.01727263059</v>
      </c>
      <c r="M2870" s="373">
        <f>PPMT('Assumptions (T&amp;D)'!$C$20,Model!AF$1,'Assumptions (T&amp;D)'!$C$23,Model!$D$2866)</f>
        <v>-0.01809308055</v>
      </c>
      <c r="N2870" s="373">
        <f>PPMT('Assumptions (T&amp;D)'!$C$20,Model!AG$1,'Assumptions (T&amp;D)'!$C$23,Model!$D$2866)</f>
        <v>-0.01895250187</v>
      </c>
      <c r="O2870" s="373">
        <f>PPMT('Assumptions (T&amp;D)'!$C$20,Model!AH$1,'Assumptions (T&amp;D)'!$C$23,Model!$D$2866)</f>
        <v>-0.01985274571</v>
      </c>
      <c r="P2870" s="373">
        <f>PPMT('Assumptions (T&amp;D)'!$C$20,Model!AI$1,'Assumptions (T&amp;D)'!$C$23,Model!$D$2866)</f>
        <v>-0.02079575113</v>
      </c>
      <c r="Q2870" s="373">
        <f>PPMT('Assumptions (T&amp;D)'!$C$20,Model!AJ$1,'Assumptions (T&amp;D)'!$C$23,Model!$D$2866)</f>
        <v>-0.02178354931</v>
      </c>
      <c r="R2870" s="373">
        <f>PPMT('Assumptions (T&amp;D)'!$C$20,Model!AK$1,'Assumptions (T&amp;D)'!$C$23,Model!$D$2866)</f>
        <v>-0.02281826791</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-0.01097063921</v>
      </c>
      <c r="F2871" s="373">
        <f>PPMT('Assumptions (T&amp;D)'!$C$20,Model!X$1,'Assumptions (T&amp;D)'!$C$23,Model!$E$2866)</f>
        <v>-0.01149174458</v>
      </c>
      <c r="G2871" s="373">
        <f>PPMT('Assumptions (T&amp;D)'!$C$20,Model!Y$1,'Assumptions (T&amp;D)'!$C$23,Model!$E$2866)</f>
        <v>-0.01203760245</v>
      </c>
      <c r="H2871" s="373">
        <f>PPMT('Assumptions (T&amp;D)'!$C$20,Model!Z$1,'Assumptions (T&amp;D)'!$C$23,Model!$E$2866)</f>
        <v>-0.01260938856</v>
      </c>
      <c r="I2871" s="373">
        <f>PPMT('Assumptions (T&amp;D)'!$C$20,Model!AA$1,'Assumptions (T&amp;D)'!$C$23,Model!$E$2866)</f>
        <v>-0.01320833452</v>
      </c>
      <c r="J2871" s="373">
        <f>PPMT('Assumptions (T&amp;D)'!$C$20,Model!AB$1,'Assumptions (T&amp;D)'!$C$23,Model!$E$2866)</f>
        <v>-0.01383573041</v>
      </c>
      <c r="K2871" s="373">
        <f>PPMT('Assumptions (T&amp;D)'!$C$20,Model!AC$1,'Assumptions (T&amp;D)'!$C$23,Model!$E$2866)</f>
        <v>-0.0144929276</v>
      </c>
      <c r="L2871" s="373">
        <f>PPMT('Assumptions (T&amp;D)'!$C$20,Model!AD$1,'Assumptions (T&amp;D)'!$C$23,Model!$E$2866)</f>
        <v>-0.01518134166</v>
      </c>
      <c r="M2871" s="373">
        <f>PPMT('Assumptions (T&amp;D)'!$C$20,Model!AE$1,'Assumptions (T&amp;D)'!$C$23,Model!$E$2866)</f>
        <v>-0.01590245539</v>
      </c>
      <c r="N2871" s="373">
        <f>PPMT('Assumptions (T&amp;D)'!$C$20,Model!AF$1,'Assumptions (T&amp;D)'!$C$23,Model!$E$2866)</f>
        <v>-0.01665782202</v>
      </c>
      <c r="O2871" s="373">
        <f>PPMT('Assumptions (T&amp;D)'!$C$20,Model!AG$1,'Assumptions (T&amp;D)'!$C$23,Model!$E$2866)</f>
        <v>-0.01744906857</v>
      </c>
      <c r="P2871" s="373">
        <f>PPMT('Assumptions (T&amp;D)'!$C$20,Model!AH$1,'Assumptions (T&amp;D)'!$C$23,Model!$E$2866)</f>
        <v>-0.01827789933</v>
      </c>
      <c r="Q2871" s="373">
        <f>PPMT('Assumptions (T&amp;D)'!$C$20,Model!AI$1,'Assumptions (T&amp;D)'!$C$23,Model!$E$2866)</f>
        <v>-0.01914609954</v>
      </c>
      <c r="R2871" s="373">
        <f>PPMT('Assumptions (T&amp;D)'!$C$20,Model!AJ$1,'Assumptions (T&amp;D)'!$C$23,Model!$E$2866)</f>
        <v>-0.02005553927</v>
      </c>
      <c r="S2871" s="373">
        <f>PPMT('Assumptions (T&amp;D)'!$C$20,Model!AK$1,'Assumptions (T&amp;D)'!$C$23,Model!$E$2866)</f>
        <v>-0.02100817739</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-0.01178375715</v>
      </c>
      <c r="G2872" s="373">
        <f>PPMT('Assumptions (T&amp;D)'!$C$20,Model!X$1,'Assumptions (T&amp;D)'!$C$23,Model!$F$2866)</f>
        <v>-0.01234348561</v>
      </c>
      <c r="H2872" s="373">
        <f>PPMT('Assumptions (T&amp;D)'!$C$20,Model!Y$1,'Assumptions (T&amp;D)'!$C$23,Model!$F$2866)</f>
        <v>-0.01292980118</v>
      </c>
      <c r="I2872" s="373">
        <f>PPMT('Assumptions (T&amp;D)'!$C$20,Model!Z$1,'Assumptions (T&amp;D)'!$C$23,Model!$F$2866)</f>
        <v>-0.01354396673</v>
      </c>
      <c r="J2872" s="373">
        <f>PPMT('Assumptions (T&amp;D)'!$C$20,Model!AA$1,'Assumptions (T&amp;D)'!$C$23,Model!$F$2866)</f>
        <v>-0.01418730515</v>
      </c>
      <c r="K2872" s="373">
        <f>PPMT('Assumptions (T&amp;D)'!$C$20,Model!AB$1,'Assumptions (T&amp;D)'!$C$23,Model!$F$2866)</f>
        <v>-0.01486120215</v>
      </c>
      <c r="L2872" s="373">
        <f>PPMT('Assumptions (T&amp;D)'!$C$20,Model!AC$1,'Assumptions (T&amp;D)'!$C$23,Model!$F$2866)</f>
        <v>-0.01556710925</v>
      </c>
      <c r="M2872" s="373">
        <f>PPMT('Assumptions (T&amp;D)'!$C$20,Model!AD$1,'Assumptions (T&amp;D)'!$C$23,Model!$F$2866)</f>
        <v>-0.01630654694</v>
      </c>
      <c r="N2872" s="373">
        <f>PPMT('Assumptions (T&amp;D)'!$C$20,Model!AE$1,'Assumptions (T&amp;D)'!$C$23,Model!$F$2866)</f>
        <v>-0.01708110792</v>
      </c>
      <c r="O2872" s="373">
        <f>PPMT('Assumptions (T&amp;D)'!$C$20,Model!AF$1,'Assumptions (T&amp;D)'!$C$23,Model!$F$2866)</f>
        <v>-0.01789246054</v>
      </c>
      <c r="P2872" s="373">
        <f>PPMT('Assumptions (T&amp;D)'!$C$20,Model!AG$1,'Assumptions (T&amp;D)'!$C$23,Model!$F$2866)</f>
        <v>-0.01874235242</v>
      </c>
      <c r="Q2872" s="373">
        <f>PPMT('Assumptions (T&amp;D)'!$C$20,Model!AH$1,'Assumptions (T&amp;D)'!$C$23,Model!$F$2866)</f>
        <v>-0.01963261416</v>
      </c>
      <c r="R2872" s="373">
        <f>PPMT('Assumptions (T&amp;D)'!$C$20,Model!AI$1,'Assumptions (T&amp;D)'!$C$23,Model!$F$2866)</f>
        <v>-0.02056516333</v>
      </c>
      <c r="S2872" s="373">
        <f>PPMT('Assumptions (T&amp;D)'!$C$20,Model!AJ$1,'Assumptions (T&amp;D)'!$C$23,Model!$F$2866)</f>
        <v>-0.02154200859</v>
      </c>
      <c r="T2872" s="373">
        <f>PPMT('Assumptions (T&amp;D)'!$C$20,Model!AK$1,'Assumptions (T&amp;D)'!$C$23,Model!$F$2866)</f>
        <v>-0.022565254</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-0.01366650609</v>
      </c>
      <c r="H2873" s="373">
        <f>PPMT('Assumptions (T&amp;D)'!$C$20,Model!X$1,'Assumptions (T&amp;D)'!$C$23,Model!$G$2866)</f>
        <v>-0.01431566512</v>
      </c>
      <c r="I2873" s="373">
        <f>PPMT('Assumptions (T&amp;D)'!$C$20,Model!Y$1,'Assumptions (T&amp;D)'!$C$23,Model!$G$2866)</f>
        <v>-0.01499565922</v>
      </c>
      <c r="J2873" s="373">
        <f>PPMT('Assumptions (T&amp;D)'!$C$20,Model!Z$1,'Assumptions (T&amp;D)'!$C$23,Model!$G$2866)</f>
        <v>-0.01570795303</v>
      </c>
      <c r="K2873" s="373">
        <f>PPMT('Assumptions (T&amp;D)'!$C$20,Model!AA$1,'Assumptions (T&amp;D)'!$C$23,Model!$G$2866)</f>
        <v>-0.0164540808</v>
      </c>
      <c r="L2873" s="373">
        <f>PPMT('Assumptions (T&amp;D)'!$C$20,Model!AB$1,'Assumptions (T&amp;D)'!$C$23,Model!$G$2866)</f>
        <v>-0.01723564964</v>
      </c>
      <c r="M2873" s="373">
        <f>PPMT('Assumptions (T&amp;D)'!$C$20,Model!AC$1,'Assumptions (T&amp;D)'!$C$23,Model!$G$2866)</f>
        <v>-0.018054343</v>
      </c>
      <c r="N2873" s="373">
        <f>PPMT('Assumptions (T&amp;D)'!$C$20,Model!AD$1,'Assumptions (T&amp;D)'!$C$23,Model!$G$2866)</f>
        <v>-0.01891192429</v>
      </c>
      <c r="O2873" s="373">
        <f>PPMT('Assumptions (T&amp;D)'!$C$20,Model!AE$1,'Assumptions (T&amp;D)'!$C$23,Model!$G$2866)</f>
        <v>-0.01981024069</v>
      </c>
      <c r="P2873" s="373">
        <f>PPMT('Assumptions (T&amp;D)'!$C$20,Model!AF$1,'Assumptions (T&amp;D)'!$C$23,Model!$G$2866)</f>
        <v>-0.02075122712</v>
      </c>
      <c r="Q2873" s="373">
        <f>PPMT('Assumptions (T&amp;D)'!$C$20,Model!AG$1,'Assumptions (T&amp;D)'!$C$23,Model!$G$2866)</f>
        <v>-0.02173691041</v>
      </c>
      <c r="R2873" s="373">
        <f>PPMT('Assumptions (T&amp;D)'!$C$20,Model!AH$1,'Assumptions (T&amp;D)'!$C$23,Model!$G$2866)</f>
        <v>-0.02276941366</v>
      </c>
      <c r="S2873" s="373">
        <f>PPMT('Assumptions (T&amp;D)'!$C$20,Model!AI$1,'Assumptions (T&amp;D)'!$C$23,Model!$G$2866)</f>
        <v>-0.02385096081</v>
      </c>
      <c r="T2873" s="373">
        <f>PPMT('Assumptions (T&amp;D)'!$C$20,Model!AJ$1,'Assumptions (T&amp;D)'!$C$23,Model!$G$2866)</f>
        <v>-0.02498388144</v>
      </c>
      <c r="U2873" s="373">
        <f>PPMT('Assumptions (T&amp;D)'!$C$20,Model!AK$1,'Assumptions (T&amp;D)'!$C$23,Model!$G$2866)</f>
        <v>-0.02617061581</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-0.01319716601</v>
      </c>
      <c r="I2874" s="373">
        <f>PPMT('Assumptions (T&amp;D)'!$C$20,Model!X$1,'Assumptions (T&amp;D)'!$C$23,Model!$H$2866)</f>
        <v>-0.01382403139</v>
      </c>
      <c r="J2874" s="373">
        <f>PPMT('Assumptions (T&amp;D)'!$C$20,Model!Y$1,'Assumptions (T&amp;D)'!$C$23,Model!$H$2866)</f>
        <v>-0.01448067289</v>
      </c>
      <c r="K2874" s="373">
        <f>PPMT('Assumptions (T&amp;D)'!$C$20,Model!Z$1,'Assumptions (T&amp;D)'!$C$23,Model!$H$2866)</f>
        <v>-0.01516850485</v>
      </c>
      <c r="L2874" s="373">
        <f>PPMT('Assumptions (T&amp;D)'!$C$20,Model!AA$1,'Assumptions (T&amp;D)'!$C$23,Model!$H$2866)</f>
        <v>-0.01588900883</v>
      </c>
      <c r="M2874" s="373">
        <f>PPMT('Assumptions (T&amp;D)'!$C$20,Model!AB$1,'Assumptions (T&amp;D)'!$C$23,Model!$H$2866)</f>
        <v>-0.01664373675</v>
      </c>
      <c r="N2874" s="373">
        <f>PPMT('Assumptions (T&amp;D)'!$C$20,Model!AC$1,'Assumptions (T&amp;D)'!$C$23,Model!$H$2866)</f>
        <v>-0.01743431424</v>
      </c>
      <c r="O2874" s="373">
        <f>PPMT('Assumptions (T&amp;D)'!$C$20,Model!AD$1,'Assumptions (T&amp;D)'!$C$23,Model!$H$2866)</f>
        <v>-0.01826244417</v>
      </c>
      <c r="P2874" s="373">
        <f>PPMT('Assumptions (T&amp;D)'!$C$20,Model!AE$1,'Assumptions (T&amp;D)'!$C$23,Model!$H$2866)</f>
        <v>-0.01912991027</v>
      </c>
      <c r="Q2874" s="373">
        <f>PPMT('Assumptions (T&amp;D)'!$C$20,Model!AF$1,'Assumptions (T&amp;D)'!$C$23,Model!$H$2866)</f>
        <v>-0.02003858101</v>
      </c>
      <c r="R2874" s="373">
        <f>PPMT('Assumptions (T&amp;D)'!$C$20,Model!AG$1,'Assumptions (T&amp;D)'!$C$23,Model!$H$2866)</f>
        <v>-0.0209904136</v>
      </c>
      <c r="S2874" s="373">
        <f>PPMT('Assumptions (T&amp;D)'!$C$20,Model!AH$1,'Assumptions (T&amp;D)'!$C$23,Model!$H$2866)</f>
        <v>-0.02198745825</v>
      </c>
      <c r="T2874" s="373">
        <f>PPMT('Assumptions (T&amp;D)'!$C$20,Model!AI$1,'Assumptions (T&amp;D)'!$C$23,Model!$H$2866)</f>
        <v>-0.02303186252</v>
      </c>
      <c r="U2874" s="373">
        <f>PPMT('Assumptions (T&amp;D)'!$C$20,Model!AJ$1,'Assumptions (T&amp;D)'!$C$23,Model!$H$2866)</f>
        <v>-0.02412587599</v>
      </c>
      <c r="V2874" s="373">
        <f>PPMT('Assumptions (T&amp;D)'!$C$20,Model!AK$1,'Assumptions (T&amp;D)'!$C$23,Model!$H$2866)</f>
        <v>-0.0252718551</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-0.01877031846</v>
      </c>
      <c r="J2875" s="373">
        <f>PPMT('Assumptions (T&amp;D)'!$C$20,Model!X$1,'Assumptions (T&amp;D)'!$C$23,Model!$I$2866)</f>
        <v>-0.01966190858</v>
      </c>
      <c r="K2875" s="373">
        <f>PPMT('Assumptions (T&amp;D)'!$C$20,Model!Y$1,'Assumptions (T&amp;D)'!$C$23,Model!$I$2866)</f>
        <v>-0.02059584924</v>
      </c>
      <c r="L2875" s="373">
        <f>PPMT('Assumptions (T&amp;D)'!$C$20,Model!Z$1,'Assumptions (T&amp;D)'!$C$23,Model!$I$2866)</f>
        <v>-0.02157415208</v>
      </c>
      <c r="M2875" s="373">
        <f>PPMT('Assumptions (T&amp;D)'!$C$20,Model!AA$1,'Assumptions (T&amp;D)'!$C$23,Model!$I$2866)</f>
        <v>-0.0225989243</v>
      </c>
      <c r="N2875" s="373">
        <f>PPMT('Assumptions (T&amp;D)'!$C$20,Model!AB$1,'Assumptions (T&amp;D)'!$C$23,Model!$I$2866)</f>
        <v>-0.02367237321</v>
      </c>
      <c r="O2875" s="373">
        <f>PPMT('Assumptions (T&amp;D)'!$C$20,Model!AC$1,'Assumptions (T&amp;D)'!$C$23,Model!$I$2866)</f>
        <v>-0.02479681093</v>
      </c>
      <c r="P2875" s="373">
        <f>PPMT('Assumptions (T&amp;D)'!$C$20,Model!AD$1,'Assumptions (T&amp;D)'!$C$23,Model!$I$2866)</f>
        <v>-0.02597465945</v>
      </c>
      <c r="Q2875" s="373">
        <f>PPMT('Assumptions (T&amp;D)'!$C$20,Model!AE$1,'Assumptions (T&amp;D)'!$C$23,Model!$I$2866)</f>
        <v>-0.02720845578</v>
      </c>
      <c r="R2875" s="373">
        <f>PPMT('Assumptions (T&amp;D)'!$C$20,Model!AF$1,'Assumptions (T&amp;D)'!$C$23,Model!$I$2866)</f>
        <v>-0.02850085743</v>
      </c>
      <c r="S2875" s="373">
        <f>PPMT('Assumptions (T&amp;D)'!$C$20,Model!AG$1,'Assumptions (T&amp;D)'!$C$23,Model!$I$2866)</f>
        <v>-0.02985464815</v>
      </c>
      <c r="T2875" s="373">
        <f>PPMT('Assumptions (T&amp;D)'!$C$20,Model!AH$1,'Assumptions (T&amp;D)'!$C$23,Model!$I$2866)</f>
        <v>-0.03127274394</v>
      </c>
      <c r="U2875" s="373">
        <f>PPMT('Assumptions (T&amp;D)'!$C$20,Model!AI$1,'Assumptions (T&amp;D)'!$C$23,Model!$I$2866)</f>
        <v>-0.03275819928</v>
      </c>
      <c r="V2875" s="373">
        <f>PPMT('Assumptions (T&amp;D)'!$C$20,Model!AJ$1,'Assumptions (T&amp;D)'!$C$23,Model!$I$2866)</f>
        <v>-0.03431421374</v>
      </c>
      <c r="W2875" s="373">
        <f>PPMT('Assumptions (T&amp;D)'!$C$20,Model!AK$1,'Assumptions (T&amp;D)'!$C$23,Model!$I$2866)</f>
        <v>-0.0359441389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-0.02026749003</v>
      </c>
      <c r="K2876" s="373">
        <f>PPMT('Assumptions (T&amp;D)'!$C$20,Model!X$1,'Assumptions (T&amp;D)'!$C$23,Model!$J$2866)</f>
        <v>-0.02123019581</v>
      </c>
      <c r="L2876" s="373">
        <f>PPMT('Assumptions (T&amp;D)'!$C$20,Model!Y$1,'Assumptions (T&amp;D)'!$C$23,Model!$J$2866)</f>
        <v>-0.02223863011</v>
      </c>
      <c r="M2876" s="373">
        <f>PPMT('Assumptions (T&amp;D)'!$C$20,Model!Z$1,'Assumptions (T&amp;D)'!$C$23,Model!$J$2866)</f>
        <v>-0.02329496504</v>
      </c>
      <c r="N2876" s="373">
        <f>PPMT('Assumptions (T&amp;D)'!$C$20,Model!AA$1,'Assumptions (T&amp;D)'!$C$23,Model!$J$2866)</f>
        <v>-0.02440147588</v>
      </c>
      <c r="O2876" s="373">
        <f>PPMT('Assumptions (T&amp;D)'!$C$20,Model!AB$1,'Assumptions (T&amp;D)'!$C$23,Model!$J$2866)</f>
        <v>-0.02556054598</v>
      </c>
      <c r="P2876" s="373">
        <f>PPMT('Assumptions (T&amp;D)'!$C$20,Model!AC$1,'Assumptions (T&amp;D)'!$C$23,Model!$J$2866)</f>
        <v>-0.02677467192</v>
      </c>
      <c r="Q2876" s="373">
        <f>PPMT('Assumptions (T&amp;D)'!$C$20,Model!AD$1,'Assumptions (T&amp;D)'!$C$23,Model!$J$2866)</f>
        <v>-0.02804646883</v>
      </c>
      <c r="R2876" s="373">
        <f>PPMT('Assumptions (T&amp;D)'!$C$20,Model!AE$1,'Assumptions (T&amp;D)'!$C$23,Model!$J$2866)</f>
        <v>-0.0293786761</v>
      </c>
      <c r="S2876" s="373">
        <f>PPMT('Assumptions (T&amp;D)'!$C$20,Model!AF$1,'Assumptions (T&amp;D)'!$C$23,Model!$J$2866)</f>
        <v>-0.03077416322</v>
      </c>
      <c r="T2876" s="373">
        <f>PPMT('Assumptions (T&amp;D)'!$C$20,Model!AG$1,'Assumptions (T&amp;D)'!$C$23,Model!$J$2866)</f>
        <v>-0.03223593597</v>
      </c>
      <c r="U2876" s="373">
        <f>PPMT('Assumptions (T&amp;D)'!$C$20,Model!AH$1,'Assumptions (T&amp;D)'!$C$23,Model!$J$2866)</f>
        <v>-0.03376714293</v>
      </c>
      <c r="V2876" s="373">
        <f>PPMT('Assumptions (T&amp;D)'!$C$20,Model!AI$1,'Assumptions (T&amp;D)'!$C$23,Model!$J$2866)</f>
        <v>-0.03537108222</v>
      </c>
      <c r="W2876" s="373">
        <f>PPMT('Assumptions (T&amp;D)'!$C$20,Model!AJ$1,'Assumptions (T&amp;D)'!$C$23,Model!$J$2866)</f>
        <v>-0.03705120862</v>
      </c>
      <c r="X2876" s="373">
        <f>PPMT('Assumptions (T&amp;D)'!$C$20,Model!AK$1,'Assumptions (T&amp;D)'!$C$23,Model!$J$2866)</f>
        <v>-0.03881114103</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-0.02468860266</v>
      </c>
      <c r="L2877" s="373">
        <f>PPMT('Assumptions (T&amp;D)'!$C$20,Model!X$1,'Assumptions (T&amp;D)'!$C$23,Model!$K$2866)</f>
        <v>-0.02586131129</v>
      </c>
      <c r="M2877" s="373">
        <f>PPMT('Assumptions (T&amp;D)'!$C$20,Model!Y$1,'Assumptions (T&amp;D)'!$C$23,Model!$K$2866)</f>
        <v>-0.02708972357</v>
      </c>
      <c r="N2877" s="373">
        <f>PPMT('Assumptions (T&amp;D)'!$C$20,Model!Z$1,'Assumptions (T&amp;D)'!$C$23,Model!$K$2866)</f>
        <v>-0.02837648544</v>
      </c>
      <c r="O2877" s="373">
        <f>PPMT('Assumptions (T&amp;D)'!$C$20,Model!AA$1,'Assumptions (T&amp;D)'!$C$23,Model!$K$2866)</f>
        <v>-0.0297243685</v>
      </c>
      <c r="P2877" s="373">
        <f>PPMT('Assumptions (T&amp;D)'!$C$20,Model!AB$1,'Assumptions (T&amp;D)'!$C$23,Model!$K$2866)</f>
        <v>-0.03113627601</v>
      </c>
      <c r="Q2877" s="373">
        <f>PPMT('Assumptions (T&amp;D)'!$C$20,Model!AC$1,'Assumptions (T&amp;D)'!$C$23,Model!$K$2866)</f>
        <v>-0.03261524912</v>
      </c>
      <c r="R2877" s="373">
        <f>PPMT('Assumptions (T&amp;D)'!$C$20,Model!AD$1,'Assumptions (T&amp;D)'!$C$23,Model!$K$2866)</f>
        <v>-0.03416447345</v>
      </c>
      <c r="S2877" s="373">
        <f>PPMT('Assumptions (T&amp;D)'!$C$20,Model!AE$1,'Assumptions (T&amp;D)'!$C$23,Model!$K$2866)</f>
        <v>-0.03578728594</v>
      </c>
      <c r="T2877" s="373">
        <f>PPMT('Assumptions (T&amp;D)'!$C$20,Model!AF$1,'Assumptions (T&amp;D)'!$C$23,Model!$K$2866)</f>
        <v>-0.03748718202</v>
      </c>
      <c r="U2877" s="373">
        <f>PPMT('Assumptions (T&amp;D)'!$C$20,Model!AG$1,'Assumptions (T&amp;D)'!$C$23,Model!$K$2866)</f>
        <v>-0.03926782317</v>
      </c>
      <c r="V2877" s="373">
        <f>PPMT('Assumptions (T&amp;D)'!$C$20,Model!AH$1,'Assumptions (T&amp;D)'!$C$23,Model!$K$2866)</f>
        <v>-0.04113304477</v>
      </c>
      <c r="W2877" s="373">
        <f>PPMT('Assumptions (T&amp;D)'!$C$20,Model!AI$1,'Assumptions (T&amp;D)'!$C$23,Model!$K$2866)</f>
        <v>-0.04308686439</v>
      </c>
      <c r="X2877" s="373">
        <f>PPMT('Assumptions (T&amp;D)'!$C$20,Model!AJ$1,'Assumptions (T&amp;D)'!$C$23,Model!$K$2866)</f>
        <v>-0.04513349045</v>
      </c>
      <c r="Y2877" s="373">
        <f>PPMT('Assumptions (T&amp;D)'!$C$20,Model!AK$1,'Assumptions (T&amp;D)'!$C$23,Model!$K$2866)</f>
        <v>-0.04727733125</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-0.02006771638</v>
      </c>
      <c r="M2878" s="373">
        <f>PPMT('Assumptions (T&amp;D)'!$C$20,Model!X$1,'Assumptions (T&amp;D)'!$C$23,Model!$L$2866)</f>
        <v>-0.02102093291</v>
      </c>
      <c r="N2878" s="373">
        <f>PPMT('Assumptions (T&amp;D)'!$C$20,Model!Y$1,'Assumptions (T&amp;D)'!$C$23,Model!$L$2866)</f>
        <v>-0.02201942722</v>
      </c>
      <c r="O2878" s="373">
        <f>PPMT('Assumptions (T&amp;D)'!$C$20,Model!Z$1,'Assumptions (T&amp;D)'!$C$23,Model!$L$2866)</f>
        <v>-0.02306535001</v>
      </c>
      <c r="P2878" s="373">
        <f>PPMT('Assumptions (T&amp;D)'!$C$20,Model!AA$1,'Assumptions (T&amp;D)'!$C$23,Model!$L$2866)</f>
        <v>-0.02416095414</v>
      </c>
      <c r="Q2878" s="373">
        <f>PPMT('Assumptions (T&amp;D)'!$C$20,Model!AB$1,'Assumptions (T&amp;D)'!$C$23,Model!$L$2866)</f>
        <v>-0.02530859946</v>
      </c>
      <c r="R2878" s="373">
        <f>PPMT('Assumptions (T&amp;D)'!$C$20,Model!AC$1,'Assumptions (T&amp;D)'!$C$23,Model!$L$2866)</f>
        <v>-0.02651075793</v>
      </c>
      <c r="S2878" s="373">
        <f>PPMT('Assumptions (T&amp;D)'!$C$20,Model!AD$1,'Assumptions (T&amp;D)'!$C$23,Model!$L$2866)</f>
        <v>-0.02777001894</v>
      </c>
      <c r="T2878" s="373">
        <f>PPMT('Assumptions (T&amp;D)'!$C$20,Model!AE$1,'Assumptions (T&amp;D)'!$C$23,Model!$L$2866)</f>
        <v>-0.02908909484</v>
      </c>
      <c r="U2878" s="373">
        <f>PPMT('Assumptions (T&amp;D)'!$C$20,Model!AF$1,'Assumptions (T&amp;D)'!$C$23,Model!$L$2866)</f>
        <v>-0.03047082684</v>
      </c>
      <c r="V2878" s="373">
        <f>PPMT('Assumptions (T&amp;D)'!$C$20,Model!AG$1,'Assumptions (T&amp;D)'!$C$23,Model!$L$2866)</f>
        <v>-0.03191819112</v>
      </c>
      <c r="W2878" s="373">
        <f>PPMT('Assumptions (T&amp;D)'!$C$20,Model!AH$1,'Assumptions (T&amp;D)'!$C$23,Model!$L$2866)</f>
        <v>-0.03343430519</v>
      </c>
      <c r="X2878" s="373">
        <f>PPMT('Assumptions (T&amp;D)'!$C$20,Model!AI$1,'Assumptions (T&amp;D)'!$C$23,Model!$L$2866)</f>
        <v>-0.03502243469</v>
      </c>
      <c r="Y2878" s="373">
        <f>PPMT('Assumptions (T&amp;D)'!$C$20,Model!AJ$1,'Assumptions (T&amp;D)'!$C$23,Model!$L$2866)</f>
        <v>-0.03668600034</v>
      </c>
      <c r="Z2878" s="373">
        <f>PPMT('Assumptions (T&amp;D)'!$C$20,Model!AK$1,'Assumptions (T&amp;D)'!$C$23,Model!$L$2866)</f>
        <v>-0.03842858535</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-0.0222225063</v>
      </c>
      <c r="N2879" s="373">
        <f>PPMT('Assumptions (T&amp;D)'!$C$20,Model!X$1,'Assumptions (T&amp;D)'!$C$23,Model!$M$2866)</f>
        <v>-0.02327807535</v>
      </c>
      <c r="O2879" s="373">
        <f>PPMT('Assumptions (T&amp;D)'!$C$20,Model!Y$1,'Assumptions (T&amp;D)'!$C$23,Model!$M$2866)</f>
        <v>-0.02438378393</v>
      </c>
      <c r="P2879" s="373">
        <f>PPMT('Assumptions (T&amp;D)'!$C$20,Model!Z$1,'Assumptions (T&amp;D)'!$C$23,Model!$M$2866)</f>
        <v>-0.02554201367</v>
      </c>
      <c r="Q2879" s="373">
        <f>PPMT('Assumptions (T&amp;D)'!$C$20,Model!AA$1,'Assumptions (T&amp;D)'!$C$23,Model!$M$2866)</f>
        <v>-0.02675525932</v>
      </c>
      <c r="R2879" s="373">
        <f>PPMT('Assumptions (T&amp;D)'!$C$20,Model!AB$1,'Assumptions (T&amp;D)'!$C$23,Model!$M$2866)</f>
        <v>-0.02802613413</v>
      </c>
      <c r="S2879" s="373">
        <f>PPMT('Assumptions (T&amp;D)'!$C$20,Model!AC$1,'Assumptions (T&amp;D)'!$C$23,Model!$M$2866)</f>
        <v>-0.02935737551</v>
      </c>
      <c r="T2879" s="373">
        <f>PPMT('Assumptions (T&amp;D)'!$C$20,Model!AD$1,'Assumptions (T&amp;D)'!$C$23,Model!$M$2866)</f>
        <v>-0.03075185084</v>
      </c>
      <c r="U2879" s="373">
        <f>PPMT('Assumptions (T&amp;D)'!$C$20,Model!AE$1,'Assumptions (T&amp;D)'!$C$23,Model!$M$2866)</f>
        <v>-0.03221256376</v>
      </c>
      <c r="V2879" s="373">
        <f>PPMT('Assumptions (T&amp;D)'!$C$20,Model!AF$1,'Assumptions (T&amp;D)'!$C$23,Model!$M$2866)</f>
        <v>-0.03374266053</v>
      </c>
      <c r="W2879" s="373">
        <f>PPMT('Assumptions (T&amp;D)'!$C$20,Model!AG$1,'Assumptions (T&amp;D)'!$C$23,Model!$M$2866)</f>
        <v>-0.03534543691</v>
      </c>
      <c r="X2879" s="373">
        <f>PPMT('Assumptions (T&amp;D)'!$C$20,Model!AH$1,'Assumptions (T&amp;D)'!$C$23,Model!$M$2866)</f>
        <v>-0.03702434516</v>
      </c>
      <c r="Y2879" s="373">
        <f>PPMT('Assumptions (T&amp;D)'!$C$20,Model!AI$1,'Assumptions (T&amp;D)'!$C$23,Model!$M$2866)</f>
        <v>-0.03878300156</v>
      </c>
      <c r="Z2879" s="373">
        <f>PPMT('Assumptions (T&amp;D)'!$C$20,Model!AJ$1,'Assumptions (T&amp;D)'!$C$23,Model!$M$2866)</f>
        <v>-0.04062519413</v>
      </c>
      <c r="AA2879" s="373">
        <f>PPMT('Assumptions (T&amp;D)'!$C$20,Model!AK$1,'Assumptions (T&amp;D)'!$C$23,Model!$M$2866)</f>
        <v>-0.04255489085</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-0.02052579956</v>
      </c>
      <c r="O2880" s="373">
        <f>PPMT('Assumptions (T&amp;D)'!$C$20,Model!X$1,'Assumptions (T&amp;D)'!$C$23,Model!$N$2866)</f>
        <v>-0.02150077504</v>
      </c>
      <c r="P2880" s="373">
        <f>PPMT('Assumptions (T&amp;D)'!$C$20,Model!Y$1,'Assumptions (T&amp;D)'!$C$23,Model!$N$2866)</f>
        <v>-0.02252206185</v>
      </c>
      <c r="Q2880" s="373">
        <f>PPMT('Assumptions (T&amp;D)'!$C$20,Model!Z$1,'Assumptions (T&amp;D)'!$C$23,Model!$N$2866)</f>
        <v>-0.02359185979</v>
      </c>
      <c r="R2880" s="373">
        <f>PPMT('Assumptions (T&amp;D)'!$C$20,Model!AA$1,'Assumptions (T&amp;D)'!$C$23,Model!$N$2866)</f>
        <v>-0.02471247313</v>
      </c>
      <c r="S2880" s="373">
        <f>PPMT('Assumptions (T&amp;D)'!$C$20,Model!AB$1,'Assumptions (T&amp;D)'!$C$23,Model!$N$2866)</f>
        <v>-0.0258863156</v>
      </c>
      <c r="T2880" s="373">
        <f>PPMT('Assumptions (T&amp;D)'!$C$20,Model!AC$1,'Assumptions (T&amp;D)'!$C$23,Model!$N$2866)</f>
        <v>-0.0271159156</v>
      </c>
      <c r="U2880" s="373">
        <f>PPMT('Assumptions (T&amp;D)'!$C$20,Model!AD$1,'Assumptions (T&amp;D)'!$C$23,Model!$N$2866)</f>
        <v>-0.02840392159</v>
      </c>
      <c r="V2880" s="373">
        <f>PPMT('Assumptions (T&amp;D)'!$C$20,Model!AE$1,'Assumptions (T&amp;D)'!$C$23,Model!$N$2866)</f>
        <v>-0.02975310786</v>
      </c>
      <c r="W2880" s="373">
        <f>PPMT('Assumptions (T&amp;D)'!$C$20,Model!AF$1,'Assumptions (T&amp;D)'!$C$23,Model!$N$2866)</f>
        <v>-0.03116638049</v>
      </c>
      <c r="X2880" s="373">
        <f>PPMT('Assumptions (T&amp;D)'!$C$20,Model!AG$1,'Assumptions (T&amp;D)'!$C$23,Model!$N$2866)</f>
        <v>-0.03264678356</v>
      </c>
      <c r="Y2880" s="373">
        <f>PPMT('Assumptions (T&amp;D)'!$C$20,Model!AH$1,'Assumptions (T&amp;D)'!$C$23,Model!$N$2866)</f>
        <v>-0.03419750578</v>
      </c>
      <c r="Z2880" s="373">
        <f>PPMT('Assumptions (T&amp;D)'!$C$20,Model!AI$1,'Assumptions (T&amp;D)'!$C$23,Model!$N$2866)</f>
        <v>-0.0358218873</v>
      </c>
      <c r="AA2880" s="373">
        <f>PPMT('Assumptions (T&amp;D)'!$C$20,Model!AJ$1,'Assumptions (T&amp;D)'!$C$23,Model!$N$2866)</f>
        <v>-0.03752342695</v>
      </c>
      <c r="AB2880" s="373">
        <f>PPMT('Assumptions (T&amp;D)'!$C$20,Model!AK$1,'Assumptions (T&amp;D)'!$C$23,Model!$N$2866)</f>
        <v>-0.03930578973</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-0.02467730573</v>
      </c>
      <c r="P2881" s="373">
        <f>PPMT('Assumptions (T&amp;D)'!$C$20,Model!X$1,'Assumptions (T&amp;D)'!$C$23,Model!$O$2866)</f>
        <v>-0.02584947775</v>
      </c>
      <c r="Q2881" s="373">
        <f>PPMT('Assumptions (T&amp;D)'!$C$20,Model!Y$1,'Assumptions (T&amp;D)'!$C$23,Model!$O$2866)</f>
        <v>-0.02707732795</v>
      </c>
      <c r="R2881" s="373">
        <f>PPMT('Assumptions (T&amp;D)'!$C$20,Model!Z$1,'Assumptions (T&amp;D)'!$C$23,Model!$O$2866)</f>
        <v>-0.02836350102</v>
      </c>
      <c r="S2881" s="373">
        <f>PPMT('Assumptions (T&amp;D)'!$C$20,Model!AA$1,'Assumptions (T&amp;D)'!$C$23,Model!$O$2866)</f>
        <v>-0.02971076732</v>
      </c>
      <c r="T2881" s="373">
        <f>PPMT('Assumptions (T&amp;D)'!$C$20,Model!AB$1,'Assumptions (T&amp;D)'!$C$23,Model!$O$2866)</f>
        <v>-0.03112202877</v>
      </c>
      <c r="U2881" s="373">
        <f>PPMT('Assumptions (T&amp;D)'!$C$20,Model!AC$1,'Assumptions (T&amp;D)'!$C$23,Model!$O$2866)</f>
        <v>-0.03260032514</v>
      </c>
      <c r="V2881" s="373">
        <f>PPMT('Assumptions (T&amp;D)'!$C$20,Model!AD$1,'Assumptions (T&amp;D)'!$C$23,Model!$O$2866)</f>
        <v>-0.03414884058</v>
      </c>
      <c r="W2881" s="373">
        <f>PPMT('Assumptions (T&amp;D)'!$C$20,Model!AE$1,'Assumptions (T&amp;D)'!$C$23,Model!$O$2866)</f>
        <v>-0.03577091051</v>
      </c>
      <c r="X2881" s="373">
        <f>PPMT('Assumptions (T&amp;D)'!$C$20,Model!AF$1,'Assumptions (T&amp;D)'!$C$23,Model!$O$2866)</f>
        <v>-0.03747002876</v>
      </c>
      <c r="Y2881" s="373">
        <f>PPMT('Assumptions (T&amp;D)'!$C$20,Model!AG$1,'Assumptions (T&amp;D)'!$C$23,Model!$O$2866)</f>
        <v>-0.03924985512</v>
      </c>
      <c r="Z2881" s="373">
        <f>PPMT('Assumptions (T&amp;D)'!$C$20,Model!AH$1,'Assumptions (T&amp;D)'!$C$23,Model!$O$2866)</f>
        <v>-0.04111422324</v>
      </c>
      <c r="AA2881" s="373">
        <f>PPMT('Assumptions (T&amp;D)'!$C$20,Model!AI$1,'Assumptions (T&amp;D)'!$C$23,Model!$O$2866)</f>
        <v>-0.04306714884</v>
      </c>
      <c r="AB2881" s="373">
        <f>PPMT('Assumptions (T&amp;D)'!$C$20,Model!AJ$1,'Assumptions (T&amp;D)'!$C$23,Model!$O$2866)</f>
        <v>-0.04511283841</v>
      </c>
      <c r="AC2881" s="373">
        <f>PPMT('Assumptions (T&amp;D)'!$C$20,Model!AK$1,'Assumptions (T&amp;D)'!$C$23,Model!$O$2866)</f>
        <v>-0.04725569824</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-0.02491918966</v>
      </c>
      <c r="Q2882" s="373">
        <f>PPMT('Assumptions (T&amp;D)'!$C$20,Model!X$1,'Assumptions (T&amp;D)'!$C$23,Model!$P$2866)</f>
        <v>-0.02610285117</v>
      </c>
      <c r="R2882" s="373">
        <f>PPMT('Assumptions (T&amp;D)'!$C$20,Model!Y$1,'Assumptions (T&amp;D)'!$C$23,Model!$P$2866)</f>
        <v>-0.0273427366</v>
      </c>
      <c r="S2882" s="373">
        <f>PPMT('Assumptions (T&amp;D)'!$C$20,Model!Z$1,'Assumptions (T&amp;D)'!$C$23,Model!$P$2866)</f>
        <v>-0.02864151659</v>
      </c>
      <c r="T2882" s="373">
        <f>PPMT('Assumptions (T&amp;D)'!$C$20,Model!AA$1,'Assumptions (T&amp;D)'!$C$23,Model!$P$2866)</f>
        <v>-0.03000198862</v>
      </c>
      <c r="U2882" s="373">
        <f>PPMT('Assumptions (T&amp;D)'!$C$20,Model!AB$1,'Assumptions (T&amp;D)'!$C$23,Model!$P$2866)</f>
        <v>-0.03142708308</v>
      </c>
      <c r="V2882" s="373">
        <f>PPMT('Assumptions (T&amp;D)'!$C$20,Model!AC$1,'Assumptions (T&amp;D)'!$C$23,Model!$P$2866)</f>
        <v>-0.03291986953</v>
      </c>
      <c r="W2882" s="373">
        <f>PPMT('Assumptions (T&amp;D)'!$C$20,Model!AD$1,'Assumptions (T&amp;D)'!$C$23,Model!$P$2866)</f>
        <v>-0.03448356333</v>
      </c>
      <c r="X2882" s="373">
        <f>PPMT('Assumptions (T&amp;D)'!$C$20,Model!AE$1,'Assumptions (T&amp;D)'!$C$23,Model!$P$2866)</f>
        <v>-0.03612153259</v>
      </c>
      <c r="Y2882" s="373">
        <f>PPMT('Assumptions (T&amp;D)'!$C$20,Model!AF$1,'Assumptions (T&amp;D)'!$C$23,Model!$P$2866)</f>
        <v>-0.03783730539</v>
      </c>
      <c r="Z2882" s="373">
        <f>PPMT('Assumptions (T&amp;D)'!$C$20,Model!AG$1,'Assumptions (T&amp;D)'!$C$23,Model!$P$2866)</f>
        <v>-0.03963457739</v>
      </c>
      <c r="AA2882" s="373">
        <f>PPMT('Assumptions (T&amp;D)'!$C$20,Model!AH$1,'Assumptions (T&amp;D)'!$C$23,Model!$P$2866)</f>
        <v>-0.04151721982</v>
      </c>
      <c r="AB2882" s="373">
        <f>PPMT('Assumptions (T&amp;D)'!$C$20,Model!AI$1,'Assumptions (T&amp;D)'!$C$23,Model!$P$2866)</f>
        <v>-0.04348928776</v>
      </c>
      <c r="AC2882" s="373">
        <f>PPMT('Assumptions (T&amp;D)'!$C$20,Model!AJ$1,'Assumptions (T&amp;D)'!$C$23,Model!$P$2866)</f>
        <v>-0.04555502893</v>
      </c>
      <c r="AD2882" s="373">
        <f>PPMT('Assumptions (T&amp;D)'!$C$20,Model!AK$1,'Assumptions (T&amp;D)'!$C$23,Model!$P$2866)</f>
        <v>-0.04771889281</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-0.0281960673</v>
      </c>
      <c r="R2883" s="373">
        <f>PPMT('Assumptions (T&amp;D)'!$C$20,Model!X$1,'Assumptions (T&amp;D)'!$C$23,Model!$Q$2866)</f>
        <v>-0.0295353805</v>
      </c>
      <c r="S2883" s="373">
        <f>PPMT('Assumptions (T&amp;D)'!$C$20,Model!Y$1,'Assumptions (T&amp;D)'!$C$23,Model!$Q$2866)</f>
        <v>-0.03093831107</v>
      </c>
      <c r="T2883" s="373">
        <f>PPMT('Assumptions (T&amp;D)'!$C$20,Model!Z$1,'Assumptions (T&amp;D)'!$C$23,Model!$Q$2866)</f>
        <v>-0.03240788085</v>
      </c>
      <c r="U2883" s="373">
        <f>PPMT('Assumptions (T&amp;D)'!$C$20,Model!AA$1,'Assumptions (T&amp;D)'!$C$23,Model!$Q$2866)</f>
        <v>-0.03394725519</v>
      </c>
      <c r="V2883" s="373">
        <f>PPMT('Assumptions (T&amp;D)'!$C$20,Model!AB$1,'Assumptions (T&amp;D)'!$C$23,Model!$Q$2866)</f>
        <v>-0.03555974981</v>
      </c>
      <c r="W2883" s="373">
        <f>PPMT('Assumptions (T&amp;D)'!$C$20,Model!AC$1,'Assumptions (T&amp;D)'!$C$23,Model!$Q$2866)</f>
        <v>-0.03724883793</v>
      </c>
      <c r="X2883" s="373">
        <f>PPMT('Assumptions (T&amp;D)'!$C$20,Model!AD$1,'Assumptions (T&amp;D)'!$C$23,Model!$Q$2866)</f>
        <v>-0.03901815773</v>
      </c>
      <c r="Y2883" s="373">
        <f>PPMT('Assumptions (T&amp;D)'!$C$20,Model!AE$1,'Assumptions (T&amp;D)'!$C$23,Model!$Q$2866)</f>
        <v>-0.04087152022</v>
      </c>
      <c r="Z2883" s="373">
        <f>PPMT('Assumptions (T&amp;D)'!$C$20,Model!AF$1,'Assumptions (T&amp;D)'!$C$23,Model!$Q$2866)</f>
        <v>-0.04281291743</v>
      </c>
      <c r="AA2883" s="373">
        <f>PPMT('Assumptions (T&amp;D)'!$C$20,Model!AG$1,'Assumptions (T&amp;D)'!$C$23,Model!$Q$2866)</f>
        <v>-0.04484653101</v>
      </c>
      <c r="AB2883" s="373">
        <f>PPMT('Assumptions (T&amp;D)'!$C$20,Model!AH$1,'Assumptions (T&amp;D)'!$C$23,Model!$Q$2866)</f>
        <v>-0.04697674123</v>
      </c>
      <c r="AC2883" s="373">
        <f>PPMT('Assumptions (T&amp;D)'!$C$20,Model!AI$1,'Assumptions (T&amp;D)'!$C$23,Model!$Q$2866)</f>
        <v>-0.04920813644</v>
      </c>
      <c r="AD2883" s="373">
        <f>PPMT('Assumptions (T&amp;D)'!$C$20,Model!AJ$1,'Assumptions (T&amp;D)'!$C$23,Model!$Q$2866)</f>
        <v>-0.05154552292</v>
      </c>
      <c r="AE2883" s="373">
        <f>PPMT('Assumptions (T&amp;D)'!$C$20,Model!AK$1,'Assumptions (T&amp;D)'!$C$23,Model!$Q$2866)</f>
        <v>-0.05399393526</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-0.03349368926</v>
      </c>
      <c r="S2884" s="373">
        <f>PPMT('Assumptions (T&amp;D)'!$C$20,Model!X$1,'Assumptions (T&amp;D)'!$C$23,Model!$R$2866)</f>
        <v>-0.0350846395</v>
      </c>
      <c r="T2884" s="373">
        <f>PPMT('Assumptions (T&amp;D)'!$C$20,Model!Y$1,'Assumptions (T&amp;D)'!$C$23,Model!$R$2866)</f>
        <v>-0.03675115987</v>
      </c>
      <c r="U2884" s="373">
        <f>PPMT('Assumptions (T&amp;D)'!$C$20,Model!Z$1,'Assumptions (T&amp;D)'!$C$23,Model!$R$2866)</f>
        <v>-0.03849683997</v>
      </c>
      <c r="V2884" s="373">
        <f>PPMT('Assumptions (T&amp;D)'!$C$20,Model!AA$1,'Assumptions (T&amp;D)'!$C$23,Model!$R$2866)</f>
        <v>-0.04032543986</v>
      </c>
      <c r="W2884" s="373">
        <f>PPMT('Assumptions (T&amp;D)'!$C$20,Model!AB$1,'Assumptions (T&amp;D)'!$C$23,Model!$R$2866)</f>
        <v>-0.04224089826</v>
      </c>
      <c r="X2884" s="373">
        <f>PPMT('Assumptions (T&amp;D)'!$C$20,Model!AC$1,'Assumptions (T&amp;D)'!$C$23,Model!$R$2866)</f>
        <v>-0.04424734093</v>
      </c>
      <c r="Y2884" s="373">
        <f>PPMT('Assumptions (T&amp;D)'!$C$20,Model!AD$1,'Assumptions (T&amp;D)'!$C$23,Model!$R$2866)</f>
        <v>-0.04634908962</v>
      </c>
      <c r="Z2884" s="373">
        <f>PPMT('Assumptions (T&amp;D)'!$C$20,Model!AE$1,'Assumptions (T&amp;D)'!$C$23,Model!$R$2866)</f>
        <v>-0.04855067138</v>
      </c>
      <c r="AA2884" s="373">
        <f>PPMT('Assumptions (T&amp;D)'!$C$20,Model!AF$1,'Assumptions (T&amp;D)'!$C$23,Model!$R$2866)</f>
        <v>-0.05085682827</v>
      </c>
      <c r="AB2884" s="373">
        <f>PPMT('Assumptions (T&amp;D)'!$C$20,Model!AG$1,'Assumptions (T&amp;D)'!$C$23,Model!$R$2866)</f>
        <v>-0.05327252761</v>
      </c>
      <c r="AC2884" s="373">
        <f>PPMT('Assumptions (T&amp;D)'!$C$20,Model!AH$1,'Assumptions (T&amp;D)'!$C$23,Model!$R$2866)</f>
        <v>-0.05580297267</v>
      </c>
      <c r="AD2884" s="373">
        <f>PPMT('Assumptions (T&amp;D)'!$C$20,Model!AI$1,'Assumptions (T&amp;D)'!$C$23,Model!$R$2866)</f>
        <v>-0.05845361387</v>
      </c>
      <c r="AE2884" s="373">
        <f>PPMT('Assumptions (T&amp;D)'!$C$20,Model!AJ$1,'Assumptions (T&amp;D)'!$C$23,Model!$R$2866)</f>
        <v>-0.06123016053</v>
      </c>
      <c r="AF2884" s="373">
        <f>PPMT('Assumptions (T&amp;D)'!$C$20,Model!AK$1,'Assumptions (T&amp;D)'!$C$23,Model!$R$2866)</f>
        <v>-0.06413859316</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-0.03230058338</v>
      </c>
      <c r="T2885" s="373">
        <f>PPMT('Assumptions (T&amp;D)'!$C$20,Model!X$1,'Assumptions (T&amp;D)'!$C$23,Model!$S$2866)</f>
        <v>-0.03383486109</v>
      </c>
      <c r="U2885" s="373">
        <f>PPMT('Assumptions (T&amp;D)'!$C$20,Model!Y$1,'Assumptions (T&amp;D)'!$C$23,Model!$S$2866)</f>
        <v>-0.03544201699</v>
      </c>
      <c r="V2885" s="373">
        <f>PPMT('Assumptions (T&amp;D)'!$C$20,Model!Z$1,'Assumptions (T&amp;D)'!$C$23,Model!$S$2866)</f>
        <v>-0.0371255128</v>
      </c>
      <c r="W2885" s="373">
        <f>PPMT('Assumptions (T&amp;D)'!$C$20,Model!AA$1,'Assumptions (T&amp;D)'!$C$23,Model!$S$2866)</f>
        <v>-0.03888897466</v>
      </c>
      <c r="X2885" s="373">
        <f>PPMT('Assumptions (T&amp;D)'!$C$20,Model!AB$1,'Assumptions (T&amp;D)'!$C$23,Model!$S$2866)</f>
        <v>-0.04073620096</v>
      </c>
      <c r="Y2885" s="373">
        <f>PPMT('Assumptions (T&amp;D)'!$C$20,Model!AC$1,'Assumptions (T&amp;D)'!$C$23,Model!$S$2866)</f>
        <v>-0.0426711705</v>
      </c>
      <c r="Z2885" s="373">
        <f>PPMT('Assumptions (T&amp;D)'!$C$20,Model!AD$1,'Assumptions (T&amp;D)'!$C$23,Model!$S$2866)</f>
        <v>-0.0446980511</v>
      </c>
      <c r="AA2885" s="373">
        <f>PPMT('Assumptions (T&amp;D)'!$C$20,Model!AE$1,'Assumptions (T&amp;D)'!$C$23,Model!$S$2866)</f>
        <v>-0.04682120853</v>
      </c>
      <c r="AB2885" s="373">
        <f>PPMT('Assumptions (T&amp;D)'!$C$20,Model!AF$1,'Assumptions (T&amp;D)'!$C$23,Model!$S$2866)</f>
        <v>-0.04904521593</v>
      </c>
      <c r="AC2885" s="373">
        <f>PPMT('Assumptions (T&amp;D)'!$C$20,Model!AG$1,'Assumptions (T&amp;D)'!$C$23,Model!$S$2866)</f>
        <v>-0.05137486369</v>
      </c>
      <c r="AD2885" s="373">
        <f>PPMT('Assumptions (T&amp;D)'!$C$20,Model!AH$1,'Assumptions (T&amp;D)'!$C$23,Model!$S$2866)</f>
        <v>-0.05381516972</v>
      </c>
      <c r="AE2885" s="373">
        <f>PPMT('Assumptions (T&amp;D)'!$C$20,Model!AI$1,'Assumptions (T&amp;D)'!$C$23,Model!$S$2866)</f>
        <v>-0.05637139028</v>
      </c>
      <c r="AF2885" s="373">
        <f>PPMT('Assumptions (T&amp;D)'!$C$20,Model!AJ$1,'Assumptions (T&amp;D)'!$C$23,Model!$S$2866)</f>
        <v>-0.05904903132</v>
      </c>
      <c r="AG2885" s="373">
        <f>PPMT('Assumptions (T&amp;D)'!$C$20,Model!AK$1,'Assumptions (T&amp;D)'!$C$23,Model!$S$2866)</f>
        <v>-0.0618538603</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-0.03109370178</v>
      </c>
      <c r="U2886" s="373">
        <f>PPMT('Assumptions (T&amp;D)'!$C$20,Model!X$1,'Assumptions (T&amp;D)'!$C$23,Model!$T$2866)</f>
        <v>-0.03257065261</v>
      </c>
      <c r="V2886" s="373">
        <f>PPMT('Assumptions (T&amp;D)'!$C$20,Model!Y$1,'Assumptions (T&amp;D)'!$C$23,Model!$T$2866)</f>
        <v>-0.03411775861</v>
      </c>
      <c r="W2886" s="373">
        <f>PPMT('Assumptions (T&amp;D)'!$C$20,Model!Z$1,'Assumptions (T&amp;D)'!$C$23,Model!$T$2866)</f>
        <v>-0.03573835215</v>
      </c>
      <c r="X2886" s="373">
        <f>PPMT('Assumptions (T&amp;D)'!$C$20,Model!AA$1,'Assumptions (T&amp;D)'!$C$23,Model!$T$2866)</f>
        <v>-0.03743592387</v>
      </c>
      <c r="Y2886" s="373">
        <f>PPMT('Assumptions (T&amp;D)'!$C$20,Model!AB$1,'Assumptions (T&amp;D)'!$C$23,Model!$T$2866)</f>
        <v>-0.03921413026</v>
      </c>
      <c r="Z2886" s="373">
        <f>PPMT('Assumptions (T&amp;D)'!$C$20,Model!AC$1,'Assumptions (T&amp;D)'!$C$23,Model!$T$2866)</f>
        <v>-0.04107680144</v>
      </c>
      <c r="AA2886" s="373">
        <f>PPMT('Assumptions (T&amp;D)'!$C$20,Model!AD$1,'Assumptions (T&amp;D)'!$C$23,Model!$T$2866)</f>
        <v>-0.04302794951</v>
      </c>
      <c r="AB2886" s="373">
        <f>PPMT('Assumptions (T&amp;D)'!$C$20,Model!AE$1,'Assumptions (T&amp;D)'!$C$23,Model!$T$2866)</f>
        <v>-0.04507177711</v>
      </c>
      <c r="AC2886" s="373">
        <f>PPMT('Assumptions (T&amp;D)'!$C$20,Model!AF$1,'Assumptions (T&amp;D)'!$C$23,Model!$T$2866)</f>
        <v>-0.04721268653</v>
      </c>
      <c r="AD2886" s="373">
        <f>PPMT('Assumptions (T&amp;D)'!$C$20,Model!AG$1,'Assumptions (T&amp;D)'!$C$23,Model!$T$2866)</f>
        <v>-0.04945528914</v>
      </c>
      <c r="AE2886" s="373">
        <f>PPMT('Assumptions (T&amp;D)'!$C$20,Model!AH$1,'Assumptions (T&amp;D)'!$C$23,Model!$T$2866)</f>
        <v>-0.05180441537</v>
      </c>
      <c r="AF2886" s="373">
        <f>PPMT('Assumptions (T&amp;D)'!$C$20,Model!AI$1,'Assumptions (T&amp;D)'!$C$23,Model!$T$2866)</f>
        <v>-0.0542651251</v>
      </c>
      <c r="AG2886" s="373">
        <f>PPMT('Assumptions (T&amp;D)'!$C$20,Model!AJ$1,'Assumptions (T&amp;D)'!$C$23,Model!$T$2866)</f>
        <v>-0.05684271854</v>
      </c>
      <c r="AH2886" s="373">
        <f>PPMT('Assumptions (T&amp;D)'!$C$20,Model!AK$1,'Assumptions (T&amp;D)'!$C$23,Model!$T$2866)</f>
        <v>-0.05954274767</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-0.03148645701</v>
      </c>
      <c r="V2887" s="373">
        <f>PPMT('Assumptions (T&amp;D)'!$C$20,Model!X$1,'Assumptions (T&amp;D)'!$C$23,Model!$U$2866)</f>
        <v>-0.03298206372</v>
      </c>
      <c r="W2887" s="373">
        <f>PPMT('Assumptions (T&amp;D)'!$C$20,Model!Y$1,'Assumptions (T&amp;D)'!$C$23,Model!$U$2866)</f>
        <v>-0.03454871174</v>
      </c>
      <c r="X2887" s="373">
        <f>PPMT('Assumptions (T&amp;D)'!$C$20,Model!Z$1,'Assumptions (T&amp;D)'!$C$23,Model!$U$2866)</f>
        <v>-0.03618977555</v>
      </c>
      <c r="Y2887" s="373">
        <f>PPMT('Assumptions (T&amp;D)'!$C$20,Model!AA$1,'Assumptions (T&amp;D)'!$C$23,Model!$U$2866)</f>
        <v>-0.03790878989</v>
      </c>
      <c r="Z2887" s="373">
        <f>PPMT('Assumptions (T&amp;D)'!$C$20,Model!AB$1,'Assumptions (T&amp;D)'!$C$23,Model!$U$2866)</f>
        <v>-0.03970945741</v>
      </c>
      <c r="AA2887" s="373">
        <f>PPMT('Assumptions (T&amp;D)'!$C$20,Model!AC$1,'Assumptions (T&amp;D)'!$C$23,Model!$U$2866)</f>
        <v>-0.04159565664</v>
      </c>
      <c r="AB2887" s="373">
        <f>PPMT('Assumptions (T&amp;D)'!$C$20,Model!AD$1,'Assumptions (T&amp;D)'!$C$23,Model!$U$2866)</f>
        <v>-0.04357145033</v>
      </c>
      <c r="AC2887" s="373">
        <f>PPMT('Assumptions (T&amp;D)'!$C$20,Model!AE$1,'Assumptions (T&amp;D)'!$C$23,Model!$U$2866)</f>
        <v>-0.04564109422</v>
      </c>
      <c r="AD2887" s="373">
        <f>PPMT('Assumptions (T&amp;D)'!$C$20,Model!AF$1,'Assumptions (T&amp;D)'!$C$23,Model!$U$2866)</f>
        <v>-0.04780904619</v>
      </c>
      <c r="AE2887" s="373">
        <f>PPMT('Assumptions (T&amp;D)'!$C$20,Model!AG$1,'Assumptions (T&amp;D)'!$C$23,Model!$U$2866)</f>
        <v>-0.05007997589</v>
      </c>
      <c r="AF2887" s="373">
        <f>PPMT('Assumptions (T&amp;D)'!$C$20,Model!AH$1,'Assumptions (T&amp;D)'!$C$23,Model!$U$2866)</f>
        <v>-0.05245877474</v>
      </c>
      <c r="AG2887" s="373">
        <f>PPMT('Assumptions (T&amp;D)'!$C$20,Model!AI$1,'Assumptions (T&amp;D)'!$C$23,Model!$U$2866)</f>
        <v>-0.05495056654</v>
      </c>
      <c r="AH2887" s="373">
        <f>PPMT('Assumptions (T&amp;D)'!$C$20,Model!AJ$1,'Assumptions (T&amp;D)'!$C$23,Model!$U$2866)</f>
        <v>-0.05756071845</v>
      </c>
      <c r="AI2887" s="373">
        <f>PPMT('Assumptions (T&amp;D)'!$C$20,Model!AK$1,'Assumptions (T&amp;D)'!$C$23,Model!$U$2866)</f>
        <v>-0.06029485258</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-0.03263592714</v>
      </c>
      <c r="W2888" s="373">
        <f>PPMT('Assumptions (T&amp;D)'!$C$20,Model!X$1,'Assumptions (T&amp;D)'!$C$23,Model!$V$2866)</f>
        <v>-0.03418613368</v>
      </c>
      <c r="X2888" s="373">
        <f>PPMT('Assumptions (T&amp;D)'!$C$20,Model!Y$1,'Assumptions (T&amp;D)'!$C$23,Model!$V$2866)</f>
        <v>-0.03580997502</v>
      </c>
      <c r="Y2888" s="373">
        <f>PPMT('Assumptions (T&amp;D)'!$C$20,Model!Z$1,'Assumptions (T&amp;D)'!$C$23,Model!$V$2866)</f>
        <v>-0.03751094884</v>
      </c>
      <c r="Z2888" s="373">
        <f>PPMT('Assumptions (T&amp;D)'!$C$20,Model!AA$1,'Assumptions (T&amp;D)'!$C$23,Model!$V$2866)</f>
        <v>-0.03929271891</v>
      </c>
      <c r="AA2888" s="373">
        <f>PPMT('Assumptions (T&amp;D)'!$C$20,Model!AB$1,'Assumptions (T&amp;D)'!$C$23,Model!$V$2866)</f>
        <v>-0.04115912306</v>
      </c>
      <c r="AB2888" s="373">
        <f>PPMT('Assumptions (T&amp;D)'!$C$20,Model!AC$1,'Assumptions (T&amp;D)'!$C$23,Model!$V$2866)</f>
        <v>-0.0431141814</v>
      </c>
      <c r="AC2888" s="373">
        <f>PPMT('Assumptions (T&amp;D)'!$C$20,Model!AD$1,'Assumptions (T&amp;D)'!$C$23,Model!$V$2866)</f>
        <v>-0.04516210502</v>
      </c>
      <c r="AD2888" s="373">
        <f>PPMT('Assumptions (T&amp;D)'!$C$20,Model!AE$1,'Assumptions (T&amp;D)'!$C$23,Model!$V$2866)</f>
        <v>-0.04730730501</v>
      </c>
      <c r="AE2888" s="373">
        <f>PPMT('Assumptions (T&amp;D)'!$C$20,Model!AF$1,'Assumptions (T&amp;D)'!$C$23,Model!$V$2866)</f>
        <v>-0.04955440199</v>
      </c>
      <c r="AF2888" s="373">
        <f>PPMT('Assumptions (T&amp;D)'!$C$20,Model!AG$1,'Assumptions (T&amp;D)'!$C$23,Model!$V$2866)</f>
        <v>-0.05190823609</v>
      </c>
      <c r="AG2888" s="373">
        <f>PPMT('Assumptions (T&amp;D)'!$C$20,Model!AH$1,'Assumptions (T&amp;D)'!$C$23,Model!$V$2866)</f>
        <v>-0.0543738773</v>
      </c>
      <c r="AH2888" s="373">
        <f>PPMT('Assumptions (T&amp;D)'!$C$20,Model!AI$1,'Assumptions (T&amp;D)'!$C$23,Model!$V$2866)</f>
        <v>-0.05695663648</v>
      </c>
      <c r="AI2888" s="373">
        <f>PPMT('Assumptions (T&amp;D)'!$C$20,Model!AJ$1,'Assumptions (T&amp;D)'!$C$23,Model!$V$2866)</f>
        <v>-0.05966207671</v>
      </c>
      <c r="AJ2888" s="373">
        <f>PPMT('Assumptions (T&amp;D)'!$C$20,Model!AK$1,'Assumptions (T&amp;D)'!$C$23,Model!$V$2866)</f>
        <v>-0.06249602535</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-0.03328042046</v>
      </c>
      <c r="X2889" s="373">
        <f>PPMT('Assumptions (T&amp;D)'!$C$20,Model!X$1,'Assumptions (T&amp;D)'!$C$23,Model!$W$2866)</f>
        <v>-0.03486124043</v>
      </c>
      <c r="Y2889" s="373">
        <f>PPMT('Assumptions (T&amp;D)'!$C$20,Model!Y$1,'Assumptions (T&amp;D)'!$C$23,Model!$W$2866)</f>
        <v>-0.03651714935</v>
      </c>
      <c r="Z2889" s="373">
        <f>PPMT('Assumptions (T&amp;D)'!$C$20,Model!Z$1,'Assumptions (T&amp;D)'!$C$23,Model!$W$2866)</f>
        <v>-0.03825171394</v>
      </c>
      <c r="AA2889" s="373">
        <f>PPMT('Assumptions (T&amp;D)'!$C$20,Model!AA$1,'Assumptions (T&amp;D)'!$C$23,Model!$W$2866)</f>
        <v>-0.04006867036</v>
      </c>
      <c r="AB2889" s="373">
        <f>PPMT('Assumptions (T&amp;D)'!$C$20,Model!AB$1,'Assumptions (T&amp;D)'!$C$23,Model!$W$2866)</f>
        <v>-0.0419719322</v>
      </c>
      <c r="AC2889" s="373">
        <f>PPMT('Assumptions (T&amp;D)'!$C$20,Model!AC$1,'Assumptions (T&amp;D)'!$C$23,Model!$W$2866)</f>
        <v>-0.04396559898</v>
      </c>
      <c r="AD2889" s="373">
        <f>PPMT('Assumptions (T&amp;D)'!$C$20,Model!AD$1,'Assumptions (T&amp;D)'!$C$23,Model!$W$2866)</f>
        <v>-0.04605396493</v>
      </c>
      <c r="AE2889" s="373">
        <f>PPMT('Assumptions (T&amp;D)'!$C$20,Model!AE$1,'Assumptions (T&amp;D)'!$C$23,Model!$W$2866)</f>
        <v>-0.04824152826</v>
      </c>
      <c r="AF2889" s="373">
        <f>PPMT('Assumptions (T&amp;D)'!$C$20,Model!AF$1,'Assumptions (T&amp;D)'!$C$23,Model!$W$2866)</f>
        <v>-0.05053300085</v>
      </c>
      <c r="AG2889" s="373">
        <f>PPMT('Assumptions (T&amp;D)'!$C$20,Model!AG$1,'Assumptions (T&amp;D)'!$C$23,Model!$W$2866)</f>
        <v>-0.0529333184</v>
      </c>
      <c r="AH2889" s="373">
        <f>PPMT('Assumptions (T&amp;D)'!$C$20,Model!AH$1,'Assumptions (T&amp;D)'!$C$23,Model!$W$2866)</f>
        <v>-0.05544765102</v>
      </c>
      <c r="AI2889" s="373">
        <f>PPMT('Assumptions (T&amp;D)'!$C$20,Model!AI$1,'Assumptions (T&amp;D)'!$C$23,Model!$W$2866)</f>
        <v>-0.05808141444</v>
      </c>
      <c r="AJ2889" s="373">
        <f>PPMT('Assumptions (T&amp;D)'!$C$20,Model!AJ$1,'Assumptions (T&amp;D)'!$C$23,Model!$W$2866)</f>
        <v>-0.06084028163</v>
      </c>
      <c r="AK2889" s="373">
        <f>PPMT('Assumptions (T&amp;D)'!$C$20,Model!AK$1,'Assumptions (T&amp;D)'!$C$23,Model!$W$2866)</f>
        <v>-0.06373019501</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-0.03476385433</v>
      </c>
      <c r="Y2890" s="373">
        <f>PPMT('Assumptions (T&amp;D)'!$C$20,Model!X$1,'Assumptions (T&amp;D)'!$C$23,Model!$X$2866)</f>
        <v>-0.03641513741</v>
      </c>
      <c r="Z2890" s="373">
        <f>PPMT('Assumptions (T&amp;D)'!$C$20,Model!Y$1,'Assumptions (T&amp;D)'!$C$23,Model!$X$2866)</f>
        <v>-0.03814485643</v>
      </c>
      <c r="AA2890" s="373">
        <f>PPMT('Assumptions (T&amp;D)'!$C$20,Model!Z$1,'Assumptions (T&amp;D)'!$C$23,Model!$X$2866)</f>
        <v>-0.03995673711</v>
      </c>
      <c r="AB2890" s="373">
        <f>PPMT('Assumptions (T&amp;D)'!$C$20,Model!AA$1,'Assumptions (T&amp;D)'!$C$23,Model!$X$2866)</f>
        <v>-0.04185468213</v>
      </c>
      <c r="AC2890" s="373">
        <f>PPMT('Assumptions (T&amp;D)'!$C$20,Model!AB$1,'Assumptions (T&amp;D)'!$C$23,Model!$X$2866)</f>
        <v>-0.04384277953</v>
      </c>
      <c r="AD2890" s="373">
        <f>PPMT('Assumptions (T&amp;D)'!$C$20,Model!AC$1,'Assumptions (T&amp;D)'!$C$23,Model!$X$2866)</f>
        <v>-0.04592531155</v>
      </c>
      <c r="AE2890" s="373">
        <f>PPMT('Assumptions (T&amp;D)'!$C$20,Model!AD$1,'Assumptions (T&amp;D)'!$C$23,Model!$X$2866)</f>
        <v>-0.04810676385</v>
      </c>
      <c r="AF2890" s="373">
        <f>PPMT('Assumptions (T&amp;D)'!$C$20,Model!AE$1,'Assumptions (T&amp;D)'!$C$23,Model!$X$2866)</f>
        <v>-0.05039183514</v>
      </c>
      <c r="AG2890" s="373">
        <f>PPMT('Assumptions (T&amp;D)'!$C$20,Model!AF$1,'Assumptions (T&amp;D)'!$C$23,Model!$X$2866)</f>
        <v>-0.05278544731</v>
      </c>
      <c r="AH2890" s="373">
        <f>PPMT('Assumptions (T&amp;D)'!$C$20,Model!AG$1,'Assumptions (T&amp;D)'!$C$23,Model!$X$2866)</f>
        <v>-0.05529275605</v>
      </c>
      <c r="AI2890" s="373">
        <f>PPMT('Assumptions (T&amp;D)'!$C$20,Model!AH$1,'Assumptions (T&amp;D)'!$C$23,Model!$X$2866)</f>
        <v>-0.05791916196</v>
      </c>
      <c r="AJ2890" s="373">
        <f>PPMT('Assumptions (T&amp;D)'!$C$20,Model!AI$1,'Assumptions (T&amp;D)'!$C$23,Model!$X$2866)</f>
        <v>-0.06067032216</v>
      </c>
      <c r="AK2890" s="373">
        <f>PPMT('Assumptions (T&amp;D)'!$C$20,Model!AJ$1,'Assumptions (T&amp;D)'!$C$23,Model!$X$2866)</f>
        <v>-0.06355216246</v>
      </c>
      <c r="AL2890" s="373">
        <f>PPMT('Assumptions (T&amp;D)'!$C$20,Model!AK$1,'Assumptions (T&amp;D)'!$C$23,Model!$X$2866)</f>
        <v>-0.06657089018</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-0.03587163446</v>
      </c>
      <c r="Z2891" s="373">
        <f>PPMT('Assumptions (T&amp;D)'!$C$20,Model!X$1,'Assumptions (T&amp;D)'!$C$23,Model!$Y$2866)</f>
        <v>-0.0375755371</v>
      </c>
      <c r="AA2891" s="373">
        <f>PPMT('Assumptions (T&amp;D)'!$C$20,Model!Y$1,'Assumptions (T&amp;D)'!$C$23,Model!$Y$2866)</f>
        <v>-0.03936037511</v>
      </c>
      <c r="AB2891" s="373">
        <f>PPMT('Assumptions (T&amp;D)'!$C$20,Model!Z$1,'Assumptions (T&amp;D)'!$C$23,Model!$Y$2866)</f>
        <v>-0.04122999293</v>
      </c>
      <c r="AC2891" s="373">
        <f>PPMT('Assumptions (T&amp;D)'!$C$20,Model!AA$1,'Assumptions (T&amp;D)'!$C$23,Model!$Y$2866)</f>
        <v>-0.04318841759</v>
      </c>
      <c r="AD2891" s="373">
        <f>PPMT('Assumptions (T&amp;D)'!$C$20,Model!AB$1,'Assumptions (T&amp;D)'!$C$23,Model!$Y$2866)</f>
        <v>-0.04523986743</v>
      </c>
      <c r="AE2891" s="373">
        <f>PPMT('Assumptions (T&amp;D)'!$C$20,Model!AC$1,'Assumptions (T&amp;D)'!$C$23,Model!$Y$2866)</f>
        <v>-0.04738876113</v>
      </c>
      <c r="AF2891" s="373">
        <f>PPMT('Assumptions (T&amp;D)'!$C$20,Model!AD$1,'Assumptions (T&amp;D)'!$C$23,Model!$Y$2866)</f>
        <v>-0.04963972728</v>
      </c>
      <c r="AG2891" s="373">
        <f>PPMT('Assumptions (T&amp;D)'!$C$20,Model!AE$1,'Assumptions (T&amp;D)'!$C$23,Model!$Y$2866)</f>
        <v>-0.05199761433</v>
      </c>
      <c r="AH2891" s="373">
        <f>PPMT('Assumptions (T&amp;D)'!$C$20,Model!AF$1,'Assumptions (T&amp;D)'!$C$23,Model!$Y$2866)</f>
        <v>-0.05446750101</v>
      </c>
      <c r="AI2891" s="373">
        <f>PPMT('Assumptions (T&amp;D)'!$C$20,Model!AG$1,'Assumptions (T&amp;D)'!$C$23,Model!$Y$2866)</f>
        <v>-0.05705470731</v>
      </c>
      <c r="AJ2891" s="373">
        <f>PPMT('Assumptions (T&amp;D)'!$C$20,Model!AH$1,'Assumptions (T&amp;D)'!$C$23,Model!$Y$2866)</f>
        <v>-0.05976480591</v>
      </c>
      <c r="AK2891" s="373">
        <f>PPMT('Assumptions (T&amp;D)'!$C$20,Model!AI$1,'Assumptions (T&amp;D)'!$C$23,Model!$Y$2866)</f>
        <v>-0.06260363419</v>
      </c>
      <c r="AL2891" s="373">
        <f>PPMT('Assumptions (T&amp;D)'!$C$20,Model!AJ$1,'Assumptions (T&amp;D)'!$C$23,Model!$Y$2866)</f>
        <v>-0.06557730681</v>
      </c>
      <c r="AM2891" s="373">
        <f>PPMT('Assumptions (T&amp;D)'!$C$20,Model!AK$1,'Assumptions (T&amp;D)'!$C$23,Model!$Y$2866)</f>
        <v>-0.06869222888</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-0.03700961013</v>
      </c>
      <c r="AA2892" s="373">
        <f>PPMT('Assumptions (T&amp;D)'!$C$20,Model!X$1,'Assumptions (T&amp;D)'!$C$23,Model!$Z$2866)</f>
        <v>-0.03876756661</v>
      </c>
      <c r="AB2892" s="373">
        <f>PPMT('Assumptions (T&amp;D)'!$C$20,Model!Y$1,'Assumptions (T&amp;D)'!$C$23,Model!$Z$2866)</f>
        <v>-0.04060902602</v>
      </c>
      <c r="AC2892" s="373">
        <f>PPMT('Assumptions (T&amp;D)'!$C$20,Model!Z$1,'Assumptions (T&amp;D)'!$C$23,Model!$Z$2866)</f>
        <v>-0.04253795476</v>
      </c>
      <c r="AD2892" s="373">
        <f>PPMT('Assumptions (T&amp;D)'!$C$20,Model!AA$1,'Assumptions (T&amp;D)'!$C$23,Model!$Z$2866)</f>
        <v>-0.04455850761</v>
      </c>
      <c r="AE2892" s="373">
        <f>PPMT('Assumptions (T&amp;D)'!$C$20,Model!AB$1,'Assumptions (T&amp;D)'!$C$23,Model!$Z$2866)</f>
        <v>-0.04667503672</v>
      </c>
      <c r="AF2892" s="373">
        <f>PPMT('Assumptions (T&amp;D)'!$C$20,Model!AC$1,'Assumptions (T&amp;D)'!$C$23,Model!$Z$2866)</f>
        <v>-0.04889210096</v>
      </c>
      <c r="AG2892" s="373">
        <f>PPMT('Assumptions (T&amp;D)'!$C$20,Model!AD$1,'Assumptions (T&amp;D)'!$C$23,Model!$Z$2866)</f>
        <v>-0.05121447576</v>
      </c>
      <c r="AH2892" s="373">
        <f>PPMT('Assumptions (T&amp;D)'!$C$20,Model!AE$1,'Assumptions (T&amp;D)'!$C$23,Model!$Z$2866)</f>
        <v>-0.05364716336</v>
      </c>
      <c r="AI2892" s="373">
        <f>PPMT('Assumptions (T&amp;D)'!$C$20,Model!AF$1,'Assumptions (T&amp;D)'!$C$23,Model!$Z$2866)</f>
        <v>-0.05619540362</v>
      </c>
      <c r="AJ2892" s="373">
        <f>PPMT('Assumptions (T&amp;D)'!$C$20,Model!AG$1,'Assumptions (T&amp;D)'!$C$23,Model!$Z$2866)</f>
        <v>-0.05886468529</v>
      </c>
      <c r="AK2892" s="373">
        <f>PPMT('Assumptions (T&amp;D)'!$C$20,Model!AH$1,'Assumptions (T&amp;D)'!$C$23,Model!$Z$2866)</f>
        <v>-0.06166075784</v>
      </c>
      <c r="AL2892" s="373">
        <f>PPMT('Assumptions (T&amp;D)'!$C$20,Model!AI$1,'Assumptions (T&amp;D)'!$C$23,Model!$Z$2866)</f>
        <v>-0.06458964384</v>
      </c>
      <c r="AM2892" s="373">
        <f>PPMT('Assumptions (T&amp;D)'!$C$20,Model!AJ$1,'Assumptions (T&amp;D)'!$C$23,Model!$Z$2866)</f>
        <v>-0.06765765192</v>
      </c>
      <c r="AN2892" s="373">
        <f>PPMT('Assumptions (T&amp;D)'!$C$20,Model!AK$1,'Assumptions (T&amp;D)'!$C$23,Model!$Z$2866)</f>
        <v>-0.07087139039</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-0.03817854191</v>
      </c>
      <c r="AB2893" s="373">
        <f>PPMT('Assumptions (T&amp;D)'!$C$20,Model!X$1,'Assumptions (T&amp;D)'!$C$23,Model!$AA$2866)</f>
        <v>-0.03999202265</v>
      </c>
      <c r="AC2893" s="373">
        <f>PPMT('Assumptions (T&amp;D)'!$C$20,Model!Y$1,'Assumptions (T&amp;D)'!$C$23,Model!$AA$2866)</f>
        <v>-0.04189164372</v>
      </c>
      <c r="AD2893" s="373">
        <f>PPMT('Assumptions (T&amp;D)'!$C$20,Model!Z$1,'Assumptions (T&amp;D)'!$C$23,Model!$AA$2866)</f>
        <v>-0.0438814968</v>
      </c>
      <c r="AE2893" s="373">
        <f>PPMT('Assumptions (T&amp;D)'!$C$20,Model!AA$1,'Assumptions (T&amp;D)'!$C$23,Model!$AA$2866)</f>
        <v>-0.0459658679</v>
      </c>
      <c r="AF2893" s="373">
        <f>PPMT('Assumptions (T&amp;D)'!$C$20,Model!AB$1,'Assumptions (T&amp;D)'!$C$23,Model!$AA$2866)</f>
        <v>-0.04814924663</v>
      </c>
      <c r="AG2893" s="373">
        <f>PPMT('Assumptions (T&amp;D)'!$C$20,Model!AC$1,'Assumptions (T&amp;D)'!$C$23,Model!$AA$2866)</f>
        <v>-0.05043633584</v>
      </c>
      <c r="AH2893" s="373">
        <f>PPMT('Assumptions (T&amp;D)'!$C$20,Model!AD$1,'Assumptions (T&amp;D)'!$C$23,Model!$AA$2866)</f>
        <v>-0.05283206179</v>
      </c>
      <c r="AI2893" s="373">
        <f>PPMT('Assumptions (T&amp;D)'!$C$20,Model!AE$1,'Assumptions (T&amp;D)'!$C$23,Model!$AA$2866)</f>
        <v>-0.05534158473</v>
      </c>
      <c r="AJ2893" s="373">
        <f>PPMT('Assumptions (T&amp;D)'!$C$20,Model!AF$1,'Assumptions (T&amp;D)'!$C$23,Model!$AA$2866)</f>
        <v>-0.05797031</v>
      </c>
      <c r="AK2893" s="373">
        <f>PPMT('Assumptions (T&amp;D)'!$C$20,Model!AG$1,'Assumptions (T&amp;D)'!$C$23,Model!$AA$2866)</f>
        <v>-0.06072389973</v>
      </c>
      <c r="AL2893" s="373">
        <f>PPMT('Assumptions (T&amp;D)'!$C$20,Model!AH$1,'Assumptions (T&amp;D)'!$C$23,Model!$AA$2866)</f>
        <v>-0.06360828496</v>
      </c>
      <c r="AM2893" s="373">
        <f>PPMT('Assumptions (T&amp;D)'!$C$20,Model!AI$1,'Assumptions (T&amp;D)'!$C$23,Model!$AA$2866)</f>
        <v>-0.0666296785</v>
      </c>
      <c r="AN2893" s="373">
        <f>PPMT('Assumptions (T&amp;D)'!$C$20,Model!AJ$1,'Assumptions (T&amp;D)'!$C$23,Model!$AA$2866)</f>
        <v>-0.06979458823</v>
      </c>
      <c r="AO2893" s="373">
        <f>PPMT('Assumptions (T&amp;D)'!$C$20,Model!AK$1,'Assumptions (T&amp;D)'!$C$23,Model!$AA$2866)</f>
        <v>-0.07310983117</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-0.03937920866</v>
      </c>
      <c r="AC2894" s="373">
        <f>PPMT('Assumptions (T&amp;D)'!$C$20,Model!X$1,'Assumptions (T&amp;D)'!$C$23,Model!$AB$2866)</f>
        <v>-0.04124972107</v>
      </c>
      <c r="AD2894" s="373">
        <f>PPMT('Assumptions (T&amp;D)'!$C$20,Model!Y$1,'Assumptions (T&amp;D)'!$C$23,Model!$AB$2866)</f>
        <v>-0.04320908282</v>
      </c>
      <c r="AE2894" s="373">
        <f>PPMT('Assumptions (T&amp;D)'!$C$20,Model!Z$1,'Assumptions (T&amp;D)'!$C$23,Model!$AB$2866)</f>
        <v>-0.04526151425</v>
      </c>
      <c r="AF2894" s="373">
        <f>PPMT('Assumptions (T&amp;D)'!$C$20,Model!AA$1,'Assumptions (T&amp;D)'!$C$23,Model!$AB$2866)</f>
        <v>-0.04741143618</v>
      </c>
      <c r="AG2894" s="373">
        <f>PPMT('Assumptions (T&amp;D)'!$C$20,Model!AB$1,'Assumptions (T&amp;D)'!$C$23,Model!$AB$2866)</f>
        <v>-0.0496634794</v>
      </c>
      <c r="AH2894" s="373">
        <f>PPMT('Assumptions (T&amp;D)'!$C$20,Model!AC$1,'Assumptions (T&amp;D)'!$C$23,Model!$AB$2866)</f>
        <v>-0.05202249467</v>
      </c>
      <c r="AI2894" s="373">
        <f>PPMT('Assumptions (T&amp;D)'!$C$20,Model!AD$1,'Assumptions (T&amp;D)'!$C$23,Model!$AB$2866)</f>
        <v>-0.05449356317</v>
      </c>
      <c r="AJ2894" s="373">
        <f>PPMT('Assumptions (T&amp;D)'!$C$20,Model!AE$1,'Assumptions (T&amp;D)'!$C$23,Model!$AB$2866)</f>
        <v>-0.05708200742</v>
      </c>
      <c r="AK2894" s="373">
        <f>PPMT('Assumptions (T&amp;D)'!$C$20,Model!AF$1,'Assumptions (T&amp;D)'!$C$23,Model!$AB$2866)</f>
        <v>-0.05979340277</v>
      </c>
      <c r="AL2894" s="373">
        <f>PPMT('Assumptions (T&amp;D)'!$C$20,Model!AG$1,'Assumptions (T&amp;D)'!$C$23,Model!$AB$2866)</f>
        <v>-0.0626335894</v>
      </c>
      <c r="AM2894" s="373">
        <f>PPMT('Assumptions (T&amp;D)'!$C$20,Model!AH$1,'Assumptions (T&amp;D)'!$C$23,Model!$AB$2866)</f>
        <v>-0.0656086849</v>
      </c>
      <c r="AN2894" s="373">
        <f>PPMT('Assumptions (T&amp;D)'!$C$20,Model!AI$1,'Assumptions (T&amp;D)'!$C$23,Model!$AB$2866)</f>
        <v>-0.06872509743</v>
      </c>
      <c r="AO2894" s="373">
        <f>PPMT('Assumptions (T&amp;D)'!$C$20,Model!AJ$1,'Assumptions (T&amp;D)'!$C$23,Model!$AB$2866)</f>
        <v>-0.07198953956</v>
      </c>
      <c r="AP2894" s="373">
        <f>PPMT('Assumptions (T&amp;D)'!$C$20,Model!AK$1,'Assumptions (T&amp;D)'!$C$23,Model!$AB$2866)</f>
        <v>-0.07540904268</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-0.04061240791</v>
      </c>
      <c r="AD2895" s="373">
        <f>PPMT('Assumptions (T&amp;D)'!$C$20,Model!X$1,'Assumptions (T&amp;D)'!$C$23,Model!$AC$2866)</f>
        <v>-0.04254149728</v>
      </c>
      <c r="AE2895" s="373">
        <f>PPMT('Assumptions (T&amp;D)'!$C$20,Model!Y$1,'Assumptions (T&amp;D)'!$C$23,Model!$AC$2866)</f>
        <v>-0.04456221841</v>
      </c>
      <c r="AF2895" s="373">
        <f>PPMT('Assumptions (T&amp;D)'!$C$20,Model!Z$1,'Assumptions (T&amp;D)'!$C$23,Model!$AC$2866)</f>
        <v>-0.04667892378</v>
      </c>
      <c r="AG2895" s="373">
        <f>PPMT('Assumptions (T&amp;D)'!$C$20,Model!AA$1,'Assumptions (T&amp;D)'!$C$23,Model!$AC$2866)</f>
        <v>-0.04889617266</v>
      </c>
      <c r="AH2895" s="373">
        <f>PPMT('Assumptions (T&amp;D)'!$C$20,Model!AB$1,'Assumptions (T&amp;D)'!$C$23,Model!$AC$2866)</f>
        <v>-0.05121874086</v>
      </c>
      <c r="AI2895" s="373">
        <f>PPMT('Assumptions (T&amp;D)'!$C$20,Model!AC$1,'Assumptions (T&amp;D)'!$C$23,Model!$AC$2866)</f>
        <v>-0.05365163105</v>
      </c>
      <c r="AJ2895" s="373">
        <f>PPMT('Assumptions (T&amp;D)'!$C$20,Model!AD$1,'Assumptions (T&amp;D)'!$C$23,Model!$AC$2866)</f>
        <v>-0.05620008353</v>
      </c>
      <c r="AK2895" s="373">
        <f>PPMT('Assumptions (T&amp;D)'!$C$20,Model!AE$1,'Assumptions (T&amp;D)'!$C$23,Model!$AC$2866)</f>
        <v>-0.05886958749</v>
      </c>
      <c r="AL2895" s="373">
        <f>PPMT('Assumptions (T&amp;D)'!$C$20,Model!AF$1,'Assumptions (T&amp;D)'!$C$23,Model!$AC$2866)</f>
        <v>-0.0616658929</v>
      </c>
      <c r="AM2895" s="373">
        <f>PPMT('Assumptions (T&amp;D)'!$C$20,Model!AG$1,'Assumptions (T&amp;D)'!$C$23,Model!$AC$2866)</f>
        <v>-0.06459502281</v>
      </c>
      <c r="AN2895" s="373">
        <f>PPMT('Assumptions (T&amp;D)'!$C$20,Model!AH$1,'Assumptions (T&amp;D)'!$C$23,Model!$AC$2866)</f>
        <v>-0.0676632864</v>
      </c>
      <c r="AO2895" s="373">
        <f>PPMT('Assumptions (T&amp;D)'!$C$20,Model!AI$1,'Assumptions (T&amp;D)'!$C$23,Model!$AC$2866)</f>
        <v>-0.0708772925</v>
      </c>
      <c r="AP2895" s="373">
        <f>PPMT('Assumptions (T&amp;D)'!$C$20,Model!AJ$1,'Assumptions (T&amp;D)'!$C$23,Model!$AC$2866)</f>
        <v>-0.07424396389</v>
      </c>
      <c r="AQ2895" s="373">
        <f>PPMT('Assumptions (T&amp;D)'!$C$20,Model!AK$1,'Assumptions (T&amp;D)'!$C$23,Model!$AC$2866)</f>
        <v>-0.07777055218</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-0.04187895633</v>
      </c>
      <c r="AE2896" s="373">
        <f>PPMT('Assumptions (T&amp;D)'!$C$20,Model!X$1,'Assumptions (T&amp;D)'!$C$23,Model!$AD$2866)</f>
        <v>-0.04386820676</v>
      </c>
      <c r="AF2896" s="373">
        <f>PPMT('Assumptions (T&amp;D)'!$C$20,Model!Y$1,'Assumptions (T&amp;D)'!$C$23,Model!$AD$2866)</f>
        <v>-0.04595194658</v>
      </c>
      <c r="AG2896" s="373">
        <f>PPMT('Assumptions (T&amp;D)'!$C$20,Model!Z$1,'Assumptions (T&amp;D)'!$C$23,Model!$AD$2866)</f>
        <v>-0.04813466404</v>
      </c>
      <c r="AH2896" s="373">
        <f>PPMT('Assumptions (T&amp;D)'!$C$20,Model!AA$1,'Assumptions (T&amp;D)'!$C$23,Model!$AD$2866)</f>
        <v>-0.05042106058</v>
      </c>
      <c r="AI2896" s="373">
        <f>PPMT('Assumptions (T&amp;D)'!$C$20,Model!AB$1,'Assumptions (T&amp;D)'!$C$23,Model!$AD$2866)</f>
        <v>-0.05281606096</v>
      </c>
      <c r="AJ2896" s="373">
        <f>PPMT('Assumptions (T&amp;D)'!$C$20,Model!AC$1,'Assumptions (T&amp;D)'!$C$23,Model!$AD$2866)</f>
        <v>-0.05532482386</v>
      </c>
      <c r="AK2896" s="373">
        <f>PPMT('Assumptions (T&amp;D)'!$C$20,Model!AD$1,'Assumptions (T&amp;D)'!$C$23,Model!$AD$2866)</f>
        <v>-0.05795275299</v>
      </c>
      <c r="AL2896" s="373">
        <f>PPMT('Assumptions (T&amp;D)'!$C$20,Model!AE$1,'Assumptions (T&amp;D)'!$C$23,Model!$AD$2866)</f>
        <v>-0.06070550876</v>
      </c>
      <c r="AM2896" s="373">
        <f>PPMT('Assumptions (T&amp;D)'!$C$20,Model!AF$1,'Assumptions (T&amp;D)'!$C$23,Model!$AD$2866)</f>
        <v>-0.06358902042</v>
      </c>
      <c r="AN2896" s="373">
        <f>PPMT('Assumptions (T&amp;D)'!$C$20,Model!AG$1,'Assumptions (T&amp;D)'!$C$23,Model!$AD$2866)</f>
        <v>-0.06660949889</v>
      </c>
      <c r="AO2896" s="373">
        <f>PPMT('Assumptions (T&amp;D)'!$C$20,Model!AH$1,'Assumptions (T&amp;D)'!$C$23,Model!$AD$2866)</f>
        <v>-0.06977345009</v>
      </c>
      <c r="AP2896" s="373">
        <f>PPMT('Assumptions (T&amp;D)'!$C$20,Model!AI$1,'Assumptions (T&amp;D)'!$C$23,Model!$AD$2866)</f>
        <v>-0.07308768897</v>
      </c>
      <c r="AQ2896" s="373">
        <f>PPMT('Assumptions (T&amp;D)'!$C$20,Model!AJ$1,'Assumptions (T&amp;D)'!$C$23,Model!$AD$2866)</f>
        <v>-0.07655935419</v>
      </c>
      <c r="AR2896" s="373">
        <f>PPMT('Assumptions (T&amp;D)'!$C$20,Model!AK$1,'Assumptions (T&amp;D)'!$C$23,Model!$AD$2866)</f>
        <v>-0.08019592352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-0.04317969015</v>
      </c>
      <c r="AF2897" s="373">
        <f>PPMT('Assumptions (T&amp;D)'!$C$20,Model!X$1,'Assumptions (T&amp;D)'!$C$23,Model!$AE$2866)</f>
        <v>-0.04523072544</v>
      </c>
      <c r="AG2897" s="373">
        <f>PPMT('Assumptions (T&amp;D)'!$C$20,Model!Y$1,'Assumptions (T&amp;D)'!$C$23,Model!$AE$2866)</f>
        <v>-0.04737918489</v>
      </c>
      <c r="AH2897" s="373">
        <f>PPMT('Assumptions (T&amp;D)'!$C$20,Model!Z$1,'Assumptions (T&amp;D)'!$C$23,Model!$AE$2866)</f>
        <v>-0.04962969618</v>
      </c>
      <c r="AI2897" s="373">
        <f>PPMT('Assumptions (T&amp;D)'!$C$20,Model!AA$1,'Assumptions (T&amp;D)'!$C$23,Model!$AE$2866)</f>
        <v>-0.05198710674</v>
      </c>
      <c r="AJ2897" s="373">
        <f>PPMT('Assumptions (T&amp;D)'!$C$20,Model!AB$1,'Assumptions (T&amp;D)'!$C$23,Model!$AE$2866)</f>
        <v>-0.05445649432</v>
      </c>
      <c r="AK2897" s="373">
        <f>PPMT('Assumptions (T&amp;D)'!$C$20,Model!AC$1,'Assumptions (T&amp;D)'!$C$23,Model!$AE$2866)</f>
        <v>-0.0570431778</v>
      </c>
      <c r="AL2897" s="373">
        <f>PPMT('Assumptions (T&amp;D)'!$C$20,Model!AD$1,'Assumptions (T&amp;D)'!$C$23,Model!$AE$2866)</f>
        <v>-0.05975272874</v>
      </c>
      <c r="AM2897" s="373">
        <f>PPMT('Assumptions (T&amp;D)'!$C$20,Model!AE$1,'Assumptions (T&amp;D)'!$C$23,Model!$AE$2866)</f>
        <v>-0.06259098336</v>
      </c>
      <c r="AN2897" s="373">
        <f>PPMT('Assumptions (T&amp;D)'!$C$20,Model!AF$1,'Assumptions (T&amp;D)'!$C$23,Model!$AE$2866)</f>
        <v>-0.06556405506</v>
      </c>
      <c r="AO2897" s="373">
        <f>PPMT('Assumptions (T&amp;D)'!$C$20,Model!AG$1,'Assumptions (T&amp;D)'!$C$23,Model!$AE$2866)</f>
        <v>-0.06867834768</v>
      </c>
      <c r="AP2897" s="373">
        <f>PPMT('Assumptions (T&amp;D)'!$C$20,Model!AH$1,'Assumptions (T&amp;D)'!$C$23,Model!$AE$2866)</f>
        <v>-0.0719405692</v>
      </c>
      <c r="AQ2897" s="373">
        <f>PPMT('Assumptions (T&amp;D)'!$C$20,Model!AI$1,'Assumptions (T&amp;D)'!$C$23,Model!$AE$2866)</f>
        <v>-0.07535774623</v>
      </c>
      <c r="AR2897" s="373">
        <f>PPMT('Assumptions (T&amp;D)'!$C$20,Model!AJ$1,'Assumptions (T&amp;D)'!$C$23,Model!$AE$2866)</f>
        <v>-0.07893723918</v>
      </c>
      <c r="AS2897" s="373">
        <f>PPMT('Assumptions (T&amp;D)'!$C$20,Model!AK$1,'Assumptions (T&amp;D)'!$C$23,Model!$AE$2866)</f>
        <v>-0.08268675804</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-0.04451546563</v>
      </c>
      <c r="AG2898" s="373">
        <f>PPMT('Assumptions (T&amp;D)'!$C$20,Model!X$1,'Assumptions (T&amp;D)'!$C$23,Model!$AF$2866)</f>
        <v>-0.04662995025</v>
      </c>
      <c r="AH2898" s="373">
        <f>PPMT('Assumptions (T&amp;D)'!$C$20,Model!Y$1,'Assumptions (T&amp;D)'!$C$23,Model!$AF$2866)</f>
        <v>-0.04884487288</v>
      </c>
      <c r="AI2898" s="373">
        <f>PPMT('Assumptions (T&amp;D)'!$C$20,Model!Z$1,'Assumptions (T&amp;D)'!$C$23,Model!$AF$2866)</f>
        <v>-0.05116500434</v>
      </c>
      <c r="AJ2898" s="373">
        <f>PPMT('Assumptions (T&amp;D)'!$C$20,Model!AA$1,'Assumptions (T&amp;D)'!$C$23,Model!$AF$2866)</f>
        <v>-0.05359534205</v>
      </c>
      <c r="AK2898" s="373">
        <f>PPMT('Assumptions (T&amp;D)'!$C$20,Model!AB$1,'Assumptions (T&amp;D)'!$C$23,Model!$AF$2866)</f>
        <v>-0.0561411208</v>
      </c>
      <c r="AL2898" s="373">
        <f>PPMT('Assumptions (T&amp;D)'!$C$20,Model!AC$1,'Assumptions (T&amp;D)'!$C$23,Model!$AF$2866)</f>
        <v>-0.05880782404</v>
      </c>
      <c r="AM2898" s="373">
        <f>PPMT('Assumptions (T&amp;D)'!$C$20,Model!AD$1,'Assumptions (T&amp;D)'!$C$23,Model!$AF$2866)</f>
        <v>-0.06160119568</v>
      </c>
      <c r="AN2898" s="373">
        <f>PPMT('Assumptions (T&amp;D)'!$C$20,Model!AE$1,'Assumptions (T&amp;D)'!$C$23,Model!$AF$2866)</f>
        <v>-0.06452725247</v>
      </c>
      <c r="AO2898" s="373">
        <f>PPMT('Assumptions (T&amp;D)'!$C$20,Model!AF$1,'Assumptions (T&amp;D)'!$C$23,Model!$AF$2866)</f>
        <v>-0.06759229696</v>
      </c>
      <c r="AP2898" s="373">
        <f>PPMT('Assumptions (T&amp;D)'!$C$20,Model!AG$1,'Assumptions (T&amp;D)'!$C$23,Model!$AF$2866)</f>
        <v>-0.07080293107</v>
      </c>
      <c r="AQ2898" s="373">
        <f>PPMT('Assumptions (T&amp;D)'!$C$20,Model!AH$1,'Assumptions (T&amp;D)'!$C$23,Model!$AF$2866)</f>
        <v>-0.0741660703</v>
      </c>
      <c r="AR2898" s="373">
        <f>PPMT('Assumptions (T&amp;D)'!$C$20,Model!AI$1,'Assumptions (T&amp;D)'!$C$23,Model!$AF$2866)</f>
        <v>-0.07768895864</v>
      </c>
      <c r="AS2898" s="373">
        <f>PPMT('Assumptions (T&amp;D)'!$C$20,Model!AJ$1,'Assumptions (T&amp;D)'!$C$23,Model!$AF$2866)</f>
        <v>-0.08137918417</v>
      </c>
      <c r="AT2898" s="373">
        <f>PPMT('Assumptions (T&amp;D)'!$C$20,Model!AK$1,'Assumptions (T&amp;D)'!$C$23,Model!$AF$2866)</f>
        <v>-0.08524469542</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-0.0458871595</v>
      </c>
      <c r="AH2899" s="373">
        <f>PPMT('Assumptions (T&amp;D)'!$C$20,Model!X$1,'Assumptions (T&amp;D)'!$C$23,Model!$AG$2866)</f>
        <v>-0.04806679957</v>
      </c>
      <c r="AI2899" s="373">
        <f>PPMT('Assumptions (T&amp;D)'!$C$20,Model!Y$1,'Assumptions (T&amp;D)'!$C$23,Model!$AG$2866)</f>
        <v>-0.05034997255</v>
      </c>
      <c r="AJ2899" s="373">
        <f>PPMT('Assumptions (T&amp;D)'!$C$20,Model!Z$1,'Assumptions (T&amp;D)'!$C$23,Model!$AG$2866)</f>
        <v>-0.05274159625</v>
      </c>
      <c r="AK2899" s="373">
        <f>PPMT('Assumptions (T&amp;D)'!$C$20,Model!AA$1,'Assumptions (T&amp;D)'!$C$23,Model!$AG$2866)</f>
        <v>-0.05524682207</v>
      </c>
      <c r="AL2899" s="373">
        <f>PPMT('Assumptions (T&amp;D)'!$C$20,Model!AB$1,'Assumptions (T&amp;D)'!$C$23,Model!$AG$2866)</f>
        <v>-0.05787104612</v>
      </c>
      <c r="AM2899" s="373">
        <f>PPMT('Assumptions (T&amp;D)'!$C$20,Model!AC$1,'Assumptions (T&amp;D)'!$C$23,Model!$AG$2866)</f>
        <v>-0.06061992081</v>
      </c>
      <c r="AN2899" s="373">
        <f>PPMT('Assumptions (T&amp;D)'!$C$20,Model!AD$1,'Assumptions (T&amp;D)'!$C$23,Model!$AG$2866)</f>
        <v>-0.06349936705</v>
      </c>
      <c r="AO2899" s="373">
        <f>PPMT('Assumptions (T&amp;D)'!$C$20,Model!AE$1,'Assumptions (T&amp;D)'!$C$23,Model!$AG$2866)</f>
        <v>-0.06651558698</v>
      </c>
      <c r="AP2899" s="373">
        <f>PPMT('Assumptions (T&amp;D)'!$C$20,Model!AF$1,'Assumptions (T&amp;D)'!$C$23,Model!$AG$2866)</f>
        <v>-0.06967507736</v>
      </c>
      <c r="AQ2899" s="373">
        <f>PPMT('Assumptions (T&amp;D)'!$C$20,Model!AG$1,'Assumptions (T&amp;D)'!$C$23,Model!$AG$2866)</f>
        <v>-0.07298464354</v>
      </c>
      <c r="AR2899" s="373">
        <f>PPMT('Assumptions (T&amp;D)'!$C$20,Model!AH$1,'Assumptions (T&amp;D)'!$C$23,Model!$AG$2866)</f>
        <v>-0.07645141411</v>
      </c>
      <c r="AS2899" s="373">
        <f>PPMT('Assumptions (T&amp;D)'!$C$20,Model!AI$1,'Assumptions (T&amp;D)'!$C$23,Model!$AG$2866)</f>
        <v>-0.08008285628</v>
      </c>
      <c r="AT2899" s="373">
        <f>PPMT('Assumptions (T&amp;D)'!$C$20,Model!AJ$1,'Assumptions (T&amp;D)'!$C$23,Model!$AG$2866)</f>
        <v>-0.08388679195</v>
      </c>
      <c r="AU2899" s="373">
        <f>PPMT('Assumptions (T&amp;D)'!$C$20,Model!AK$1,'Assumptions (T&amp;D)'!$C$23,Model!$AG$2866)</f>
        <v>-0.08787141457</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-0.04729566946</v>
      </c>
      <c r="AI2900" s="373">
        <f>PPMT('Assumptions (T&amp;D)'!$C$20,Model!X$1,'Assumptions (T&amp;D)'!$C$23,Model!$AH$2866)</f>
        <v>-0.04954221376</v>
      </c>
      <c r="AJ2900" s="373">
        <f>PPMT('Assumptions (T&amp;D)'!$C$20,Model!Y$1,'Assumptions (T&amp;D)'!$C$23,Model!$AH$2866)</f>
        <v>-0.05189546891</v>
      </c>
      <c r="AK2900" s="373">
        <f>PPMT('Assumptions (T&amp;D)'!$C$20,Model!Z$1,'Assumptions (T&amp;D)'!$C$23,Model!$AH$2866)</f>
        <v>-0.05436050368</v>
      </c>
      <c r="AL2900" s="373">
        <f>PPMT('Assumptions (T&amp;D)'!$C$20,Model!AA$1,'Assumptions (T&amp;D)'!$C$23,Model!$AH$2866)</f>
        <v>-0.05694262761</v>
      </c>
      <c r="AM2900" s="373">
        <f>PPMT('Assumptions (T&amp;D)'!$C$20,Model!AB$1,'Assumptions (T&amp;D)'!$C$23,Model!$AH$2866)</f>
        <v>-0.05964740242</v>
      </c>
      <c r="AN2900" s="373">
        <f>PPMT('Assumptions (T&amp;D)'!$C$20,Model!AC$1,'Assumptions (T&amp;D)'!$C$23,Model!$AH$2866)</f>
        <v>-0.06248065403</v>
      </c>
      <c r="AO2900" s="373">
        <f>PPMT('Assumptions (T&amp;D)'!$C$20,Model!AD$1,'Assumptions (T&amp;D)'!$C$23,Model!$AH$2866)</f>
        <v>-0.0654484851</v>
      </c>
      <c r="AP2900" s="373">
        <f>PPMT('Assumptions (T&amp;D)'!$C$20,Model!AE$1,'Assumptions (T&amp;D)'!$C$23,Model!$AH$2866)</f>
        <v>-0.06855728814</v>
      </c>
      <c r="AQ2900" s="373">
        <f>PPMT('Assumptions (T&amp;D)'!$C$20,Model!AF$1,'Assumptions (T&amp;D)'!$C$23,Model!$AH$2866)</f>
        <v>-0.07181375933</v>
      </c>
      <c r="AR2900" s="373">
        <f>PPMT('Assumptions (T&amp;D)'!$C$20,Model!AG$1,'Assumptions (T&amp;D)'!$C$23,Model!$AH$2866)</f>
        <v>-0.0752249129</v>
      </c>
      <c r="AS2900" s="373">
        <f>PPMT('Assumptions (T&amp;D)'!$C$20,Model!AH$1,'Assumptions (T&amp;D)'!$C$23,Model!$AH$2866)</f>
        <v>-0.07879809626</v>
      </c>
      <c r="AT2900" s="373">
        <f>PPMT('Assumptions (T&amp;D)'!$C$20,Model!AI$1,'Assumptions (T&amp;D)'!$C$23,Model!$AH$2866)</f>
        <v>-0.08254100583</v>
      </c>
      <c r="AU2900" s="373">
        <f>PPMT('Assumptions (T&amp;D)'!$C$20,Model!AJ$1,'Assumptions (T&amp;D)'!$C$23,Model!$AH$2866)</f>
        <v>-0.08646170361</v>
      </c>
      <c r="AV2900" s="373">
        <f>PPMT('Assumptions (T&amp;D)'!$C$20,Model!AK$1,'Assumptions (T&amp;D)'!$C$23,Model!$AH$2866)</f>
        <v>-0.09056863453</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-0.04874191466</v>
      </c>
      <c r="AJ2901" s="373">
        <f>PPMT('Assumptions (T&amp;D)'!$C$20,Model!X$1,'Assumptions (T&amp;D)'!$C$23,Model!$AI$2866)</f>
        <v>-0.05105715561</v>
      </c>
      <c r="AK2901" s="373">
        <f>PPMT('Assumptions (T&amp;D)'!$C$20,Model!Y$1,'Assumptions (T&amp;D)'!$C$23,Model!$AI$2866)</f>
        <v>-0.0534823705</v>
      </c>
      <c r="AL2901" s="373">
        <f>PPMT('Assumptions (T&amp;D)'!$C$20,Model!Z$1,'Assumptions (T&amp;D)'!$C$23,Model!$AI$2866)</f>
        <v>-0.0560227831</v>
      </c>
      <c r="AM2901" s="373">
        <f>PPMT('Assumptions (T&amp;D)'!$C$20,Model!AA$1,'Assumptions (T&amp;D)'!$C$23,Model!$AI$2866)</f>
        <v>-0.0586838653</v>
      </c>
      <c r="AN2901" s="373">
        <f>PPMT('Assumptions (T&amp;D)'!$C$20,Model!AB$1,'Assumptions (T&amp;D)'!$C$23,Model!$AI$2866)</f>
        <v>-0.0614713489</v>
      </c>
      <c r="AO2901" s="373">
        <f>PPMT('Assumptions (T&amp;D)'!$C$20,Model!AC$1,'Assumptions (T&amp;D)'!$C$23,Model!$AI$2866)</f>
        <v>-0.06439123797</v>
      </c>
      <c r="AP2901" s="373">
        <f>PPMT('Assumptions (T&amp;D)'!$C$20,Model!AD$1,'Assumptions (T&amp;D)'!$C$23,Model!$AI$2866)</f>
        <v>-0.06744982178</v>
      </c>
      <c r="AQ2901" s="373">
        <f>PPMT('Assumptions (T&amp;D)'!$C$20,Model!AE$1,'Assumptions (T&amp;D)'!$C$23,Model!$AI$2866)</f>
        <v>-0.07065368831</v>
      </c>
      <c r="AR2901" s="373">
        <f>PPMT('Assumptions (T&amp;D)'!$C$20,Model!AF$1,'Assumptions (T&amp;D)'!$C$23,Model!$AI$2866)</f>
        <v>-0.07400973851</v>
      </c>
      <c r="AS2901" s="373">
        <f>PPMT('Assumptions (T&amp;D)'!$C$20,Model!AG$1,'Assumptions (T&amp;D)'!$C$23,Model!$AI$2866)</f>
        <v>-0.07752520108</v>
      </c>
      <c r="AT2901" s="373">
        <f>PPMT('Assumptions (T&amp;D)'!$C$20,Model!AH$1,'Assumptions (T&amp;D)'!$C$23,Model!$AI$2866)</f>
        <v>-0.08120764814</v>
      </c>
      <c r="AU2901" s="373">
        <f>PPMT('Assumptions (T&amp;D)'!$C$20,Model!AI$1,'Assumptions (T&amp;D)'!$C$23,Model!$AI$2866)</f>
        <v>-0.08506501142</v>
      </c>
      <c r="AV2901" s="373">
        <f>PPMT('Assumptions (T&amp;D)'!$C$20,Model!AJ$1,'Assumptions (T&amp;D)'!$C$23,Model!$AI$2866)</f>
        <v>-0.08910559946</v>
      </c>
      <c r="AW2901" s="373">
        <f>PPMT('Assumptions (T&amp;D)'!$C$20,Model!AK$1,'Assumptions (T&amp;D)'!$C$23,Model!$AI$2866)</f>
        <v>-0.09333811544</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-0.05022683621</v>
      </c>
      <c r="AK2902" s="373">
        <f>PPMT('Assumptions (T&amp;D)'!$C$20,Model!X$1,'Assumptions (T&amp;D)'!$C$23,Model!$AJ$2866)</f>
        <v>-0.05261261093</v>
      </c>
      <c r="AL2902" s="373">
        <f>PPMT('Assumptions (T&amp;D)'!$C$20,Model!Y$1,'Assumptions (T&amp;D)'!$C$23,Model!$AJ$2866)</f>
        <v>-0.05511170995</v>
      </c>
      <c r="AM2902" s="373">
        <f>PPMT('Assumptions (T&amp;D)'!$C$20,Model!Z$1,'Assumptions (T&amp;D)'!$C$23,Model!$AJ$2866)</f>
        <v>-0.05772951617</v>
      </c>
      <c r="AN2902" s="373">
        <f>PPMT('Assumptions (T&amp;D)'!$C$20,Model!AA$1,'Assumptions (T&amp;D)'!$C$23,Model!$AJ$2866)</f>
        <v>-0.06047166819</v>
      </c>
      <c r="AO2902" s="373">
        <f>PPMT('Assumptions (T&amp;D)'!$C$20,Model!AB$1,'Assumptions (T&amp;D)'!$C$23,Model!$AJ$2866)</f>
        <v>-0.06334407243</v>
      </c>
      <c r="AP2902" s="373">
        <f>PPMT('Assumptions (T&amp;D)'!$C$20,Model!AC$1,'Assumptions (T&amp;D)'!$C$23,Model!$AJ$2866)</f>
        <v>-0.06635291587</v>
      </c>
      <c r="AQ2902" s="373">
        <f>PPMT('Assumptions (T&amp;D)'!$C$20,Model!AD$1,'Assumptions (T&amp;D)'!$C$23,Model!$AJ$2866)</f>
        <v>-0.06950467937</v>
      </c>
      <c r="AR2902" s="373">
        <f>PPMT('Assumptions (T&amp;D)'!$C$20,Model!AE$1,'Assumptions (T&amp;D)'!$C$23,Model!$AJ$2866)</f>
        <v>-0.07280615164</v>
      </c>
      <c r="AS2902" s="373">
        <f>PPMT('Assumptions (T&amp;D)'!$C$20,Model!AF$1,'Assumptions (T&amp;D)'!$C$23,Model!$AJ$2866)</f>
        <v>-0.07626444385</v>
      </c>
      <c r="AT2902" s="373">
        <f>PPMT('Assumptions (T&amp;D)'!$C$20,Model!AG$1,'Assumptions (T&amp;D)'!$C$23,Model!$AJ$2866)</f>
        <v>-0.07988700493</v>
      </c>
      <c r="AU2902" s="373">
        <f>PPMT('Assumptions (T&amp;D)'!$C$20,Model!AH$1,'Assumptions (T&amp;D)'!$C$23,Model!$AJ$2866)</f>
        <v>-0.08368163766</v>
      </c>
      <c r="AV2902" s="373">
        <f>PPMT('Assumptions (T&amp;D)'!$C$20,Model!AI$1,'Assumptions (T&amp;D)'!$C$23,Model!$AJ$2866)</f>
        <v>-0.08765651545</v>
      </c>
      <c r="AW2902" s="373">
        <f>PPMT('Assumptions (T&amp;D)'!$C$20,Model!AJ$1,'Assumptions (T&amp;D)'!$C$23,Model!$AJ$2866)</f>
        <v>-0.09182019994</v>
      </c>
      <c r="AX2902" s="373">
        <f>PPMT('Assumptions (T&amp;D)'!$C$20,Model!AK$1,'Assumptions (T&amp;D)'!$C$23,Model!$AJ$2866)</f>
        <v>-0.09618165943</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-0.05175139764</v>
      </c>
      <c r="AL2903" s="373">
        <f>PPMT('Assumptions (T&amp;D)'!$C$20,Model!X$1,'Assumptions (T&amp;D)'!$C$23,Model!$AK$2866)</f>
        <v>-0.05420958903</v>
      </c>
      <c r="AM2903" s="373">
        <f>PPMT('Assumptions (T&amp;D)'!$C$20,Model!Y$1,'Assumptions (T&amp;D)'!$C$23,Model!$AK$2866)</f>
        <v>-0.05678454451</v>
      </c>
      <c r="AN2903" s="373">
        <f>PPMT('Assumptions (T&amp;D)'!$C$20,Model!Z$1,'Assumptions (T&amp;D)'!$C$23,Model!$AK$2866)</f>
        <v>-0.05948181037</v>
      </c>
      <c r="AO2903" s="373">
        <f>PPMT('Assumptions (T&amp;D)'!$C$20,Model!AA$1,'Assumptions (T&amp;D)'!$C$23,Model!$AK$2866)</f>
        <v>-0.06230719637</v>
      </c>
      <c r="AP2903" s="373">
        <f>PPMT('Assumptions (T&amp;D)'!$C$20,Model!AB$1,'Assumptions (T&amp;D)'!$C$23,Model!$AK$2866)</f>
        <v>-0.06526678819</v>
      </c>
      <c r="AQ2903" s="373">
        <f>PPMT('Assumptions (T&amp;D)'!$C$20,Model!AC$1,'Assumptions (T&amp;D)'!$C$23,Model!$AK$2866)</f>
        <v>-0.06836696063</v>
      </c>
      <c r="AR2903" s="373">
        <f>PPMT('Assumptions (T&amp;D)'!$C$20,Model!AD$1,'Assumptions (T&amp;D)'!$C$23,Model!$AK$2866)</f>
        <v>-0.07161439126</v>
      </c>
      <c r="AS2903" s="373">
        <f>PPMT('Assumptions (T&amp;D)'!$C$20,Model!AE$1,'Assumptions (T&amp;D)'!$C$23,Model!$AK$2866)</f>
        <v>-0.07501607485</v>
      </c>
      <c r="AT2903" s="373">
        <f>PPMT('Assumptions (T&amp;D)'!$C$20,Model!AF$1,'Assumptions (T&amp;D)'!$C$23,Model!$AK$2866)</f>
        <v>-0.0785793384</v>
      </c>
      <c r="AU2903" s="373">
        <f>PPMT('Assumptions (T&amp;D)'!$C$20,Model!AG$1,'Assumptions (T&amp;D)'!$C$23,Model!$AK$2866)</f>
        <v>-0.08231185698</v>
      </c>
      <c r="AV2903" s="373">
        <f>PPMT('Assumptions (T&amp;D)'!$C$20,Model!AH$1,'Assumptions (T&amp;D)'!$C$23,Model!$AK$2866)</f>
        <v>-0.08622167018</v>
      </c>
      <c r="AW2903" s="373">
        <f>PPMT('Assumptions (T&amp;D)'!$C$20,Model!AI$1,'Assumptions (T&amp;D)'!$C$23,Model!$AK$2866)</f>
        <v>-0.09031719952</v>
      </c>
      <c r="AX2903" s="373">
        <f>PPMT('Assumptions (T&amp;D)'!$C$20,Model!AJ$1,'Assumptions (T&amp;D)'!$C$23,Model!$AK$2866)</f>
        <v>-0.0946072665</v>
      </c>
      <c r="AY2903" s="373">
        <f>PPMT('Assumptions (T&amp;D)'!$C$20,Model!AK$1,'Assumptions (T&amp;D)'!$C$23,Model!$AK$2866)</f>
        <v>-0.09910111165</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-0.05331658549</v>
      </c>
      <c r="AM2904" s="373">
        <f>PPMT('Assumptions (T&amp;D)'!$C$20,Model!X$1,'Assumptions (T&amp;D)'!$C$23,Model!$AL$2866)</f>
        <v>-0.0558491233</v>
      </c>
      <c r="AN2904" s="373">
        <f>PPMT('Assumptions (T&amp;D)'!$C$20,Model!Y$1,'Assumptions (T&amp;D)'!$C$23,Model!$AL$2866)</f>
        <v>-0.05850195665</v>
      </c>
      <c r="AO2904" s="373">
        <f>PPMT('Assumptions (T&amp;D)'!$C$20,Model!Z$1,'Assumptions (T&amp;D)'!$C$23,Model!$AL$2866)</f>
        <v>-0.06128079959</v>
      </c>
      <c r="AP2904" s="373">
        <f>PPMT('Assumptions (T&amp;D)'!$C$20,Model!AA$1,'Assumptions (T&amp;D)'!$C$23,Model!$AL$2866)</f>
        <v>-0.06419163757</v>
      </c>
      <c r="AQ2904" s="373">
        <f>PPMT('Assumptions (T&amp;D)'!$C$20,Model!AB$1,'Assumptions (T&amp;D)'!$C$23,Model!$AL$2866)</f>
        <v>-0.06724074036</v>
      </c>
      <c r="AR2904" s="373">
        <f>PPMT('Assumptions (T&amp;D)'!$C$20,Model!AC$1,'Assumptions (T&amp;D)'!$C$23,Model!$AL$2866)</f>
        <v>-0.07043467553</v>
      </c>
      <c r="AS2904" s="373">
        <f>PPMT('Assumptions (T&amp;D)'!$C$20,Model!AD$1,'Assumptions (T&amp;D)'!$C$23,Model!$AL$2866)</f>
        <v>-0.07378032261</v>
      </c>
      <c r="AT2904" s="373">
        <f>PPMT('Assumptions (T&amp;D)'!$C$20,Model!AE$1,'Assumptions (T&amp;D)'!$C$23,Model!$AL$2866)</f>
        <v>-0.07728488794</v>
      </c>
      <c r="AU2904" s="373">
        <f>PPMT('Assumptions (T&amp;D)'!$C$20,Model!AF$1,'Assumptions (T&amp;D)'!$C$23,Model!$AL$2866)</f>
        <v>-0.08095592011</v>
      </c>
      <c r="AV2904" s="373">
        <f>PPMT('Assumptions (T&amp;D)'!$C$20,Model!AG$1,'Assumptions (T&amp;D)'!$C$23,Model!$AL$2866)</f>
        <v>-0.08480132632</v>
      </c>
      <c r="AW2904" s="373">
        <f>PPMT('Assumptions (T&amp;D)'!$C$20,Model!AH$1,'Assumptions (T&amp;D)'!$C$23,Model!$AL$2866)</f>
        <v>-0.08882938932</v>
      </c>
      <c r="AX2904" s="373">
        <f>PPMT('Assumptions (T&amp;D)'!$C$20,Model!AI$1,'Assumptions (T&amp;D)'!$C$23,Model!$AL$2866)</f>
        <v>-0.09304878531</v>
      </c>
      <c r="AY2904" s="373">
        <f>PPMT('Assumptions (T&amp;D)'!$C$20,Model!AJ$1,'Assumptions (T&amp;D)'!$C$23,Model!$AL$2866)</f>
        <v>-0.09746860262</v>
      </c>
      <c r="AZ2904" s="373">
        <f>PPMT('Assumptions (T&amp;D)'!$C$20,Model!AK$1,'Assumptions (T&amp;D)'!$C$23,Model!$AL$2866)</f>
        <v>-0.1020983612</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-0.05492340976</v>
      </c>
      <c r="AN2905" s="373">
        <f>PPMT('Assumptions (T&amp;D)'!$C$20,Model!X$1,'Assumptions (T&amp;D)'!$C$23,Model!$AM$2866)</f>
        <v>-0.05753227173</v>
      </c>
      <c r="AO2905" s="373">
        <f>PPMT('Assumptions (T&amp;D)'!$C$20,Model!Y$1,'Assumptions (T&amp;D)'!$C$23,Model!$AM$2866)</f>
        <v>-0.06026505463</v>
      </c>
      <c r="AP2905" s="373">
        <f>PPMT('Assumptions (T&amp;D)'!$C$20,Model!Z$1,'Assumptions (T&amp;D)'!$C$23,Model!$AM$2866)</f>
        <v>-0.06312764473</v>
      </c>
      <c r="AQ2905" s="373">
        <f>PPMT('Assumptions (T&amp;D)'!$C$20,Model!AA$1,'Assumptions (T&amp;D)'!$C$23,Model!$AM$2866)</f>
        <v>-0.06612620785</v>
      </c>
      <c r="AR2905" s="373">
        <f>PPMT('Assumptions (T&amp;D)'!$C$20,Model!AB$1,'Assumptions (T&amp;D)'!$C$23,Model!$AM$2866)</f>
        <v>-0.06926720273</v>
      </c>
      <c r="AS2905" s="373">
        <f>PPMT('Assumptions (T&amp;D)'!$C$20,Model!AC$1,'Assumptions (T&amp;D)'!$C$23,Model!$AM$2866)</f>
        <v>-0.07255739486</v>
      </c>
      <c r="AT2905" s="373">
        <f>PPMT('Assumptions (T&amp;D)'!$C$20,Model!AD$1,'Assumptions (T&amp;D)'!$C$23,Model!$AM$2866)</f>
        <v>-0.07600387111</v>
      </c>
      <c r="AU2905" s="373">
        <f>PPMT('Assumptions (T&amp;D)'!$C$20,Model!AE$1,'Assumptions (T&amp;D)'!$C$23,Model!$AM$2866)</f>
        <v>-0.07961405499</v>
      </c>
      <c r="AV2905" s="373">
        <f>PPMT('Assumptions (T&amp;D)'!$C$20,Model!AF$1,'Assumptions (T&amp;D)'!$C$23,Model!$AM$2866)</f>
        <v>-0.0833957226</v>
      </c>
      <c r="AW2905" s="373">
        <f>PPMT('Assumptions (T&amp;D)'!$C$20,Model!AG$1,'Assumptions (T&amp;D)'!$C$23,Model!$AM$2866)</f>
        <v>-0.08735701943</v>
      </c>
      <c r="AX2905" s="373">
        <f>PPMT('Assumptions (T&amp;D)'!$C$20,Model!AH$1,'Assumptions (T&amp;D)'!$C$23,Model!$AM$2866)</f>
        <v>-0.09150647785</v>
      </c>
      <c r="AY2905" s="373">
        <f>PPMT('Assumptions (T&amp;D)'!$C$20,Model!AI$1,'Assumptions (T&amp;D)'!$C$23,Model!$AM$2866)</f>
        <v>-0.09585303555</v>
      </c>
      <c r="AZ2905" s="373">
        <f>PPMT('Assumptions (T&amp;D)'!$C$20,Model!AJ$1,'Assumptions (T&amp;D)'!$C$23,Model!$AM$2866)</f>
        <v>-0.1004060547</v>
      </c>
      <c r="BA2905" s="373">
        <f>PPMT('Assumptions (T&amp;D)'!$C$20,Model!AK$1,'Assumptions (T&amp;D)'!$C$23,Model!$AM$2866)</f>
        <v>-0.1051753423</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-0.05657290455</v>
      </c>
      <c r="AO2906" s="373">
        <f>PPMT('Assumptions (T&amp;D)'!$C$20,Model!X$1,'Assumptions (T&amp;D)'!$C$23,Model!$AN$2866)</f>
        <v>-0.05926011752</v>
      </c>
      <c r="AP2906" s="373">
        <f>PPMT('Assumptions (T&amp;D)'!$C$20,Model!Y$1,'Assumptions (T&amp;D)'!$C$23,Model!$AN$2866)</f>
        <v>-0.0620749731</v>
      </c>
      <c r="AQ2906" s="373">
        <f>PPMT('Assumptions (T&amp;D)'!$C$20,Model!Z$1,'Assumptions (T&amp;D)'!$C$23,Model!$AN$2866)</f>
        <v>-0.06502353432</v>
      </c>
      <c r="AR2906" s="373">
        <f>PPMT('Assumptions (T&amp;D)'!$C$20,Model!AA$1,'Assumptions (T&amp;D)'!$C$23,Model!$AN$2866)</f>
        <v>-0.0681121522</v>
      </c>
      <c r="AS2906" s="373">
        <f>PPMT('Assumptions (T&amp;D)'!$C$20,Model!AB$1,'Assumptions (T&amp;D)'!$C$23,Model!$AN$2866)</f>
        <v>-0.07134747943</v>
      </c>
      <c r="AT2906" s="373">
        <f>PPMT('Assumptions (T&amp;D)'!$C$20,Model!AC$1,'Assumptions (T&amp;D)'!$C$23,Model!$AN$2866)</f>
        <v>-0.0747364847</v>
      </c>
      <c r="AU2906" s="373">
        <f>PPMT('Assumptions (T&amp;D)'!$C$20,Model!AD$1,'Assumptions (T&amp;D)'!$C$23,Model!$AN$2866)</f>
        <v>-0.07828646773</v>
      </c>
      <c r="AV2906" s="373">
        <f>PPMT('Assumptions (T&amp;D)'!$C$20,Model!AE$1,'Assumptions (T&amp;D)'!$C$23,Model!$AN$2866)</f>
        <v>-0.08200507495</v>
      </c>
      <c r="AW2906" s="373">
        <f>PPMT('Assumptions (T&amp;D)'!$C$20,Model!AF$1,'Assumptions (T&amp;D)'!$C$23,Model!$AN$2866)</f>
        <v>-0.08590031601</v>
      </c>
      <c r="AX2906" s="373">
        <f>PPMT('Assumptions (T&amp;D)'!$C$20,Model!AG$1,'Assumptions (T&amp;D)'!$C$23,Model!$AN$2866)</f>
        <v>-0.08998058102</v>
      </c>
      <c r="AY2906" s="373">
        <f>PPMT('Assumptions (T&amp;D)'!$C$20,Model!AH$1,'Assumptions (T&amp;D)'!$C$23,Model!$AN$2866)</f>
        <v>-0.09425465861</v>
      </c>
      <c r="AZ2906" s="373">
        <f>PPMT('Assumptions (T&amp;D)'!$C$20,Model!AI$1,'Assumptions (T&amp;D)'!$C$23,Model!$AN$2866)</f>
        <v>-0.0987317549</v>
      </c>
      <c r="BA2906" s="373">
        <f>PPMT('Assumptions (T&amp;D)'!$C$20,Model!AJ$1,'Assumptions (T&amp;D)'!$C$23,Model!$AN$2866)</f>
        <v>-0.1034215133</v>
      </c>
      <c r="BB2906" s="373">
        <f>PPMT('Assumptions (T&amp;D)'!$C$20,Model!AK$1,'Assumptions (T&amp;D)'!$C$23,Model!$AN$2866)</f>
        <v>-0.1083340351</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-0.05826612853</v>
      </c>
      <c r="AP2907" s="373">
        <f>PPMT('Assumptions (T&amp;D)'!$C$20,Model!X$1,'Assumptions (T&amp;D)'!$C$23,Model!$AO$2866)</f>
        <v>-0.06103376963</v>
      </c>
      <c r="AQ2907" s="373">
        <f>PPMT('Assumptions (T&amp;D)'!$C$20,Model!Y$1,'Assumptions (T&amp;D)'!$C$23,Model!$AO$2866)</f>
        <v>-0.06393287369</v>
      </c>
      <c r="AR2907" s="373">
        <f>PPMT('Assumptions (T&amp;D)'!$C$20,Model!Z$1,'Assumptions (T&amp;D)'!$C$23,Model!$AO$2866)</f>
        <v>-0.06696968519</v>
      </c>
      <c r="AS2907" s="373">
        <f>PPMT('Assumptions (T&amp;D)'!$C$20,Model!AA$1,'Assumptions (T&amp;D)'!$C$23,Model!$AO$2866)</f>
        <v>-0.07015074524</v>
      </c>
      <c r="AT2907" s="373">
        <f>PPMT('Assumptions (T&amp;D)'!$C$20,Model!AB$1,'Assumptions (T&amp;D)'!$C$23,Model!$AO$2866)</f>
        <v>-0.07348290564</v>
      </c>
      <c r="AU2907" s="373">
        <f>PPMT('Assumptions (T&amp;D)'!$C$20,Model!AC$1,'Assumptions (T&amp;D)'!$C$23,Model!$AO$2866)</f>
        <v>-0.07697334365</v>
      </c>
      <c r="AV2907" s="373">
        <f>PPMT('Assumptions (T&amp;D)'!$C$20,Model!AD$1,'Assumptions (T&amp;D)'!$C$23,Model!$AO$2866)</f>
        <v>-0.08062957748</v>
      </c>
      <c r="AW2907" s="373">
        <f>PPMT('Assumptions (T&amp;D)'!$C$20,Model!AE$1,'Assumptions (T&amp;D)'!$C$23,Model!$AO$2866)</f>
        <v>-0.08445948241</v>
      </c>
      <c r="AX2907" s="373">
        <f>PPMT('Assumptions (T&amp;D)'!$C$20,Model!AF$1,'Assumptions (T&amp;D)'!$C$23,Model!$AO$2866)</f>
        <v>-0.08847130782</v>
      </c>
      <c r="AY2907" s="373">
        <f>PPMT('Assumptions (T&amp;D)'!$C$20,Model!AG$1,'Assumptions (T&amp;D)'!$C$23,Model!$AO$2866)</f>
        <v>-0.09267369494</v>
      </c>
      <c r="AZ2907" s="373">
        <f>PPMT('Assumptions (T&amp;D)'!$C$20,Model!AH$1,'Assumptions (T&amp;D)'!$C$23,Model!$AO$2866)</f>
        <v>-0.09707569545</v>
      </c>
      <c r="BA2907" s="373">
        <f>PPMT('Assumptions (T&amp;D)'!$C$20,Model!AI$1,'Assumptions (T&amp;D)'!$C$23,Model!$AO$2866)</f>
        <v>-0.101686791</v>
      </c>
      <c r="BB2907" s="373">
        <f>PPMT('Assumptions (T&amp;D)'!$C$20,Model!AJ$1,'Assumptions (T&amp;D)'!$C$23,Model!$AO$2866)</f>
        <v>-0.1065169136</v>
      </c>
      <c r="BC2907" s="373">
        <f>PPMT('Assumptions (T&amp;D)'!$C$20,Model!AK$1,'Assumptions (T&amp;D)'!$C$23,Model!$AO$2866)</f>
        <v>-0.111576467</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-0.06000416555</v>
      </c>
      <c r="AQ2908" s="373">
        <f>PPMT('Assumptions (T&amp;D)'!$C$20,Model!X$1,'Assumptions (T&amp;D)'!$C$23,Model!$AP$2866)</f>
        <v>-0.06285436341</v>
      </c>
      <c r="AR2908" s="373">
        <f>PPMT('Assumptions (T&amp;D)'!$C$20,Model!Y$1,'Assumptions (T&amp;D)'!$C$23,Model!$AP$2866)</f>
        <v>-0.06583994567</v>
      </c>
      <c r="AS2908" s="373">
        <f>PPMT('Assumptions (T&amp;D)'!$C$20,Model!Z$1,'Assumptions (T&amp;D)'!$C$23,Model!$AP$2866)</f>
        <v>-0.06896734309</v>
      </c>
      <c r="AT2908" s="373">
        <f>PPMT('Assumptions (T&amp;D)'!$C$20,Model!AA$1,'Assumptions (T&amp;D)'!$C$23,Model!$AP$2866)</f>
        <v>-0.07224329189</v>
      </c>
      <c r="AU2908" s="373">
        <f>PPMT('Assumptions (T&amp;D)'!$C$20,Model!AB$1,'Assumptions (T&amp;D)'!$C$23,Model!$AP$2866)</f>
        <v>-0.07567484825</v>
      </c>
      <c r="AV2908" s="373">
        <f>PPMT('Assumptions (T&amp;D)'!$C$20,Model!AC$1,'Assumptions (T&amp;D)'!$C$23,Model!$AP$2866)</f>
        <v>-0.07926940354</v>
      </c>
      <c r="AW2908" s="373">
        <f>PPMT('Assumptions (T&amp;D)'!$C$20,Model!AD$1,'Assumptions (T&amp;D)'!$C$23,Model!$AP$2866)</f>
        <v>-0.08303470021</v>
      </c>
      <c r="AX2908" s="373">
        <f>PPMT('Assumptions (T&amp;D)'!$C$20,Model!AE$1,'Assumptions (T&amp;D)'!$C$23,Model!$AP$2866)</f>
        <v>-0.08697884847</v>
      </c>
      <c r="AY2908" s="373">
        <f>PPMT('Assumptions (T&amp;D)'!$C$20,Model!AF$1,'Assumptions (T&amp;D)'!$C$23,Model!$AP$2866)</f>
        <v>-0.09111034377</v>
      </c>
      <c r="AZ2908" s="373">
        <f>PPMT('Assumptions (T&amp;D)'!$C$20,Model!AG$1,'Assumptions (T&amp;D)'!$C$23,Model!$AP$2866)</f>
        <v>-0.0954380851</v>
      </c>
      <c r="BA2908" s="373">
        <f>PPMT('Assumptions (T&amp;D)'!$C$20,Model!AH$1,'Assumptions (T&amp;D)'!$C$23,Model!$AP$2866)</f>
        <v>-0.09997139415</v>
      </c>
      <c r="BB2908" s="373">
        <f>PPMT('Assumptions (T&amp;D)'!$C$20,Model!AI$1,'Assumptions (T&amp;D)'!$C$23,Model!$AP$2866)</f>
        <v>-0.1047200354</v>
      </c>
      <c r="BC2908" s="373">
        <f>PPMT('Assumptions (T&amp;D)'!$C$20,Model!AJ$1,'Assumptions (T&amp;D)'!$C$23,Model!$AP$2866)</f>
        <v>-0.109694237</v>
      </c>
      <c r="BD2908" s="373">
        <f>PPMT('Assumptions (T&amp;D)'!$C$20,Model!AK$1,'Assumptions (T&amp;D)'!$C$23,Model!$AP$2866)</f>
        <v>-0.1149047133</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-0.06178812521</v>
      </c>
      <c r="AR2909" s="373">
        <f>PPMT('Assumptions (T&amp;D)'!$C$20,Model!X$1,'Assumptions (T&amp;D)'!$C$23,Model!$AQ$2866)</f>
        <v>-0.06472306116</v>
      </c>
      <c r="AS2909" s="373">
        <f>PPMT('Assumptions (T&amp;D)'!$C$20,Model!Y$1,'Assumptions (T&amp;D)'!$C$23,Model!$AQ$2866)</f>
        <v>-0.06779740656</v>
      </c>
      <c r="AT2909" s="373">
        <f>PPMT('Assumptions (T&amp;D)'!$C$20,Model!Z$1,'Assumptions (T&amp;D)'!$C$23,Model!$AQ$2866)</f>
        <v>-0.07101778337</v>
      </c>
      <c r="AU2909" s="373">
        <f>PPMT('Assumptions (T&amp;D)'!$C$20,Model!AA$1,'Assumptions (T&amp;D)'!$C$23,Model!$AQ$2866)</f>
        <v>-0.07439112808</v>
      </c>
      <c r="AV2909" s="373">
        <f>PPMT('Assumptions (T&amp;D)'!$C$20,Model!AB$1,'Assumptions (T&amp;D)'!$C$23,Model!$AQ$2866)</f>
        <v>-0.07792470667</v>
      </c>
      <c r="AW2909" s="373">
        <f>PPMT('Assumptions (T&amp;D)'!$C$20,Model!AC$1,'Assumptions (T&amp;D)'!$C$23,Model!$AQ$2866)</f>
        <v>-0.08162613023</v>
      </c>
      <c r="AX2909" s="373">
        <f>PPMT('Assumptions (T&amp;D)'!$C$20,Model!AD$1,'Assumptions (T&amp;D)'!$C$23,Model!$AQ$2866)</f>
        <v>-0.08550337142</v>
      </c>
      <c r="AY2909" s="373">
        <f>PPMT('Assumptions (T&amp;D)'!$C$20,Model!AE$1,'Assumptions (T&amp;D)'!$C$23,Model!$AQ$2866)</f>
        <v>-0.08956478156</v>
      </c>
      <c r="AZ2909" s="373">
        <f>PPMT('Assumptions (T&amp;D)'!$C$20,Model!AF$1,'Assumptions (T&amp;D)'!$C$23,Model!$AQ$2866)</f>
        <v>-0.09381910869</v>
      </c>
      <c r="BA2909" s="373">
        <f>PPMT('Assumptions (T&amp;D)'!$C$20,Model!AG$1,'Assumptions (T&amp;D)'!$C$23,Model!$AQ$2866)</f>
        <v>-0.09827551635</v>
      </c>
      <c r="BB2909" s="373">
        <f>PPMT('Assumptions (T&amp;D)'!$C$20,Model!AH$1,'Assumptions (T&amp;D)'!$C$23,Model!$AQ$2866)</f>
        <v>-0.1029436034</v>
      </c>
      <c r="BC2909" s="373">
        <f>PPMT('Assumptions (T&amp;D)'!$C$20,Model!AI$1,'Assumptions (T&amp;D)'!$C$23,Model!$AQ$2866)</f>
        <v>-0.1078334245</v>
      </c>
      <c r="BD2909" s="373">
        <f>PPMT('Assumptions (T&amp;D)'!$C$20,Model!AJ$1,'Assumptions (T&amp;D)'!$C$23,Model!$AQ$2866)</f>
        <v>-0.1129555122</v>
      </c>
      <c r="BE2909" s="373">
        <f>PPMT('Assumptions (T&amp;D)'!$C$20,Model!AK$1,'Assumptions (T&amp;D)'!$C$23,Model!$AQ$2866)</f>
        <v>-0.118320899</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-0.06361914347</v>
      </c>
      <c r="AS2910" s="373">
        <f>PPMT('Assumptions (T&amp;D)'!$C$20,Model!X$1,'Assumptions (T&amp;D)'!$C$23,Model!$AR$2866)</f>
        <v>-0.06664105279</v>
      </c>
      <c r="AT2910" s="373">
        <f>PPMT('Assumptions (T&amp;D)'!$C$20,Model!Y$1,'Assumptions (T&amp;D)'!$C$23,Model!$AR$2866)</f>
        <v>-0.0698065028</v>
      </c>
      <c r="AU2910" s="373">
        <f>PPMT('Assumptions (T&amp;D)'!$C$20,Model!Z$1,'Assumptions (T&amp;D)'!$C$23,Model!$AR$2866)</f>
        <v>-0.07312231168</v>
      </c>
      <c r="AV2910" s="373">
        <f>PPMT('Assumptions (T&amp;D)'!$C$20,Model!AA$1,'Assumptions (T&amp;D)'!$C$23,Model!$AR$2866)</f>
        <v>-0.07659562148</v>
      </c>
      <c r="AW2910" s="373">
        <f>PPMT('Assumptions (T&amp;D)'!$C$20,Model!AB$1,'Assumptions (T&amp;D)'!$C$23,Model!$AR$2866)</f>
        <v>-0.0802339135</v>
      </c>
      <c r="AX2910" s="373">
        <f>PPMT('Assumptions (T&amp;D)'!$C$20,Model!AC$1,'Assumptions (T&amp;D)'!$C$23,Model!$AR$2866)</f>
        <v>-0.08404502439</v>
      </c>
      <c r="AY2910" s="373">
        <f>PPMT('Assumptions (T&amp;D)'!$C$20,Model!AD$1,'Assumptions (T&amp;D)'!$C$23,Model!$AR$2866)</f>
        <v>-0.08803716305</v>
      </c>
      <c r="AZ2910" s="373">
        <f>PPMT('Assumptions (T&amp;D)'!$C$20,Model!AE$1,'Assumptions (T&amp;D)'!$C$23,Model!$AR$2866)</f>
        <v>-0.0922189283</v>
      </c>
      <c r="BA2910" s="373">
        <f>PPMT('Assumptions (T&amp;D)'!$C$20,Model!AF$1,'Assumptions (T&amp;D)'!$C$23,Model!$AR$2866)</f>
        <v>-0.09659932739</v>
      </c>
      <c r="BB2910" s="373">
        <f>PPMT('Assumptions (T&amp;D)'!$C$20,Model!AG$1,'Assumptions (T&amp;D)'!$C$23,Model!$AR$2866)</f>
        <v>-0.1011877954</v>
      </c>
      <c r="BC2910" s="373">
        <f>PPMT('Assumptions (T&amp;D)'!$C$20,Model!AH$1,'Assumptions (T&amp;D)'!$C$23,Model!$AR$2866)</f>
        <v>-0.1059942157</v>
      </c>
      <c r="BD2910" s="373">
        <f>PPMT('Assumptions (T&amp;D)'!$C$20,Model!AI$1,'Assumptions (T&amp;D)'!$C$23,Model!$AR$2866)</f>
        <v>-0.111028941</v>
      </c>
      <c r="BE2910" s="373">
        <f>PPMT('Assumptions (T&amp;D)'!$C$20,Model!AJ$1,'Assumptions (T&amp;D)'!$C$23,Model!$AR$2866)</f>
        <v>-0.1163028157</v>
      </c>
      <c r="BF2910" s="373">
        <f>PPMT('Assumptions (T&amp;D)'!$C$20,Model!AK$1,'Assumptions (T&amp;D)'!$C$23,Model!$AR$2866)</f>
        <v>-0.1218271994</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-0.06549838325</v>
      </c>
      <c r="AT2911" s="373">
        <f>PPMT('Assumptions (T&amp;D)'!$C$20,Model!X$1,'Assumptions (T&amp;D)'!$C$23,Model!$AS$2866)</f>
        <v>-0.06860955645</v>
      </c>
      <c r="AU2911" s="373">
        <f>PPMT('Assumptions (T&amp;D)'!$C$20,Model!Y$1,'Assumptions (T&amp;D)'!$C$23,Model!$AS$2866)</f>
        <v>-0.07186851038</v>
      </c>
      <c r="AV2911" s="373">
        <f>PPMT('Assumptions (T&amp;D)'!$C$20,Model!Z$1,'Assumptions (T&amp;D)'!$C$23,Model!$AS$2866)</f>
        <v>-0.07528226463</v>
      </c>
      <c r="AW2911" s="373">
        <f>PPMT('Assumptions (T&amp;D)'!$C$20,Model!AA$1,'Assumptions (T&amp;D)'!$C$23,Model!$AS$2866)</f>
        <v>-0.0788581722</v>
      </c>
      <c r="AX2911" s="373">
        <f>PPMT('Assumptions (T&amp;D)'!$C$20,Model!AB$1,'Assumptions (T&amp;D)'!$C$23,Model!$AS$2866)</f>
        <v>-0.08260393538</v>
      </c>
      <c r="AY2911" s="373">
        <f>PPMT('Assumptions (T&amp;D)'!$C$20,Model!AC$1,'Assumptions (T&amp;D)'!$C$23,Model!$AS$2866)</f>
        <v>-0.08652762231</v>
      </c>
      <c r="AZ2911" s="373">
        <f>PPMT('Assumptions (T&amp;D)'!$C$20,Model!AD$1,'Assumptions (T&amp;D)'!$C$23,Model!$AS$2866)</f>
        <v>-0.09063768437</v>
      </c>
      <c r="BA2911" s="373">
        <f>PPMT('Assumptions (T&amp;D)'!$C$20,Model!AE$1,'Assumptions (T&amp;D)'!$C$23,Model!$AS$2866)</f>
        <v>-0.09494297437</v>
      </c>
      <c r="BB2911" s="373">
        <f>PPMT('Assumptions (T&amp;D)'!$C$20,Model!AF$1,'Assumptions (T&amp;D)'!$C$23,Model!$AS$2866)</f>
        <v>-0.09945276566</v>
      </c>
      <c r="BC2911" s="373">
        <f>PPMT('Assumptions (T&amp;D)'!$C$20,Model!AG$1,'Assumptions (T&amp;D)'!$C$23,Model!$AS$2866)</f>
        <v>-0.104176772</v>
      </c>
      <c r="BD2911" s="373">
        <f>PPMT('Assumptions (T&amp;D)'!$C$20,Model!AH$1,'Assumptions (T&amp;D)'!$C$23,Model!$AS$2866)</f>
        <v>-0.1091251687</v>
      </c>
      <c r="BE2911" s="373">
        <f>PPMT('Assumptions (T&amp;D)'!$C$20,Model!AI$1,'Assumptions (T&amp;D)'!$C$23,Model!$AS$2866)</f>
        <v>-0.1143086142</v>
      </c>
      <c r="BF2911" s="373">
        <f>PPMT('Assumptions (T&amp;D)'!$C$20,Model!AJ$1,'Assumptions (T&amp;D)'!$C$23,Model!$AS$2866)</f>
        <v>-0.1197382734</v>
      </c>
      <c r="BG2911" s="373">
        <f>PPMT('Assumptions (T&amp;D)'!$C$20,Model!AK$1,'Assumptions (T&amp;D)'!$C$23,Model!$AS$2866)</f>
        <v>-0.1254258414</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-0.06742703502</v>
      </c>
      <c r="AU2912" s="373">
        <f>PPMT('Assumptions (T&amp;D)'!$C$20,Model!X$1,'Assumptions (T&amp;D)'!$C$23,Model!$AT$2866)</f>
        <v>-0.07062981919</v>
      </c>
      <c r="AV2912" s="373">
        <f>PPMT('Assumptions (T&amp;D)'!$C$20,Model!Y$1,'Assumptions (T&amp;D)'!$C$23,Model!$AT$2866)</f>
        <v>-0.0739847356</v>
      </c>
      <c r="AW2912" s="373">
        <f>PPMT('Assumptions (T&amp;D)'!$C$20,Model!Z$1,'Assumptions (T&amp;D)'!$C$23,Model!$AT$2866)</f>
        <v>-0.07749901054</v>
      </c>
      <c r="AX2912" s="373">
        <f>PPMT('Assumptions (T&amp;D)'!$C$20,Model!AA$1,'Assumptions (T&amp;D)'!$C$23,Model!$AT$2866)</f>
        <v>-0.08118021354</v>
      </c>
      <c r="AY2912" s="373">
        <f>PPMT('Assumptions (T&amp;D)'!$C$20,Model!AB$1,'Assumptions (T&amp;D)'!$C$23,Model!$AT$2866)</f>
        <v>-0.08503627368</v>
      </c>
      <c r="AZ2912" s="373">
        <f>PPMT('Assumptions (T&amp;D)'!$C$20,Model!AC$1,'Assumptions (T&amp;D)'!$C$23,Model!$AT$2866)</f>
        <v>-0.08907549668</v>
      </c>
      <c r="BA2912" s="373">
        <f>PPMT('Assumptions (T&amp;D)'!$C$20,Model!AD$1,'Assumptions (T&amp;D)'!$C$23,Model!$AT$2866)</f>
        <v>-0.09330658278</v>
      </c>
      <c r="BB2912" s="373">
        <f>PPMT('Assumptions (T&amp;D)'!$C$20,Model!AE$1,'Assumptions (T&amp;D)'!$C$23,Model!$AT$2866)</f>
        <v>-0.09773864546</v>
      </c>
      <c r="BC2912" s="373">
        <f>PPMT('Assumptions (T&amp;D)'!$C$20,Model!AF$1,'Assumptions (T&amp;D)'!$C$23,Model!$AT$2866)</f>
        <v>-0.1023812311</v>
      </c>
      <c r="BD2912" s="373">
        <f>PPMT('Assumptions (T&amp;D)'!$C$20,Model!AG$1,'Assumptions (T&amp;D)'!$C$23,Model!$AT$2866)</f>
        <v>-0.1072443396</v>
      </c>
      <c r="BE2912" s="373">
        <f>PPMT('Assumptions (T&amp;D)'!$C$20,Model!AH$1,'Assumptions (T&amp;D)'!$C$23,Model!$AT$2866)</f>
        <v>-0.1123384457</v>
      </c>
      <c r="BF2912" s="373">
        <f>PPMT('Assumptions (T&amp;D)'!$C$20,Model!AI$1,'Assumptions (T&amp;D)'!$C$23,Model!$AT$2866)</f>
        <v>-0.1176745219</v>
      </c>
      <c r="BG2912" s="373">
        <f>PPMT('Assumptions (T&amp;D)'!$C$20,Model!AJ$1,'Assumptions (T&amp;D)'!$C$23,Model!$AT$2866)</f>
        <v>-0.1232640617</v>
      </c>
      <c r="BH2912" s="373">
        <f>PPMT('Assumptions (T&amp;D)'!$C$20,Model!AK$1,'Assumptions (T&amp;D)'!$C$23,Model!$AT$2866)</f>
        <v>-0.1291191046</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-0.0694063175</v>
      </c>
      <c r="AV2913" s="373">
        <f>PPMT('Assumptions (T&amp;D)'!$C$20,Model!X$1,'Assumptions (T&amp;D)'!$C$23,Model!$AU$2866)</f>
        <v>-0.07270311759</v>
      </c>
      <c r="AW2913" s="373">
        <f>PPMT('Assumptions (T&amp;D)'!$C$20,Model!Y$1,'Assumptions (T&amp;D)'!$C$23,Model!$AU$2866)</f>
        <v>-0.07615651567</v>
      </c>
      <c r="AX2913" s="373">
        <f>PPMT('Assumptions (T&amp;D)'!$C$20,Model!Z$1,'Assumptions (T&amp;D)'!$C$23,Model!$AU$2866)</f>
        <v>-0.07977395017</v>
      </c>
      <c r="AY2913" s="373">
        <f>PPMT('Assumptions (T&amp;D)'!$C$20,Model!AA$1,'Assumptions (T&amp;D)'!$C$23,Model!$AU$2866)</f>
        <v>-0.0835632128</v>
      </c>
      <c r="AZ2913" s="373">
        <f>PPMT('Assumptions (T&amp;D)'!$C$20,Model!AB$1,'Assumptions (T&amp;D)'!$C$23,Model!$AU$2866)</f>
        <v>-0.08753246541</v>
      </c>
      <c r="BA2913" s="373">
        <f>PPMT('Assumptions (T&amp;D)'!$C$20,Model!AC$1,'Assumptions (T&amp;D)'!$C$23,Model!$AU$2866)</f>
        <v>-0.09169025751</v>
      </c>
      <c r="BB2913" s="373">
        <f>PPMT('Assumptions (T&amp;D)'!$C$20,Model!AD$1,'Assumptions (T&amp;D)'!$C$23,Model!$AU$2866)</f>
        <v>-0.09604554475</v>
      </c>
      <c r="BC2913" s="373">
        <f>PPMT('Assumptions (T&amp;D)'!$C$20,Model!AE$1,'Assumptions (T&amp;D)'!$C$23,Model!$AU$2866)</f>
        <v>-0.1006077081</v>
      </c>
      <c r="BD2913" s="373">
        <f>PPMT('Assumptions (T&amp;D)'!$C$20,Model!AF$1,'Assumptions (T&amp;D)'!$C$23,Model!$AU$2866)</f>
        <v>-0.1053865743</v>
      </c>
      <c r="BE2913" s="373">
        <f>PPMT('Assumptions (T&amp;D)'!$C$20,Model!AG$1,'Assumptions (T&amp;D)'!$C$23,Model!$AU$2866)</f>
        <v>-0.1103924365</v>
      </c>
      <c r="BF2913" s="373">
        <f>PPMT('Assumptions (T&amp;D)'!$C$20,Model!AH$1,'Assumptions (T&amp;D)'!$C$23,Model!$AU$2866)</f>
        <v>-0.1156360773</v>
      </c>
      <c r="BG2913" s="373">
        <f>PPMT('Assumptions (T&amp;D)'!$C$20,Model!AI$1,'Assumptions (T&amp;D)'!$C$23,Model!$AU$2866)</f>
        <v>-0.1211287909</v>
      </c>
      <c r="BH2913" s="373">
        <f>PPMT('Assumptions (T&amp;D)'!$C$20,Model!AJ$1,'Assumptions (T&amp;D)'!$C$23,Model!$AU$2866)</f>
        <v>-0.1268824085</v>
      </c>
      <c r="BI2913" s="373">
        <f>PPMT('Assumptions (T&amp;D)'!$C$20,Model!AK$1,'Assumptions (T&amp;D)'!$C$23,Model!$AU$2866)</f>
        <v>-0.1329093229</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-0.07143747826</v>
      </c>
      <c r="AW2914" s="373">
        <f>PPMT('Assumptions (T&amp;D)'!$C$20,Model!X$1,'Assumptions (T&amp;D)'!$C$23,Model!$AV$2866)</f>
        <v>-0.07483075847</v>
      </c>
      <c r="AX2914" s="373">
        <f>PPMT('Assumptions (T&amp;D)'!$C$20,Model!Y$1,'Assumptions (T&amp;D)'!$C$23,Model!$AV$2866)</f>
        <v>-0.0783852195</v>
      </c>
      <c r="AY2914" s="373">
        <f>PPMT('Assumptions (T&amp;D)'!$C$20,Model!Z$1,'Assumptions (T&amp;D)'!$C$23,Model!$AV$2866)</f>
        <v>-0.08210851743</v>
      </c>
      <c r="AZ2914" s="373">
        <f>PPMT('Assumptions (T&amp;D)'!$C$20,Model!AA$1,'Assumptions (T&amp;D)'!$C$23,Model!$AV$2866)</f>
        <v>-0.086008672</v>
      </c>
      <c r="BA2914" s="373">
        <f>PPMT('Assumptions (T&amp;D)'!$C$20,Model!AB$1,'Assumptions (T&amp;D)'!$C$23,Model!$AV$2866)</f>
        <v>-0.09009408392</v>
      </c>
      <c r="BB2914" s="373">
        <f>PPMT('Assumptions (T&amp;D)'!$C$20,Model!AC$1,'Assumptions (T&amp;D)'!$C$23,Model!$AV$2866)</f>
        <v>-0.09437355291</v>
      </c>
      <c r="BC2914" s="373">
        <f>PPMT('Assumptions (T&amp;D)'!$C$20,Model!AD$1,'Assumptions (T&amp;D)'!$C$23,Model!$AV$2866)</f>
        <v>-0.09885629667</v>
      </c>
      <c r="BD2914" s="373">
        <f>PPMT('Assumptions (T&amp;D)'!$C$20,Model!AE$1,'Assumptions (T&amp;D)'!$C$23,Model!$AV$2866)</f>
        <v>-0.1035519708</v>
      </c>
      <c r="BE2914" s="373">
        <f>PPMT('Assumptions (T&amp;D)'!$C$20,Model!AF$1,'Assumptions (T&amp;D)'!$C$23,Model!$AV$2866)</f>
        <v>-0.1084706894</v>
      </c>
      <c r="BF2914" s="373">
        <f>PPMT('Assumptions (T&amp;D)'!$C$20,Model!AG$1,'Assumptions (T&amp;D)'!$C$23,Model!$AV$2866)</f>
        <v>-0.1136230471</v>
      </c>
      <c r="BG2914" s="373">
        <f>PPMT('Assumptions (T&amp;D)'!$C$20,Model!AH$1,'Assumptions (T&amp;D)'!$C$23,Model!$AV$2866)</f>
        <v>-0.1190201419</v>
      </c>
      <c r="BH2914" s="373">
        <f>PPMT('Assumptions (T&amp;D)'!$C$20,Model!AI$1,'Assumptions (T&amp;D)'!$C$23,Model!$AV$2866)</f>
        <v>-0.1246735986</v>
      </c>
      <c r="BI2914" s="373">
        <f>PPMT('Assumptions (T&amp;D)'!$C$20,Model!AJ$1,'Assumptions (T&amp;D)'!$C$23,Model!$AV$2866)</f>
        <v>-0.1305955945</v>
      </c>
      <c r="BJ2914" s="373">
        <f>PPMT('Assumptions (T&amp;D)'!$C$20,Model!AK$1,'Assumptions (T&amp;D)'!$C$23,Model!$AV$2866)</f>
        <v>-0.1367988853</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-0.07352179437</v>
      </c>
      <c r="AX2915" s="373">
        <f>PPMT('Assumptions (T&amp;D)'!$C$20,Model!X$1,'Assumptions (T&amp;D)'!$C$23,Model!$AW$2866)</f>
        <v>-0.07701407961</v>
      </c>
      <c r="AY2915" s="373">
        <f>PPMT('Assumptions (T&amp;D)'!$C$20,Model!Y$1,'Assumptions (T&amp;D)'!$C$23,Model!$AW$2866)</f>
        <v>-0.08067224839</v>
      </c>
      <c r="AZ2915" s="373">
        <f>PPMT('Assumptions (T&amp;D)'!$C$20,Model!Z$1,'Assumptions (T&amp;D)'!$C$23,Model!$AW$2866)</f>
        <v>-0.08450418019</v>
      </c>
      <c r="BA2915" s="373">
        <f>PPMT('Assumptions (T&amp;D)'!$C$20,Model!AA$1,'Assumptions (T&amp;D)'!$C$23,Model!$AW$2866)</f>
        <v>-0.08851812875</v>
      </c>
      <c r="BB2915" s="373">
        <f>PPMT('Assumptions (T&amp;D)'!$C$20,Model!AB$1,'Assumptions (T&amp;D)'!$C$23,Model!$AW$2866)</f>
        <v>-0.09272273986</v>
      </c>
      <c r="BC2915" s="373">
        <f>PPMT('Assumptions (T&amp;D)'!$C$20,Model!AC$1,'Assumptions (T&amp;D)'!$C$23,Model!$AW$2866)</f>
        <v>-0.09712707</v>
      </c>
      <c r="BD2915" s="373">
        <f>PPMT('Assumptions (T&amp;D)'!$C$20,Model!AD$1,'Assumptions (T&amp;D)'!$C$23,Model!$AW$2866)</f>
        <v>-0.1017406058</v>
      </c>
      <c r="BE2915" s="373">
        <f>PPMT('Assumptions (T&amp;D)'!$C$20,Model!AE$1,'Assumptions (T&amp;D)'!$C$23,Model!$AW$2866)</f>
        <v>-0.1065732846</v>
      </c>
      <c r="BF2915" s="373">
        <f>PPMT('Assumptions (T&amp;D)'!$C$20,Model!AF$1,'Assumptions (T&amp;D)'!$C$23,Model!$AW$2866)</f>
        <v>-0.1116355156</v>
      </c>
      <c r="BG2915" s="373">
        <f>PPMT('Assumptions (T&amp;D)'!$C$20,Model!AG$1,'Assumptions (T&amp;D)'!$C$23,Model!$AW$2866)</f>
        <v>-0.1169382026</v>
      </c>
      <c r="BH2915" s="373">
        <f>PPMT('Assumptions (T&amp;D)'!$C$20,Model!AH$1,'Assumptions (T&amp;D)'!$C$23,Model!$AW$2866)</f>
        <v>-0.1224927672</v>
      </c>
      <c r="BI2915" s="373">
        <f>PPMT('Assumptions (T&amp;D)'!$C$20,Model!AI$1,'Assumptions (T&amp;D)'!$C$23,Model!$AW$2866)</f>
        <v>-0.1283111737</v>
      </c>
      <c r="BJ2915" s="373">
        <f>PPMT('Assumptions (T&amp;D)'!$C$20,Model!AJ$1,'Assumptions (T&amp;D)'!$C$23,Model!$AW$2866)</f>
        <v>-0.1344059544</v>
      </c>
      <c r="BK2915" s="373">
        <f>PPMT('Assumptions (T&amp;D)'!$C$20,Model!AK$1,'Assumptions (T&amp;D)'!$C$23,Model!$AW$2866)</f>
        <v>-0.1407902373</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-0.07566057316</v>
      </c>
      <c r="AY2916" s="373">
        <f>PPMT('Assumptions (T&amp;D)'!$C$20,Model!X$1,'Assumptions (T&amp;D)'!$C$23,Model!$AX$2866)</f>
        <v>-0.07925445039</v>
      </c>
      <c r="AZ2916" s="373">
        <f>PPMT('Assumptions (T&amp;D)'!$C$20,Model!Y$1,'Assumptions (T&amp;D)'!$C$23,Model!$AX$2866)</f>
        <v>-0.08301903678</v>
      </c>
      <c r="BA2916" s="373">
        <f>PPMT('Assumptions (T&amp;D)'!$C$20,Model!Z$1,'Assumptions (T&amp;D)'!$C$23,Model!$AX$2866)</f>
        <v>-0.08696244103</v>
      </c>
      <c r="BB2916" s="373">
        <f>PPMT('Assumptions (T&amp;D)'!$C$20,Model!AA$1,'Assumptions (T&amp;D)'!$C$23,Model!$AX$2866)</f>
        <v>-0.09109315698</v>
      </c>
      <c r="BC2916" s="373">
        <f>PPMT('Assumptions (T&amp;D)'!$C$20,Model!AB$1,'Assumptions (T&amp;D)'!$C$23,Model!$AX$2866)</f>
        <v>-0.09542008193</v>
      </c>
      <c r="BD2916" s="373">
        <f>PPMT('Assumptions (T&amp;D)'!$C$20,Model!AC$1,'Assumptions (T&amp;D)'!$C$23,Model!$AX$2866)</f>
        <v>-0.09995253583</v>
      </c>
      <c r="BE2916" s="373">
        <f>PPMT('Assumptions (T&amp;D)'!$C$20,Model!AD$1,'Assumptions (T&amp;D)'!$C$23,Model!$AX$2866)</f>
        <v>-0.1047002813</v>
      </c>
      <c r="BF2916" s="373">
        <f>PPMT('Assumptions (T&amp;D)'!$C$20,Model!AE$1,'Assumptions (T&amp;D)'!$C$23,Model!$AX$2866)</f>
        <v>-0.1096735446</v>
      </c>
      <c r="BG2916" s="373">
        <f>PPMT('Assumptions (T&amp;D)'!$C$20,Model!AF$1,'Assumptions (T&amp;D)'!$C$23,Model!$AX$2866)</f>
        <v>-0.114883038</v>
      </c>
      <c r="BH2916" s="373">
        <f>PPMT('Assumptions (T&amp;D)'!$C$20,Model!AG$1,'Assumptions (T&amp;D)'!$C$23,Model!$AX$2866)</f>
        <v>-0.1203399823</v>
      </c>
      <c r="BI2916" s="373">
        <f>PPMT('Assumptions (T&amp;D)'!$C$20,Model!AH$1,'Assumptions (T&amp;D)'!$C$23,Model!$AX$2866)</f>
        <v>-0.1260561315</v>
      </c>
      <c r="BJ2916" s="373">
        <f>PPMT('Assumptions (T&amp;D)'!$C$20,Model!AI$1,'Assumptions (T&amp;D)'!$C$23,Model!$AX$2866)</f>
        <v>-0.1320437977</v>
      </c>
      <c r="BK2916" s="373">
        <f>PPMT('Assumptions (T&amp;D)'!$C$20,Model!AJ$1,'Assumptions (T&amp;D)'!$C$23,Model!$AX$2866)</f>
        <v>-0.1383158781</v>
      </c>
      <c r="BL2916" s="373">
        <f>PPMT('Assumptions (T&amp;D)'!$C$20,Model!AK$1,'Assumptions (T&amp;D)'!$C$23,Model!$AX$2866)</f>
        <v>-0.1448858823</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-0.07785515283</v>
      </c>
      <c r="AZ2917" s="373">
        <f>PPMT('Assumptions (T&amp;D)'!$C$20,Model!X$1,'Assumptions (T&amp;D)'!$C$23,Model!$AY$2866)</f>
        <v>-0.08155327259</v>
      </c>
      <c r="BA2917" s="373">
        <f>PPMT('Assumptions (T&amp;D)'!$C$20,Model!Y$1,'Assumptions (T&amp;D)'!$C$23,Model!$AY$2866)</f>
        <v>-0.08542705304</v>
      </c>
      <c r="BB2917" s="373">
        <f>PPMT('Assumptions (T&amp;D)'!$C$20,Model!Z$1,'Assumptions (T&amp;D)'!$C$23,Model!$AY$2866)</f>
        <v>-0.08948483806</v>
      </c>
      <c r="BC2917" s="373">
        <f>PPMT('Assumptions (T&amp;D)'!$C$20,Model!AA$1,'Assumptions (T&amp;D)'!$C$23,Model!$AY$2866)</f>
        <v>-0.09373536787</v>
      </c>
      <c r="BD2917" s="373">
        <f>PPMT('Assumptions (T&amp;D)'!$C$20,Model!AB$1,'Assumptions (T&amp;D)'!$C$23,Model!$AY$2866)</f>
        <v>-0.09818779784</v>
      </c>
      <c r="BE2917" s="373">
        <f>PPMT('Assumptions (T&amp;D)'!$C$20,Model!AC$1,'Assumptions (T&amp;D)'!$C$23,Model!$AY$2866)</f>
        <v>-0.1028517182</v>
      </c>
      <c r="BF2917" s="373">
        <f>PPMT('Assumptions (T&amp;D)'!$C$20,Model!AD$1,'Assumptions (T&amp;D)'!$C$23,Model!$AY$2866)</f>
        <v>-0.1077371749</v>
      </c>
      <c r="BG2917" s="373">
        <f>PPMT('Assumptions (T&amp;D)'!$C$20,Model!AE$1,'Assumptions (T&amp;D)'!$C$23,Model!$AY$2866)</f>
        <v>-0.1128546907</v>
      </c>
      <c r="BH2917" s="373">
        <f>PPMT('Assumptions (T&amp;D)'!$C$20,Model!AF$1,'Assumptions (T&amp;D)'!$C$23,Model!$AY$2866)</f>
        <v>-0.1182152885</v>
      </c>
      <c r="BI2917" s="373">
        <f>PPMT('Assumptions (T&amp;D)'!$C$20,Model!AG$1,'Assumptions (T&amp;D)'!$C$23,Model!$AY$2866)</f>
        <v>-0.1238305147</v>
      </c>
      <c r="BJ2917" s="373">
        <f>PPMT('Assumptions (T&amp;D)'!$C$20,Model!AH$1,'Assumptions (T&amp;D)'!$C$23,Model!$AY$2866)</f>
        <v>-0.1297124641</v>
      </c>
      <c r="BK2917" s="373">
        <f>PPMT('Assumptions (T&amp;D)'!$C$20,Model!AI$1,'Assumptions (T&amp;D)'!$C$23,Model!$AY$2866)</f>
        <v>-0.1358738062</v>
      </c>
      <c r="BL2917" s="373">
        <f>PPMT('Assumptions (T&amp;D)'!$C$20,Model!AJ$1,'Assumptions (T&amp;D)'!$C$23,Model!$AY$2866)</f>
        <v>-0.142327812</v>
      </c>
      <c r="BM2917" s="373">
        <f>PPMT('Assumptions (T&amp;D)'!$C$20,Model!AK$1,'Assumptions (T&amp;D)'!$C$23,Model!$AY$2866)</f>
        <v>-0.149088383</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-0.0801069032</v>
      </c>
      <c r="BA2918" s="373">
        <f>PPMT('Assumptions (T&amp;D)'!$C$20,Model!X$1,'Assumptions (T&amp;D)'!$C$23,Model!$AZ$2866)</f>
        <v>-0.0839119811</v>
      </c>
      <c r="BB2918" s="373">
        <f>PPMT('Assumptions (T&amp;D)'!$C$20,Model!Y$1,'Assumptions (T&amp;D)'!$C$23,Model!$AZ$2866)</f>
        <v>-0.08789780021</v>
      </c>
      <c r="BC2918" s="373">
        <f>PPMT('Assumptions (T&amp;D)'!$C$20,Model!Z$1,'Assumptions (T&amp;D)'!$C$23,Model!$AZ$2866)</f>
        <v>-0.09207294572</v>
      </c>
      <c r="BD2918" s="373">
        <f>PPMT('Assumptions (T&amp;D)'!$C$20,Model!AA$1,'Assumptions (T&amp;D)'!$C$23,Model!$AZ$2866)</f>
        <v>-0.09644641064</v>
      </c>
      <c r="BE2918" s="373">
        <f>PPMT('Assumptions (T&amp;D)'!$C$20,Model!AB$1,'Assumptions (T&amp;D)'!$C$23,Model!$AZ$2866)</f>
        <v>-0.1010276151</v>
      </c>
      <c r="BF2918" s="373">
        <f>PPMT('Assumptions (T&amp;D)'!$C$20,Model!AC$1,'Assumptions (T&amp;D)'!$C$23,Model!$AZ$2866)</f>
        <v>-0.1058264269</v>
      </c>
      <c r="BG2918" s="373">
        <f>PPMT('Assumptions (T&amp;D)'!$C$20,Model!AD$1,'Assumptions (T&amp;D)'!$C$23,Model!$AZ$2866)</f>
        <v>-0.1108531821</v>
      </c>
      <c r="BH2918" s="373">
        <f>PPMT('Assumptions (T&amp;D)'!$C$20,Model!AE$1,'Assumptions (T&amp;D)'!$C$23,Model!$AZ$2866)</f>
        <v>-0.1161187083</v>
      </c>
      <c r="BI2918" s="373">
        <f>PPMT('Assumptions (T&amp;D)'!$C$20,Model!AF$1,'Assumptions (T&amp;D)'!$C$23,Model!$AZ$2866)</f>
        <v>-0.1216343469</v>
      </c>
      <c r="BJ2918" s="373">
        <f>PPMT('Assumptions (T&amp;D)'!$C$20,Model!AG$1,'Assumptions (T&amp;D)'!$C$23,Model!$AZ$2866)</f>
        <v>-0.1274119784</v>
      </c>
      <c r="BK2918" s="373">
        <f>PPMT('Assumptions (T&amp;D)'!$C$20,Model!AH$1,'Assumptions (T&amp;D)'!$C$23,Model!$AZ$2866)</f>
        <v>-0.1334640474</v>
      </c>
      <c r="BL2918" s="373">
        <f>PPMT('Assumptions (T&amp;D)'!$C$20,Model!AI$1,'Assumptions (T&amp;D)'!$C$23,Model!$AZ$2866)</f>
        <v>-0.1398035896</v>
      </c>
      <c r="BM2918" s="373">
        <f>PPMT('Assumptions (T&amp;D)'!$C$20,Model!AJ$1,'Assumptions (T&amp;D)'!$C$23,Model!$AZ$2866)</f>
        <v>-0.1464442601</v>
      </c>
      <c r="BN2918" s="373">
        <f>PPMT('Assumptions (T&amp;D)'!$C$20,Model!AK$1,'Assumptions (T&amp;D)'!$C$23,Model!$AZ$2866)</f>
        <v>-0.1534003625</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-0.08168885195</v>
      </c>
      <c r="BB2919" s="373">
        <f>PPMT('Assumptions (T&amp;D)'!$C$20,Model!X$1,'Assumptions (T&amp;D)'!$C$23,Model!$BA$2866)</f>
        <v>-0.08556907242</v>
      </c>
      <c r="BC2919" s="373">
        <f>PPMT('Assumptions (T&amp;D)'!$C$20,Model!Y$1,'Assumptions (T&amp;D)'!$C$23,Model!$BA$2866)</f>
        <v>-0.08963360336</v>
      </c>
      <c r="BD2919" s="373">
        <f>PPMT('Assumptions (T&amp;D)'!$C$20,Model!Z$1,'Assumptions (T&amp;D)'!$C$23,Model!$BA$2866)</f>
        <v>-0.09389119952</v>
      </c>
      <c r="BE2919" s="373">
        <f>PPMT('Assumptions (T&amp;D)'!$C$20,Model!AA$1,'Assumptions (T&amp;D)'!$C$23,Model!$BA$2866)</f>
        <v>-0.09835103149</v>
      </c>
      <c r="BF2919" s="373">
        <f>PPMT('Assumptions (T&amp;D)'!$C$20,Model!AB$1,'Assumptions (T&amp;D)'!$C$23,Model!$BA$2866)</f>
        <v>-0.1030227055</v>
      </c>
      <c r="BG2919" s="373">
        <f>PPMT('Assumptions (T&amp;D)'!$C$20,Model!AC$1,'Assumptions (T&amp;D)'!$C$23,Model!$BA$2866)</f>
        <v>-0.107916284</v>
      </c>
      <c r="BH2919" s="373">
        <f>PPMT('Assumptions (T&amp;D)'!$C$20,Model!AD$1,'Assumptions (T&amp;D)'!$C$23,Model!$BA$2866)</f>
        <v>-0.1130423075</v>
      </c>
      <c r="BI2919" s="373">
        <f>PPMT('Assumptions (T&amp;D)'!$C$20,Model!AE$1,'Assumptions (T&amp;D)'!$C$23,Model!$BA$2866)</f>
        <v>-0.1184118171</v>
      </c>
      <c r="BJ2919" s="373">
        <f>PPMT('Assumptions (T&amp;D)'!$C$20,Model!AF$1,'Assumptions (T&amp;D)'!$C$23,Model!$BA$2866)</f>
        <v>-0.1240363784</v>
      </c>
      <c r="BK2919" s="373">
        <f>PPMT('Assumptions (T&amp;D)'!$C$20,Model!AG$1,'Assumptions (T&amp;D)'!$C$23,Model!$BA$2866)</f>
        <v>-0.1299281064</v>
      </c>
      <c r="BL2919" s="373">
        <f>PPMT('Assumptions (T&amp;D)'!$C$20,Model!AH$1,'Assumptions (T&amp;D)'!$C$23,Model!$BA$2866)</f>
        <v>-0.1360996914</v>
      </c>
      <c r="BM2919" s="373">
        <f>PPMT('Assumptions (T&amp;D)'!$C$20,Model!AI$1,'Assumptions (T&amp;D)'!$C$23,Model!$BA$2866)</f>
        <v>-0.1425644268</v>
      </c>
      <c r="BN2919" s="373">
        <f>PPMT('Assumptions (T&amp;D)'!$C$20,Model!AJ$1,'Assumptions (T&amp;D)'!$C$23,Model!$BA$2866)</f>
        <v>-0.1493362371</v>
      </c>
      <c r="BO2919" s="373">
        <f>PPMT('Assumptions (T&amp;D)'!$C$20,Model!AK$1,'Assumptions (T&amp;D) old'!$B$103,Model!$BA$2866)</f>
        <v>-0.1564297083</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-0.01181554579</v>
      </c>
      <c r="D2920" s="372">
        <f t="array" ref="D2920">SUM(IF(ISERROR(D2921:D2971),"",D2921:D2971))</f>
        <v>-0.0232438549</v>
      </c>
      <c r="E2920" s="372">
        <f t="array" ref="E2920">SUM(IF(ISERROR(E2921:E2971),"",E2921:E2971))</f>
        <v>-0.03312883126</v>
      </c>
      <c r="F2920" s="372">
        <f t="array" ref="F2920">SUM(IF(ISERROR(F2921:F2971),"",F2921:F2971))</f>
        <v>-0.0432559757</v>
      </c>
      <c r="G2920" s="372">
        <f t="array" ref="G2920">SUM(IF(ISERROR(G2921:G2971),"",G2921:G2971))</f>
        <v>-0.05463526463</v>
      </c>
      <c r="H2920" s="372">
        <f t="array" ref="H2920">SUM(IF(ISERROR(H2921:H2971),"",H2921:H2971))</f>
        <v>-0.06478080631</v>
      </c>
      <c r="I2920" s="372">
        <f t="array" ref="I2920">SUM(IF(ISERROR(I2921:I2971),"",I2921:I2971))</f>
        <v>-0.07975689332</v>
      </c>
      <c r="J2920" s="372">
        <f t="array" ref="J2920">SUM(IF(ISERROR(J2921:J2971),"",J2921:J2971))</f>
        <v>-0.09516191206</v>
      </c>
      <c r="K2920" s="372">
        <f t="array" ref="K2920">SUM(IF(ISERROR(K2921:K2971),"",K2921:K2971))</f>
        <v>-0.113814794</v>
      </c>
      <c r="L2920" s="372">
        <f t="array" ref="L2920">SUM(IF(ISERROR(L2921:L2971),"",L2921:L2971))</f>
        <v>-0.12635317</v>
      </c>
      <c r="M2920" s="372">
        <f t="array" ref="M2920">SUM(IF(ISERROR(M2921:M2971),"",M2921:M2971))</f>
        <v>-0.1397425717</v>
      </c>
      <c r="N2920" s="372">
        <f t="array" ref="N2920">SUM(IF(ISERROR(N2921:N2971),"",N2921:N2971))</f>
        <v>-0.1499438715</v>
      </c>
      <c r="O2920" s="372">
        <f t="array" ref="O2920">SUM(IF(ISERROR(O2921:O2971),"",O2921:O2971))</f>
        <v>-0.1628500474</v>
      </c>
      <c r="P2920" s="372">
        <f t="array" ref="P2920">SUM(IF(ISERROR(P2921:P2971),"",P2921:P2971))</f>
        <v>-0.1742613126</v>
      </c>
      <c r="Q2920" s="372">
        <f t="array" ref="Q2920">SUM(IF(ISERROR(Q2921:Q2971),"",Q2921:Q2971))</f>
        <v>-0.1871365291</v>
      </c>
      <c r="R2920" s="372">
        <f t="array" ref="R2920">SUM(IF(ISERROR(R2921:R2971),"",R2921:R2971))</f>
        <v>-0.2032656899</v>
      </c>
      <c r="S2920" s="372">
        <f t="array" ref="S2920">SUM(IF(ISERROR(S2921:S2971),"",S2921:S2971))</f>
        <v>-0.21688872</v>
      </c>
      <c r="T2920" s="372">
        <f t="array" ref="T2920">SUM(IF(ISERROR(T2921:T2971),"",T2921:T2971))</f>
        <v>-0.2280025705</v>
      </c>
      <c r="U2920" s="372">
        <f t="array" ref="U2920">SUM(IF(ISERROR(U2921:U2971),"",U2921:U2971))</f>
        <v>-0.2381220678</v>
      </c>
      <c r="V2920" s="372">
        <f t="array" ref="V2920">SUM(IF(ISERROR(V2921:V2971),"",V2921:V2971))</f>
        <v>-0.2480012162</v>
      </c>
      <c r="W2920" s="372">
        <f t="array" ref="W2920">SUM(IF(ISERROR(W2921:W2971),"",W2921:W2971))</f>
        <v>-0.2571905075</v>
      </c>
      <c r="X2920" s="372">
        <f t="array" ref="X2920">SUM(IF(ISERROR(X2921:X2971),"",X2921:X2971))</f>
        <v>-0.2663949416</v>
      </c>
      <c r="Y2920" s="372">
        <f t="array" ref="Y2920">SUM(IF(ISERROR(Y2921:Y2971),"",Y2921:Y2971))</f>
        <v>-0.2756270362</v>
      </c>
      <c r="Z2920" s="372">
        <f t="array" ref="Z2920">SUM(IF(ISERROR(Z2921:Z2971),"",Z2921:Z2971))</f>
        <v>-0.2849555804</v>
      </c>
      <c r="AA2920" s="372">
        <f t="array" ref="AA2920">SUM(IF(ISERROR(AA2921:AA2971),"",AA2921:AA2971))</f>
        <v>-0.2947291135</v>
      </c>
      <c r="AB2920" s="372">
        <f t="array" ref="AB2920">SUM(IF(ISERROR(AB2921:AB2971),"",AB2921:AB2971))</f>
        <v>-0.304449038</v>
      </c>
      <c r="AC2920" s="372">
        <f t="array" ref="AC2920">SUM(IF(ISERROR(AC2921:AC2971),"",AC2921:AC2971))</f>
        <v>-0.3142364415</v>
      </c>
      <c r="AD2920" s="372">
        <f t="array" ref="AD2920">SUM(IF(ISERROR(AD2921:AD2971),"",AD2921:AD2971))</f>
        <v>-0.3238489124</v>
      </c>
      <c r="AE2920" s="372">
        <f t="array" ref="AE2920">SUM(IF(ISERROR(AE2921:AE2971),"",AE2921:AE2971))</f>
        <v>-0.3335874089</v>
      </c>
      <c r="AF2920" s="372">
        <f t="array" ref="AF2920">SUM(IF(ISERROR(AF2921:AF2971),"",AF2921:AF2971))</f>
        <v>-0.343392278</v>
      </c>
      <c r="AG2920" s="372">
        <f t="array" ref="AG2920">SUM(IF(ISERROR(AG2921:AG2971),"",AG2921:AG2971))</f>
        <v>-0.3534877523</v>
      </c>
      <c r="AH2920" s="372">
        <f t="array" ref="AH2920">SUM(IF(ISERROR(AH2921:AH2971),"",AH2921:AH2971))</f>
        <v>-0.3642987333</v>
      </c>
      <c r="AI2920" s="372">
        <f t="array" ref="AI2920">SUM(IF(ISERROR(AI2921:AI2971),"",AI2921:AI2971))</f>
        <v>-0.3756492825</v>
      </c>
      <c r="AJ2920" s="372">
        <f t="array" ref="AJ2920">SUM(IF(ISERROR(AJ2921:AJ2971),"",AJ2921:AJ2971))</f>
        <v>-0.3873511428</v>
      </c>
      <c r="AK2920" s="372">
        <f t="array" ref="AK2920">SUM(IF(ISERROR(AK2921:AK2971),"",AK2921:AK2971))</f>
        <v>-0.3993568132</v>
      </c>
      <c r="AL2920" s="372">
        <f t="array" ref="AL2920">SUM(IF(ISERROR(AL2921:AL2971),"",AL2921:AL2971))</f>
        <v>-0.4116858524</v>
      </c>
      <c r="AM2920" s="372">
        <f t="array" ref="AM2920">SUM(IF(ISERROR(AM2921:AM2971),"",AM2921:AM2971))</f>
        <v>-0.4243077782</v>
      </c>
      <c r="AN2920" s="372">
        <f t="array" ref="AN2920">SUM(IF(ISERROR(AN2921:AN2971),"",AN2921:AN2971))</f>
        <v>-0.4372676686</v>
      </c>
      <c r="AO2920" s="372">
        <f t="array" ref="AO2920">SUM(IF(ISERROR(AO2921:AO2971),"",AO2921:AO2971))</f>
        <v>-0.4505739496</v>
      </c>
      <c r="AP2920" s="372">
        <f t="array" ref="AP2920">SUM(IF(ISERROR(AP2921:AP2971),"",AP2921:AP2971))</f>
        <v>-0.464235248</v>
      </c>
      <c r="AQ2920" s="372">
        <f t="array" ref="AQ2920">SUM(IF(ISERROR(AQ2921:AQ2971),"",AQ2921:AQ2971))</f>
        <v>-0.4782603963</v>
      </c>
      <c r="AR2920" s="372">
        <f t="array" ref="AR2920">SUM(IF(ISERROR(AR2921:AR2971),"",AR2921:AR2971))</f>
        <v>-0.4926584375</v>
      </c>
      <c r="AS2920" s="372">
        <f t="array" ref="AS2920">SUM(IF(ISERROR(AS2921:AS2971),"",AS2921:AS2971))</f>
        <v>-0.5074386298</v>
      </c>
      <c r="AT2920" s="372">
        <f t="array" ref="AT2920">SUM(IF(ISERROR(AT2921:AT2971),"",AT2921:AT2971))</f>
        <v>-0.5226104516</v>
      </c>
      <c r="AU2920" s="372">
        <f t="array" ref="AU2920">SUM(IF(ISERROR(AU2921:AU2971),"",AU2921:AU2971))</f>
        <v>-0.5381836067</v>
      </c>
      <c r="AV2920" s="372">
        <f t="array" ref="AV2920">SUM(IF(ISERROR(AV2921:AV2971),"",AV2921:AV2971))</f>
        <v>-0.5541680293</v>
      </c>
      <c r="AW2920" s="372">
        <f t="array" ref="AW2920">SUM(IF(ISERROR(AW2921:AW2971),"",AW2921:AW2971))</f>
        <v>-0.5705738897</v>
      </c>
      <c r="AX2920" s="372">
        <f t="array" ref="AX2920">SUM(IF(ISERROR(AX2921:AX2971),"",AX2921:AX2971))</f>
        <v>-0.5874115992</v>
      </c>
      <c r="AY2920" s="372">
        <f t="array" ref="AY2920">SUM(IF(ISERROR(AY2921:AY2971),"",AY2921:AY2971))</f>
        <v>-0.6046918161</v>
      </c>
      <c r="AZ2920" s="372">
        <f t="array" ref="AZ2920">SUM(IF(ISERROR(AZ2921:AZ2971),"",AZ2921:AZ2971))</f>
        <v>-0.6224254513</v>
      </c>
      <c r="BA2920" s="372">
        <f t="array" ref="BA2920">SUM(IF(ISERROR(BA2921:BA2971),"",BA2921:BA2971))</f>
        <v>-0.6398909981</v>
      </c>
      <c r="BB2920" s="372">
        <f t="array" ref="BB2920">SUM(IF(ISERROR(BB2921:BB2971),"",BB2921:BB2971))</f>
        <v>-0.5733115667</v>
      </c>
      <c r="BC2920" s="372">
        <f t="array" ref="BC2920">SUM(IF(ISERROR(BC2921:BC2971),"",BC2921:BC2971))</f>
        <v>-0.508802743</v>
      </c>
      <c r="BD2920" s="372">
        <f t="array" ref="BD2920">SUM(IF(ISERROR(BD2921:BD2971),"",BD2921:BD2971))</f>
        <v>-0.4466200455</v>
      </c>
      <c r="BE2920" s="372">
        <f t="array" ref="BE2920">SUM(IF(ISERROR(BE2921:BE2971),"",BE2921:BE2971))</f>
        <v>-0.3870352965</v>
      </c>
      <c r="BF2920" s="372">
        <f t="array" ref="BF2920">SUM(IF(ISERROR(BF2921:BF2971),"",BF2921:BF2971))</f>
        <v>-0.3303374995</v>
      </c>
      <c r="BG2920" s="372">
        <f t="array" ref="BG2920">SUM(IF(ISERROR(BG2921:BG2971),"",BG2921:BG2971))</f>
        <v>-0.2768337614</v>
      </c>
      <c r="BH2920" s="372">
        <f t="array" ref="BH2920">SUM(IF(ISERROR(BH2921:BH2971),"",BH2921:BH2971))</f>
        <v>-0.2268502603</v>
      </c>
      <c r="BI2920" s="372">
        <f t="array" ref="BI2920">SUM(IF(ISERROR(BI2921:BI2971),"",BI2921:BI2971))</f>
        <v>-0.1807332624</v>
      </c>
      <c r="BJ2920" s="372">
        <f t="array" ref="BJ2920">SUM(IF(ISERROR(BJ2921:BJ2971),"",BJ2921:BJ2971))</f>
        <v>-0.1388501896</v>
      </c>
      <c r="BK2920" s="372">
        <f t="array" ref="BK2920">SUM(IF(ISERROR(BK2921:BK2971),"",BK2921:BK2971))</f>
        <v>-0.1015907404</v>
      </c>
      <c r="BL2920" s="372">
        <f t="array" ref="BL2920">SUM(IF(ISERROR(BL2921:BL2971),"",BL2921:BL2971))</f>
        <v>-0.06936806678</v>
      </c>
      <c r="BM2920" s="372">
        <f t="array" ref="BM2920">SUM(IF(ISERROR(BM2921:BM2971),"",BM2921:BM2971))</f>
        <v>-0.04262001045</v>
      </c>
      <c r="BN2920" s="372">
        <f t="array" ref="BN2920">SUM(IF(ISERROR(BN2921:BN2971),"",BN2921:BN2971))</f>
        <v>-0.02181039962</v>
      </c>
      <c r="BO2920" s="372">
        <f t="array" ref="BO2920">SUM(IF(ISERROR(BO2921:BO2971),"",BO2921:BO2971))</f>
        <v>-0.007430411145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-0.01181554579</v>
      </c>
      <c r="D2921" s="373">
        <f>IPMT('Assumptions (T&amp;D)'!$C$20,Model!X$1,'Assumptions (T&amp;D)'!$C$23,Model!$C$2866)</f>
        <v>-0.01125760231</v>
      </c>
      <c r="E2921" s="373">
        <f>IPMT('Assumptions (T&amp;D)'!$C$20,Model!Y$1,'Assumptions (T&amp;D)'!$C$23,Model!$C$2866)</f>
        <v>-0.01067315652</v>
      </c>
      <c r="F2921" s="373">
        <f>IPMT('Assumptions (T&amp;D)'!$C$20,Model!Z$1,'Assumptions (T&amp;D)'!$C$23,Model!$C$2866)</f>
        <v>-0.01006094955</v>
      </c>
      <c r="G2921" s="373">
        <f>IPMT('Assumptions (T&amp;D)'!$C$20,Model!AA$1,'Assumptions (T&amp;D)'!$C$23,Model!$C$2866)</f>
        <v>-0.009419662757</v>
      </c>
      <c r="H2921" s="373">
        <f>IPMT('Assumptions (T&amp;D)'!$C$20,Model!AB$1,'Assumptions (T&amp;D)'!$C$23,Model!$C$2866)</f>
        <v>-0.008747914837</v>
      </c>
      <c r="I2921" s="373">
        <f>IPMT('Assumptions (T&amp;D)'!$C$20,Model!AC$1,'Assumptions (T&amp;D)'!$C$23,Model!$C$2866)</f>
        <v>-0.008044258891</v>
      </c>
      <c r="J2921" s="373">
        <f>IPMT('Assumptions (T&amp;D)'!$C$20,Model!AD$1,'Assumptions (T&amp;D)'!$C$23,Model!$C$2866)</f>
        <v>-0.007307179288</v>
      </c>
      <c r="K2921" s="373">
        <f>IPMT('Assumptions (T&amp;D)'!$C$20,Model!AE$1,'Assumptions (T&amp;D)'!$C$23,Model!$C$2866)</f>
        <v>-0.006535088404</v>
      </c>
      <c r="L2921" s="373">
        <f>IPMT('Assumptions (T&amp;D)'!$C$20,Model!AF$1,'Assumptions (T&amp;D)'!$C$23,Model!$C$2866)</f>
        <v>-0.005726323203</v>
      </c>
      <c r="M2921" s="373">
        <f>IPMT('Assumptions (T&amp;D)'!$C$20,Model!AG$1,'Assumptions (T&amp;D)'!$C$23,Model!$C$2866)</f>
        <v>-0.004879141654</v>
      </c>
      <c r="N2921" s="373">
        <f>IPMT('Assumptions (T&amp;D)'!$C$20,Model!AH$1,'Assumptions (T&amp;D)'!$C$23,Model!$C$2866)</f>
        <v>-0.003991718982</v>
      </c>
      <c r="O2921" s="373">
        <f>IPMT('Assumptions (T&amp;D)'!$C$20,Model!AI$1,'Assumptions (T&amp;D)'!$C$23,Model!$C$2866)</f>
        <v>-0.003062143733</v>
      </c>
      <c r="P2921" s="373">
        <f>IPMT('Assumptions (T&amp;D)'!$C$20,Model!AJ$1,'Assumptions (T&amp;D)'!$C$23,Model!$C$2866)</f>
        <v>-0.00208841366</v>
      </c>
      <c r="Q2921" s="373">
        <f>IPMT('Assumptions (T&amp;D)'!$C$20,Model!AK$1,'Assumptions (T&amp;D)'!$C$23,Model!$C$2866)</f>
        <v>-0.001068431409</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-0.01198625259</v>
      </c>
      <c r="E2922" s="373">
        <f>IPMT('Assumptions (T&amp;D)'!$C$20,Model!X$1,'Assumptions (T&amp;D)'!$C$23,Model!$D$2866)</f>
        <v>-0.01142024814</v>
      </c>
      <c r="F2922" s="373">
        <f>IPMT('Assumptions (T&amp;D)'!$C$20,Model!Y$1,'Assumptions (T&amp;D)'!$C$23,Model!$D$2866)</f>
        <v>-0.01082735849</v>
      </c>
      <c r="G2922" s="373">
        <f>IPMT('Assumptions (T&amp;D)'!$C$20,Model!Z$1,'Assumptions (T&amp;D)'!$C$23,Model!$D$2866)</f>
        <v>-0.01020630657</v>
      </c>
      <c r="H2922" s="373">
        <f>IPMT('Assumptions (T&amp;D)'!$C$20,Model!AA$1,'Assumptions (T&amp;D)'!$C$23,Model!$D$2866)</f>
        <v>-0.009555754693</v>
      </c>
      <c r="I2922" s="373">
        <f>IPMT('Assumptions (T&amp;D)'!$C$20,Model!AB$1,'Assumptions (T&amp;D)'!$C$23,Model!$D$2866)</f>
        <v>-0.008874301599</v>
      </c>
      <c r="J2922" s="373">
        <f>IPMT('Assumptions (T&amp;D)'!$C$20,Model!AC$1,'Assumptions (T&amp;D)'!$C$23,Model!$D$2866)</f>
        <v>-0.008160479482</v>
      </c>
      <c r="K2922" s="373">
        <f>IPMT('Assumptions (T&amp;D)'!$C$20,Model!AD$1,'Assumptions (T&amp;D)'!$C$23,Model!$D$2866)</f>
        <v>-0.007412750815</v>
      </c>
      <c r="L2922" s="373">
        <f>IPMT('Assumptions (T&amp;D)'!$C$20,Model!AE$1,'Assumptions (T&amp;D)'!$C$23,Model!$D$2866)</f>
        <v>-0.006629505036</v>
      </c>
      <c r="M2922" s="373">
        <f>IPMT('Assumptions (T&amp;D)'!$C$20,Model!AF$1,'Assumptions (T&amp;D)'!$C$23,Model!$D$2866)</f>
        <v>-0.005809055083</v>
      </c>
      <c r="N2922" s="373">
        <f>IPMT('Assumptions (T&amp;D)'!$C$20,Model!AG$1,'Assumptions (T&amp;D)'!$C$23,Model!$D$2866)</f>
        <v>-0.004949633757</v>
      </c>
      <c r="O2922" s="373">
        <f>IPMT('Assumptions (T&amp;D)'!$C$20,Model!AH$1,'Assumptions (T&amp;D)'!$C$23,Model!$D$2866)</f>
        <v>-0.004049389918</v>
      </c>
      <c r="P2922" s="373">
        <f>IPMT('Assumptions (T&amp;D)'!$C$20,Model!AI$1,'Assumptions (T&amp;D)'!$C$23,Model!$D$2866)</f>
        <v>-0.003106384497</v>
      </c>
      <c r="Q2922" s="373">
        <f>IPMT('Assumptions (T&amp;D)'!$C$20,Model!AJ$1,'Assumptions (T&amp;D)'!$C$23,Model!$D$2866)</f>
        <v>-0.002118586318</v>
      </c>
      <c r="R2922" s="373">
        <f>IPMT('Assumptions (T&amp;D)'!$C$20,Model!AK$1,'Assumptions (T&amp;D)'!$C$23,Model!$D$2866)</f>
        <v>-0.001083867726</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-0.0110354266</v>
      </c>
      <c r="F2923" s="373">
        <f>IPMT('Assumptions (T&amp;D)'!$C$20,Model!X$1,'Assumptions (T&amp;D)'!$C$23,Model!$E$2866)</f>
        <v>-0.01051432124</v>
      </c>
      <c r="G2923" s="373">
        <f>IPMT('Assumptions (T&amp;D)'!$C$20,Model!Y$1,'Assumptions (T&amp;D)'!$C$23,Model!$E$2866)</f>
        <v>-0.009968463369</v>
      </c>
      <c r="H2923" s="373">
        <f>IPMT('Assumptions (T&amp;D)'!$C$20,Model!Z$1,'Assumptions (T&amp;D)'!$C$23,Model!$E$2866)</f>
        <v>-0.009396677253</v>
      </c>
      <c r="I2923" s="373">
        <f>IPMT('Assumptions (T&amp;D)'!$C$20,Model!AA$1,'Assumptions (T&amp;D)'!$C$23,Model!$E$2866)</f>
        <v>-0.008797731296</v>
      </c>
      <c r="J2923" s="373">
        <f>IPMT('Assumptions (T&amp;D)'!$C$20,Model!AB$1,'Assumptions (T&amp;D)'!$C$23,Model!$E$2866)</f>
        <v>-0.008170335406</v>
      </c>
      <c r="K2923" s="373">
        <f>IPMT('Assumptions (T&amp;D)'!$C$20,Model!AC$1,'Assumptions (T&amp;D)'!$C$23,Model!$E$2866)</f>
        <v>-0.007513138212</v>
      </c>
      <c r="L2923" s="373">
        <f>IPMT('Assumptions (T&amp;D)'!$C$20,Model!AD$1,'Assumptions (T&amp;D)'!$C$23,Model!$E$2866)</f>
        <v>-0.006824724151</v>
      </c>
      <c r="M2923" s="373">
        <f>IPMT('Assumptions (T&amp;D)'!$C$20,Model!AE$1,'Assumptions (T&amp;D)'!$C$23,Model!$E$2866)</f>
        <v>-0.006103610422</v>
      </c>
      <c r="N2923" s="373">
        <f>IPMT('Assumptions (T&amp;D)'!$C$20,Model!AF$1,'Assumptions (T&amp;D)'!$C$23,Model!$E$2866)</f>
        <v>-0.005348243791</v>
      </c>
      <c r="O2923" s="373">
        <f>IPMT('Assumptions (T&amp;D)'!$C$20,Model!AG$1,'Assumptions (T&amp;D)'!$C$23,Model!$E$2866)</f>
        <v>-0.004556997245</v>
      </c>
      <c r="P2923" s="373">
        <f>IPMT('Assumptions (T&amp;D)'!$C$20,Model!AH$1,'Assumptions (T&amp;D)'!$C$23,Model!$E$2866)</f>
        <v>-0.003728166488</v>
      </c>
      <c r="Q2923" s="373">
        <f>IPMT('Assumptions (T&amp;D)'!$C$20,Model!AI$1,'Assumptions (T&amp;D)'!$C$23,Model!$E$2866)</f>
        <v>-0.00285996627</v>
      </c>
      <c r="R2923" s="373">
        <f>IPMT('Assumptions (T&amp;D)'!$C$20,Model!AJ$1,'Assumptions (T&amp;D)'!$C$23,Model!$E$2866)</f>
        <v>-0.001950526541</v>
      </c>
      <c r="S2923" s="373">
        <f>IPMT('Assumptions (T&amp;D)'!$C$20,Model!AK$1,'Assumptions (T&amp;D)'!$C$23,Model!$E$2866)</f>
        <v>-0.0009978884259</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-0.01185334642</v>
      </c>
      <c r="G2924" s="373">
        <f>IPMT('Assumptions (T&amp;D)'!$C$20,Model!X$1,'Assumptions (T&amp;D)'!$C$23,Model!$F$2866)</f>
        <v>-0.01129361795</v>
      </c>
      <c r="H2924" s="373">
        <f>IPMT('Assumptions (T&amp;D)'!$C$20,Model!Y$1,'Assumptions (T&amp;D)'!$C$23,Model!$F$2866)</f>
        <v>-0.01070730239</v>
      </c>
      <c r="I2924" s="373">
        <f>IPMT('Assumptions (T&amp;D)'!$C$20,Model!Z$1,'Assumptions (T&amp;D)'!$C$23,Model!$F$2866)</f>
        <v>-0.01009313683</v>
      </c>
      <c r="J2924" s="373">
        <f>IPMT('Assumptions (T&amp;D)'!$C$20,Model!AA$1,'Assumptions (T&amp;D)'!$C$23,Model!$F$2866)</f>
        <v>-0.009449798411</v>
      </c>
      <c r="K2924" s="373">
        <f>IPMT('Assumptions (T&amp;D)'!$C$20,Model!AB$1,'Assumptions (T&amp;D)'!$C$23,Model!$F$2866)</f>
        <v>-0.008775901416</v>
      </c>
      <c r="L2924" s="373">
        <f>IPMT('Assumptions (T&amp;D)'!$C$20,Model!AC$1,'Assumptions (T&amp;D)'!$C$23,Model!$F$2866)</f>
        <v>-0.008069994314</v>
      </c>
      <c r="M2924" s="373">
        <f>IPMT('Assumptions (T&amp;D)'!$C$20,Model!AD$1,'Assumptions (T&amp;D)'!$C$23,Model!$F$2866)</f>
        <v>-0.007330556625</v>
      </c>
      <c r="N2924" s="373">
        <f>IPMT('Assumptions (T&amp;D)'!$C$20,Model!AE$1,'Assumptions (T&amp;D)'!$C$23,Model!$F$2866)</f>
        <v>-0.006555995646</v>
      </c>
      <c r="O2924" s="373">
        <f>IPMT('Assumptions (T&amp;D)'!$C$20,Model!AF$1,'Assumptions (T&amp;D)'!$C$23,Model!$F$2866)</f>
        <v>-0.00574464302</v>
      </c>
      <c r="P2924" s="373">
        <f>IPMT('Assumptions (T&amp;D)'!$C$20,Model!AG$1,'Assumptions (T&amp;D)'!$C$23,Model!$F$2866)</f>
        <v>-0.004894751144</v>
      </c>
      <c r="Q2924" s="373">
        <f>IPMT('Assumptions (T&amp;D)'!$C$20,Model!AH$1,'Assumptions (T&amp;D)'!$C$23,Model!$F$2866)</f>
        <v>-0.004004489404</v>
      </c>
      <c r="R2924" s="373">
        <f>IPMT('Assumptions (T&amp;D)'!$C$20,Model!AI$1,'Assumptions (T&amp;D)'!$C$23,Model!$F$2866)</f>
        <v>-0.003071940231</v>
      </c>
      <c r="S2924" s="373">
        <f>IPMT('Assumptions (T&amp;D)'!$C$20,Model!AJ$1,'Assumptions (T&amp;D)'!$C$23,Model!$F$2866)</f>
        <v>-0.002095094973</v>
      </c>
      <c r="T2924" s="373">
        <f>IPMT('Assumptions (T&amp;D)'!$C$20,Model!AK$1,'Assumptions (T&amp;D)'!$C$23,Model!$F$2866)</f>
        <v>-0.001071849565</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-0.01374721398</v>
      </c>
      <c r="H2925" s="373">
        <f>IPMT('Assumptions (T&amp;D)'!$C$20,Model!X$1,'Assumptions (T&amp;D)'!$C$23,Model!$G$2866)</f>
        <v>-0.01309805494</v>
      </c>
      <c r="I2925" s="373">
        <f>IPMT('Assumptions (T&amp;D)'!$C$20,Model!Y$1,'Assumptions (T&amp;D)'!$C$23,Model!$G$2866)</f>
        <v>-0.01241806085</v>
      </c>
      <c r="J2925" s="373">
        <f>IPMT('Assumptions (T&amp;D)'!$C$20,Model!Z$1,'Assumptions (T&amp;D)'!$C$23,Model!$G$2866)</f>
        <v>-0.01170576703</v>
      </c>
      <c r="K2925" s="373">
        <f>IPMT('Assumptions (T&amp;D)'!$C$20,Model!AA$1,'Assumptions (T&amp;D)'!$C$23,Model!$G$2866)</f>
        <v>-0.01095963926</v>
      </c>
      <c r="L2925" s="373">
        <f>IPMT('Assumptions (T&amp;D)'!$C$20,Model!AB$1,'Assumptions (T&amp;D)'!$C$23,Model!$G$2866)</f>
        <v>-0.01017807043</v>
      </c>
      <c r="M2925" s="373">
        <f>IPMT('Assumptions (T&amp;D)'!$C$20,Model!AC$1,'Assumptions (T&amp;D)'!$C$23,Model!$G$2866)</f>
        <v>-0.009359377069</v>
      </c>
      <c r="N2925" s="373">
        <f>IPMT('Assumptions (T&amp;D)'!$C$20,Model!AD$1,'Assumptions (T&amp;D)'!$C$23,Model!$G$2866)</f>
        <v>-0.008501795776</v>
      </c>
      <c r="O2925" s="373">
        <f>IPMT('Assumptions (T&amp;D)'!$C$20,Model!AE$1,'Assumptions (T&amp;D)'!$C$23,Model!$G$2866)</f>
        <v>-0.007603479373</v>
      </c>
      <c r="P2925" s="373">
        <f>IPMT('Assumptions (T&amp;D)'!$C$20,Model!AF$1,'Assumptions (T&amp;D)'!$C$23,Model!$G$2866)</f>
        <v>-0.00666249294</v>
      </c>
      <c r="Q2925" s="373">
        <f>IPMT('Assumptions (T&amp;D)'!$C$20,Model!AG$1,'Assumptions (T&amp;D)'!$C$23,Model!$G$2866)</f>
        <v>-0.005676809651</v>
      </c>
      <c r="R2925" s="373">
        <f>IPMT('Assumptions (T&amp;D)'!$C$20,Model!AH$1,'Assumptions (T&amp;D)'!$C$23,Model!$G$2866)</f>
        <v>-0.004644306407</v>
      </c>
      <c r="S2925" s="373">
        <f>IPMT('Assumptions (T&amp;D)'!$C$20,Model!AI$1,'Assumptions (T&amp;D)'!$C$23,Model!$G$2866)</f>
        <v>-0.003562759258</v>
      </c>
      <c r="T2925" s="373">
        <f>IPMT('Assumptions (T&amp;D)'!$C$20,Model!AJ$1,'Assumptions (T&amp;D)'!$C$23,Model!$G$2866)</f>
        <v>-0.00242983862</v>
      </c>
      <c r="U2925" s="373">
        <f>IPMT('Assumptions (T&amp;D)'!$C$20,Model!AK$1,'Assumptions (T&amp;D)'!$C$23,Model!$G$2866)</f>
        <v>-0.001243104251</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-0.0132751022</v>
      </c>
      <c r="I2926" s="373">
        <f>IPMT('Assumptions (T&amp;D)'!$C$20,Model!X$1,'Assumptions (T&amp;D)'!$C$23,Model!$H$2866)</f>
        <v>-0.01264823682</v>
      </c>
      <c r="J2926" s="373">
        <f>IPMT('Assumptions (T&amp;D)'!$C$20,Model!Y$1,'Assumptions (T&amp;D)'!$C$23,Model!$H$2866)</f>
        <v>-0.01199159533</v>
      </c>
      <c r="K2926" s="373">
        <f>IPMT('Assumptions (T&amp;D)'!$C$20,Model!Z$1,'Assumptions (T&amp;D)'!$C$23,Model!$H$2866)</f>
        <v>-0.01130376336</v>
      </c>
      <c r="L2926" s="373">
        <f>IPMT('Assumptions (T&amp;D)'!$C$20,Model!AA$1,'Assumptions (T&amp;D)'!$C$23,Model!$H$2866)</f>
        <v>-0.01058325938</v>
      </c>
      <c r="M2926" s="373">
        <f>IPMT('Assumptions (T&amp;D)'!$C$20,Model!AB$1,'Assumptions (T&amp;D)'!$C$23,Model!$H$2866)</f>
        <v>-0.009828531465</v>
      </c>
      <c r="N2926" s="373">
        <f>IPMT('Assumptions (T&amp;D)'!$C$20,Model!AC$1,'Assumptions (T&amp;D)'!$C$23,Model!$H$2866)</f>
        <v>-0.009037953969</v>
      </c>
      <c r="O2926" s="373">
        <f>IPMT('Assumptions (T&amp;D)'!$C$20,Model!AD$1,'Assumptions (T&amp;D)'!$C$23,Model!$H$2866)</f>
        <v>-0.008209824043</v>
      </c>
      <c r="P2926" s="373">
        <f>IPMT('Assumptions (T&amp;D)'!$C$20,Model!AE$1,'Assumptions (T&amp;D)'!$C$23,Model!$H$2866)</f>
        <v>-0.007342357944</v>
      </c>
      <c r="Q2926" s="373">
        <f>IPMT('Assumptions (T&amp;D)'!$C$20,Model!AF$1,'Assumptions (T&amp;D)'!$C$23,Model!$H$2866)</f>
        <v>-0.006433687207</v>
      </c>
      <c r="R2926" s="373">
        <f>IPMT('Assumptions (T&amp;D)'!$C$20,Model!AG$1,'Assumptions (T&amp;D)'!$C$23,Model!$H$2866)</f>
        <v>-0.005481854609</v>
      </c>
      <c r="S2926" s="373">
        <f>IPMT('Assumptions (T&amp;D)'!$C$20,Model!AH$1,'Assumptions (T&amp;D)'!$C$23,Model!$H$2866)</f>
        <v>-0.004484809963</v>
      </c>
      <c r="T2926" s="373">
        <f>IPMT('Assumptions (T&amp;D)'!$C$20,Model!AI$1,'Assumptions (T&amp;D)'!$C$23,Model!$H$2866)</f>
        <v>-0.003440405696</v>
      </c>
      <c r="U2926" s="373">
        <f>IPMT('Assumptions (T&amp;D)'!$C$20,Model!AJ$1,'Assumptions (T&amp;D)'!$C$23,Model!$H$2866)</f>
        <v>-0.002346392226</v>
      </c>
      <c r="V2926" s="373">
        <f>IPMT('Assumptions (T&amp;D)'!$C$20,Model!AK$1,'Assumptions (T&amp;D)'!$C$23,Model!$H$2866)</f>
        <v>-0.001200413117</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-0.01888116704</v>
      </c>
      <c r="J2927" s="373">
        <f>IPMT('Assumptions (T&amp;D)'!$C$20,Model!X$1,'Assumptions (T&amp;D)'!$C$23,Model!$I$2866)</f>
        <v>-0.01798957691</v>
      </c>
      <c r="K2927" s="373">
        <f>IPMT('Assumptions (T&amp;D)'!$C$20,Model!Y$1,'Assumptions (T&amp;D)'!$C$23,Model!$I$2866)</f>
        <v>-0.01705563626</v>
      </c>
      <c r="L2927" s="373">
        <f>IPMT('Assumptions (T&amp;D)'!$C$20,Model!Z$1,'Assumptions (T&amp;D)'!$C$23,Model!$I$2866)</f>
        <v>-0.01607733342</v>
      </c>
      <c r="M2927" s="373">
        <f>IPMT('Assumptions (T&amp;D)'!$C$20,Model!AA$1,'Assumptions (T&amp;D)'!$C$23,Model!$I$2866)</f>
        <v>-0.01505256119</v>
      </c>
      <c r="N2927" s="373">
        <f>IPMT('Assumptions (T&amp;D)'!$C$20,Model!AB$1,'Assumptions (T&amp;D)'!$C$23,Model!$I$2866)</f>
        <v>-0.01397911229</v>
      </c>
      <c r="O2927" s="373">
        <f>IPMT('Assumptions (T&amp;D)'!$C$20,Model!AC$1,'Assumptions (T&amp;D)'!$C$23,Model!$I$2866)</f>
        <v>-0.01285467456</v>
      </c>
      <c r="P2927" s="373">
        <f>IPMT('Assumptions (T&amp;D)'!$C$20,Model!AD$1,'Assumptions (T&amp;D)'!$C$23,Model!$I$2866)</f>
        <v>-0.01167682604</v>
      </c>
      <c r="Q2927" s="373">
        <f>IPMT('Assumptions (T&amp;D)'!$C$20,Model!AE$1,'Assumptions (T&amp;D)'!$C$23,Model!$I$2866)</f>
        <v>-0.01044302972</v>
      </c>
      <c r="R2927" s="373">
        <f>IPMT('Assumptions (T&amp;D)'!$C$20,Model!AF$1,'Assumptions (T&amp;D)'!$C$23,Model!$I$2866)</f>
        <v>-0.009150628069</v>
      </c>
      <c r="S2927" s="373">
        <f>IPMT('Assumptions (T&amp;D)'!$C$20,Model!AG$1,'Assumptions (T&amp;D)'!$C$23,Model!$I$2866)</f>
        <v>-0.007796837341</v>
      </c>
      <c r="T2927" s="373">
        <f>IPMT('Assumptions (T&amp;D)'!$C$20,Model!AH$1,'Assumptions (T&amp;D)'!$C$23,Model!$I$2866)</f>
        <v>-0.006378741554</v>
      </c>
      <c r="U2927" s="373">
        <f>IPMT('Assumptions (T&amp;D)'!$C$20,Model!AI$1,'Assumptions (T&amp;D)'!$C$23,Model!$I$2866)</f>
        <v>-0.004893286216</v>
      </c>
      <c r="V2927" s="373">
        <f>IPMT('Assumptions (T&amp;D)'!$C$20,Model!AJ$1,'Assumptions (T&amp;D)'!$C$23,Model!$I$2866)</f>
        <v>-0.003337271751</v>
      </c>
      <c r="W2927" s="373">
        <f>IPMT('Assumptions (T&amp;D)'!$C$20,Model!AK$1,'Assumptions (T&amp;D)'!$C$23,Model!$I$2866)</f>
        <v>-0.001707346598</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-0.0203871802</v>
      </c>
      <c r="K2928" s="373">
        <f>IPMT('Assumptions (T&amp;D)'!$C$20,Model!X$1,'Assumptions (T&amp;D)'!$C$23,Model!$J$2866)</f>
        <v>-0.01942447442</v>
      </c>
      <c r="L2928" s="373">
        <f>IPMT('Assumptions (T&amp;D)'!$C$20,Model!Y$1,'Assumptions (T&amp;D)'!$C$23,Model!$J$2866)</f>
        <v>-0.01841604012</v>
      </c>
      <c r="M2928" s="373">
        <f>IPMT('Assumptions (T&amp;D)'!$C$20,Model!Z$1,'Assumptions (T&amp;D)'!$C$23,Model!$J$2866)</f>
        <v>-0.01735970519</v>
      </c>
      <c r="N2928" s="373">
        <f>IPMT('Assumptions (T&amp;D)'!$C$20,Model!AA$1,'Assumptions (T&amp;D)'!$C$23,Model!$J$2866)</f>
        <v>-0.01625319435</v>
      </c>
      <c r="O2928" s="373">
        <f>IPMT('Assumptions (T&amp;D)'!$C$20,Model!AB$1,'Assumptions (T&amp;D)'!$C$23,Model!$J$2866)</f>
        <v>-0.01509412425</v>
      </c>
      <c r="P2928" s="373">
        <f>IPMT('Assumptions (T&amp;D)'!$C$20,Model!AC$1,'Assumptions (T&amp;D)'!$C$23,Model!$J$2866)</f>
        <v>-0.01387999832</v>
      </c>
      <c r="Q2928" s="373">
        <f>IPMT('Assumptions (T&amp;D)'!$C$20,Model!AD$1,'Assumptions (T&amp;D)'!$C$23,Model!$J$2866)</f>
        <v>-0.0126082014</v>
      </c>
      <c r="R2928" s="373">
        <f>IPMT('Assumptions (T&amp;D)'!$C$20,Model!AE$1,'Assumptions (T&amp;D)'!$C$23,Model!$J$2866)</f>
        <v>-0.01127599413</v>
      </c>
      <c r="S2928" s="373">
        <f>IPMT('Assumptions (T&amp;D)'!$C$20,Model!AF$1,'Assumptions (T&amp;D)'!$C$23,Model!$J$2866)</f>
        <v>-0.009880507015</v>
      </c>
      <c r="T2928" s="373">
        <f>IPMT('Assumptions (T&amp;D)'!$C$20,Model!AG$1,'Assumptions (T&amp;D)'!$C$23,Model!$J$2866)</f>
        <v>-0.008418734262</v>
      </c>
      <c r="U2928" s="373">
        <f>IPMT('Assumptions (T&amp;D)'!$C$20,Model!AH$1,'Assumptions (T&amp;D)'!$C$23,Model!$J$2866)</f>
        <v>-0.006887527303</v>
      </c>
      <c r="V2928" s="373">
        <f>IPMT('Assumptions (T&amp;D)'!$C$20,Model!AI$1,'Assumptions (T&amp;D)'!$C$23,Model!$J$2866)</f>
        <v>-0.005283588014</v>
      </c>
      <c r="W2928" s="373">
        <f>IPMT('Assumptions (T&amp;D)'!$C$20,Model!AJ$1,'Assumptions (T&amp;D)'!$C$23,Model!$J$2866)</f>
        <v>-0.003603461609</v>
      </c>
      <c r="X2928" s="373">
        <f>IPMT('Assumptions (T&amp;D)'!$C$20,Model!AK$1,'Assumptions (T&amp;D)'!$C$23,Model!$J$2866)</f>
        <v>-0.001843529199</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-0.02483440182</v>
      </c>
      <c r="L2929" s="373">
        <f>IPMT('Assumptions (T&amp;D)'!$C$20,Model!X$1,'Assumptions (T&amp;D)'!$C$23,Model!$K$2866)</f>
        <v>-0.02366169319</v>
      </c>
      <c r="M2929" s="373">
        <f>IPMT('Assumptions (T&amp;D)'!$C$20,Model!Y$1,'Assumptions (T&amp;D)'!$C$23,Model!$K$2866)</f>
        <v>-0.02243328091</v>
      </c>
      <c r="N2929" s="373">
        <f>IPMT('Assumptions (T&amp;D)'!$C$20,Model!Z$1,'Assumptions (T&amp;D)'!$C$23,Model!$K$2866)</f>
        <v>-0.02114651904</v>
      </c>
      <c r="O2929" s="373">
        <f>IPMT('Assumptions (T&amp;D)'!$C$20,Model!AA$1,'Assumptions (T&amp;D)'!$C$23,Model!$K$2866)</f>
        <v>-0.01979863598</v>
      </c>
      <c r="P2929" s="373">
        <f>IPMT('Assumptions (T&amp;D)'!$C$20,Model!AB$1,'Assumptions (T&amp;D)'!$C$23,Model!$K$2866)</f>
        <v>-0.01838672848</v>
      </c>
      <c r="Q2929" s="373">
        <f>IPMT('Assumptions (T&amp;D)'!$C$20,Model!AC$1,'Assumptions (T&amp;D)'!$C$23,Model!$K$2866)</f>
        <v>-0.01690775537</v>
      </c>
      <c r="R2929" s="373">
        <f>IPMT('Assumptions (T&amp;D)'!$C$20,Model!AD$1,'Assumptions (T&amp;D)'!$C$23,Model!$K$2866)</f>
        <v>-0.01535853103</v>
      </c>
      <c r="S2929" s="373">
        <f>IPMT('Assumptions (T&amp;D)'!$C$20,Model!AE$1,'Assumptions (T&amp;D)'!$C$23,Model!$K$2866)</f>
        <v>-0.01373571854</v>
      </c>
      <c r="T2929" s="373">
        <f>IPMT('Assumptions (T&amp;D)'!$C$20,Model!AF$1,'Assumptions (T&amp;D)'!$C$23,Model!$K$2866)</f>
        <v>-0.01203582246</v>
      </c>
      <c r="U2929" s="373">
        <f>IPMT('Assumptions (T&amp;D)'!$C$20,Model!AG$1,'Assumptions (T&amp;D)'!$C$23,Model!$K$2866)</f>
        <v>-0.01025518132</v>
      </c>
      <c r="V2929" s="373">
        <f>IPMT('Assumptions (T&amp;D)'!$C$20,Model!AH$1,'Assumptions (T&amp;D)'!$C$23,Model!$K$2866)</f>
        <v>-0.008389959716</v>
      </c>
      <c r="W2929" s="373">
        <f>IPMT('Assumptions (T&amp;D)'!$C$20,Model!AI$1,'Assumptions (T&amp;D)'!$C$23,Model!$K$2866)</f>
        <v>-0.006436140089</v>
      </c>
      <c r="X2929" s="373">
        <f>IPMT('Assumptions (T&amp;D)'!$C$20,Model!AJ$1,'Assumptions (T&amp;D)'!$C$23,Model!$K$2866)</f>
        <v>-0.004389514031</v>
      </c>
      <c r="Y2929" s="373">
        <f>IPMT('Assumptions (T&amp;D)'!$C$20,Model!AK$1,'Assumptions (T&amp;D)'!$C$23,Model!$K$2866)</f>
        <v>-0.002245673234</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-0.02018622678</v>
      </c>
      <c r="M2930" s="373">
        <f>IPMT('Assumptions (T&amp;D)'!$C$20,Model!X$1,'Assumptions (T&amp;D)'!$C$23,Model!$L$2866)</f>
        <v>-0.01923301025</v>
      </c>
      <c r="N2930" s="373">
        <f>IPMT('Assumptions (T&amp;D)'!$C$20,Model!Y$1,'Assumptions (T&amp;D)'!$C$23,Model!$L$2866)</f>
        <v>-0.01823451594</v>
      </c>
      <c r="O2930" s="373">
        <f>IPMT('Assumptions (T&amp;D)'!$C$20,Model!Z$1,'Assumptions (T&amp;D)'!$C$23,Model!$L$2866)</f>
        <v>-0.01718859315</v>
      </c>
      <c r="P2930" s="373">
        <f>IPMT('Assumptions (T&amp;D)'!$C$20,Model!AA$1,'Assumptions (T&amp;D)'!$C$23,Model!$L$2866)</f>
        <v>-0.01609298902</v>
      </c>
      <c r="Q2930" s="373">
        <f>IPMT('Assumptions (T&amp;D)'!$C$20,Model!AB$1,'Assumptions (T&amp;D)'!$C$23,Model!$L$2866)</f>
        <v>-0.0149453437</v>
      </c>
      <c r="R2930" s="373">
        <f>IPMT('Assumptions (T&amp;D)'!$C$20,Model!AC$1,'Assumptions (T&amp;D)'!$C$23,Model!$L$2866)</f>
        <v>-0.01374318522</v>
      </c>
      <c r="S2930" s="373">
        <f>IPMT('Assumptions (T&amp;D)'!$C$20,Model!AD$1,'Assumptions (T&amp;D)'!$C$23,Model!$L$2866)</f>
        <v>-0.01248392422</v>
      </c>
      <c r="T2930" s="373">
        <f>IPMT('Assumptions (T&amp;D)'!$C$20,Model!AE$1,'Assumptions (T&amp;D)'!$C$23,Model!$L$2866)</f>
        <v>-0.01116484832</v>
      </c>
      <c r="U2930" s="373">
        <f>IPMT('Assumptions (T&amp;D)'!$C$20,Model!AF$1,'Assumptions (T&amp;D)'!$C$23,Model!$L$2866)</f>
        <v>-0.009783116318</v>
      </c>
      <c r="V2930" s="373">
        <f>IPMT('Assumptions (T&amp;D)'!$C$20,Model!AG$1,'Assumptions (T&amp;D)'!$C$23,Model!$L$2866)</f>
        <v>-0.008335752043</v>
      </c>
      <c r="W2930" s="373">
        <f>IPMT('Assumptions (T&amp;D)'!$C$20,Model!AH$1,'Assumptions (T&amp;D)'!$C$23,Model!$L$2866)</f>
        <v>-0.006819637965</v>
      </c>
      <c r="X2930" s="373">
        <f>IPMT('Assumptions (T&amp;D)'!$C$20,Model!AI$1,'Assumptions (T&amp;D)'!$C$23,Model!$L$2866)</f>
        <v>-0.005231508468</v>
      </c>
      <c r="Y2930" s="373">
        <f>IPMT('Assumptions (T&amp;D)'!$C$20,Model!AJ$1,'Assumptions (T&amp;D)'!$C$23,Model!$L$2866)</f>
        <v>-0.00356794282</v>
      </c>
      <c r="Z2930" s="373">
        <f>IPMT('Assumptions (T&amp;D)'!$C$20,Model!AK$1,'Assumptions (T&amp;D)'!$C$23,Model!$L$2866)</f>
        <v>-0.001825357804</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-0.02235374187</v>
      </c>
      <c r="N2931" s="373">
        <f>IPMT('Assumptions (T&amp;D)'!$C$20,Model!X$1,'Assumptions (T&amp;D)'!$C$23,Model!$M$2866)</f>
        <v>-0.02129817282</v>
      </c>
      <c r="O2931" s="373">
        <f>IPMT('Assumptions (T&amp;D)'!$C$20,Model!Y$1,'Assumptions (T&amp;D)'!$C$23,Model!$M$2866)</f>
        <v>-0.02019246424</v>
      </c>
      <c r="P2931" s="373">
        <f>IPMT('Assumptions (T&amp;D)'!$C$20,Model!Z$1,'Assumptions (T&amp;D)'!$C$23,Model!$M$2866)</f>
        <v>-0.0190342345</v>
      </c>
      <c r="Q2931" s="373">
        <f>IPMT('Assumptions (T&amp;D)'!$C$20,Model!AA$1,'Assumptions (T&amp;D)'!$C$23,Model!$M$2866)</f>
        <v>-0.01782098885</v>
      </c>
      <c r="R2931" s="373">
        <f>IPMT('Assumptions (T&amp;D)'!$C$20,Model!AB$1,'Assumptions (T&amp;D)'!$C$23,Model!$M$2866)</f>
        <v>-0.01655011404</v>
      </c>
      <c r="S2931" s="373">
        <f>IPMT('Assumptions (T&amp;D)'!$C$20,Model!AC$1,'Assumptions (T&amp;D)'!$C$23,Model!$M$2866)</f>
        <v>-0.01521887266</v>
      </c>
      <c r="T2931" s="373">
        <f>IPMT('Assumptions (T&amp;D)'!$C$20,Model!AD$1,'Assumptions (T&amp;D)'!$C$23,Model!$M$2866)</f>
        <v>-0.01382439733</v>
      </c>
      <c r="U2931" s="373">
        <f>IPMT('Assumptions (T&amp;D)'!$C$20,Model!AE$1,'Assumptions (T&amp;D)'!$C$23,Model!$M$2866)</f>
        <v>-0.01236368441</v>
      </c>
      <c r="V2931" s="373">
        <f>IPMT('Assumptions (T&amp;D)'!$C$20,Model!AF$1,'Assumptions (T&amp;D)'!$C$23,Model!$M$2866)</f>
        <v>-0.01083358763</v>
      </c>
      <c r="W2931" s="373">
        <f>IPMT('Assumptions (T&amp;D)'!$C$20,Model!AG$1,'Assumptions (T&amp;D)'!$C$23,Model!$M$2866)</f>
        <v>-0.009230811259</v>
      </c>
      <c r="X2931" s="373">
        <f>IPMT('Assumptions (T&amp;D)'!$C$20,Model!AH$1,'Assumptions (T&amp;D)'!$C$23,Model!$M$2866)</f>
        <v>-0.007551903006</v>
      </c>
      <c r="Y2931" s="373">
        <f>IPMT('Assumptions (T&amp;D)'!$C$20,Model!AI$1,'Assumptions (T&amp;D)'!$C$23,Model!$M$2866)</f>
        <v>-0.005793246611</v>
      </c>
      <c r="Z2931" s="373">
        <f>IPMT('Assumptions (T&amp;D)'!$C$20,Model!AJ$1,'Assumptions (T&amp;D)'!$C$23,Model!$M$2866)</f>
        <v>-0.003951054037</v>
      </c>
      <c r="AA2931" s="373">
        <f>IPMT('Assumptions (T&amp;D)'!$C$20,Model!AK$1,'Assumptions (T&amp;D)'!$C$23,Model!$M$2866)</f>
        <v>-0.002021357316</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-0.02064701518</v>
      </c>
      <c r="O2932" s="373">
        <f>IPMT('Assumptions (T&amp;D)'!$C$20,Model!X$1,'Assumptions (T&amp;D)'!$C$23,Model!$N$2866)</f>
        <v>-0.0196720397</v>
      </c>
      <c r="P2932" s="373">
        <f>IPMT('Assumptions (T&amp;D)'!$C$20,Model!Y$1,'Assumptions (T&amp;D)'!$C$23,Model!$N$2866)</f>
        <v>-0.01865075289</v>
      </c>
      <c r="Q2932" s="373">
        <f>IPMT('Assumptions (T&amp;D)'!$C$20,Model!Z$1,'Assumptions (T&amp;D)'!$C$23,Model!$N$2866)</f>
        <v>-0.01758095495</v>
      </c>
      <c r="R2932" s="373">
        <f>IPMT('Assumptions (T&amp;D)'!$C$20,Model!AA$1,'Assumptions (T&amp;D)'!$C$23,Model!$N$2866)</f>
        <v>-0.01646034161</v>
      </c>
      <c r="S2932" s="373">
        <f>IPMT('Assumptions (T&amp;D)'!$C$20,Model!AB$1,'Assumptions (T&amp;D)'!$C$23,Model!$N$2866)</f>
        <v>-0.01528649914</v>
      </c>
      <c r="T2932" s="373">
        <f>IPMT('Assumptions (T&amp;D)'!$C$20,Model!AC$1,'Assumptions (T&amp;D)'!$C$23,Model!$N$2866)</f>
        <v>-0.01405689915</v>
      </c>
      <c r="U2932" s="373">
        <f>IPMT('Assumptions (T&amp;D)'!$C$20,Model!AD$1,'Assumptions (T&amp;D)'!$C$23,Model!$N$2866)</f>
        <v>-0.01276889315</v>
      </c>
      <c r="V2932" s="373">
        <f>IPMT('Assumptions (T&amp;D)'!$C$20,Model!AE$1,'Assumptions (T&amp;D)'!$C$23,Model!$N$2866)</f>
        <v>-0.01141970688</v>
      </c>
      <c r="W2932" s="373">
        <f>IPMT('Assumptions (T&amp;D)'!$C$20,Model!AF$1,'Assumptions (T&amp;D)'!$C$23,Model!$N$2866)</f>
        <v>-0.01000643426</v>
      </c>
      <c r="X2932" s="373">
        <f>IPMT('Assumptions (T&amp;D)'!$C$20,Model!AG$1,'Assumptions (T&amp;D)'!$C$23,Model!$N$2866)</f>
        <v>-0.008526031182</v>
      </c>
      <c r="Y2932" s="373">
        <f>IPMT('Assumptions (T&amp;D)'!$C$20,Model!AH$1,'Assumptions (T&amp;D)'!$C$23,Model!$N$2866)</f>
        <v>-0.006975308963</v>
      </c>
      <c r="Z2932" s="373">
        <f>IPMT('Assumptions (T&amp;D)'!$C$20,Model!AI$1,'Assumptions (T&amp;D)'!$C$23,Model!$N$2866)</f>
        <v>-0.005350927439</v>
      </c>
      <c r="AA2932" s="373">
        <f>IPMT('Assumptions (T&amp;D)'!$C$20,Model!AJ$1,'Assumptions (T&amp;D)'!$C$23,Model!$N$2866)</f>
        <v>-0.003649387792</v>
      </c>
      <c r="AB2932" s="373">
        <f>IPMT('Assumptions (T&amp;D)'!$C$20,Model!AK$1,'Assumptions (T&amp;D)'!$C$23,Model!$N$2866)</f>
        <v>-0.001867025012</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-0.02482303818</v>
      </c>
      <c r="P2933" s="373">
        <f>IPMT('Assumptions (T&amp;D)'!$C$20,Model!X$1,'Assumptions (T&amp;D)'!$C$23,Model!$O$2866)</f>
        <v>-0.02365086615</v>
      </c>
      <c r="Q2933" s="373">
        <f>IPMT('Assumptions (T&amp;D)'!$C$20,Model!Y$1,'Assumptions (T&amp;D)'!$C$23,Model!$O$2866)</f>
        <v>-0.02242301596</v>
      </c>
      <c r="R2933" s="373">
        <f>IPMT('Assumptions (T&amp;D)'!$C$20,Model!Z$1,'Assumptions (T&amp;D)'!$C$23,Model!$O$2866)</f>
        <v>-0.02113684288</v>
      </c>
      <c r="S2933" s="373">
        <f>IPMT('Assumptions (T&amp;D)'!$C$20,Model!AA$1,'Assumptions (T&amp;D)'!$C$23,Model!$O$2866)</f>
        <v>-0.01978957658</v>
      </c>
      <c r="T2933" s="373">
        <f>IPMT('Assumptions (T&amp;D)'!$C$20,Model!AB$1,'Assumptions (T&amp;D)'!$C$23,Model!$O$2866)</f>
        <v>-0.01837831514</v>
      </c>
      <c r="U2933" s="373">
        <f>IPMT('Assumptions (T&amp;D)'!$C$20,Model!AC$1,'Assumptions (T&amp;D)'!$C$23,Model!$O$2866)</f>
        <v>-0.01690001877</v>
      </c>
      <c r="V2933" s="373">
        <f>IPMT('Assumptions (T&amp;D)'!$C$20,Model!AD$1,'Assumptions (T&amp;D)'!$C$23,Model!$O$2866)</f>
        <v>-0.01535150333</v>
      </c>
      <c r="W2933" s="373">
        <f>IPMT('Assumptions (T&amp;D)'!$C$20,Model!AE$1,'Assumptions (T&amp;D)'!$C$23,Model!$O$2866)</f>
        <v>-0.0137294334</v>
      </c>
      <c r="X2933" s="373">
        <f>IPMT('Assumptions (T&amp;D)'!$C$20,Model!AF$1,'Assumptions (T&amp;D)'!$C$23,Model!$O$2866)</f>
        <v>-0.01203031515</v>
      </c>
      <c r="Y2933" s="373">
        <f>IPMT('Assumptions (T&amp;D)'!$C$20,Model!AG$1,'Assumptions (T&amp;D)'!$C$23,Model!$O$2866)</f>
        <v>-0.01025048878</v>
      </c>
      <c r="Z2933" s="373">
        <f>IPMT('Assumptions (T&amp;D)'!$C$20,Model!AH$1,'Assumptions (T&amp;D)'!$C$23,Model!$O$2866)</f>
        <v>-0.008386120665</v>
      </c>
      <c r="AA2933" s="373">
        <f>IPMT('Assumptions (T&amp;D)'!$C$20,Model!AI$1,'Assumptions (T&amp;D)'!$C$23,Model!$O$2866)</f>
        <v>-0.006433195061</v>
      </c>
      <c r="AB2933" s="373">
        <f>IPMT('Assumptions (T&amp;D)'!$C$20,Model!AJ$1,'Assumptions (T&amp;D)'!$C$23,Model!$O$2866)</f>
        <v>-0.004387505491</v>
      </c>
      <c r="AC2933" s="373">
        <f>IPMT('Assumptions (T&amp;D)'!$C$20,Model!AK$1,'Assumptions (T&amp;D)'!$C$23,Model!$O$2866)</f>
        <v>-0.002244645666</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-0.02506635056</v>
      </c>
      <c r="Q2934" s="373">
        <f>IPMT('Assumptions (T&amp;D)'!$C$20,Model!X$1,'Assumptions (T&amp;D)'!$C$23,Model!$P$2866)</f>
        <v>-0.02388268905</v>
      </c>
      <c r="R2934" s="373">
        <f>IPMT('Assumptions (T&amp;D)'!$C$20,Model!Y$1,'Assumptions (T&amp;D)'!$C$23,Model!$P$2866)</f>
        <v>-0.02264280362</v>
      </c>
      <c r="S2934" s="373">
        <f>IPMT('Assumptions (T&amp;D)'!$C$20,Model!Z$1,'Assumptions (T&amp;D)'!$C$23,Model!$P$2866)</f>
        <v>-0.02134402363</v>
      </c>
      <c r="T2934" s="373">
        <f>IPMT('Assumptions (T&amp;D)'!$C$20,Model!AA$1,'Assumptions (T&amp;D)'!$C$23,Model!$P$2866)</f>
        <v>-0.01998355159</v>
      </c>
      <c r="U2934" s="373">
        <f>IPMT('Assumptions (T&amp;D)'!$C$20,Model!AB$1,'Assumptions (T&amp;D)'!$C$23,Model!$P$2866)</f>
        <v>-0.01855845713</v>
      </c>
      <c r="V2934" s="373">
        <f>IPMT('Assumptions (T&amp;D)'!$C$20,Model!AC$1,'Assumptions (T&amp;D)'!$C$23,Model!$P$2866)</f>
        <v>-0.01706567068</v>
      </c>
      <c r="W2934" s="373">
        <f>IPMT('Assumptions (T&amp;D)'!$C$20,Model!AD$1,'Assumptions (T&amp;D)'!$C$23,Model!$P$2866)</f>
        <v>-0.01550197688</v>
      </c>
      <c r="X2934" s="373">
        <f>IPMT('Assumptions (T&amp;D)'!$C$20,Model!AE$1,'Assumptions (T&amp;D)'!$C$23,Model!$P$2866)</f>
        <v>-0.01386400762</v>
      </c>
      <c r="Y2934" s="373">
        <f>IPMT('Assumptions (T&amp;D)'!$C$20,Model!AF$1,'Assumptions (T&amp;D)'!$C$23,Model!$P$2866)</f>
        <v>-0.01214823482</v>
      </c>
      <c r="Z2934" s="373">
        <f>IPMT('Assumptions (T&amp;D)'!$C$20,Model!AG$1,'Assumptions (T&amp;D)'!$C$23,Model!$P$2866)</f>
        <v>-0.01035096282</v>
      </c>
      <c r="AA2934" s="373">
        <f>IPMT('Assumptions (T&amp;D)'!$C$20,Model!AH$1,'Assumptions (T&amp;D)'!$C$23,Model!$P$2866)</f>
        <v>-0.008468320393</v>
      </c>
      <c r="AB2934" s="373">
        <f>IPMT('Assumptions (T&amp;D)'!$C$20,Model!AI$1,'Assumptions (T&amp;D)'!$C$23,Model!$P$2866)</f>
        <v>-0.006496252451</v>
      </c>
      <c r="AC2934" s="373">
        <f>IPMT('Assumptions (T&amp;D)'!$C$20,Model!AJ$1,'Assumptions (T&amp;D)'!$C$23,Model!$P$2866)</f>
        <v>-0.004430511283</v>
      </c>
      <c r="AD2934" s="373">
        <f>IPMT('Assumptions (T&amp;D)'!$C$20,Model!AK$1,'Assumptions (T&amp;D)'!$C$23,Model!$P$2866)</f>
        <v>-0.002266647408</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-0.02836257988</v>
      </c>
      <c r="R2935" s="373">
        <f>IPMT('Assumptions (T&amp;D)'!$C$20,Model!X$1,'Assumptions (T&amp;D)'!$C$23,Model!$Q$2866)</f>
        <v>-0.02702326669</v>
      </c>
      <c r="S2935" s="373">
        <f>IPMT('Assumptions (T&amp;D)'!$C$20,Model!Y$1,'Assumptions (T&amp;D)'!$C$23,Model!$Q$2866)</f>
        <v>-0.02562033611</v>
      </c>
      <c r="T2935" s="373">
        <f>IPMT('Assumptions (T&amp;D)'!$C$20,Model!Z$1,'Assumptions (T&amp;D)'!$C$23,Model!$Q$2866)</f>
        <v>-0.02415076634</v>
      </c>
      <c r="U2935" s="373">
        <f>IPMT('Assumptions (T&amp;D)'!$C$20,Model!AA$1,'Assumptions (T&amp;D)'!$C$23,Model!$Q$2866)</f>
        <v>-0.022611392</v>
      </c>
      <c r="V2935" s="373">
        <f>IPMT('Assumptions (T&amp;D)'!$C$20,Model!AB$1,'Assumptions (T&amp;D)'!$C$23,Model!$Q$2866)</f>
        <v>-0.02099889738</v>
      </c>
      <c r="W2935" s="373">
        <f>IPMT('Assumptions (T&amp;D)'!$C$20,Model!AC$1,'Assumptions (T&amp;D)'!$C$23,Model!$Q$2866)</f>
        <v>-0.01930980926</v>
      </c>
      <c r="X2935" s="373">
        <f>IPMT('Assumptions (T&amp;D)'!$C$20,Model!AD$1,'Assumptions (T&amp;D)'!$C$23,Model!$Q$2866)</f>
        <v>-0.01754048946</v>
      </c>
      <c r="Y2935" s="373">
        <f>IPMT('Assumptions (T&amp;D)'!$C$20,Model!AE$1,'Assumptions (T&amp;D)'!$C$23,Model!$Q$2866)</f>
        <v>-0.01568712697</v>
      </c>
      <c r="Z2935" s="373">
        <f>IPMT('Assumptions (T&amp;D)'!$C$20,Model!AF$1,'Assumptions (T&amp;D)'!$C$23,Model!$Q$2866)</f>
        <v>-0.01374572975</v>
      </c>
      <c r="AA2935" s="373">
        <f>IPMT('Assumptions (T&amp;D)'!$C$20,Model!AG$1,'Assumptions (T&amp;D)'!$C$23,Model!$Q$2866)</f>
        <v>-0.01171211618</v>
      </c>
      <c r="AB2935" s="373">
        <f>IPMT('Assumptions (T&amp;D)'!$C$20,Model!AH$1,'Assumptions (T&amp;D)'!$C$23,Model!$Q$2866)</f>
        <v>-0.009581905954</v>
      </c>
      <c r="AC2935" s="373">
        <f>IPMT('Assumptions (T&amp;D)'!$C$20,Model!AI$1,'Assumptions (T&amp;D)'!$C$23,Model!$Q$2866)</f>
        <v>-0.007350510745</v>
      </c>
      <c r="AD2935" s="373">
        <f>IPMT('Assumptions (T&amp;D)'!$C$20,Model!AJ$1,'Assumptions (T&amp;D)'!$C$23,Model!$Q$2866)</f>
        <v>-0.005013124264</v>
      </c>
      <c r="AE2935" s="373">
        <f>IPMT('Assumptions (T&amp;D)'!$C$20,Model!AK$1,'Assumptions (T&amp;D)'!$C$23,Model!$Q$2866)</f>
        <v>-0.002564711925</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-0.03369148708</v>
      </c>
      <c r="S2936" s="373">
        <f>IPMT('Assumptions (T&amp;D)'!$C$20,Model!X$1,'Assumptions (T&amp;D)'!$C$23,Model!$R$2866)</f>
        <v>-0.03210053684</v>
      </c>
      <c r="T2936" s="373">
        <f>IPMT('Assumptions (T&amp;D)'!$C$20,Model!Y$1,'Assumptions (T&amp;D)'!$C$23,Model!$R$2866)</f>
        <v>-0.03043401646</v>
      </c>
      <c r="U2936" s="373">
        <f>IPMT('Assumptions (T&amp;D)'!$C$20,Model!Z$1,'Assumptions (T&amp;D)'!$C$23,Model!$R$2866)</f>
        <v>-0.02868833637</v>
      </c>
      <c r="V2936" s="373">
        <f>IPMT('Assumptions (T&amp;D)'!$C$20,Model!AA$1,'Assumptions (T&amp;D)'!$C$23,Model!$R$2866)</f>
        <v>-0.02685973647</v>
      </c>
      <c r="W2936" s="373">
        <f>IPMT('Assumptions (T&amp;D)'!$C$20,Model!AB$1,'Assumptions (T&amp;D)'!$C$23,Model!$R$2866)</f>
        <v>-0.02494427807</v>
      </c>
      <c r="X2936" s="373">
        <f>IPMT('Assumptions (T&amp;D)'!$C$20,Model!AC$1,'Assumptions (T&amp;D)'!$C$23,Model!$R$2866)</f>
        <v>-0.02293783541</v>
      </c>
      <c r="Y2936" s="373">
        <f>IPMT('Assumptions (T&amp;D)'!$C$20,Model!AD$1,'Assumptions (T&amp;D)'!$C$23,Model!$R$2866)</f>
        <v>-0.02083608671</v>
      </c>
      <c r="Z2936" s="373">
        <f>IPMT('Assumptions (T&amp;D)'!$C$20,Model!AE$1,'Assumptions (T&amp;D)'!$C$23,Model!$R$2866)</f>
        <v>-0.01863450496</v>
      </c>
      <c r="AA2936" s="373">
        <f>IPMT('Assumptions (T&amp;D)'!$C$20,Model!AF$1,'Assumptions (T&amp;D)'!$C$23,Model!$R$2866)</f>
        <v>-0.01632834807</v>
      </c>
      <c r="AB2936" s="373">
        <f>IPMT('Assumptions (T&amp;D)'!$C$20,Model!AG$1,'Assumptions (T&amp;D)'!$C$23,Model!$R$2866)</f>
        <v>-0.01391264872</v>
      </c>
      <c r="AC2936" s="373">
        <f>IPMT('Assumptions (T&amp;D)'!$C$20,Model!AH$1,'Assumptions (T&amp;D)'!$C$23,Model!$R$2866)</f>
        <v>-0.01138220366</v>
      </c>
      <c r="AD2936" s="373">
        <f>IPMT('Assumptions (T&amp;D)'!$C$20,Model!AI$1,'Assumptions (T&amp;D)'!$C$23,Model!$R$2866)</f>
        <v>-0.008731562459</v>
      </c>
      <c r="AE2936" s="373">
        <f>IPMT('Assumptions (T&amp;D)'!$C$20,Model!AJ$1,'Assumptions (T&amp;D)'!$C$23,Model!$R$2866)</f>
        <v>-0.0059550158</v>
      </c>
      <c r="AF2936" s="373">
        <f>IPMT('Assumptions (T&amp;D)'!$C$20,Model!AK$1,'Assumptions (T&amp;D)'!$C$23,Model!$R$2866)</f>
        <v>-0.003046583175</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-0.03249133528</v>
      </c>
      <c r="T2937" s="373">
        <f>IPMT('Assumptions (T&amp;D)'!$C$20,Model!X$1,'Assumptions (T&amp;D)'!$C$23,Model!$S$2866)</f>
        <v>-0.03095705757</v>
      </c>
      <c r="U2937" s="373">
        <f>IPMT('Assumptions (T&amp;D)'!$C$20,Model!Y$1,'Assumptions (T&amp;D)'!$C$23,Model!$S$2866)</f>
        <v>-0.02934990167</v>
      </c>
      <c r="V2937" s="373">
        <f>IPMT('Assumptions (T&amp;D)'!$C$20,Model!Z$1,'Assumptions (T&amp;D)'!$C$23,Model!$S$2866)</f>
        <v>-0.02766640586</v>
      </c>
      <c r="W2937" s="373">
        <f>IPMT('Assumptions (T&amp;D)'!$C$20,Model!AA$1,'Assumptions (T&amp;D)'!$C$23,Model!$S$2866)</f>
        <v>-0.02590294401</v>
      </c>
      <c r="X2937" s="373">
        <f>IPMT('Assumptions (T&amp;D)'!$C$20,Model!AB$1,'Assumptions (T&amp;D)'!$C$23,Model!$S$2866)</f>
        <v>-0.02405571771</v>
      </c>
      <c r="Y2937" s="373">
        <f>IPMT('Assumptions (T&amp;D)'!$C$20,Model!AC$1,'Assumptions (T&amp;D)'!$C$23,Model!$S$2866)</f>
        <v>-0.02212074816</v>
      </c>
      <c r="Z2937" s="373">
        <f>IPMT('Assumptions (T&amp;D)'!$C$20,Model!AD$1,'Assumptions (T&amp;D)'!$C$23,Model!$S$2866)</f>
        <v>-0.02009386757</v>
      </c>
      <c r="AA2937" s="373">
        <f>IPMT('Assumptions (T&amp;D)'!$C$20,Model!AE$1,'Assumptions (T&amp;D)'!$C$23,Model!$S$2866)</f>
        <v>-0.01797071014</v>
      </c>
      <c r="AB2937" s="373">
        <f>IPMT('Assumptions (T&amp;D)'!$C$20,Model!AF$1,'Assumptions (T&amp;D)'!$C$23,Model!$S$2866)</f>
        <v>-0.01574670273</v>
      </c>
      <c r="AC2937" s="373">
        <f>IPMT('Assumptions (T&amp;D)'!$C$20,Model!AG$1,'Assumptions (T&amp;D)'!$C$23,Model!$S$2866)</f>
        <v>-0.01341705498</v>
      </c>
      <c r="AD2937" s="373">
        <f>IPMT('Assumptions (T&amp;D)'!$C$20,Model!AH$1,'Assumptions (T&amp;D)'!$C$23,Model!$S$2866)</f>
        <v>-0.01097674895</v>
      </c>
      <c r="AE2937" s="373">
        <f>IPMT('Assumptions (T&amp;D)'!$C$20,Model!AI$1,'Assumptions (T&amp;D)'!$C$23,Model!$S$2866)</f>
        <v>-0.00842052839</v>
      </c>
      <c r="AF2937" s="373">
        <f>IPMT('Assumptions (T&amp;D)'!$C$20,Model!AJ$1,'Assumptions (T&amp;D)'!$C$23,Model!$S$2866)</f>
        <v>-0.005742887352</v>
      </c>
      <c r="AG2937" s="373">
        <f>IPMT('Assumptions (T&amp;D)'!$C$20,Model!AK$1,'Assumptions (T&amp;D)'!$C$23,Model!$S$2866)</f>
        <v>-0.002938058364</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-0.03127732641</v>
      </c>
      <c r="U2938" s="373">
        <f>IPMT('Assumptions (T&amp;D)'!$C$20,Model!X$1,'Assumptions (T&amp;D)'!$C$23,Model!$T$2866)</f>
        <v>-0.02980037558</v>
      </c>
      <c r="V2938" s="373">
        <f>IPMT('Assumptions (T&amp;D)'!$C$20,Model!Y$1,'Assumptions (T&amp;D)'!$C$23,Model!$T$2866)</f>
        <v>-0.02825326958</v>
      </c>
      <c r="W2938" s="373">
        <f>IPMT('Assumptions (T&amp;D)'!$C$20,Model!Z$1,'Assumptions (T&amp;D)'!$C$23,Model!$T$2866)</f>
        <v>-0.02663267604</v>
      </c>
      <c r="X2938" s="373">
        <f>IPMT('Assumptions (T&amp;D)'!$C$20,Model!AA$1,'Assumptions (T&amp;D)'!$C$23,Model!$T$2866)</f>
        <v>-0.02493510432</v>
      </c>
      <c r="Y2938" s="373">
        <f>IPMT('Assumptions (T&amp;D)'!$C$20,Model!AB$1,'Assumptions (T&amp;D)'!$C$23,Model!$T$2866)</f>
        <v>-0.02315689793</v>
      </c>
      <c r="Z2938" s="373">
        <f>IPMT('Assumptions (T&amp;D)'!$C$20,Model!AC$1,'Assumptions (T&amp;D)'!$C$23,Model!$T$2866)</f>
        <v>-0.02129422674</v>
      </c>
      <c r="AA2938" s="373">
        <f>IPMT('Assumptions (T&amp;D)'!$C$20,Model!AD$1,'Assumptions (T&amp;D)'!$C$23,Model!$T$2866)</f>
        <v>-0.01934307868</v>
      </c>
      <c r="AB2938" s="373">
        <f>IPMT('Assumptions (T&amp;D)'!$C$20,Model!AE$1,'Assumptions (T&amp;D)'!$C$23,Model!$T$2866)</f>
        <v>-0.01729925107</v>
      </c>
      <c r="AC2938" s="373">
        <f>IPMT('Assumptions (T&amp;D)'!$C$20,Model!AF$1,'Assumptions (T&amp;D)'!$C$23,Model!$T$2866)</f>
        <v>-0.01515834166</v>
      </c>
      <c r="AD2938" s="373">
        <f>IPMT('Assumptions (T&amp;D)'!$C$20,Model!AG$1,'Assumptions (T&amp;D)'!$C$23,Model!$T$2866)</f>
        <v>-0.01291573905</v>
      </c>
      <c r="AE2938" s="373">
        <f>IPMT('Assumptions (T&amp;D)'!$C$20,Model!AH$1,'Assumptions (T&amp;D)'!$C$23,Model!$T$2866)</f>
        <v>-0.01056661282</v>
      </c>
      <c r="AF2938" s="373">
        <f>IPMT('Assumptions (T&amp;D)'!$C$20,Model!AI$1,'Assumptions (T&amp;D)'!$C$23,Model!$T$2866)</f>
        <v>-0.008105903088</v>
      </c>
      <c r="AG2938" s="373">
        <f>IPMT('Assumptions (T&amp;D)'!$C$20,Model!AJ$1,'Assumptions (T&amp;D)'!$C$23,Model!$T$2866)</f>
        <v>-0.005528309645</v>
      </c>
      <c r="AH2938" s="373">
        <f>IPMT('Assumptions (T&amp;D)'!$C$20,Model!AK$1,'Assumptions (T&amp;D)'!$C$23,Model!$T$2866)</f>
        <v>-0.002828280514</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-0.03167240107</v>
      </c>
      <c r="V2939" s="373">
        <f>IPMT('Assumptions (T&amp;D)'!$C$20,Model!X$1,'Assumptions (T&amp;D)'!$C$23,Model!$U$2866)</f>
        <v>-0.03017679436</v>
      </c>
      <c r="W2939" s="373">
        <f>IPMT('Assumptions (T&amp;D)'!$C$20,Model!Y$1,'Assumptions (T&amp;D)'!$C$23,Model!$U$2866)</f>
        <v>-0.02861014633</v>
      </c>
      <c r="X2939" s="373">
        <f>IPMT('Assumptions (T&amp;D)'!$C$20,Model!Z$1,'Assumptions (T&amp;D)'!$C$23,Model!$U$2866)</f>
        <v>-0.02696908253</v>
      </c>
      <c r="Y2939" s="373">
        <f>IPMT('Assumptions (T&amp;D)'!$C$20,Model!AA$1,'Assumptions (T&amp;D)'!$C$23,Model!$U$2866)</f>
        <v>-0.02525006819</v>
      </c>
      <c r="Z2939" s="373">
        <f>IPMT('Assumptions (T&amp;D)'!$C$20,Model!AB$1,'Assumptions (T&amp;D)'!$C$23,Model!$U$2866)</f>
        <v>-0.02344940067</v>
      </c>
      <c r="AA2939" s="373">
        <f>IPMT('Assumptions (T&amp;D)'!$C$20,Model!AC$1,'Assumptions (T&amp;D)'!$C$23,Model!$U$2866)</f>
        <v>-0.02156320144</v>
      </c>
      <c r="AB2939" s="373">
        <f>IPMT('Assumptions (T&amp;D)'!$C$20,Model!AD$1,'Assumptions (T&amp;D)'!$C$23,Model!$U$2866)</f>
        <v>-0.01958740775</v>
      </c>
      <c r="AC2939" s="373">
        <f>IPMT('Assumptions (T&amp;D)'!$C$20,Model!AE$1,'Assumptions (T&amp;D)'!$C$23,Model!$U$2866)</f>
        <v>-0.01751776386</v>
      </c>
      <c r="AD2939" s="373">
        <f>IPMT('Assumptions (T&amp;D)'!$C$20,Model!AF$1,'Assumptions (T&amp;D)'!$C$23,Model!$U$2866)</f>
        <v>-0.01534981188</v>
      </c>
      <c r="AE2939" s="373">
        <f>IPMT('Assumptions (T&amp;D)'!$C$20,Model!AG$1,'Assumptions (T&amp;D)'!$C$23,Model!$U$2866)</f>
        <v>-0.01307888219</v>
      </c>
      <c r="AF2939" s="373">
        <f>IPMT('Assumptions (T&amp;D)'!$C$20,Model!AH$1,'Assumptions (T&amp;D)'!$C$23,Model!$U$2866)</f>
        <v>-0.01070008333</v>
      </c>
      <c r="AG2939" s="373">
        <f>IPMT('Assumptions (T&amp;D)'!$C$20,Model!AI$1,'Assumptions (T&amp;D)'!$C$23,Model!$U$2866)</f>
        <v>-0.008208291535</v>
      </c>
      <c r="AH2939" s="373">
        <f>IPMT('Assumptions (T&amp;D)'!$C$20,Model!AJ$1,'Assumptions (T&amp;D)'!$C$23,Model!$U$2866)</f>
        <v>-0.005598139624</v>
      </c>
      <c r="AI2939" s="373">
        <f>IPMT('Assumptions (T&amp;D)'!$C$20,Model!AK$1,'Assumptions (T&amp;D)'!$C$23,Model!$U$2866)</f>
        <v>-0.002864005498</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-0.03282865942</v>
      </c>
      <c r="W2940" s="373">
        <f>IPMT('Assumptions (T&amp;D)'!$C$20,Model!X$1,'Assumptions (T&amp;D)'!$C$23,Model!$V$2866)</f>
        <v>-0.03127845288</v>
      </c>
      <c r="X2940" s="373">
        <f>IPMT('Assumptions (T&amp;D)'!$C$20,Model!Y$1,'Assumptions (T&amp;D)'!$C$23,Model!$V$2866)</f>
        <v>-0.02965461153</v>
      </c>
      <c r="Y2940" s="373">
        <f>IPMT('Assumptions (T&amp;D)'!$C$20,Model!Z$1,'Assumptions (T&amp;D)'!$C$23,Model!$V$2866)</f>
        <v>-0.02795363772</v>
      </c>
      <c r="Z2940" s="373">
        <f>IPMT('Assumptions (T&amp;D)'!$C$20,Model!AA$1,'Assumptions (T&amp;D)'!$C$23,Model!$V$2866)</f>
        <v>-0.02617186765</v>
      </c>
      <c r="AA2940" s="373">
        <f>IPMT('Assumptions (T&amp;D)'!$C$20,Model!AB$1,'Assumptions (T&amp;D)'!$C$23,Model!$V$2866)</f>
        <v>-0.0243054635</v>
      </c>
      <c r="AB2940" s="373">
        <f>IPMT('Assumptions (T&amp;D)'!$C$20,Model!AC$1,'Assumptions (T&amp;D)'!$C$23,Model!$V$2866)</f>
        <v>-0.02235040515</v>
      </c>
      <c r="AC2940" s="373">
        <f>IPMT('Assumptions (T&amp;D)'!$C$20,Model!AD$1,'Assumptions (T&amp;D)'!$C$23,Model!$V$2866)</f>
        <v>-0.02030248154</v>
      </c>
      <c r="AD2940" s="373">
        <f>IPMT('Assumptions (T&amp;D)'!$C$20,Model!AE$1,'Assumptions (T&amp;D)'!$C$23,Model!$V$2866)</f>
        <v>-0.01815728155</v>
      </c>
      <c r="AE2940" s="373">
        <f>IPMT('Assumptions (T&amp;D)'!$C$20,Model!AF$1,'Assumptions (T&amp;D)'!$C$23,Model!$V$2866)</f>
        <v>-0.01591018456</v>
      </c>
      <c r="AF2940" s="373">
        <f>IPMT('Assumptions (T&amp;D)'!$C$20,Model!AG$1,'Assumptions (T&amp;D)'!$C$23,Model!$V$2866)</f>
        <v>-0.01355635047</v>
      </c>
      <c r="AG2940" s="373">
        <f>IPMT('Assumptions (T&amp;D)'!$C$20,Model!AH$1,'Assumptions (T&amp;D)'!$C$23,Model!$V$2866)</f>
        <v>-0.01109070925</v>
      </c>
      <c r="AH2940" s="373">
        <f>IPMT('Assumptions (T&amp;D)'!$C$20,Model!AI$1,'Assumptions (T&amp;D)'!$C$23,Model!$V$2866)</f>
        <v>-0.00850795008</v>
      </c>
      <c r="AI2940" s="373">
        <f>IPMT('Assumptions (T&amp;D)'!$C$20,Model!AJ$1,'Assumptions (T&amp;D)'!$C$23,Model!$V$2866)</f>
        <v>-0.005802509848</v>
      </c>
      <c r="AJ2940" s="373">
        <f>IPMT('Assumptions (T&amp;D)'!$C$20,Model!AK$1,'Assumptions (T&amp;D)'!$C$23,Model!$V$2866)</f>
        <v>-0.002968561204</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-0.03347695881</v>
      </c>
      <c r="X2941" s="373">
        <f>IPMT('Assumptions (T&amp;D)'!$C$20,Model!X$1,'Assumptions (T&amp;D)'!$C$23,Model!$W$2866)</f>
        <v>-0.03189613884</v>
      </c>
      <c r="Y2941" s="373">
        <f>IPMT('Assumptions (T&amp;D)'!$C$20,Model!Y$1,'Assumptions (T&amp;D)'!$C$23,Model!$W$2866)</f>
        <v>-0.03024022992</v>
      </c>
      <c r="Z2941" s="373">
        <f>IPMT('Assumptions (T&amp;D)'!$C$20,Model!Z$1,'Assumptions (T&amp;D)'!$C$23,Model!$W$2866)</f>
        <v>-0.02850566533</v>
      </c>
      <c r="AA2941" s="373">
        <f>IPMT('Assumptions (T&amp;D)'!$C$20,Model!AA$1,'Assumptions (T&amp;D)'!$C$23,Model!$W$2866)</f>
        <v>-0.02668870891</v>
      </c>
      <c r="AB2941" s="373">
        <f>IPMT('Assumptions (T&amp;D)'!$C$20,Model!AB$1,'Assumptions (T&amp;D)'!$C$23,Model!$W$2866)</f>
        <v>-0.02478544707</v>
      </c>
      <c r="AC2941" s="373">
        <f>IPMT('Assumptions (T&amp;D)'!$C$20,Model!AC$1,'Assumptions (T&amp;D)'!$C$23,Model!$W$2866)</f>
        <v>-0.02279178029</v>
      </c>
      <c r="AD2941" s="373">
        <f>IPMT('Assumptions (T&amp;D)'!$C$20,Model!AD$1,'Assumptions (T&amp;D)'!$C$23,Model!$W$2866)</f>
        <v>-0.02070341434</v>
      </c>
      <c r="AE2941" s="373">
        <f>IPMT('Assumptions (T&amp;D)'!$C$20,Model!AE$1,'Assumptions (T&amp;D)'!$C$23,Model!$W$2866)</f>
        <v>-0.01851585101</v>
      </c>
      <c r="AF2941" s="373">
        <f>IPMT('Assumptions (T&amp;D)'!$C$20,Model!AF$1,'Assumptions (T&amp;D)'!$C$23,Model!$W$2866)</f>
        <v>-0.01622437841</v>
      </c>
      <c r="AG2941" s="373">
        <f>IPMT('Assumptions (T&amp;D)'!$C$20,Model!AG$1,'Assumptions (T&amp;D)'!$C$23,Model!$W$2866)</f>
        <v>-0.01382406087</v>
      </c>
      <c r="AH2941" s="373">
        <f>IPMT('Assumptions (T&amp;D)'!$C$20,Model!AH$1,'Assumptions (T&amp;D)'!$C$23,Model!$W$2866)</f>
        <v>-0.01130972825</v>
      </c>
      <c r="AI2941" s="373">
        <f>IPMT('Assumptions (T&amp;D)'!$C$20,Model!AI$1,'Assumptions (T&amp;D)'!$C$23,Model!$W$2866)</f>
        <v>-0.008675964826</v>
      </c>
      <c r="AJ2941" s="373">
        <f>IPMT('Assumptions (T&amp;D)'!$C$20,Model!AJ$1,'Assumptions (T&amp;D)'!$C$23,Model!$W$2866)</f>
        <v>-0.00591709764</v>
      </c>
      <c r="AK2941" s="373">
        <f>IPMT('Assumptions (T&amp;D)'!$C$20,Model!AK$1,'Assumptions (T&amp;D)'!$C$23,Model!$W$2866)</f>
        <v>-0.003027184263</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-0.03496915314</v>
      </c>
      <c r="Y2942" s="373">
        <f>IPMT('Assumptions (T&amp;D)'!$C$20,Model!X$1,'Assumptions (T&amp;D)'!$C$23,Model!$X$2866)</f>
        <v>-0.03331787006</v>
      </c>
      <c r="Z2942" s="373">
        <f>IPMT('Assumptions (T&amp;D)'!$C$20,Model!Y$1,'Assumptions (T&amp;D)'!$C$23,Model!$X$2866)</f>
        <v>-0.03158815103</v>
      </c>
      <c r="AA2942" s="373">
        <f>IPMT('Assumptions (T&amp;D)'!$C$20,Model!Z$1,'Assumptions (T&amp;D)'!$C$23,Model!$X$2866)</f>
        <v>-0.02977627035</v>
      </c>
      <c r="AB2942" s="373">
        <f>IPMT('Assumptions (T&amp;D)'!$C$20,Model!AA$1,'Assumptions (T&amp;D)'!$C$23,Model!$X$2866)</f>
        <v>-0.02787832533</v>
      </c>
      <c r="AC2942" s="373">
        <f>IPMT('Assumptions (T&amp;D)'!$C$20,Model!AB$1,'Assumptions (T&amp;D)'!$C$23,Model!$X$2866)</f>
        <v>-0.02589022793</v>
      </c>
      <c r="AD2942" s="373">
        <f>IPMT('Assumptions (T&amp;D)'!$C$20,Model!AC$1,'Assumptions (T&amp;D)'!$C$23,Model!$X$2866)</f>
        <v>-0.02380769591</v>
      </c>
      <c r="AE2942" s="373">
        <f>IPMT('Assumptions (T&amp;D)'!$C$20,Model!AD$1,'Assumptions (T&amp;D)'!$C$23,Model!$X$2866)</f>
        <v>-0.02162624361</v>
      </c>
      <c r="AF2942" s="373">
        <f>IPMT('Assumptions (T&amp;D)'!$C$20,Model!AE$1,'Assumptions (T&amp;D)'!$C$23,Model!$X$2866)</f>
        <v>-0.01934117232</v>
      </c>
      <c r="AG2942" s="373">
        <f>IPMT('Assumptions (T&amp;D)'!$C$20,Model!AF$1,'Assumptions (T&amp;D)'!$C$23,Model!$X$2866)</f>
        <v>-0.01694756016</v>
      </c>
      <c r="AH2942" s="373">
        <f>IPMT('Assumptions (T&amp;D)'!$C$20,Model!AG$1,'Assumptions (T&amp;D)'!$C$23,Model!$X$2866)</f>
        <v>-0.01444025141</v>
      </c>
      <c r="AI2942" s="373">
        <f>IPMT('Assumptions (T&amp;D)'!$C$20,Model!AH$1,'Assumptions (T&amp;D)'!$C$23,Model!$X$2866)</f>
        <v>-0.0118138455</v>
      </c>
      <c r="AJ2942" s="373">
        <f>IPMT('Assumptions (T&amp;D)'!$C$20,Model!AI$1,'Assumptions (T&amp;D)'!$C$23,Model!$X$2866)</f>
        <v>-0.009062685303</v>
      </c>
      <c r="AK2942" s="373">
        <f>IPMT('Assumptions (T&amp;D)'!$C$20,Model!AJ$1,'Assumptions (T&amp;D)'!$C$23,Model!$X$2866)</f>
        <v>-0.006180845</v>
      </c>
      <c r="AL2942" s="373">
        <f>IPMT('Assumptions (T&amp;D)'!$C$20,Model!AK$1,'Assumptions (T&amp;D)'!$C$23,Model!$X$2866)</f>
        <v>-0.003162117283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-0.03608347529</v>
      </c>
      <c r="Z2943" s="373">
        <f>IPMT('Assumptions (T&amp;D)'!$C$20,Model!X$1,'Assumptions (T&amp;D)'!$C$23,Model!$Y$2866)</f>
        <v>-0.03437957266</v>
      </c>
      <c r="AA2943" s="373">
        <f>IPMT('Assumptions (T&amp;D)'!$C$20,Model!Y$1,'Assumptions (T&amp;D)'!$C$23,Model!$Y$2866)</f>
        <v>-0.03259473465</v>
      </c>
      <c r="AB2943" s="373">
        <f>IPMT('Assumptions (T&amp;D)'!$C$20,Model!Z$1,'Assumptions (T&amp;D)'!$C$23,Model!$Y$2866)</f>
        <v>-0.03072511683</v>
      </c>
      <c r="AC2943" s="373">
        <f>IPMT('Assumptions (T&amp;D)'!$C$20,Model!AA$1,'Assumptions (T&amp;D)'!$C$23,Model!$Y$2866)</f>
        <v>-0.02876669216</v>
      </c>
      <c r="AD2943" s="373">
        <f>IPMT('Assumptions (T&amp;D)'!$C$20,Model!AB$1,'Assumptions (T&amp;D)'!$C$23,Model!$Y$2866)</f>
        <v>-0.02671524233</v>
      </c>
      <c r="AE2943" s="373">
        <f>IPMT('Assumptions (T&amp;D)'!$C$20,Model!AC$1,'Assumptions (T&amp;D)'!$C$23,Model!$Y$2866)</f>
        <v>-0.02456634863</v>
      </c>
      <c r="AF2943" s="373">
        <f>IPMT('Assumptions (T&amp;D)'!$C$20,Model!AD$1,'Assumptions (T&amp;D)'!$C$23,Model!$Y$2866)</f>
        <v>-0.02231538247</v>
      </c>
      <c r="AG2943" s="373">
        <f>IPMT('Assumptions (T&amp;D)'!$C$20,Model!AE$1,'Assumptions (T&amp;D)'!$C$23,Model!$Y$2866)</f>
        <v>-0.01995749543</v>
      </c>
      <c r="AH2943" s="373">
        <f>IPMT('Assumptions (T&amp;D)'!$C$20,Model!AF$1,'Assumptions (T&amp;D)'!$C$23,Model!$Y$2866)</f>
        <v>-0.01748760875</v>
      </c>
      <c r="AI2943" s="373">
        <f>IPMT('Assumptions (T&amp;D)'!$C$20,Model!AG$1,'Assumptions (T&amp;D)'!$C$23,Model!$Y$2866)</f>
        <v>-0.01490040245</v>
      </c>
      <c r="AJ2943" s="373">
        <f>IPMT('Assumptions (T&amp;D)'!$C$20,Model!AH$1,'Assumptions (T&amp;D)'!$C$23,Model!$Y$2866)</f>
        <v>-0.01219030385</v>
      </c>
      <c r="AK2943" s="373">
        <f>IPMT('Assumptions (T&amp;D)'!$C$20,Model!AI$1,'Assumptions (T&amp;D)'!$C$23,Model!$Y$2866)</f>
        <v>-0.009351475569</v>
      </c>
      <c r="AL2943" s="373">
        <f>IPMT('Assumptions (T&amp;D)'!$C$20,Model!AJ$1,'Assumptions (T&amp;D)'!$C$23,Model!$Y$2866)</f>
        <v>-0.006377802946</v>
      </c>
      <c r="AM2943" s="373">
        <f>IPMT('Assumptions (T&amp;D)'!$C$20,Model!AK$1,'Assumptions (T&amp;D)'!$C$23,Model!$Y$2866)</f>
        <v>-0.003262880872</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-0.0372281713</v>
      </c>
      <c r="AA2944" s="373">
        <f>IPMT('Assumptions (T&amp;D)'!$C$20,Model!X$1,'Assumptions (T&amp;D)'!$C$23,Model!$Z$2866)</f>
        <v>-0.03547021482</v>
      </c>
      <c r="AB2944" s="373">
        <f>IPMT('Assumptions (T&amp;D)'!$C$20,Model!Y$1,'Assumptions (T&amp;D)'!$C$23,Model!$Z$2866)</f>
        <v>-0.03362875541</v>
      </c>
      <c r="AC2944" s="373">
        <f>IPMT('Assumptions (T&amp;D)'!$C$20,Model!Z$1,'Assumptions (T&amp;D)'!$C$23,Model!$Z$2866)</f>
        <v>-0.03169982667</v>
      </c>
      <c r="AD2944" s="373">
        <f>IPMT('Assumptions (T&amp;D)'!$C$20,Model!AA$1,'Assumptions (T&amp;D)'!$C$23,Model!$Z$2866)</f>
        <v>-0.02967927382</v>
      </c>
      <c r="AE2944" s="373">
        <f>IPMT('Assumptions (T&amp;D)'!$C$20,Model!AB$1,'Assumptions (T&amp;D)'!$C$23,Model!$Z$2866)</f>
        <v>-0.02756274471</v>
      </c>
      <c r="AF2944" s="373">
        <f>IPMT('Assumptions (T&amp;D)'!$C$20,Model!AC$1,'Assumptions (T&amp;D)'!$C$23,Model!$Z$2866)</f>
        <v>-0.02534568047</v>
      </c>
      <c r="AG2944" s="373">
        <f>IPMT('Assumptions (T&amp;D)'!$C$20,Model!AD$1,'Assumptions (T&amp;D)'!$C$23,Model!$Z$2866)</f>
        <v>-0.02302330567</v>
      </c>
      <c r="AH2944" s="373">
        <f>IPMT('Assumptions (T&amp;D)'!$C$20,Model!AE$1,'Assumptions (T&amp;D)'!$C$23,Model!$Z$2866)</f>
        <v>-0.02059061807</v>
      </c>
      <c r="AI2944" s="373">
        <f>IPMT('Assumptions (T&amp;D)'!$C$20,Model!AF$1,'Assumptions (T&amp;D)'!$C$23,Model!$Z$2866)</f>
        <v>-0.01804237781</v>
      </c>
      <c r="AJ2944" s="373">
        <f>IPMT('Assumptions (T&amp;D)'!$C$20,Model!AG$1,'Assumptions (T&amp;D)'!$C$23,Model!$Z$2866)</f>
        <v>-0.01537309614</v>
      </c>
      <c r="AK2944" s="373">
        <f>IPMT('Assumptions (T&amp;D)'!$C$20,Model!AH$1,'Assumptions (T&amp;D)'!$C$23,Model!$Z$2866)</f>
        <v>-0.01257702359</v>
      </c>
      <c r="AL2944" s="373">
        <f>IPMT('Assumptions (T&amp;D)'!$C$20,Model!AI$1,'Assumptions (T&amp;D)'!$C$23,Model!$Z$2866)</f>
        <v>-0.009648137592</v>
      </c>
      <c r="AM2944" s="373">
        <f>IPMT('Assumptions (T&amp;D)'!$C$20,Model!AJ$1,'Assumptions (T&amp;D)'!$C$23,Model!$Z$2866)</f>
        <v>-0.00658012951</v>
      </c>
      <c r="AN2944" s="373">
        <f>IPMT('Assumptions (T&amp;D)'!$C$20,Model!AK$1,'Assumptions (T&amp;D)'!$C$23,Model!$Z$2866)</f>
        <v>-0.003366391043</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-0.03840400624</v>
      </c>
      <c r="AB2945" s="373">
        <f>IPMT('Assumptions (T&amp;D)'!$C$20,Model!X$1,'Assumptions (T&amp;D)'!$C$23,Model!$AA$2866)</f>
        <v>-0.0365905255</v>
      </c>
      <c r="AC2945" s="373">
        <f>IPMT('Assumptions (T&amp;D)'!$C$20,Model!Y$1,'Assumptions (T&amp;D)'!$C$23,Model!$AA$2866)</f>
        <v>-0.03469090443</v>
      </c>
      <c r="AD2945" s="373">
        <f>IPMT('Assumptions (T&amp;D)'!$C$20,Model!Z$1,'Assumptions (T&amp;D)'!$C$23,Model!$AA$2866)</f>
        <v>-0.03270105135</v>
      </c>
      <c r="AE2945" s="373">
        <f>IPMT('Assumptions (T&amp;D)'!$C$20,Model!AA$1,'Assumptions (T&amp;D)'!$C$23,Model!$AA$2866)</f>
        <v>-0.03061668025</v>
      </c>
      <c r="AF2945" s="373">
        <f>IPMT('Assumptions (T&amp;D)'!$C$20,Model!AB$1,'Assumptions (T&amp;D)'!$C$23,Model!$AA$2866)</f>
        <v>-0.02843330152</v>
      </c>
      <c r="AG2945" s="373">
        <f>IPMT('Assumptions (T&amp;D)'!$C$20,Model!AC$1,'Assumptions (T&amp;D)'!$C$23,Model!$AA$2866)</f>
        <v>-0.02614621231</v>
      </c>
      <c r="AH2945" s="373">
        <f>IPMT('Assumptions (T&amp;D)'!$C$20,Model!AD$1,'Assumptions (T&amp;D)'!$C$23,Model!$AA$2866)</f>
        <v>-0.02375048636</v>
      </c>
      <c r="AI2945" s="373">
        <f>IPMT('Assumptions (T&amp;D)'!$C$20,Model!AE$1,'Assumptions (T&amp;D)'!$C$23,Model!$AA$2866)</f>
        <v>-0.02124096342</v>
      </c>
      <c r="AJ2945" s="373">
        <f>IPMT('Assumptions (T&amp;D)'!$C$20,Model!AF$1,'Assumptions (T&amp;D)'!$C$23,Model!$AA$2866)</f>
        <v>-0.01861223815</v>
      </c>
      <c r="AK2945" s="373">
        <f>IPMT('Assumptions (T&amp;D)'!$C$20,Model!AG$1,'Assumptions (T&amp;D)'!$C$23,Model!$AA$2866)</f>
        <v>-0.01585864842</v>
      </c>
      <c r="AL2945" s="373">
        <f>IPMT('Assumptions (T&amp;D)'!$C$20,Model!AH$1,'Assumptions (T&amp;D)'!$C$23,Model!$AA$2866)</f>
        <v>-0.01297426319</v>
      </c>
      <c r="AM2945" s="373">
        <f>IPMT('Assumptions (T&amp;D)'!$C$20,Model!AI$1,'Assumptions (T&amp;D)'!$C$23,Model!$AA$2866)</f>
        <v>-0.00995286965</v>
      </c>
      <c r="AN2945" s="373">
        <f>IPMT('Assumptions (T&amp;D)'!$C$20,Model!AJ$1,'Assumptions (T&amp;D)'!$C$23,Model!$AA$2866)</f>
        <v>-0.006787959921</v>
      </c>
      <c r="AO2945" s="373">
        <f>IPMT('Assumptions (T&amp;D)'!$C$20,Model!AK$1,'Assumptions (T&amp;D)'!$C$23,Model!$AA$2866)</f>
        <v>-0.003472716981</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-0.03961176356</v>
      </c>
      <c r="AC2946" s="373">
        <f>IPMT('Assumptions (T&amp;D)'!$C$20,Model!X$1,'Assumptions (T&amp;D)'!$C$23,Model!$AB$2866)</f>
        <v>-0.03774125115</v>
      </c>
      <c r="AD2946" s="373">
        <f>IPMT('Assumptions (T&amp;D)'!$C$20,Model!Y$1,'Assumptions (T&amp;D)'!$C$23,Model!$AB$2866)</f>
        <v>-0.03578188939</v>
      </c>
      <c r="AE2946" s="373">
        <f>IPMT('Assumptions (T&amp;D)'!$C$20,Model!Z$1,'Assumptions (T&amp;D)'!$C$23,Model!$AB$2866)</f>
        <v>-0.03372945796</v>
      </c>
      <c r="AF2946" s="373">
        <f>IPMT('Assumptions (T&amp;D)'!$C$20,Model!AA$1,'Assumptions (T&amp;D)'!$C$23,Model!$AB$2866)</f>
        <v>-0.03157953603</v>
      </c>
      <c r="AG2946" s="373">
        <f>IPMT('Assumptions (T&amp;D)'!$C$20,Model!AB$1,'Assumptions (T&amp;D)'!$C$23,Model!$AB$2866)</f>
        <v>-0.02932749282</v>
      </c>
      <c r="AH2946" s="373">
        <f>IPMT('Assumptions (T&amp;D)'!$C$20,Model!AC$1,'Assumptions (T&amp;D)'!$C$23,Model!$AB$2866)</f>
        <v>-0.02696847754</v>
      </c>
      <c r="AI2946" s="373">
        <f>IPMT('Assumptions (T&amp;D)'!$C$20,Model!AD$1,'Assumptions (T&amp;D)'!$C$23,Model!$AB$2866)</f>
        <v>-0.02449740905</v>
      </c>
      <c r="AJ2946" s="373">
        <f>IPMT('Assumptions (T&amp;D)'!$C$20,Model!AE$1,'Assumptions (T&amp;D)'!$C$23,Model!$AB$2866)</f>
        <v>-0.0219089648</v>
      </c>
      <c r="AK2946" s="373">
        <f>IPMT('Assumptions (T&amp;D)'!$C$20,Model!AF$1,'Assumptions (T&amp;D)'!$C$23,Model!$AB$2866)</f>
        <v>-0.01919756944</v>
      </c>
      <c r="AL2946" s="373">
        <f>IPMT('Assumptions (T&amp;D)'!$C$20,Model!AG$1,'Assumptions (T&amp;D)'!$C$23,Model!$AB$2866)</f>
        <v>-0.01635738281</v>
      </c>
      <c r="AM2946" s="373">
        <f>IPMT('Assumptions (T&amp;D)'!$C$20,Model!AH$1,'Assumptions (T&amp;D)'!$C$23,Model!$AB$2866)</f>
        <v>-0.01338228732</v>
      </c>
      <c r="AN2946" s="373">
        <f>IPMT('Assumptions (T&amp;D)'!$C$20,Model!AI$1,'Assumptions (T&amp;D)'!$C$23,Model!$AB$2866)</f>
        <v>-0.01026587478</v>
      </c>
      <c r="AO2946" s="373">
        <f>IPMT('Assumptions (T&amp;D)'!$C$20,Model!AJ$1,'Assumptions (T&amp;D)'!$C$23,Model!$AB$2866)</f>
        <v>-0.007001432656</v>
      </c>
      <c r="AP2946" s="373">
        <f>IPMT('Assumptions (T&amp;D)'!$C$20,Model!AK$1,'Assumptions (T&amp;D)'!$C$23,Model!$AB$2866)</f>
        <v>-0.003581929528</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-0.0408522455</v>
      </c>
      <c r="AD2947" s="373">
        <f>IPMT('Assumptions (T&amp;D)'!$C$20,Model!X$1,'Assumptions (T&amp;D)'!$C$23,Model!$AC$2866)</f>
        <v>-0.03892315612</v>
      </c>
      <c r="AE2947" s="373">
        <f>IPMT('Assumptions (T&amp;D)'!$C$20,Model!Y$1,'Assumptions (T&amp;D)'!$C$23,Model!$AC$2866)</f>
        <v>-0.036902435</v>
      </c>
      <c r="AF2947" s="373">
        <f>IPMT('Assumptions (T&amp;D)'!$C$20,Model!Z$1,'Assumptions (T&amp;D)'!$C$23,Model!$AC$2866)</f>
        <v>-0.03478572963</v>
      </c>
      <c r="AG2947" s="373">
        <f>IPMT('Assumptions (T&amp;D)'!$C$20,Model!AA$1,'Assumptions (T&amp;D)'!$C$23,Model!$AC$2866)</f>
        <v>-0.03256848075</v>
      </c>
      <c r="AH2947" s="373">
        <f>IPMT('Assumptions (T&amp;D)'!$C$20,Model!AB$1,'Assumptions (T&amp;D)'!$C$23,Model!$AC$2866)</f>
        <v>-0.03024591255</v>
      </c>
      <c r="AI2947" s="373">
        <f>IPMT('Assumptions (T&amp;D)'!$C$20,Model!AC$1,'Assumptions (T&amp;D)'!$C$23,Model!$AC$2866)</f>
        <v>-0.02781302236</v>
      </c>
      <c r="AJ2947" s="373">
        <f>IPMT('Assumptions (T&amp;D)'!$C$20,Model!AD$1,'Assumptions (T&amp;D)'!$C$23,Model!$AC$2866)</f>
        <v>-0.02526456988</v>
      </c>
      <c r="AK2947" s="373">
        <f>IPMT('Assumptions (T&amp;D)'!$C$20,Model!AE$1,'Assumptions (T&amp;D)'!$C$23,Model!$AC$2866)</f>
        <v>-0.02259506591</v>
      </c>
      <c r="AL2947" s="373">
        <f>IPMT('Assumptions (T&amp;D)'!$C$20,Model!AF$1,'Assumptions (T&amp;D)'!$C$23,Model!$AC$2866)</f>
        <v>-0.01979876051</v>
      </c>
      <c r="AM2947" s="373">
        <f>IPMT('Assumptions (T&amp;D)'!$C$20,Model!AG$1,'Assumptions (T&amp;D)'!$C$23,Model!$AC$2866)</f>
        <v>-0.01686963059</v>
      </c>
      <c r="AN2947" s="373">
        <f>IPMT('Assumptions (T&amp;D)'!$C$20,Model!AH$1,'Assumptions (T&amp;D)'!$C$23,Model!$AC$2866)</f>
        <v>-0.01380136701</v>
      </c>
      <c r="AO2947" s="373">
        <f>IPMT('Assumptions (T&amp;D)'!$C$20,Model!AI$1,'Assumptions (T&amp;D)'!$C$23,Model!$AC$2866)</f>
        <v>-0.01058736091</v>
      </c>
      <c r="AP2947" s="373">
        <f>IPMT('Assumptions (T&amp;D)'!$C$20,Model!AJ$1,'Assumptions (T&amp;D)'!$C$23,Model!$AC$2866)</f>
        <v>-0.007220689514</v>
      </c>
      <c r="AQ2947" s="373">
        <f>IPMT('Assumptions (T&amp;D)'!$C$20,Model!AK$1,'Assumptions (T&amp;D)'!$C$23,Model!$AC$2866)</f>
        <v>-0.003694101229</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-0.04212627355</v>
      </c>
      <c r="AE2948" s="373">
        <f>IPMT('Assumptions (T&amp;D)'!$C$20,Model!X$1,'Assumptions (T&amp;D)'!$C$23,Model!$AD$2866)</f>
        <v>-0.04013702313</v>
      </c>
      <c r="AF2948" s="373">
        <f>IPMT('Assumptions (T&amp;D)'!$C$20,Model!Y$1,'Assumptions (T&amp;D)'!$C$23,Model!$AD$2866)</f>
        <v>-0.03805328331</v>
      </c>
      <c r="AG2948" s="373">
        <f>IPMT('Assumptions (T&amp;D)'!$C$20,Model!Z$1,'Assumptions (T&amp;D)'!$C$23,Model!$AD$2866)</f>
        <v>-0.03587056585</v>
      </c>
      <c r="AH2948" s="373">
        <f>IPMT('Assumptions (T&amp;D)'!$C$20,Model!AA$1,'Assumptions (T&amp;D)'!$C$23,Model!$AD$2866)</f>
        <v>-0.0335841693</v>
      </c>
      <c r="AI2948" s="373">
        <f>IPMT('Assumptions (T&amp;D)'!$C$20,Model!AB$1,'Assumptions (T&amp;D)'!$C$23,Model!$AD$2866)</f>
        <v>-0.03118916893</v>
      </c>
      <c r="AJ2948" s="373">
        <f>IPMT('Assumptions (T&amp;D)'!$C$20,Model!AC$1,'Assumptions (T&amp;D)'!$C$23,Model!$AD$2866)</f>
        <v>-0.02868040603</v>
      </c>
      <c r="AK2948" s="373">
        <f>IPMT('Assumptions (T&amp;D)'!$C$20,Model!AD$1,'Assumptions (T&amp;D)'!$C$23,Model!$AD$2866)</f>
        <v>-0.0260524769</v>
      </c>
      <c r="AL2948" s="373">
        <f>IPMT('Assumptions (T&amp;D)'!$C$20,Model!AE$1,'Assumptions (T&amp;D)'!$C$23,Model!$AD$2866)</f>
        <v>-0.02329972113</v>
      </c>
      <c r="AM2948" s="373">
        <f>IPMT('Assumptions (T&amp;D)'!$C$20,Model!AF$1,'Assumptions (T&amp;D)'!$C$23,Model!$AD$2866)</f>
        <v>-0.02041620946</v>
      </c>
      <c r="AN2948" s="373">
        <f>IPMT('Assumptions (T&amp;D)'!$C$20,Model!AG$1,'Assumptions (T&amp;D)'!$C$23,Model!$AD$2866)</f>
        <v>-0.01739573099</v>
      </c>
      <c r="AO2948" s="373">
        <f>IPMT('Assumptions (T&amp;D)'!$C$20,Model!AH$1,'Assumptions (T&amp;D)'!$C$23,Model!$AD$2866)</f>
        <v>-0.0142317798</v>
      </c>
      <c r="AP2948" s="373">
        <f>IPMT('Assumptions (T&amp;D)'!$C$20,Model!AI$1,'Assumptions (T&amp;D)'!$C$23,Model!$AD$2866)</f>
        <v>-0.01091754092</v>
      </c>
      <c r="AQ2948" s="373">
        <f>IPMT('Assumptions (T&amp;D)'!$C$20,Model!AJ$1,'Assumptions (T&amp;D)'!$C$23,Model!$AD$2866)</f>
        <v>-0.007445875691</v>
      </c>
      <c r="AR2948" s="373">
        <f>IPMT('Assumptions (T&amp;D)'!$C$20,Model!AK$1,'Assumptions (T&amp;D)'!$C$23,Model!$AD$2866)</f>
        <v>-0.003809306367</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-0.04343468889</v>
      </c>
      <c r="AF2949" s="373">
        <f>IPMT('Assumptions (T&amp;D)'!$C$20,Model!X$1,'Assumptions (T&amp;D)'!$C$23,Model!$AE$2866)</f>
        <v>-0.04138365361</v>
      </c>
      <c r="AG2949" s="373">
        <f>IPMT('Assumptions (T&amp;D)'!$C$20,Model!Y$1,'Assumptions (T&amp;D)'!$C$23,Model!$AE$2866)</f>
        <v>-0.03923519415</v>
      </c>
      <c r="AH2949" s="373">
        <f>IPMT('Assumptions (T&amp;D)'!$C$20,Model!Z$1,'Assumptions (T&amp;D)'!$C$23,Model!$AE$2866)</f>
        <v>-0.03698468287</v>
      </c>
      <c r="AI2949" s="373">
        <f>IPMT('Assumptions (T&amp;D)'!$C$20,Model!AA$1,'Assumptions (T&amp;D)'!$C$23,Model!$AE$2866)</f>
        <v>-0.0346272723</v>
      </c>
      <c r="AJ2949" s="373">
        <f>IPMT('Assumptions (T&amp;D)'!$C$20,Model!AB$1,'Assumptions (T&amp;D)'!$C$23,Model!$AE$2866)</f>
        <v>-0.03215788473</v>
      </c>
      <c r="AK2949" s="373">
        <f>IPMT('Assumptions (T&amp;D)'!$C$20,Model!AC$1,'Assumptions (T&amp;D)'!$C$23,Model!$AE$2866)</f>
        <v>-0.02957120125</v>
      </c>
      <c r="AL2949" s="373">
        <f>IPMT('Assumptions (T&amp;D)'!$C$20,Model!AD$1,'Assumptions (T&amp;D)'!$C$23,Model!$AE$2866)</f>
        <v>-0.02686165031</v>
      </c>
      <c r="AM2949" s="373">
        <f>IPMT('Assumptions (T&amp;D)'!$C$20,Model!AE$1,'Assumptions (T&amp;D)'!$C$23,Model!$AE$2866)</f>
        <v>-0.02402339569</v>
      </c>
      <c r="AN2949" s="373">
        <f>IPMT('Assumptions (T&amp;D)'!$C$20,Model!AF$1,'Assumptions (T&amp;D)'!$C$23,Model!$AE$2866)</f>
        <v>-0.02105032398</v>
      </c>
      <c r="AO2949" s="373">
        <f>IPMT('Assumptions (T&amp;D)'!$C$20,Model!AG$1,'Assumptions (T&amp;D)'!$C$23,Model!$AE$2866)</f>
        <v>-0.01793603137</v>
      </c>
      <c r="AP2949" s="373">
        <f>IPMT('Assumptions (T&amp;D)'!$C$20,Model!AH$1,'Assumptions (T&amp;D)'!$C$23,Model!$AE$2866)</f>
        <v>-0.01467380985</v>
      </c>
      <c r="AQ2949" s="373">
        <f>IPMT('Assumptions (T&amp;D)'!$C$20,Model!AI$1,'Assumptions (T&amp;D)'!$C$23,Model!$AE$2866)</f>
        <v>-0.01125663281</v>
      </c>
      <c r="AR2949" s="373">
        <f>IPMT('Assumptions (T&amp;D)'!$C$20,Model!AJ$1,'Assumptions (T&amp;D)'!$C$23,Model!$AE$2866)</f>
        <v>-0.007677139868</v>
      </c>
      <c r="AS2949" s="373">
        <f>IPMT('Assumptions (T&amp;D)'!$C$20,Model!AK$1,'Assumptions (T&amp;D)'!$C$23,Model!$AE$2866)</f>
        <v>-0.003927621007</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-0.04477835282</v>
      </c>
      <c r="AG2950" s="373">
        <f>IPMT('Assumptions (T&amp;D)'!$C$20,Model!X$1,'Assumptions (T&amp;D)'!$C$23,Model!$AF$2866)</f>
        <v>-0.04266386821</v>
      </c>
      <c r="AH2950" s="373">
        <f>IPMT('Assumptions (T&amp;D)'!$C$20,Model!Y$1,'Assumptions (T&amp;D)'!$C$23,Model!$AF$2866)</f>
        <v>-0.04044894557</v>
      </c>
      <c r="AI2950" s="373">
        <f>IPMT('Assumptions (T&amp;D)'!$C$20,Model!Z$1,'Assumptions (T&amp;D)'!$C$23,Model!$AF$2866)</f>
        <v>-0.03812881411</v>
      </c>
      <c r="AJ2950" s="373">
        <f>IPMT('Assumptions (T&amp;D)'!$C$20,Model!AA$1,'Assumptions (T&amp;D)'!$C$23,Model!$AF$2866)</f>
        <v>-0.0356984764</v>
      </c>
      <c r="AK2950" s="373">
        <f>IPMT('Assumptions (T&amp;D)'!$C$20,Model!AB$1,'Assumptions (T&amp;D)'!$C$23,Model!$AF$2866)</f>
        <v>-0.03315269765</v>
      </c>
      <c r="AL2950" s="373">
        <f>IPMT('Assumptions (T&amp;D)'!$C$20,Model!AC$1,'Assumptions (T&amp;D)'!$C$23,Model!$AF$2866)</f>
        <v>-0.03048599442</v>
      </c>
      <c r="AM2950" s="373">
        <f>IPMT('Assumptions (T&amp;D)'!$C$20,Model!AD$1,'Assumptions (T&amp;D)'!$C$23,Model!$AF$2866)</f>
        <v>-0.02769262277</v>
      </c>
      <c r="AN2950" s="373">
        <f>IPMT('Assumptions (T&amp;D)'!$C$20,Model!AE$1,'Assumptions (T&amp;D)'!$C$23,Model!$AF$2866)</f>
        <v>-0.02476656598</v>
      </c>
      <c r="AO2950" s="373">
        <f>IPMT('Assumptions (T&amp;D)'!$C$20,Model!AF$1,'Assumptions (T&amp;D)'!$C$23,Model!$AF$2866)</f>
        <v>-0.02170152149</v>
      </c>
      <c r="AP2950" s="373">
        <f>IPMT('Assumptions (T&amp;D)'!$C$20,Model!AG$1,'Assumptions (T&amp;D)'!$C$23,Model!$AF$2866)</f>
        <v>-0.01849088738</v>
      </c>
      <c r="AQ2950" s="373">
        <f>IPMT('Assumptions (T&amp;D)'!$C$20,Model!AH$1,'Assumptions (T&amp;D)'!$C$23,Model!$AF$2866)</f>
        <v>-0.01512774815</v>
      </c>
      <c r="AR2950" s="373">
        <f>IPMT('Assumptions (T&amp;D)'!$C$20,Model!AI$1,'Assumptions (T&amp;D)'!$C$23,Model!$AF$2866)</f>
        <v>-0.01160485982</v>
      </c>
      <c r="AS2950" s="373">
        <f>IPMT('Assumptions (T&amp;D)'!$C$20,Model!AJ$1,'Assumptions (T&amp;D)'!$C$23,Model!$AF$2866)</f>
        <v>-0.00791463428</v>
      </c>
      <c r="AT2950" s="373">
        <f>IPMT('Assumptions (T&amp;D)'!$C$20,Model!AK$1,'Assumptions (T&amp;D)'!$C$23,Model!$AF$2866)</f>
        <v>-0.004049123032</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-0.04615814726</v>
      </c>
      <c r="AH2951" s="373">
        <f>IPMT('Assumptions (T&amp;D)'!$C$20,Model!X$1,'Assumptions (T&amp;D)'!$C$23,Model!$AG$2866)</f>
        <v>-0.04397850719</v>
      </c>
      <c r="AI2951" s="373">
        <f>IPMT('Assumptions (T&amp;D)'!$C$20,Model!Y$1,'Assumptions (T&amp;D)'!$C$23,Model!$AG$2866)</f>
        <v>-0.04169533421</v>
      </c>
      <c r="AJ2951" s="373">
        <f>IPMT('Assumptions (T&amp;D)'!$C$20,Model!Z$1,'Assumptions (T&amp;D)'!$C$23,Model!$AG$2866)</f>
        <v>-0.03930371051</v>
      </c>
      <c r="AK2951" s="373">
        <f>IPMT('Assumptions (T&amp;D)'!$C$20,Model!AA$1,'Assumptions (T&amp;D)'!$C$23,Model!$AG$2866)</f>
        <v>-0.03679848469</v>
      </c>
      <c r="AL2951" s="373">
        <f>IPMT('Assumptions (T&amp;D)'!$C$20,Model!AB$1,'Assumptions (T&amp;D)'!$C$23,Model!$AG$2866)</f>
        <v>-0.03417426064</v>
      </c>
      <c r="AM2951" s="373">
        <f>IPMT('Assumptions (T&amp;D)'!$C$20,Model!AC$1,'Assumptions (T&amp;D)'!$C$23,Model!$AG$2866)</f>
        <v>-0.03142538595</v>
      </c>
      <c r="AN2951" s="373">
        <f>IPMT('Assumptions (T&amp;D)'!$C$20,Model!AD$1,'Assumptions (T&amp;D)'!$C$23,Model!$AG$2866)</f>
        <v>-0.02854593971</v>
      </c>
      <c r="AO2951" s="373">
        <f>IPMT('Assumptions (T&amp;D)'!$C$20,Model!AE$1,'Assumptions (T&amp;D)'!$C$23,Model!$AG$2866)</f>
        <v>-0.02552971978</v>
      </c>
      <c r="AP2951" s="373">
        <f>IPMT('Assumptions (T&amp;D)'!$C$20,Model!AF$1,'Assumptions (T&amp;D)'!$C$23,Model!$AG$2866)</f>
        <v>-0.0223702294</v>
      </c>
      <c r="AQ2951" s="373">
        <f>IPMT('Assumptions (T&amp;D)'!$C$20,Model!AG$1,'Assumptions (T&amp;D)'!$C$23,Model!$AG$2866)</f>
        <v>-0.01906066322</v>
      </c>
      <c r="AR2951" s="373">
        <f>IPMT('Assumptions (T&amp;D)'!$C$20,Model!AH$1,'Assumptions (T&amp;D)'!$C$23,Model!$AG$2866)</f>
        <v>-0.01559389265</v>
      </c>
      <c r="AS2951" s="373">
        <f>IPMT('Assumptions (T&amp;D)'!$C$20,Model!AI$1,'Assumptions (T&amp;D)'!$C$23,Model!$AG$2866)</f>
        <v>-0.01196245048</v>
      </c>
      <c r="AT2951" s="373">
        <f>IPMT('Assumptions (T&amp;D)'!$C$20,Model!AJ$1,'Assumptions (T&amp;D)'!$C$23,Model!$AG$2866)</f>
        <v>-0.008158514809</v>
      </c>
      <c r="AU2951" s="373">
        <f>IPMT('Assumptions (T&amp;D)'!$C$20,Model!AK$1,'Assumptions (T&amp;D)'!$C$23,Model!$AG$2866)</f>
        <v>-0.004173892192</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-0.04757497522</v>
      </c>
      <c r="AI2952" s="373">
        <f>IPMT('Assumptions (T&amp;D)'!$C$20,Model!X$1,'Assumptions (T&amp;D)'!$C$23,Model!$AH$2866)</f>
        <v>-0.04532843092</v>
      </c>
      <c r="AJ2952" s="373">
        <f>IPMT('Assumptions (T&amp;D)'!$C$20,Model!Y$1,'Assumptions (T&amp;D)'!$C$23,Model!$AH$2866)</f>
        <v>-0.04297517576</v>
      </c>
      <c r="AK2952" s="373">
        <f>IPMT('Assumptions (T&amp;D)'!$C$20,Model!Z$1,'Assumptions (T&amp;D)'!$C$23,Model!$AH$2866)</f>
        <v>-0.04051014099</v>
      </c>
      <c r="AL2952" s="373">
        <f>IPMT('Assumptions (T&amp;D)'!$C$20,Model!AA$1,'Assumptions (T&amp;D)'!$C$23,Model!$AH$2866)</f>
        <v>-0.03792801706</v>
      </c>
      <c r="AM2952" s="373">
        <f>IPMT('Assumptions (T&amp;D)'!$C$20,Model!AB$1,'Assumptions (T&amp;D)'!$C$23,Model!$AH$2866)</f>
        <v>-0.03522324225</v>
      </c>
      <c r="AN2952" s="373">
        <f>IPMT('Assumptions (T&amp;D)'!$C$20,Model!AC$1,'Assumptions (T&amp;D)'!$C$23,Model!$AH$2866)</f>
        <v>-0.03238999064</v>
      </c>
      <c r="AO2952" s="373">
        <f>IPMT('Assumptions (T&amp;D)'!$C$20,Model!AD$1,'Assumptions (T&amp;D)'!$C$23,Model!$AH$2866)</f>
        <v>-0.02942215957</v>
      </c>
      <c r="AP2952" s="373">
        <f>IPMT('Assumptions (T&amp;D)'!$C$20,Model!AE$1,'Assumptions (T&amp;D)'!$C$23,Model!$AH$2866)</f>
        <v>-0.02631335653</v>
      </c>
      <c r="AQ2952" s="373">
        <f>IPMT('Assumptions (T&amp;D)'!$C$20,Model!AF$1,'Assumptions (T&amp;D)'!$C$23,Model!$AH$2866)</f>
        <v>-0.02305688534</v>
      </c>
      <c r="AR2952" s="373">
        <f>IPMT('Assumptions (T&amp;D)'!$C$20,Model!AG$1,'Assumptions (T&amp;D)'!$C$23,Model!$AH$2866)</f>
        <v>-0.01964573177</v>
      </c>
      <c r="AS2952" s="373">
        <f>IPMT('Assumptions (T&amp;D)'!$C$20,Model!AH$1,'Assumptions (T&amp;D)'!$C$23,Model!$AH$2866)</f>
        <v>-0.01607254841</v>
      </c>
      <c r="AT2952" s="373">
        <f>IPMT('Assumptions (T&amp;D)'!$C$20,Model!AI$1,'Assumptions (T&amp;D)'!$C$23,Model!$AH$2866)</f>
        <v>-0.01232963884</v>
      </c>
      <c r="AU2952" s="373">
        <f>IPMT('Assumptions (T&amp;D)'!$C$20,Model!AJ$1,'Assumptions (T&amp;D)'!$C$23,Model!$AH$2866)</f>
        <v>-0.008408941062</v>
      </c>
      <c r="AV2952" s="373">
        <f>IPMT('Assumptions (T&amp;D)'!$C$20,Model!AK$1,'Assumptions (T&amp;D)'!$C$23,Model!$AH$2866)</f>
        <v>-0.00430201014</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-0.04902976126</v>
      </c>
      <c r="AJ2953" s="373">
        <f>IPMT('Assumptions (T&amp;D)'!$C$20,Model!X$1,'Assumptions (T&amp;D)'!$C$23,Model!$AI$2866)</f>
        <v>-0.04671452031</v>
      </c>
      <c r="AK2953" s="373">
        <f>IPMT('Assumptions (T&amp;D)'!$C$20,Model!Y$1,'Assumptions (T&amp;D)'!$C$23,Model!$AI$2866)</f>
        <v>-0.04428930542</v>
      </c>
      <c r="AL2953" s="373">
        <f>IPMT('Assumptions (T&amp;D)'!$C$20,Model!Z$1,'Assumptions (T&amp;D)'!$C$23,Model!$AI$2866)</f>
        <v>-0.04174889282</v>
      </c>
      <c r="AM2953" s="373">
        <f>IPMT('Assumptions (T&amp;D)'!$C$20,Model!AA$1,'Assumptions (T&amp;D)'!$C$23,Model!$AI$2866)</f>
        <v>-0.03908781062</v>
      </c>
      <c r="AN2953" s="373">
        <f>IPMT('Assumptions (T&amp;D)'!$C$20,Model!AB$1,'Assumptions (T&amp;D)'!$C$23,Model!$AI$2866)</f>
        <v>-0.03630032702</v>
      </c>
      <c r="AO2953" s="373">
        <f>IPMT('Assumptions (T&amp;D)'!$C$20,Model!AC$1,'Assumptions (T&amp;D)'!$C$23,Model!$AI$2866)</f>
        <v>-0.03338043795</v>
      </c>
      <c r="AP2953" s="373">
        <f>IPMT('Assumptions (T&amp;D)'!$C$20,Model!AD$1,'Assumptions (T&amp;D)'!$C$23,Model!$AI$2866)</f>
        <v>-0.03032185415</v>
      </c>
      <c r="AQ2953" s="373">
        <f>IPMT('Assumptions (T&amp;D)'!$C$20,Model!AE$1,'Assumptions (T&amp;D)'!$C$23,Model!$AI$2866)</f>
        <v>-0.02711798761</v>
      </c>
      <c r="AR2953" s="373">
        <f>IPMT('Assumptions (T&amp;D)'!$C$20,Model!AF$1,'Assumptions (T&amp;D)'!$C$23,Model!$AI$2866)</f>
        <v>-0.02376193742</v>
      </c>
      <c r="AS2953" s="373">
        <f>IPMT('Assumptions (T&amp;D)'!$C$20,Model!AG$1,'Assumptions (T&amp;D)'!$C$23,Model!$AI$2866)</f>
        <v>-0.02024647484</v>
      </c>
      <c r="AT2953" s="373">
        <f>IPMT('Assumptions (T&amp;D)'!$C$20,Model!AH$1,'Assumptions (T&amp;D)'!$C$23,Model!$AI$2866)</f>
        <v>-0.01656402779</v>
      </c>
      <c r="AU2953" s="373">
        <f>IPMT('Assumptions (T&amp;D)'!$C$20,Model!AI$1,'Assumptions (T&amp;D)'!$C$23,Model!$AI$2866)</f>
        <v>-0.0127066645</v>
      </c>
      <c r="AV2953" s="373">
        <f>IPMT('Assumptions (T&amp;D)'!$C$20,Model!AJ$1,'Assumptions (T&amp;D)'!$C$23,Model!$AI$2866)</f>
        <v>-0.008666076458</v>
      </c>
      <c r="AW2953" s="373">
        <f>IPMT('Assumptions (T&amp;D)'!$C$20,Model!AK$1,'Assumptions (T&amp;D)'!$C$23,Model!$AI$2866)</f>
        <v>-0.004433560483</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-0.05052345205</v>
      </c>
      <c r="AK2954" s="373">
        <f>IPMT('Assumptions (T&amp;D)'!$C$20,Model!X$1,'Assumptions (T&amp;D)'!$C$23,Model!$AJ$2866)</f>
        <v>-0.04813767733</v>
      </c>
      <c r="AL2954" s="373">
        <f>IPMT('Assumptions (T&amp;D)'!$C$20,Model!Y$1,'Assumptions (T&amp;D)'!$C$23,Model!$AJ$2866)</f>
        <v>-0.04563857831</v>
      </c>
      <c r="AM2954" s="373">
        <f>IPMT('Assumptions (T&amp;D)'!$C$20,Model!Z$1,'Assumptions (T&amp;D)'!$C$23,Model!$AJ$2866)</f>
        <v>-0.04302077208</v>
      </c>
      <c r="AN2954" s="373">
        <f>IPMT('Assumptions (T&amp;D)'!$C$20,Model!AA$1,'Assumptions (T&amp;D)'!$C$23,Model!$AJ$2866)</f>
        <v>-0.04027862007</v>
      </c>
      <c r="AO2954" s="373">
        <f>IPMT('Assumptions (T&amp;D)'!$C$20,Model!AB$1,'Assumptions (T&amp;D)'!$C$23,Model!$AJ$2866)</f>
        <v>-0.03740621583</v>
      </c>
      <c r="AP2954" s="373">
        <f>IPMT('Assumptions (T&amp;D)'!$C$20,Model!AC$1,'Assumptions (T&amp;D)'!$C$23,Model!$AJ$2866)</f>
        <v>-0.03439737239</v>
      </c>
      <c r="AQ2954" s="373">
        <f>IPMT('Assumptions (T&amp;D)'!$C$20,Model!AD$1,'Assumptions (T&amp;D)'!$C$23,Model!$AJ$2866)</f>
        <v>-0.03124560888</v>
      </c>
      <c r="AR2954" s="373">
        <f>IPMT('Assumptions (T&amp;D)'!$C$20,Model!AE$1,'Assumptions (T&amp;D)'!$C$23,Model!$AJ$2866)</f>
        <v>-0.02794413661</v>
      </c>
      <c r="AS2954" s="373">
        <f>IPMT('Assumptions (T&amp;D)'!$C$20,Model!AF$1,'Assumptions (T&amp;D)'!$C$23,Model!$AJ$2866)</f>
        <v>-0.02448584441</v>
      </c>
      <c r="AT2954" s="373">
        <f>IPMT('Assumptions (T&amp;D)'!$C$20,Model!AG$1,'Assumptions (T&amp;D)'!$C$23,Model!$AJ$2866)</f>
        <v>-0.02086328333</v>
      </c>
      <c r="AU2954" s="373">
        <f>IPMT('Assumptions (T&amp;D)'!$C$20,Model!AH$1,'Assumptions (T&amp;D)'!$C$23,Model!$AJ$2866)</f>
        <v>-0.01706865059</v>
      </c>
      <c r="AV2954" s="373">
        <f>IPMT('Assumptions (T&amp;D)'!$C$20,Model!AI$1,'Assumptions (T&amp;D)'!$C$23,Model!$AJ$2866)</f>
        <v>-0.0130937728</v>
      </c>
      <c r="AW2954" s="373">
        <f>IPMT('Assumptions (T&amp;D)'!$C$20,Model!AJ$1,'Assumptions (T&amp;D)'!$C$23,Model!$AJ$2866)</f>
        <v>-0.00893008832</v>
      </c>
      <c r="AX2954" s="373">
        <f>IPMT('Assumptions (T&amp;D)'!$C$20,Model!AK$1,'Assumptions (T&amp;D)'!$C$23,Model!$AJ$2866)</f>
        <v>-0.004568628823</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-0.05205701681</v>
      </c>
      <c r="AL2955" s="373">
        <f>IPMT('Assumptions (T&amp;D)'!$C$20,Model!X$1,'Assumptions (T&amp;D)'!$C$23,Model!$AK$2866)</f>
        <v>-0.04959882543</v>
      </c>
      <c r="AM2955" s="373">
        <f>IPMT('Assumptions (T&amp;D)'!$C$20,Model!Y$1,'Assumptions (T&amp;D)'!$C$23,Model!$AK$2866)</f>
        <v>-0.04702386995</v>
      </c>
      <c r="AN2955" s="373">
        <f>IPMT('Assumptions (T&amp;D)'!$C$20,Model!Z$1,'Assumptions (T&amp;D)'!$C$23,Model!$AK$2866)</f>
        <v>-0.04432660408</v>
      </c>
      <c r="AO2955" s="373">
        <f>IPMT('Assumptions (T&amp;D)'!$C$20,Model!AA$1,'Assumptions (T&amp;D)'!$C$23,Model!$AK$2866)</f>
        <v>-0.04150121809</v>
      </c>
      <c r="AP2955" s="373">
        <f>IPMT('Assumptions (T&amp;D)'!$C$20,Model!AB$1,'Assumptions (T&amp;D)'!$C$23,Model!$AK$2866)</f>
        <v>-0.03854162626</v>
      </c>
      <c r="AQ2955" s="373">
        <f>IPMT('Assumptions (T&amp;D)'!$C$20,Model!AC$1,'Assumptions (T&amp;D)'!$C$23,Model!$AK$2866)</f>
        <v>-0.03544145382</v>
      </c>
      <c r="AR2955" s="373">
        <f>IPMT('Assumptions (T&amp;D)'!$C$20,Model!AD$1,'Assumptions (T&amp;D)'!$C$23,Model!$AK$2866)</f>
        <v>-0.03219402319</v>
      </c>
      <c r="AS2955" s="373">
        <f>IPMT('Assumptions (T&amp;D)'!$C$20,Model!AE$1,'Assumptions (T&amp;D)'!$C$23,Model!$AK$2866)</f>
        <v>-0.02879233961</v>
      </c>
      <c r="AT2955" s="373">
        <f>IPMT('Assumptions (T&amp;D)'!$C$20,Model!AF$1,'Assumptions (T&amp;D)'!$C$23,Model!$AK$2866)</f>
        <v>-0.02522907605</v>
      </c>
      <c r="AU2955" s="373">
        <f>IPMT('Assumptions (T&amp;D)'!$C$20,Model!AG$1,'Assumptions (T&amp;D)'!$C$23,Model!$AK$2866)</f>
        <v>-0.02149655748</v>
      </c>
      <c r="AV2955" s="373">
        <f>IPMT('Assumptions (T&amp;D)'!$C$20,Model!AH$1,'Assumptions (T&amp;D)'!$C$23,Model!$AK$2866)</f>
        <v>-0.01758674427</v>
      </c>
      <c r="AW2955" s="373">
        <f>IPMT('Assumptions (T&amp;D)'!$C$20,Model!AI$1,'Assumptions (T&amp;D)'!$C$23,Model!$AK$2866)</f>
        <v>-0.01349121494</v>
      </c>
      <c r="AX2955" s="373">
        <f>IPMT('Assumptions (T&amp;D)'!$C$20,Model!AJ$1,'Assumptions (T&amp;D)'!$C$23,Model!$AK$2866)</f>
        <v>-0.009201147962</v>
      </c>
      <c r="AY2955" s="373">
        <f>IPMT('Assumptions (T&amp;D)'!$C$20,Model!AK$1,'Assumptions (T&amp;D)'!$C$23,Model!$AK$2866)</f>
        <v>-0.004707302804</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-0.05363144791</v>
      </c>
      <c r="AM2956" s="373">
        <f>IPMT('Assumptions (T&amp;D)'!$C$20,Model!X$1,'Assumptions (T&amp;D)'!$C$23,Model!$AL$2866)</f>
        <v>-0.0510989101</v>
      </c>
      <c r="AN2956" s="373">
        <f>IPMT('Assumptions (T&amp;D)'!$C$20,Model!Y$1,'Assumptions (T&amp;D)'!$C$23,Model!$AL$2866)</f>
        <v>-0.04844607675</v>
      </c>
      <c r="AO2956" s="373">
        <f>IPMT('Assumptions (T&amp;D)'!$C$20,Model!Z$1,'Assumptions (T&amp;D)'!$C$23,Model!$AL$2866)</f>
        <v>-0.04566723381</v>
      </c>
      <c r="AP2956" s="373">
        <f>IPMT('Assumptions (T&amp;D)'!$C$20,Model!AA$1,'Assumptions (T&amp;D)'!$C$23,Model!$AL$2866)</f>
        <v>-0.04275639582</v>
      </c>
      <c r="AQ2956" s="373">
        <f>IPMT('Assumptions (T&amp;D)'!$C$20,Model!AB$1,'Assumptions (T&amp;D)'!$C$23,Model!$AL$2866)</f>
        <v>-0.03970729304</v>
      </c>
      <c r="AR2956" s="373">
        <f>IPMT('Assumptions (T&amp;D)'!$C$20,Model!AC$1,'Assumptions (T&amp;D)'!$C$23,Model!$AL$2866)</f>
        <v>-0.03651335787</v>
      </c>
      <c r="AS2956" s="373">
        <f>IPMT('Assumptions (T&amp;D)'!$C$20,Model!AD$1,'Assumptions (T&amp;D)'!$C$23,Model!$AL$2866)</f>
        <v>-0.03316771079</v>
      </c>
      <c r="AT2956" s="373">
        <f>IPMT('Assumptions (T&amp;D)'!$C$20,Model!AE$1,'Assumptions (T&amp;D)'!$C$23,Model!$AL$2866)</f>
        <v>-0.02966314546</v>
      </c>
      <c r="AU2956" s="373">
        <f>IPMT('Assumptions (T&amp;D)'!$C$20,Model!AF$1,'Assumptions (T&amp;D)'!$C$23,Model!$AL$2866)</f>
        <v>-0.02599211328</v>
      </c>
      <c r="AV2956" s="373">
        <f>IPMT('Assumptions (T&amp;D)'!$C$20,Model!AG$1,'Assumptions (T&amp;D)'!$C$23,Model!$AL$2866)</f>
        <v>-0.02214670708</v>
      </c>
      <c r="AW2956" s="373">
        <f>IPMT('Assumptions (T&amp;D)'!$C$20,Model!AH$1,'Assumptions (T&amp;D)'!$C$23,Model!$AL$2866)</f>
        <v>-0.01811864408</v>
      </c>
      <c r="AX2956" s="373">
        <f>IPMT('Assumptions (T&amp;D)'!$C$20,Model!AI$1,'Assumptions (T&amp;D)'!$C$23,Model!$AL$2866)</f>
        <v>-0.01389924809</v>
      </c>
      <c r="AY2956" s="373">
        <f>IPMT('Assumptions (T&amp;D)'!$C$20,Model!AJ$1,'Assumptions (T&amp;D)'!$C$23,Model!$AL$2866)</f>
        <v>-0.009479430783</v>
      </c>
      <c r="AZ2956" s="373">
        <f>IPMT('Assumptions (T&amp;D)'!$C$20,Model!AK$1,'Assumptions (T&amp;D)'!$C$23,Model!$AL$2866)</f>
        <v>-0.004849672159</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-0.05524776133</v>
      </c>
      <c r="AN2957" s="373">
        <f>IPMT('Assumptions (T&amp;D)'!$C$20,Model!X$1,'Assumptions (T&amp;D)'!$C$23,Model!$AM$2866)</f>
        <v>-0.05263889937</v>
      </c>
      <c r="AO2957" s="373">
        <f>IPMT('Assumptions (T&amp;D)'!$C$20,Model!Y$1,'Assumptions (T&amp;D)'!$C$23,Model!$AM$2866)</f>
        <v>-0.04990611646</v>
      </c>
      <c r="AP2957" s="373">
        <f>IPMT('Assumptions (T&amp;D)'!$C$20,Model!Z$1,'Assumptions (T&amp;D)'!$C$23,Model!$AM$2866)</f>
        <v>-0.04704352637</v>
      </c>
      <c r="AQ2957" s="373">
        <f>IPMT('Assumptions (T&amp;D)'!$C$20,Model!AA$1,'Assumptions (T&amp;D)'!$C$23,Model!$AM$2866)</f>
        <v>-0.04404496324</v>
      </c>
      <c r="AR2957" s="373">
        <f>IPMT('Assumptions (T&amp;D)'!$C$20,Model!AB$1,'Assumptions (T&amp;D)'!$C$23,Model!$AM$2866)</f>
        <v>-0.04090396837</v>
      </c>
      <c r="AS2957" s="373">
        <f>IPMT('Assumptions (T&amp;D)'!$C$20,Model!AC$1,'Assumptions (T&amp;D)'!$C$23,Model!$AM$2866)</f>
        <v>-0.03761377624</v>
      </c>
      <c r="AT2957" s="373">
        <f>IPMT('Assumptions (T&amp;D)'!$C$20,Model!AD$1,'Assumptions (T&amp;D)'!$C$23,Model!$AM$2866)</f>
        <v>-0.03416729998</v>
      </c>
      <c r="AU2957" s="373">
        <f>IPMT('Assumptions (T&amp;D)'!$C$20,Model!AE$1,'Assumptions (T&amp;D)'!$C$23,Model!$AM$2866)</f>
        <v>-0.03055711611</v>
      </c>
      <c r="AV2957" s="373">
        <f>IPMT('Assumptions (T&amp;D)'!$C$20,Model!AF$1,'Assumptions (T&amp;D)'!$C$23,Model!$AM$2866)</f>
        <v>-0.02677544849</v>
      </c>
      <c r="AW2957" s="373">
        <f>IPMT('Assumptions (T&amp;D)'!$C$20,Model!AG$1,'Assumptions (T&amp;D)'!$C$23,Model!$AM$2866)</f>
        <v>-0.02281415167</v>
      </c>
      <c r="AX2957" s="373">
        <f>IPMT('Assumptions (T&amp;D)'!$C$20,Model!AH$1,'Assumptions (T&amp;D)'!$C$23,Model!$AM$2866)</f>
        <v>-0.01866469325</v>
      </c>
      <c r="AY2957" s="373">
        <f>IPMT('Assumptions (T&amp;D)'!$C$20,Model!AI$1,'Assumptions (T&amp;D)'!$C$23,Model!$AM$2866)</f>
        <v>-0.01431813555</v>
      </c>
      <c r="AZ2957" s="373">
        <f>IPMT('Assumptions (T&amp;D)'!$C$20,Model!AJ$1,'Assumptions (T&amp;D)'!$C$23,Model!$AM$2866)</f>
        <v>-0.009765116361</v>
      </c>
      <c r="BA2957" s="373">
        <f>IPMT('Assumptions (T&amp;D)'!$C$20,Model!AK$1,'Assumptions (T&amp;D)'!$C$23,Model!$AM$2866)</f>
        <v>-0.004995828761</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-0.05690699725</v>
      </c>
      <c r="AO2958" s="373">
        <f>IPMT('Assumptions (T&amp;D)'!$C$20,Model!X$1,'Assumptions (T&amp;D)'!$C$23,Model!$AN$2866)</f>
        <v>-0.05421978429</v>
      </c>
      <c r="AP2958" s="373">
        <f>IPMT('Assumptions (T&amp;D)'!$C$20,Model!Y$1,'Assumptions (T&amp;D)'!$C$23,Model!$AN$2866)</f>
        <v>-0.0514049287</v>
      </c>
      <c r="AQ2958" s="373">
        <f>IPMT('Assumptions (T&amp;D)'!$C$20,Model!Z$1,'Assumptions (T&amp;D)'!$C$23,Model!$AN$2866)</f>
        <v>-0.04845636748</v>
      </c>
      <c r="AR2958" s="373">
        <f>IPMT('Assumptions (T&amp;D)'!$C$20,Model!AA$1,'Assumptions (T&amp;D)'!$C$23,Model!$AN$2866)</f>
        <v>-0.0453677496</v>
      </c>
      <c r="AS2958" s="373">
        <f>IPMT('Assumptions (T&amp;D)'!$C$20,Model!AB$1,'Assumptions (T&amp;D)'!$C$23,Model!$AN$2866)</f>
        <v>-0.04213242237</v>
      </c>
      <c r="AT2958" s="373">
        <f>IPMT('Assumptions (T&amp;D)'!$C$20,Model!AC$1,'Assumptions (T&amp;D)'!$C$23,Model!$AN$2866)</f>
        <v>-0.0387434171</v>
      </c>
      <c r="AU2958" s="373">
        <f>IPMT('Assumptions (T&amp;D)'!$C$20,Model!AD$1,'Assumptions (T&amp;D)'!$C$23,Model!$AN$2866)</f>
        <v>-0.03519343408</v>
      </c>
      <c r="AV2958" s="373">
        <f>IPMT('Assumptions (T&amp;D)'!$C$20,Model!AE$1,'Assumptions (T&amp;D)'!$C$23,Model!$AN$2866)</f>
        <v>-0.03147482686</v>
      </c>
      <c r="AW2958" s="373">
        <f>IPMT('Assumptions (T&amp;D)'!$C$20,Model!AF$1,'Assumptions (T&amp;D)'!$C$23,Model!$AN$2866)</f>
        <v>-0.0275795858</v>
      </c>
      <c r="AX2958" s="373">
        <f>IPMT('Assumptions (T&amp;D)'!$C$20,Model!AG$1,'Assumptions (T&amp;D)'!$C$23,Model!$AN$2866)</f>
        <v>-0.02349932079</v>
      </c>
      <c r="AY2958" s="373">
        <f>IPMT('Assumptions (T&amp;D)'!$C$20,Model!AH$1,'Assumptions (T&amp;D)'!$C$23,Model!$AN$2866)</f>
        <v>-0.01922524319</v>
      </c>
      <c r="AZ2958" s="373">
        <f>IPMT('Assumptions (T&amp;D)'!$C$20,Model!AI$1,'Assumptions (T&amp;D)'!$C$23,Model!$AN$2866)</f>
        <v>-0.01474814691</v>
      </c>
      <c r="BA2958" s="373">
        <f>IPMT('Assumptions (T&amp;D)'!$C$20,Model!AJ$1,'Assumptions (T&amp;D)'!$C$23,Model!$AN$2866)</f>
        <v>-0.01005838855</v>
      </c>
      <c r="BB2958" s="373">
        <f>IPMT('Assumptions (T&amp;D)'!$C$20,Model!AK$1,'Assumptions (T&amp;D)'!$C$23,Model!$AN$2866)</f>
        <v>-0.005145866669</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-0.05861022061</v>
      </c>
      <c r="AP2959" s="373">
        <f>IPMT('Assumptions (T&amp;D)'!$C$20,Model!X$1,'Assumptions (T&amp;D)'!$C$23,Model!$AO$2866)</f>
        <v>-0.0558425795</v>
      </c>
      <c r="AQ2959" s="373">
        <f>IPMT('Assumptions (T&amp;D)'!$C$20,Model!Y$1,'Assumptions (T&amp;D)'!$C$23,Model!$AO$2866)</f>
        <v>-0.05294347544</v>
      </c>
      <c r="AR2959" s="373">
        <f>IPMT('Assumptions (T&amp;D)'!$C$20,Model!Z$1,'Assumptions (T&amp;D)'!$C$23,Model!$AO$2866)</f>
        <v>-0.04990666394</v>
      </c>
      <c r="AS2959" s="373">
        <f>IPMT('Assumptions (T&amp;D)'!$C$20,Model!AA$1,'Assumptions (T&amp;D)'!$C$23,Model!$AO$2866)</f>
        <v>-0.0467256039</v>
      </c>
      <c r="AT2959" s="373">
        <f>IPMT('Assumptions (T&amp;D)'!$C$20,Model!AB$1,'Assumptions (T&amp;D)'!$C$23,Model!$AO$2866)</f>
        <v>-0.0433934435</v>
      </c>
      <c r="AU2959" s="373">
        <f>IPMT('Assumptions (T&amp;D)'!$C$20,Model!AC$1,'Assumptions (T&amp;D)'!$C$23,Model!$AO$2866)</f>
        <v>-0.03990300548</v>
      </c>
      <c r="AV2959" s="373">
        <f>IPMT('Assumptions (T&amp;D)'!$C$20,Model!AD$1,'Assumptions (T&amp;D)'!$C$23,Model!$AO$2866)</f>
        <v>-0.03624677166</v>
      </c>
      <c r="AW2959" s="373">
        <f>IPMT('Assumptions (T&amp;D)'!$C$20,Model!AE$1,'Assumptions (T&amp;D)'!$C$23,Model!$AO$2866)</f>
        <v>-0.03241686673</v>
      </c>
      <c r="AX2959" s="373">
        <f>IPMT('Assumptions (T&amp;D)'!$C$20,Model!AF$1,'Assumptions (T&amp;D)'!$C$23,Model!$AO$2866)</f>
        <v>-0.02840504131</v>
      </c>
      <c r="AY2959" s="373">
        <f>IPMT('Assumptions (T&amp;D)'!$C$20,Model!AG$1,'Assumptions (T&amp;D)'!$C$23,Model!$AO$2866)</f>
        <v>-0.02420265419</v>
      </c>
      <c r="AZ2959" s="373">
        <f>IPMT('Assumptions (T&amp;D)'!$C$20,Model!AH$1,'Assumptions (T&amp;D)'!$C$23,Model!$AO$2866)</f>
        <v>-0.01980065368</v>
      </c>
      <c r="BA2959" s="373">
        <f>IPMT('Assumptions (T&amp;D)'!$C$20,Model!AI$1,'Assumptions (T&amp;D)'!$C$23,Model!$AO$2866)</f>
        <v>-0.01518955815</v>
      </c>
      <c r="BB2959" s="373">
        <f>IPMT('Assumptions (T&amp;D)'!$C$20,Model!AJ$1,'Assumptions (T&amp;D)'!$C$23,Model!$AO$2866)</f>
        <v>-0.01035943557</v>
      </c>
      <c r="BC2959" s="373">
        <f>IPMT('Assumptions (T&amp;D)'!$C$20,Model!AK$1,'Assumptions (T&amp;D)'!$C$23,Model!$AO$2866)</f>
        <v>-0.00529988218</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-0.06035852164</v>
      </c>
      <c r="AQ2960" s="373">
        <f>IPMT('Assumptions (T&amp;D)'!$C$20,Model!X$1,'Assumptions (T&amp;D)'!$C$23,Model!$AP$2866)</f>
        <v>-0.05750832378</v>
      </c>
      <c r="AR2960" s="373">
        <f>IPMT('Assumptions (T&amp;D)'!$C$20,Model!Y$1,'Assumptions (T&amp;D)'!$C$23,Model!$AP$2866)</f>
        <v>-0.05452274152</v>
      </c>
      <c r="AS2960" s="373">
        <f>IPMT('Assumptions (T&amp;D)'!$C$20,Model!Z$1,'Assumptions (T&amp;D)'!$C$23,Model!$AP$2866)</f>
        <v>-0.0513953441</v>
      </c>
      <c r="AT2960" s="373">
        <f>IPMT('Assumptions (T&amp;D)'!$C$20,Model!AA$1,'Assumptions (T&amp;D)'!$C$23,Model!$AP$2866)</f>
        <v>-0.0481193953</v>
      </c>
      <c r="AU2960" s="373">
        <f>IPMT('Assumptions (T&amp;D)'!$C$20,Model!AB$1,'Assumptions (T&amp;D)'!$C$23,Model!$AP$2866)</f>
        <v>-0.04468783894</v>
      </c>
      <c r="AV2960" s="373">
        <f>IPMT('Assumptions (T&amp;D)'!$C$20,Model!AC$1,'Assumptions (T&amp;D)'!$C$23,Model!$AP$2866)</f>
        <v>-0.04109328365</v>
      </c>
      <c r="AW2960" s="373">
        <f>IPMT('Assumptions (T&amp;D)'!$C$20,Model!AD$1,'Assumptions (T&amp;D)'!$C$23,Model!$AP$2866)</f>
        <v>-0.03732798698</v>
      </c>
      <c r="AX2960" s="373">
        <f>IPMT('Assumptions (T&amp;D)'!$C$20,Model!AE$1,'Assumptions (T&amp;D)'!$C$23,Model!$AP$2866)</f>
        <v>-0.03338383872</v>
      </c>
      <c r="AY2960" s="373">
        <f>IPMT('Assumptions (T&amp;D)'!$C$20,Model!AF$1,'Assumptions (T&amp;D)'!$C$23,Model!$AP$2866)</f>
        <v>-0.02925234342</v>
      </c>
      <c r="AZ2960" s="373">
        <f>IPMT('Assumptions (T&amp;D)'!$C$20,Model!AG$1,'Assumptions (T&amp;D)'!$C$23,Model!$AP$2866)</f>
        <v>-0.02492460209</v>
      </c>
      <c r="BA2960" s="373">
        <f>IPMT('Assumptions (T&amp;D)'!$C$20,Model!AH$1,'Assumptions (T&amp;D)'!$C$23,Model!$AP$2866)</f>
        <v>-0.02039129304</v>
      </c>
      <c r="BB2960" s="373">
        <f>IPMT('Assumptions (T&amp;D)'!$C$20,Model!AI$1,'Assumptions (T&amp;D)'!$C$23,Model!$AP$2866)</f>
        <v>-0.01564265182</v>
      </c>
      <c r="BC2960" s="373">
        <f>IPMT('Assumptions (T&amp;D)'!$C$20,Model!AJ$1,'Assumptions (T&amp;D)'!$C$23,Model!$AP$2866)</f>
        <v>-0.01066845014</v>
      </c>
      <c r="BD2960" s="373">
        <f>IPMT('Assumptions (T&amp;D)'!$C$20,Model!AK$1,'Assumptions (T&amp;D)'!$C$23,Model!$AP$2866)</f>
        <v>-0.005457973882</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-0.06215301653</v>
      </c>
      <c r="AR2961" s="373">
        <f>IPMT('Assumptions (T&amp;D)'!$C$20,Model!X$1,'Assumptions (T&amp;D)'!$C$23,Model!$AQ$2866)</f>
        <v>-0.05921808058</v>
      </c>
      <c r="AS2961" s="373">
        <f>IPMT('Assumptions (T&amp;D)'!$C$20,Model!Y$1,'Assumptions (T&amp;D)'!$C$23,Model!$AQ$2866)</f>
        <v>-0.05614373517</v>
      </c>
      <c r="AT2961" s="373">
        <f>IPMT('Assumptions (T&amp;D)'!$C$20,Model!Z$1,'Assumptions (T&amp;D)'!$C$23,Model!$AQ$2866)</f>
        <v>-0.05292335836</v>
      </c>
      <c r="AU2961" s="373">
        <f>IPMT('Assumptions (T&amp;D)'!$C$20,Model!AA$1,'Assumptions (T&amp;D)'!$C$23,Model!$AQ$2866)</f>
        <v>-0.04955001365</v>
      </c>
      <c r="AV2961" s="373">
        <f>IPMT('Assumptions (T&amp;D)'!$C$20,Model!AB$1,'Assumptions (T&amp;D)'!$C$23,Model!$AQ$2866)</f>
        <v>-0.04601643507</v>
      </c>
      <c r="AW2961" s="373">
        <f>IPMT('Assumptions (T&amp;D)'!$C$20,Model!AC$1,'Assumptions (T&amp;D)'!$C$23,Model!$AQ$2866)</f>
        <v>-0.0423150115</v>
      </c>
      <c r="AX2961" s="373">
        <f>IPMT('Assumptions (T&amp;D)'!$C$20,Model!AD$1,'Assumptions (T&amp;D)'!$C$23,Model!$AQ$2866)</f>
        <v>-0.03843777032</v>
      </c>
      <c r="AY2961" s="373">
        <f>IPMT('Assumptions (T&amp;D)'!$C$20,Model!AE$1,'Assumptions (T&amp;D)'!$C$23,Model!$AQ$2866)</f>
        <v>-0.03437636017</v>
      </c>
      <c r="AZ2961" s="373">
        <f>IPMT('Assumptions (T&amp;D)'!$C$20,Model!AF$1,'Assumptions (T&amp;D)'!$C$23,Model!$AQ$2866)</f>
        <v>-0.03012203305</v>
      </c>
      <c r="BA2961" s="373">
        <f>IPMT('Assumptions (T&amp;D)'!$C$20,Model!AG$1,'Assumptions (T&amp;D)'!$C$23,Model!$AQ$2866)</f>
        <v>-0.02566562539</v>
      </c>
      <c r="BB2961" s="373">
        <f>IPMT('Assumptions (T&amp;D)'!$C$20,Model!AH$1,'Assumptions (T&amp;D)'!$C$23,Model!$AQ$2866)</f>
        <v>-0.02099753836</v>
      </c>
      <c r="BC2961" s="373">
        <f>IPMT('Assumptions (T&amp;D)'!$C$20,Model!AI$1,'Assumptions (T&amp;D)'!$C$23,Model!$AQ$2866)</f>
        <v>-0.0161077172</v>
      </c>
      <c r="BD2961" s="373">
        <f>IPMT('Assumptions (T&amp;D)'!$C$20,Model!AJ$1,'Assumptions (T&amp;D)'!$C$23,Model!$AQ$2866)</f>
        <v>-0.01098562953</v>
      </c>
      <c r="BE2961" s="373">
        <f>IPMT('Assumptions (T&amp;D)'!$C$20,Model!AK$1,'Assumptions (T&amp;D)'!$C$23,Model!$AQ$2866)</f>
        <v>-0.005620242704</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-0.06399484791</v>
      </c>
      <c r="AS2962" s="373">
        <f>IPMT('Assumptions (T&amp;D)'!$C$20,Model!X$1,'Assumptions (T&amp;D)'!$C$23,Model!$AR$2866)</f>
        <v>-0.0609729386</v>
      </c>
      <c r="AT2962" s="373">
        <f>IPMT('Assumptions (T&amp;D)'!$C$20,Model!Y$1,'Assumptions (T&amp;D)'!$C$23,Model!$AR$2866)</f>
        <v>-0.05780748859</v>
      </c>
      <c r="AU2962" s="373">
        <f>IPMT('Assumptions (T&amp;D)'!$C$20,Model!Z$1,'Assumptions (T&amp;D)'!$C$23,Model!$AR$2866)</f>
        <v>-0.05449167971</v>
      </c>
      <c r="AV2962" s="373">
        <f>IPMT('Assumptions (T&amp;D)'!$C$20,Model!AA$1,'Assumptions (T&amp;D)'!$C$23,Model!$AR$2866)</f>
        <v>-0.0510183699</v>
      </c>
      <c r="AW2962" s="373">
        <f>IPMT('Assumptions (T&amp;D)'!$C$20,Model!AB$1,'Assumptions (T&amp;D)'!$C$23,Model!$AR$2866)</f>
        <v>-0.04738007788</v>
      </c>
      <c r="AX2962" s="373">
        <f>IPMT('Assumptions (T&amp;D)'!$C$20,Model!AC$1,'Assumptions (T&amp;D)'!$C$23,Model!$AR$2866)</f>
        <v>-0.04356896699</v>
      </c>
      <c r="AY2962" s="373">
        <f>IPMT('Assumptions (T&amp;D)'!$C$20,Model!AD$1,'Assumptions (T&amp;D)'!$C$23,Model!$AR$2866)</f>
        <v>-0.03957682833</v>
      </c>
      <c r="AZ2962" s="373">
        <f>IPMT('Assumptions (T&amp;D)'!$C$20,Model!AE$1,'Assumptions (T&amp;D)'!$C$23,Model!$AR$2866)</f>
        <v>-0.03539506309</v>
      </c>
      <c r="BA2962" s="373">
        <f>IPMT('Assumptions (T&amp;D)'!$C$20,Model!AF$1,'Assumptions (T&amp;D)'!$C$23,Model!$AR$2866)</f>
        <v>-0.03101466399</v>
      </c>
      <c r="BB2962" s="373">
        <f>IPMT('Assumptions (T&amp;D)'!$C$20,Model!AG$1,'Assumptions (T&amp;D)'!$C$23,Model!$AR$2866)</f>
        <v>-0.02642619594</v>
      </c>
      <c r="BC2962" s="373">
        <f>IPMT('Assumptions (T&amp;D)'!$C$20,Model!AH$1,'Assumptions (T&amp;D)'!$C$23,Model!$AR$2866)</f>
        <v>-0.02161977566</v>
      </c>
      <c r="BD2962" s="373">
        <f>IPMT('Assumptions (T&amp;D)'!$C$20,Model!AI$1,'Assumptions (T&amp;D)'!$C$23,Model!$AR$2866)</f>
        <v>-0.01658505041</v>
      </c>
      <c r="BE2962" s="373">
        <f>IPMT('Assumptions (T&amp;D)'!$C$20,Model!AJ$1,'Assumptions (T&amp;D)'!$C$23,Model!$AR$2866)</f>
        <v>-0.01131117572</v>
      </c>
      <c r="BF2962" s="373">
        <f>IPMT('Assumptions (T&amp;D)'!$C$20,Model!AK$1,'Assumptions (T&amp;D)'!$C$23,Model!$AR$2866)</f>
        <v>-0.005786791972</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-0.06588518559</v>
      </c>
      <c r="AT2963" s="373">
        <f>IPMT('Assumptions (T&amp;D)'!$C$20,Model!X$1,'Assumptions (T&amp;D)'!$C$23,Model!$AS$2866)</f>
        <v>-0.06277401238</v>
      </c>
      <c r="AU2963" s="373">
        <f>IPMT('Assumptions (T&amp;D)'!$C$20,Model!Y$1,'Assumptions (T&amp;D)'!$C$23,Model!$AS$2866)</f>
        <v>-0.05951505845</v>
      </c>
      <c r="AV2963" s="373">
        <f>IPMT('Assumptions (T&amp;D)'!$C$20,Model!Z$1,'Assumptions (T&amp;D)'!$C$23,Model!$AS$2866)</f>
        <v>-0.05610130421</v>
      </c>
      <c r="AW2963" s="373">
        <f>IPMT('Assumptions (T&amp;D)'!$C$20,Model!AA$1,'Assumptions (T&amp;D)'!$C$23,Model!$AS$2866)</f>
        <v>-0.05252539664</v>
      </c>
      <c r="AX2963" s="373">
        <f>IPMT('Assumptions (T&amp;D)'!$C$20,Model!AB$1,'Assumptions (T&amp;D)'!$C$23,Model!$AS$2866)</f>
        <v>-0.04877963346</v>
      </c>
      <c r="AY2963" s="373">
        <f>IPMT('Assumptions (T&amp;D)'!$C$20,Model!AC$1,'Assumptions (T&amp;D)'!$C$23,Model!$AS$2866)</f>
        <v>-0.04485594653</v>
      </c>
      <c r="AZ2963" s="373">
        <f>IPMT('Assumptions (T&amp;D)'!$C$20,Model!AD$1,'Assumptions (T&amp;D)'!$C$23,Model!$AS$2866)</f>
        <v>-0.04074588447</v>
      </c>
      <c r="BA2963" s="373">
        <f>IPMT('Assumptions (T&amp;D)'!$C$20,Model!AE$1,'Assumptions (T&amp;D)'!$C$23,Model!$AS$2866)</f>
        <v>-0.03644059446</v>
      </c>
      <c r="BB2963" s="373">
        <f>IPMT('Assumptions (T&amp;D)'!$C$20,Model!AF$1,'Assumptions (T&amp;D)'!$C$23,Model!$AS$2866)</f>
        <v>-0.03193080318</v>
      </c>
      <c r="BC2963" s="373">
        <f>IPMT('Assumptions (T&amp;D)'!$C$20,Model!AG$1,'Assumptions (T&amp;D)'!$C$23,Model!$AS$2866)</f>
        <v>-0.02720679681</v>
      </c>
      <c r="BD2963" s="373">
        <f>IPMT('Assumptions (T&amp;D)'!$C$20,Model!AH$1,'Assumptions (T&amp;D)'!$C$23,Model!$AS$2866)</f>
        <v>-0.02225840014</v>
      </c>
      <c r="BE2963" s="373">
        <f>IPMT('Assumptions (T&amp;D)'!$C$20,Model!AI$1,'Assumptions (T&amp;D)'!$C$23,Model!$AS$2866)</f>
        <v>-0.01707495463</v>
      </c>
      <c r="BF2963" s="373">
        <f>IPMT('Assumptions (T&amp;D)'!$C$20,Model!AJ$1,'Assumptions (T&amp;D)'!$C$23,Model!$AS$2866)</f>
        <v>-0.01164529545</v>
      </c>
      <c r="BG2963" s="373">
        <f>IPMT('Assumptions (T&amp;D)'!$C$20,Model!AK$1,'Assumptions (T&amp;D)'!$C$23,Model!$AS$2866)</f>
        <v>-0.005957727465</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-0.06782522706</v>
      </c>
      <c r="AU2964" s="373">
        <f>IPMT('Assumptions (T&amp;D)'!$C$20,Model!X$1,'Assumptions (T&amp;D)'!$C$23,Model!$AT$2866)</f>
        <v>-0.0646224429</v>
      </c>
      <c r="AV2964" s="373">
        <f>IPMT('Assumptions (T&amp;D)'!$C$20,Model!Y$1,'Assumptions (T&amp;D)'!$C$23,Model!$AT$2866)</f>
        <v>-0.06126752649</v>
      </c>
      <c r="AW2964" s="373">
        <f>IPMT('Assumptions (T&amp;D)'!$C$20,Model!Z$1,'Assumptions (T&amp;D)'!$C$23,Model!$AT$2866)</f>
        <v>-0.05775325155</v>
      </c>
      <c r="AX2964" s="373">
        <f>IPMT('Assumptions (T&amp;D)'!$C$20,Model!AA$1,'Assumptions (T&amp;D)'!$C$23,Model!$AT$2866)</f>
        <v>-0.05407204855</v>
      </c>
      <c r="AY2964" s="373">
        <f>IPMT('Assumptions (T&amp;D)'!$C$20,Model!AB$1,'Assumptions (T&amp;D)'!$C$23,Model!$AT$2866)</f>
        <v>-0.0502159884</v>
      </c>
      <c r="AZ2964" s="373">
        <f>IPMT('Assumptions (T&amp;D)'!$C$20,Model!AC$1,'Assumptions (T&amp;D)'!$C$23,Model!$AT$2866)</f>
        <v>-0.0461767654</v>
      </c>
      <c r="BA2964" s="373">
        <f>IPMT('Assumptions (T&amp;D)'!$C$20,Model!AD$1,'Assumptions (T&amp;D)'!$C$23,Model!$AT$2866)</f>
        <v>-0.04194567931</v>
      </c>
      <c r="BB2964" s="373">
        <f>IPMT('Assumptions (T&amp;D)'!$C$20,Model!AE$1,'Assumptions (T&amp;D)'!$C$23,Model!$AT$2866)</f>
        <v>-0.03751361663</v>
      </c>
      <c r="BC2964" s="373">
        <f>IPMT('Assumptions (T&amp;D)'!$C$20,Model!AF$1,'Assumptions (T&amp;D)'!$C$23,Model!$AT$2866)</f>
        <v>-0.03287103097</v>
      </c>
      <c r="BD2964" s="373">
        <f>IPMT('Assumptions (T&amp;D)'!$C$20,Model!AG$1,'Assumptions (T&amp;D)'!$C$23,Model!$AT$2866)</f>
        <v>-0.02800792249</v>
      </c>
      <c r="BE2964" s="373">
        <f>IPMT('Assumptions (T&amp;D)'!$C$20,Model!AH$1,'Assumptions (T&amp;D)'!$C$23,Model!$AT$2866)</f>
        <v>-0.02291381636</v>
      </c>
      <c r="BF2964" s="373">
        <f>IPMT('Assumptions (T&amp;D)'!$C$20,Model!AI$1,'Assumptions (T&amp;D)'!$C$23,Model!$AT$2866)</f>
        <v>-0.01757774019</v>
      </c>
      <c r="BG2964" s="373">
        <f>IPMT('Assumptions (T&amp;D)'!$C$20,Model!AJ$1,'Assumptions (T&amp;D)'!$C$23,Model!$AT$2866)</f>
        <v>-0.0119882004</v>
      </c>
      <c r="BH2964" s="373">
        <f>IPMT('Assumptions (T&amp;D)'!$C$20,Model!AK$1,'Assumptions (T&amp;D)'!$C$23,Model!$AT$2866)</f>
        <v>-0.006133157469</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-0.06981619825</v>
      </c>
      <c r="AV2965" s="373">
        <f>IPMT('Assumptions (T&amp;D)'!$C$20,Model!X$1,'Assumptions (T&amp;D)'!$C$23,Model!$AU$2866)</f>
        <v>-0.06651939817</v>
      </c>
      <c r="AW2965" s="373">
        <f>IPMT('Assumptions (T&amp;D)'!$C$20,Model!Y$1,'Assumptions (T&amp;D)'!$C$23,Model!$AU$2866)</f>
        <v>-0.06306600008</v>
      </c>
      <c r="AX2965" s="373">
        <f>IPMT('Assumptions (T&amp;D)'!$C$20,Model!Z$1,'Assumptions (T&amp;D)'!$C$23,Model!$AU$2866)</f>
        <v>-0.05944856559</v>
      </c>
      <c r="AY2965" s="373">
        <f>IPMT('Assumptions (T&amp;D)'!$C$20,Model!AA$1,'Assumptions (T&amp;D)'!$C$23,Model!$AU$2866)</f>
        <v>-0.05565930295</v>
      </c>
      <c r="AZ2965" s="373">
        <f>IPMT('Assumptions (T&amp;D)'!$C$20,Model!AB$1,'Assumptions (T&amp;D)'!$C$23,Model!$AU$2866)</f>
        <v>-0.05169005034</v>
      </c>
      <c r="BA2965" s="373">
        <f>IPMT('Assumptions (T&amp;D)'!$C$20,Model!AC$1,'Assumptions (T&amp;D)'!$C$23,Model!$AU$2866)</f>
        <v>-0.04753225824</v>
      </c>
      <c r="BB2965" s="373">
        <f>IPMT('Assumptions (T&amp;D)'!$C$20,Model!AD$1,'Assumptions (T&amp;D)'!$C$23,Model!$AU$2866)</f>
        <v>-0.04317697101</v>
      </c>
      <c r="BC2965" s="373">
        <f>IPMT('Assumptions (T&amp;D)'!$C$20,Model!AE$1,'Assumptions (T&amp;D)'!$C$23,Model!$AU$2866)</f>
        <v>-0.03861480763</v>
      </c>
      <c r="BD2965" s="373">
        <f>IPMT('Assumptions (T&amp;D)'!$C$20,Model!AF$1,'Assumptions (T&amp;D)'!$C$23,Model!$AU$2866)</f>
        <v>-0.0338359415</v>
      </c>
      <c r="BE2965" s="373">
        <f>IPMT('Assumptions (T&amp;D)'!$C$20,Model!AG$1,'Assumptions (T&amp;D)'!$C$23,Model!$AU$2866)</f>
        <v>-0.02883007922</v>
      </c>
      <c r="BF2965" s="373">
        <f>IPMT('Assumptions (T&amp;D)'!$C$20,Model!AH$1,'Assumptions (T&amp;D)'!$C$23,Model!$AU$2866)</f>
        <v>-0.02358643848</v>
      </c>
      <c r="BG2965" s="373">
        <f>IPMT('Assumptions (T&amp;D)'!$C$20,Model!AI$1,'Assumptions (T&amp;D)'!$C$23,Model!$AU$2866)</f>
        <v>-0.01809372481</v>
      </c>
      <c r="BH2965" s="373">
        <f>IPMT('Assumptions (T&amp;D)'!$C$20,Model!AJ$1,'Assumptions (T&amp;D)'!$C$23,Model!$AU$2866)</f>
        <v>-0.01234010724</v>
      </c>
      <c r="BI2965" s="373">
        <f>IPMT('Assumptions (T&amp;D)'!$C$20,Model!AK$1,'Assumptions (T&amp;D)'!$C$23,Model!$AU$2866)</f>
        <v>-0.006313192838</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-0.07185935407</v>
      </c>
      <c r="AW2966" s="373">
        <f>IPMT('Assumptions (T&amp;D)'!$C$20,Model!X$1,'Assumptions (T&amp;D)'!$C$23,Model!$AV$2866)</f>
        <v>-0.06846607385</v>
      </c>
      <c r="AX2966" s="373">
        <f>IPMT('Assumptions (T&amp;D)'!$C$20,Model!Y$1,'Assumptions (T&amp;D)'!$C$23,Model!$AV$2866)</f>
        <v>-0.06491161282</v>
      </c>
      <c r="AY2966" s="373">
        <f>IPMT('Assumptions (T&amp;D)'!$C$20,Model!Z$1,'Assumptions (T&amp;D)'!$C$23,Model!$AV$2866)</f>
        <v>-0.0611883149</v>
      </c>
      <c r="AZ2966" s="373">
        <f>IPMT('Assumptions (T&amp;D)'!$C$20,Model!AA$1,'Assumptions (T&amp;D)'!$C$23,Model!$AV$2866)</f>
        <v>-0.05728816032</v>
      </c>
      <c r="BA2966" s="373">
        <f>IPMT('Assumptions (T&amp;D)'!$C$20,Model!AB$1,'Assumptions (T&amp;D)'!$C$23,Model!$AV$2866)</f>
        <v>-0.0532027484</v>
      </c>
      <c r="BB2966" s="373">
        <f>IPMT('Assumptions (T&amp;D)'!$C$20,Model!AC$1,'Assumptions (T&amp;D)'!$C$23,Model!$AV$2866)</f>
        <v>-0.04892327941</v>
      </c>
      <c r="BC2966" s="373">
        <f>IPMT('Assumptions (T&amp;D)'!$C$20,Model!AD$1,'Assumptions (T&amp;D)'!$C$23,Model!$AV$2866)</f>
        <v>-0.04444053565</v>
      </c>
      <c r="BD2966" s="373">
        <f>IPMT('Assumptions (T&amp;D)'!$C$20,Model!AE$1,'Assumptions (T&amp;D)'!$C$23,Model!$AV$2866)</f>
        <v>-0.03974486156</v>
      </c>
      <c r="BE2966" s="373">
        <f>IPMT('Assumptions (T&amp;D)'!$C$20,Model!AF$1,'Assumptions (T&amp;D)'!$C$23,Model!$AV$2866)</f>
        <v>-0.03482614295</v>
      </c>
      <c r="BF2966" s="373">
        <f>IPMT('Assumptions (T&amp;D)'!$C$20,Model!AG$1,'Assumptions (T&amp;D)'!$C$23,Model!$AV$2866)</f>
        <v>-0.0296737852</v>
      </c>
      <c r="BG2966" s="373">
        <f>IPMT('Assumptions (T&amp;D)'!$C$20,Model!AH$1,'Assumptions (T&amp;D)'!$C$23,Model!$AV$2866)</f>
        <v>-0.02427669046</v>
      </c>
      <c r="BH2966" s="373">
        <f>IPMT('Assumptions (T&amp;D)'!$C$20,Model!AI$1,'Assumptions (T&amp;D)'!$C$23,Model!$AV$2866)</f>
        <v>-0.01862323372</v>
      </c>
      <c r="BI2966" s="373">
        <f>IPMT('Assumptions (T&amp;D)'!$C$20,Model!AJ$1,'Assumptions (T&amp;D)'!$C$23,Model!$AV$2866)</f>
        <v>-0.01270123779</v>
      </c>
      <c r="BJ2966" s="373">
        <f>IPMT('Assumptions (T&amp;D)'!$C$20,Model!AK$1,'Assumptions (T&amp;D)'!$C$23,Model!$AV$2866)</f>
        <v>-0.006497947051</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-0.07395597917</v>
      </c>
      <c r="AX2967" s="373">
        <f>IPMT('Assumptions (T&amp;D)'!$C$20,Model!X$1,'Assumptions (T&amp;D)'!$C$23,Model!$AW$2866)</f>
        <v>-0.07046369393</v>
      </c>
      <c r="AY2967" s="373">
        <f>IPMT('Assumptions (T&amp;D)'!$C$20,Model!Y$1,'Assumptions (T&amp;D)'!$C$23,Model!$AW$2866)</f>
        <v>-0.06680552515</v>
      </c>
      <c r="AZ2967" s="373">
        <f>IPMT('Assumptions (T&amp;D)'!$C$20,Model!Z$1,'Assumptions (T&amp;D)'!$C$23,Model!$AW$2866)</f>
        <v>-0.06297359336</v>
      </c>
      <c r="BA2967" s="373">
        <f>IPMT('Assumptions (T&amp;D)'!$C$20,Model!AA$1,'Assumptions (T&amp;D)'!$C$23,Model!$AW$2866)</f>
        <v>-0.0589596448</v>
      </c>
      <c r="BB2967" s="373">
        <f>IPMT('Assumptions (T&amp;D)'!$C$20,Model!AB$1,'Assumptions (T&amp;D)'!$C$23,Model!$AW$2866)</f>
        <v>-0.05475503368</v>
      </c>
      <c r="BC2967" s="373">
        <f>IPMT('Assumptions (T&amp;D)'!$C$20,Model!AC$1,'Assumptions (T&amp;D)'!$C$23,Model!$AW$2866)</f>
        <v>-0.05035070354</v>
      </c>
      <c r="BD2967" s="373">
        <f>IPMT('Assumptions (T&amp;D)'!$C$20,Model!AD$1,'Assumptions (T&amp;D)'!$C$23,Model!$AW$2866)</f>
        <v>-0.04573716771</v>
      </c>
      <c r="BE2967" s="373">
        <f>IPMT('Assumptions (T&amp;D)'!$C$20,Model!AE$1,'Assumptions (T&amp;D)'!$C$23,Model!$AW$2866)</f>
        <v>-0.04090448894</v>
      </c>
      <c r="BF2967" s="373">
        <f>IPMT('Assumptions (T&amp;D)'!$C$20,Model!AF$1,'Assumptions (T&amp;D)'!$C$23,Model!$AW$2866)</f>
        <v>-0.03584225792</v>
      </c>
      <c r="BG2967" s="373">
        <f>IPMT('Assumptions (T&amp;D)'!$C$20,Model!AG$1,'Assumptions (T&amp;D)'!$C$23,Model!$AW$2866)</f>
        <v>-0.03053957092</v>
      </c>
      <c r="BH2967" s="373">
        <f>IPMT('Assumptions (T&amp;D)'!$C$20,Model!AH$1,'Assumptions (T&amp;D)'!$C$23,Model!$AW$2866)</f>
        <v>-0.0249850063</v>
      </c>
      <c r="BI2967" s="373">
        <f>IPMT('Assumptions (T&amp;D)'!$C$20,Model!AI$1,'Assumptions (T&amp;D)'!$C$23,Model!$AW$2866)</f>
        <v>-0.01916659986</v>
      </c>
      <c r="BJ2967" s="373">
        <f>IPMT('Assumptions (T&amp;D)'!$C$20,Model!AJ$1,'Assumptions (T&amp;D)'!$C$23,Model!$AW$2866)</f>
        <v>-0.01307181911</v>
      </c>
      <c r="BK2967" s="373">
        <f>IPMT('Assumptions (T&amp;D)'!$C$20,Model!AK$1,'Assumptions (T&amp;D)'!$C$23,Model!$AW$2866)</f>
        <v>-0.00668753627</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-0.07610738857</v>
      </c>
      <c r="AY2968" s="373">
        <f>IPMT('Assumptions (T&amp;D)'!$C$20,Model!X$1,'Assumptions (T&amp;D)'!$C$23,Model!$AX$2866)</f>
        <v>-0.07251351134</v>
      </c>
      <c r="AZ2968" s="373">
        <f>IPMT('Assumptions (T&amp;D)'!$C$20,Model!Y$1,'Assumptions (T&amp;D)'!$C$23,Model!$AX$2866)</f>
        <v>-0.06874892495</v>
      </c>
      <c r="BA2968" s="373">
        <f>IPMT('Assumptions (T&amp;D)'!$C$20,Model!Z$1,'Assumptions (T&amp;D)'!$C$23,Model!$AX$2866)</f>
        <v>-0.0648055207</v>
      </c>
      <c r="BB2968" s="373">
        <f>IPMT('Assumptions (T&amp;D)'!$C$20,Model!AA$1,'Assumptions (T&amp;D)'!$C$23,Model!$AX$2866)</f>
        <v>-0.06067480475</v>
      </c>
      <c r="BC2968" s="373">
        <f>IPMT('Assumptions (T&amp;D)'!$C$20,Model!AB$1,'Assumptions (T&amp;D)'!$C$23,Model!$AX$2866)</f>
        <v>-0.0563478798</v>
      </c>
      <c r="BD2968" s="373">
        <f>IPMT('Assumptions (T&amp;D)'!$C$20,Model!AC$1,'Assumptions (T&amp;D)'!$C$23,Model!$AX$2866)</f>
        <v>-0.05181542591</v>
      </c>
      <c r="BE2968" s="373">
        <f>IPMT('Assumptions (T&amp;D)'!$C$20,Model!AD$1,'Assumptions (T&amp;D)'!$C$23,Model!$AX$2866)</f>
        <v>-0.04706768045</v>
      </c>
      <c r="BF2968" s="373">
        <f>IPMT('Assumptions (T&amp;D)'!$C$20,Model!AE$1,'Assumptions (T&amp;D)'!$C$23,Model!$AX$2866)</f>
        <v>-0.04209441709</v>
      </c>
      <c r="BG2968" s="373">
        <f>IPMT('Assumptions (T&amp;D)'!$C$20,Model!AF$1,'Assumptions (T&amp;D)'!$C$23,Model!$AX$2866)</f>
        <v>-0.03688492372</v>
      </c>
      <c r="BH2968" s="373">
        <f>IPMT('Assumptions (T&amp;D)'!$C$20,Model!AG$1,'Assumptions (T&amp;D)'!$C$23,Model!$AX$2866)</f>
        <v>-0.03142797942</v>
      </c>
      <c r="BI2968" s="373">
        <f>IPMT('Assumptions (T&amp;D)'!$C$20,Model!AH$1,'Assumptions (T&amp;D)'!$C$23,Model!$AX$2866)</f>
        <v>-0.02571183026</v>
      </c>
      <c r="BJ2968" s="373">
        <f>IPMT('Assumptions (T&amp;D)'!$C$20,Model!AI$1,'Assumptions (T&amp;D)'!$C$23,Model!$AX$2866)</f>
        <v>-0.01972416401</v>
      </c>
      <c r="BK2968" s="373">
        <f>IPMT('Assumptions (T&amp;D)'!$C$20,Model!AJ$1,'Assumptions (T&amp;D)'!$C$23,Model!$AX$2866)</f>
        <v>-0.01345208362</v>
      </c>
      <c r="BL2968" s="373">
        <f>IPMT('Assumptions (T&amp;D)'!$C$20,Model!AK$1,'Assumptions (T&amp;D)'!$C$23,Model!$AX$2866)</f>
        <v>-0.00688207941</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-0.07831492838</v>
      </c>
      <c r="AZ2969" s="373">
        <f>IPMT('Assumptions (T&amp;D)'!$C$20,Model!X$1,'Assumptions (T&amp;D)'!$C$23,Model!$AY$2866)</f>
        <v>-0.07461680862</v>
      </c>
      <c r="BA2969" s="373">
        <f>IPMT('Assumptions (T&amp;D)'!$C$20,Model!Y$1,'Assumptions (T&amp;D)'!$C$23,Model!$AY$2866)</f>
        <v>-0.07074302817</v>
      </c>
      <c r="BB2969" s="373">
        <f>IPMT('Assumptions (T&amp;D)'!$C$20,Model!Z$1,'Assumptions (T&amp;D)'!$C$23,Model!$AY$2866)</f>
        <v>-0.06668524316</v>
      </c>
      <c r="BC2969" s="373">
        <f>IPMT('Assumptions (T&amp;D)'!$C$20,Model!AA$1,'Assumptions (T&amp;D)'!$C$23,Model!$AY$2866)</f>
        <v>-0.06243471335</v>
      </c>
      <c r="BD2969" s="373">
        <f>IPMT('Assumptions (T&amp;D)'!$C$20,Model!AB$1,'Assumptions (T&amp;D)'!$C$23,Model!$AY$2866)</f>
        <v>-0.05798228337</v>
      </c>
      <c r="BE2969" s="373">
        <f>IPMT('Assumptions (T&amp;D)'!$C$20,Model!AC$1,'Assumptions (T&amp;D)'!$C$23,Model!$AY$2866)</f>
        <v>-0.05331836298</v>
      </c>
      <c r="BF2969" s="373">
        <f>IPMT('Assumptions (T&amp;D)'!$C$20,Model!AD$1,'Assumptions (T&amp;D)'!$C$23,Model!$AY$2866)</f>
        <v>-0.04843290636</v>
      </c>
      <c r="BG2969" s="373">
        <f>IPMT('Assumptions (T&amp;D)'!$C$20,Model!AE$1,'Assumptions (T&amp;D)'!$C$23,Model!$AY$2866)</f>
        <v>-0.04331539055</v>
      </c>
      <c r="BH2969" s="373">
        <f>IPMT('Assumptions (T&amp;D)'!$C$20,Model!AF$1,'Assumptions (T&amp;D)'!$C$23,Model!$AY$2866)</f>
        <v>-0.03795479275</v>
      </c>
      <c r="BI2969" s="373">
        <f>IPMT('Assumptions (T&amp;D)'!$C$20,Model!AG$1,'Assumptions (T&amp;D)'!$C$23,Model!$AY$2866)</f>
        <v>-0.03233956655</v>
      </c>
      <c r="BJ2969" s="373">
        <f>IPMT('Assumptions (T&amp;D)'!$C$20,Model!AH$1,'Assumptions (T&amp;D)'!$C$23,Model!$AY$2866)</f>
        <v>-0.0264576171</v>
      </c>
      <c r="BK2969" s="373">
        <f>IPMT('Assumptions (T&amp;D)'!$C$20,Model!AI$1,'Assumptions (T&amp;D)'!$C$23,Model!$AY$2866)</f>
        <v>-0.02029627505</v>
      </c>
      <c r="BL2969" s="373">
        <f>IPMT('Assumptions (T&amp;D)'!$C$20,Model!AJ$1,'Assumptions (T&amp;D)'!$C$23,Model!$AY$2866)</f>
        <v>-0.01384226926</v>
      </c>
      <c r="BM2969" s="373">
        <f>IPMT('Assumptions (T&amp;D)'!$C$20,Model!AK$1,'Assumptions (T&amp;D)'!$C$23,Model!$AY$2866)</f>
        <v>-0.007081698194</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-0.08057997652</v>
      </c>
      <c r="BA2970" s="373">
        <f>IPMT('Assumptions (T&amp;D)'!$C$20,Model!X$1,'Assumptions (T&amp;D)'!$C$23,Model!$AZ$2866)</f>
        <v>-0.07677489862</v>
      </c>
      <c r="BB2970" s="373">
        <f>IPMT('Assumptions (T&amp;D)'!$C$20,Model!Y$1,'Assumptions (T&amp;D)'!$C$23,Model!$AZ$2866)</f>
        <v>-0.07278907952</v>
      </c>
      <c r="BC2970" s="373">
        <f>IPMT('Assumptions (T&amp;D)'!$C$20,Model!Z$1,'Assumptions (T&amp;D)'!$C$23,Model!$AZ$2866)</f>
        <v>-0.06861393401</v>
      </c>
      <c r="BD2970" s="373">
        <f>IPMT('Assumptions (T&amp;D)'!$C$20,Model!AA$1,'Assumptions (T&amp;D)'!$C$23,Model!$AZ$2866)</f>
        <v>-0.06424046908</v>
      </c>
      <c r="BE2970" s="373">
        <f>IPMT('Assumptions (T&amp;D)'!$C$20,Model!AB$1,'Assumptions (T&amp;D)'!$C$23,Model!$AZ$2866)</f>
        <v>-0.05965926458</v>
      </c>
      <c r="BF2970" s="373">
        <f>IPMT('Assumptions (T&amp;D)'!$C$20,Model!AC$1,'Assumptions (T&amp;D)'!$C$23,Model!$AZ$2866)</f>
        <v>-0.05486045286</v>
      </c>
      <c r="BG2970" s="373">
        <f>IPMT('Assumptions (T&amp;D)'!$C$20,Model!AD$1,'Assumptions (T&amp;D)'!$C$23,Model!$AZ$2866)</f>
        <v>-0.04983369758</v>
      </c>
      <c r="BH2970" s="373">
        <f>IPMT('Assumptions (T&amp;D)'!$C$20,Model!AE$1,'Assumptions (T&amp;D)'!$C$23,Model!$AZ$2866)</f>
        <v>-0.04456817143</v>
      </c>
      <c r="BI2970" s="373">
        <f>IPMT('Assumptions (T&amp;D)'!$C$20,Model!AF$1,'Assumptions (T&amp;D)'!$C$23,Model!$AZ$2866)</f>
        <v>-0.03905253279</v>
      </c>
      <c r="BJ2970" s="373">
        <f>IPMT('Assumptions (T&amp;D)'!$C$20,Model!AG$1,'Assumptions (T&amp;D)'!$C$23,Model!$AZ$2866)</f>
        <v>-0.03327490131</v>
      </c>
      <c r="BK2970" s="373">
        <f>IPMT('Assumptions (T&amp;D)'!$C$20,Model!AH$1,'Assumptions (T&amp;D)'!$C$23,Model!$AZ$2866)</f>
        <v>-0.02722283233</v>
      </c>
      <c r="BL2970" s="373">
        <f>IPMT('Assumptions (T&amp;D)'!$C$20,Model!AI$1,'Assumptions (T&amp;D)'!$C$23,Model!$AZ$2866)</f>
        <v>-0.02088329008</v>
      </c>
      <c r="BM2970" s="373">
        <f>IPMT('Assumptions (T&amp;D)'!$C$20,Model!AJ$1,'Assumptions (T&amp;D)'!$C$23,Model!$AZ$2866)</f>
        <v>-0.01424261958</v>
      </c>
      <c r="BN2970" s="373">
        <f>IPMT('Assumptions (T&amp;D)'!$C$20,Model!AK$1,'Assumptions (T&amp;D)'!$C$23,Model!$AZ$2866)</f>
        <v>-0.007286517219</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-0.08217126751</v>
      </c>
      <c r="BB2971" s="373">
        <f>IPMT('Assumptions (T&amp;D)'!$C$20,Model!X$1,'Assumptions (T&amp;D)'!$C$23,Model!$BA$2866)</f>
        <v>-0.07829104704</v>
      </c>
      <c r="BC2971" s="373">
        <f>IPMT('Assumptions (T&amp;D)'!$C$20,Model!Y$1,'Assumptions (T&amp;D)'!$C$23,Model!$BA$2866)</f>
        <v>-0.0742265161</v>
      </c>
      <c r="BD2971" s="373">
        <f>IPMT('Assumptions (T&amp;D)'!$C$20,Model!Z$1,'Assumptions (T&amp;D)'!$C$23,Model!$BA$2866)</f>
        <v>-0.06996891994</v>
      </c>
      <c r="BE2971" s="373">
        <f>IPMT('Assumptions (T&amp;D)'!$C$20,Model!AA$1,'Assumptions (T&amp;D)'!$C$23,Model!$BA$2866)</f>
        <v>-0.06550908796</v>
      </c>
      <c r="BF2971" s="373">
        <f>IPMT('Assumptions (T&amp;D)'!$C$20,Model!AB$1,'Assumptions (T&amp;D)'!$C$23,Model!$BA$2866)</f>
        <v>-0.06083741397</v>
      </c>
      <c r="BG2971" s="373">
        <f>IPMT('Assumptions (T&amp;D)'!$C$20,Model!AC$1,'Assumptions (T&amp;D)'!$C$23,Model!$BA$2866)</f>
        <v>-0.05594383546</v>
      </c>
      <c r="BH2971" s="373">
        <f>IPMT('Assumptions (T&amp;D)'!$C$20,Model!AD$1,'Assumptions (T&amp;D)'!$C$23,Model!$BA$2866)</f>
        <v>-0.05081781197</v>
      </c>
      <c r="BI2971" s="373">
        <f>IPMT('Assumptions (T&amp;D)'!$C$20,Model!AE$1,'Assumptions (T&amp;D)'!$C$23,Model!$BA$2866)</f>
        <v>-0.04544830236</v>
      </c>
      <c r="BJ2971" s="373">
        <f>IPMT('Assumptions (T&amp;D)'!$C$20,Model!AF$1,'Assumptions (T&amp;D)'!$C$23,Model!$BA$2866)</f>
        <v>-0.03982374105</v>
      </c>
      <c r="BK2971" s="373">
        <f>IPMT('Assumptions (T&amp;D)'!$C$20,Model!AG$1,'Assumptions (T&amp;D)'!$C$23,Model!$BA$2866)</f>
        <v>-0.03393201307</v>
      </c>
      <c r="BL2971" s="373">
        <f>IPMT('Assumptions (T&amp;D)'!$C$20,Model!AH$1,'Assumptions (T&amp;D)'!$C$23,Model!$BA$2866)</f>
        <v>-0.02776042802</v>
      </c>
      <c r="BM2971" s="373">
        <f>IPMT('Assumptions (T&amp;D)'!$C$20,Model!AI$1,'Assumptions (T&amp;D)'!$C$23,Model!$BA$2866)</f>
        <v>-0.02129569268</v>
      </c>
      <c r="BN2971" s="373">
        <f>IPMT('Assumptions (T&amp;D)'!$C$20,Model!AJ$1,'Assumptions (T&amp;D)'!$C$23,Model!$BA$2866)</f>
        <v>-0.0145238824</v>
      </c>
      <c r="BO2971" s="373">
        <f>IPMT('Assumptions (T&amp;D)'!$C$20,Model!AK$1,'Assumptions (T&amp;D)'!$C$23,Model!$BA$2866)</f>
        <v>-0.007430411145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0.02070829867</v>
      </c>
      <c r="D2972" s="371">
        <f>SUM($C$2865:D2865)*'Assumptions (T&amp;D)'!$C$25</f>
        <v>0.04171578347</v>
      </c>
      <c r="E2972" s="371">
        <f>SUM($C$2865:E2865)*'Assumptions (T&amp;D)'!$C$25</f>
        <v>0.06105682061</v>
      </c>
      <c r="F2972" s="371">
        <f>SUM($C$2865:F2865)*'Assumptions (T&amp;D)'!$C$25</f>
        <v>0.08183136986</v>
      </c>
      <c r="G2972" s="371">
        <f>SUM($C$2865:G2865)*'Assumptions (T&amp;D)'!$C$25</f>
        <v>0.1059251712</v>
      </c>
      <c r="H2972" s="371">
        <f>SUM($C$2865:H2865)*'Assumptions (T&amp;D)'!$C$25</f>
        <v>0.1291915345</v>
      </c>
      <c r="I2972" s="371">
        <f>SUM($C$2865:I2865)*'Assumptions (T&amp;D)'!$C$25</f>
        <v>0.1622832641</v>
      </c>
      <c r="J2972" s="371">
        <f>SUM($C$2865:J2865)*'Assumptions (T&amp;D)'!$C$25</f>
        <v>0.19801448</v>
      </c>
      <c r="K2972" s="371">
        <f>SUM($C$2865:K2865)*'Assumptions (T&amp;D)'!$C$25</f>
        <v>0.2415400368</v>
      </c>
      <c r="L2972" s="371">
        <f>SUM($C$2865:L2865)*'Assumptions (T&amp;D)'!$C$25</f>
        <v>0.2769190553</v>
      </c>
      <c r="M2972" s="371">
        <f>SUM($C$2865:M2865)*'Assumptions (T&amp;D)'!$C$25</f>
        <v>0.3160969293</v>
      </c>
      <c r="N2972" s="371">
        <f>SUM($C$2865:N2865)*'Assumptions (T&amp;D)'!$C$25</f>
        <v>0.3522835401</v>
      </c>
      <c r="O2972" s="371">
        <f>SUM($C$2865:O2865)*'Assumptions (T&amp;D)'!$C$25</f>
        <v>0.3957891807</v>
      </c>
      <c r="P2972" s="371">
        <f>SUM($C$2865:P2865)*'Assumptions (T&amp;D)'!$C$25</f>
        <v>0.4397212582</v>
      </c>
      <c r="Q2972" s="371">
        <f>SUM($C$2865:Q2865)*'Assumptions (T&amp;D)'!$C$25</f>
        <v>0.4894304114</v>
      </c>
      <c r="R2972" s="371">
        <f>SUM($C$2865:R2865)*'Assumptions (T&amp;D)'!$C$25</f>
        <v>0.5484791756</v>
      </c>
      <c r="S2972" s="371">
        <f>SUM($C$2865:S2865)*'Assumptions (T&amp;D)'!$C$25</f>
        <v>0.6054245158</v>
      </c>
      <c r="T2972" s="371">
        <f>SUM($C$2865:T2865)*'Assumptions (T&amp;D)'!$C$25</f>
        <v>0.6602421458</v>
      </c>
      <c r="U2972" s="371">
        <f>SUM($C$2865:U2865)*'Assumptions (T&amp;D)'!$C$25</f>
        <v>0.7157521961</v>
      </c>
      <c r="V2972" s="371">
        <f>SUM($C$2865:V2865)*'Assumptions (T&amp;D)'!$C$25</f>
        <v>0.7732887413</v>
      </c>
      <c r="W2972" s="371">
        <f>SUM($C$2865:W2865)*'Assumptions (T&amp;D)'!$C$25</f>
        <v>0.8319615165</v>
      </c>
      <c r="X2972" s="371">
        <f>SUM($C$2865:X2865)*'Assumptions (T&amp;D)'!$C$25</f>
        <v>0.8932495585</v>
      </c>
      <c r="Y2972" s="371">
        <f>SUM($C$2865:Y2865)*'Assumptions (T&amp;D)'!$C$25</f>
        <v>0.9564905968</v>
      </c>
      <c r="Z2972" s="371">
        <f>SUM($C$2865:Z2865)*'Assumptions (T&amp;D)'!$C$25</f>
        <v>1.021737865</v>
      </c>
      <c r="AA2972" s="371">
        <f>SUM($C$2865:AA2865)*'Assumptions (T&amp;D)'!$C$25</f>
        <v>1.08904594</v>
      </c>
      <c r="AB2972" s="371">
        <f>SUM($C$2865:AB2865)*'Assumptions (T&amp;D)'!$C$25</f>
        <v>1.158470767</v>
      </c>
      <c r="AC2972" s="371">
        <f>SUM($C$2865:AC2865)*'Assumptions (T&amp;D)'!$C$25</f>
        <v>1.230069703</v>
      </c>
      <c r="AD2972" s="371">
        <f>SUM($C$2865:AD2865)*'Assumptions (T&amp;D)'!$C$25</f>
        <v>1.30390154</v>
      </c>
      <c r="AE2972" s="371">
        <f>SUM($C$2865:AE2865)*'Assumptions (T&amp;D)'!$C$25</f>
        <v>1.380026548</v>
      </c>
      <c r="AF2972" s="371">
        <f>SUM($C$2865:AF2865)*'Assumptions (T&amp;D)'!$C$25</f>
        <v>1.458506503</v>
      </c>
      <c r="AG2972" s="371">
        <f>SUM($C$2865:AG2865)*'Assumptions (T&amp;D)'!$C$25</f>
        <v>1.539404729</v>
      </c>
      <c r="AH2972" s="371">
        <f>SUM($C$2865:AH2865)*'Assumptions (T&amp;D)'!$C$25</f>
        <v>1.622786133</v>
      </c>
      <c r="AI2972" s="371">
        <f>SUM($C$2865:AI2865)*'Assumptions (T&amp;D)'!$C$25</f>
        <v>1.708717241</v>
      </c>
      <c r="AJ2972" s="371">
        <f>SUM($C$2865:AJ2865)*'Assumptions (T&amp;D)'!$C$25</f>
        <v>1.797266239</v>
      </c>
      <c r="AK2972" s="371">
        <f>SUM($C$2865:AK2865)*'Assumptions (T&amp;D)'!$C$25</f>
        <v>1.88850301</v>
      </c>
      <c r="AL2972" s="371">
        <f>SUM($C$2865:AL2865)*'Assumptions (T&amp;D)'!$C$25</f>
        <v>1.982499179</v>
      </c>
      <c r="AM2972" s="371">
        <f>SUM($C$2865:AM2865)*'Assumptions (T&amp;D)'!$C$25</f>
        <v>2.079328151</v>
      </c>
      <c r="AN2972" s="371">
        <f>SUM($C$2865:AN2865)*'Assumptions (T&amp;D)'!$C$25</f>
        <v>2.179065151</v>
      </c>
      <c r="AO2972" s="371">
        <f>SUM($C$2865:AO2865)*'Assumptions (T&amp;D)'!$C$25</f>
        <v>2.281787275</v>
      </c>
      <c r="AP2972" s="371">
        <f>SUM($C$2865:AP2865)*'Assumptions (T&amp;D)'!$C$25</f>
        <v>2.387573526</v>
      </c>
      <c r="AQ2972" s="371">
        <f>SUM($C$2865:AQ2865)*'Assumptions (T&amp;D)'!$C$25</f>
        <v>2.496504865</v>
      </c>
      <c r="AR2972" s="371">
        <f>SUM($C$2865:AR2865)*'Assumptions (T&amp;D)'!$C$25</f>
        <v>2.608664256</v>
      </c>
      <c r="AS2972" s="371">
        <f>SUM($C$2865:AS2865)*'Assumptions (T&amp;D)'!$C$25</f>
        <v>2.724136713</v>
      </c>
      <c r="AT2972" s="371">
        <f>SUM($C$2865:AT2865)*'Assumptions (T&amp;D)'!$C$25</f>
        <v>2.843009348</v>
      </c>
      <c r="AU2972" s="371">
        <f>SUM($C$2865:AU2865)*'Assumptions (T&amp;D)'!$C$25</f>
        <v>2.965371422</v>
      </c>
      <c r="AV2972" s="371">
        <f>SUM($C$2865:AV2865)*'Assumptions (T&amp;D)'!$C$25</f>
        <v>3.091314395</v>
      </c>
      <c r="AW2972" s="371">
        <f>SUM($C$2865:AW2865)*'Assumptions (T&amp;D)'!$C$25</f>
        <v>3.22093198</v>
      </c>
      <c r="AX2972" s="371">
        <f>SUM($C$2865:AX2865)*'Assumptions (T&amp;D)'!$C$25</f>
        <v>3.354320192</v>
      </c>
      <c r="AY2972" s="371">
        <f>SUM($C$2865:AY2865)*'Assumptions (T&amp;D)'!$C$25</f>
        <v>3.491577409</v>
      </c>
      <c r="AZ2972" s="371">
        <f>SUM($C$2865:AZ2865)*'Assumptions (T&amp;D)'!$C$25</f>
        <v>3.63280442</v>
      </c>
      <c r="BA2972" s="371">
        <f>SUM($C$2865:BA2865)*'Assumptions (T&amp;D)'!$C$25</f>
        <v>3.776820379</v>
      </c>
      <c r="BB2972" s="371">
        <f>SUM($C$2865:BB2865)*'Assumptions (T&amp;D)'!$C$25</f>
        <v>3.776820379</v>
      </c>
      <c r="BC2972" s="371">
        <f>SUM($C$2865:BC2865)*'Assumptions (T&amp;D)'!$C$25</f>
        <v>3.776820379</v>
      </c>
      <c r="BD2972" s="371">
        <f>SUM($C$2865:BD2865)*'Assumptions (T&amp;D)'!$C$25</f>
        <v>3.776820379</v>
      </c>
      <c r="BE2972" s="371">
        <f>SUM($C$2865:BE2865)*'Assumptions (T&amp;D)'!$C$25</f>
        <v>3.776820379</v>
      </c>
      <c r="BF2972" s="371">
        <f>SUM($C$2865:BF2865)*'Assumptions (T&amp;D)'!$C$25</f>
        <v>3.776820379</v>
      </c>
      <c r="BG2972" s="371">
        <f>SUM($C$2865:BG2865)*'Assumptions (T&amp;D)'!$C$25</f>
        <v>3.776820379</v>
      </c>
      <c r="BH2972" s="371">
        <f>SUM($C$2865:BH2865)*'Assumptions (T&amp;D)'!$C$25</f>
        <v>3.776820379</v>
      </c>
      <c r="BI2972" s="371">
        <f>SUM($C$2865:BI2865)*'Assumptions (T&amp;D)'!$C$25</f>
        <v>3.776820379</v>
      </c>
      <c r="BJ2972" s="371">
        <f>SUM($C$2865:BJ2865)*'Assumptions (T&amp;D)'!$C$25</f>
        <v>3.776820379</v>
      </c>
      <c r="BK2972" s="371">
        <f>SUM($C$2865:BK2865)*'Assumptions (T&amp;D)'!$C$25</f>
        <v>3.776820379</v>
      </c>
      <c r="BL2972" s="371">
        <f>SUM($C$2865:BL2865)*'Assumptions (T&amp;D)'!$C$25</f>
        <v>3.776820379</v>
      </c>
      <c r="BM2972" s="371">
        <f>SUM($C$2865:BM2865)*'Assumptions (T&amp;D)'!$C$25</f>
        <v>3.776820379</v>
      </c>
      <c r="BN2972" s="371">
        <f>SUM($C$2865:BN2865)*'Assumptions (T&amp;D)'!$C$25</f>
        <v>3.776820379</v>
      </c>
      <c r="BO2972" s="371">
        <f>SUM($C$2865:BO2865)*'Assumptions (T&amp;D)'!$C$25</f>
        <v>3.776820379</v>
      </c>
      <c r="BP2972" s="371">
        <f>SUM($C$2865:BP2865)*'Assumptions (T&amp;D)'!$C$25</f>
        <v>3.776820379</v>
      </c>
      <c r="BQ2972" s="371">
        <f>SUM($C$2865:BQ2865)*'Assumptions (T&amp;D)'!$C$25</f>
        <v>3.776820379</v>
      </c>
      <c r="BR2972" s="371">
        <f>SUM($C$2865:BR2865)*'Assumptions (T&amp;D)'!$C$25</f>
        <v>3.776820379</v>
      </c>
      <c r="BS2972" s="371">
        <f>SUM($C$2865:BS2865)*'Assumptions (T&amp;D)'!$C$25</f>
        <v>3.776820379</v>
      </c>
      <c r="BT2972" s="371">
        <f>SUM($C$2865:BT2865)*'Assumptions (T&amp;D)'!$C$25</f>
        <v>3.776820379</v>
      </c>
      <c r="BU2972" s="371">
        <f>SUM($C$2865:BU2865)*'Assumptions (T&amp;D)'!$C$25</f>
        <v>3.776820379</v>
      </c>
      <c r="BV2972" s="371">
        <f>SUM($C$2865:BV2865)*'Assumptions (T&amp;D)'!$C$25</f>
        <v>3.776820379</v>
      </c>
      <c r="BW2972" s="371">
        <f>SUM($C$2865:BW2865)*'Assumptions (T&amp;D)'!$C$25</f>
        <v>3.776820379</v>
      </c>
      <c r="BX2972" s="371">
        <f>SUM($C$2865:BX2865)*'Assumptions (T&amp;D)'!$C$25</f>
        <v>3.776820379</v>
      </c>
      <c r="BY2972" s="371">
        <f>SUM($C$2865:BY2865)*'Assumptions (T&amp;D)'!$C$25</f>
        <v>3.776820379</v>
      </c>
      <c r="BZ2972" s="371">
        <f>SUM($C$2865:BZ2865)*'Assumptions (T&amp;D)'!$C$25</f>
        <v>3.776820379</v>
      </c>
      <c r="CA2972" s="371">
        <f>SUM($C$2865:CA2865)*'Assumptions (T&amp;D)'!$C$25</f>
        <v>3.776820379</v>
      </c>
      <c r="CB2972" s="371">
        <f>SUM($C$2865:CB2865)*'Assumptions (T&amp;D)'!$C$25</f>
        <v>3.776820379</v>
      </c>
      <c r="CC2972" s="371">
        <f>SUM($C$2865:CC2865)*'Assumptions (T&amp;D)'!$C$25</f>
        <v>3.776820379</v>
      </c>
      <c r="CD2972" s="371">
        <f>SUM($C$2865:CD2865)*'Assumptions (T&amp;D)'!$C$25</f>
        <v>3.776820379</v>
      </c>
    </row>
    <row r="2973" ht="15.75" customHeight="1">
      <c r="A2973" s="365" t="s">
        <v>373</v>
      </c>
      <c r="B2973" s="159" t="s">
        <v>351</v>
      </c>
      <c r="C2973" s="372">
        <f t="shared" ref="C2973:BU2973" si="96">SUM(C2974:C3024)</f>
        <v>0.02332015616</v>
      </c>
      <c r="D2973" s="372">
        <f t="shared" si="96"/>
        <v>0.06855615146</v>
      </c>
      <c r="E2973" s="372">
        <f t="shared" si="96"/>
        <v>0.1088691786</v>
      </c>
      <c r="F2973" s="372">
        <f t="shared" si="96"/>
        <v>0.1459021418</v>
      </c>
      <c r="G2973" s="372">
        <f t="shared" si="96"/>
        <v>0.1854693004</v>
      </c>
      <c r="H2973" s="372">
        <f t="shared" si="96"/>
        <v>0.2249271306</v>
      </c>
      <c r="I2973" s="372">
        <f t="shared" si="96"/>
        <v>0.271543824</v>
      </c>
      <c r="J2973" s="372">
        <f t="shared" si="96"/>
        <v>0.3286781441</v>
      </c>
      <c r="K2973" s="372">
        <f t="shared" si="96"/>
        <v>0.3950157903</v>
      </c>
      <c r="L2973" s="372">
        <f t="shared" si="96"/>
        <v>0.4581038506</v>
      </c>
      <c r="M2973" s="372">
        <f t="shared" si="96"/>
        <v>0.5135102353</v>
      </c>
      <c r="N2973" s="372">
        <f t="shared" si="96"/>
        <v>0.5677503681</v>
      </c>
      <c r="O2973" s="372">
        <f t="shared" si="96"/>
        <v>0.6251416995</v>
      </c>
      <c r="P2973" s="372">
        <f t="shared" si="96"/>
        <v>0.6893275483</v>
      </c>
      <c r="Q2973" s="372">
        <f t="shared" si="96"/>
        <v>0.7588104964</v>
      </c>
      <c r="R2973" s="372">
        <f t="shared" si="96"/>
        <v>0.8436708971</v>
      </c>
      <c r="S2973" s="372">
        <f t="shared" si="96"/>
        <v>0.9345466655</v>
      </c>
      <c r="T2973" s="372">
        <f t="shared" si="96"/>
        <v>1.017553239</v>
      </c>
      <c r="U2973" s="372">
        <f t="shared" si="96"/>
        <v>1.096576737</v>
      </c>
      <c r="V2973" s="372">
        <f t="shared" si="96"/>
        <v>1.176407323</v>
      </c>
      <c r="W2973" s="372">
        <f t="shared" si="96"/>
        <v>1.244214323</v>
      </c>
      <c r="X2973" s="372">
        <f t="shared" si="96"/>
        <v>1.300443929</v>
      </c>
      <c r="Y2973" s="372">
        <f t="shared" si="96"/>
        <v>1.361306622</v>
      </c>
      <c r="Z2973" s="372">
        <f t="shared" si="96"/>
        <v>1.425972634</v>
      </c>
      <c r="AA2973" s="372">
        <f t="shared" si="96"/>
        <v>1.490932958</v>
      </c>
      <c r="AB2973" s="372">
        <f t="shared" si="96"/>
        <v>1.557342739</v>
      </c>
      <c r="AC2973" s="372">
        <f t="shared" si="96"/>
        <v>1.620765898</v>
      </c>
      <c r="AD2973" s="372">
        <f t="shared" si="96"/>
        <v>1.678962683</v>
      </c>
      <c r="AE2973" s="372">
        <f t="shared" si="96"/>
        <v>1.733321484</v>
      </c>
      <c r="AF2973" s="372">
        <f t="shared" si="96"/>
        <v>1.791205361</v>
      </c>
      <c r="AG2973" s="372">
        <f t="shared" si="96"/>
        <v>1.855391364</v>
      </c>
      <c r="AH2973" s="372">
        <f t="shared" si="96"/>
        <v>1.922517899</v>
      </c>
      <c r="AI2973" s="372">
        <f t="shared" si="96"/>
        <v>1.990320606</v>
      </c>
      <c r="AJ2973" s="372">
        <f t="shared" si="96"/>
        <v>2.056606068</v>
      </c>
      <c r="AK2973" s="372">
        <f t="shared" si="96"/>
        <v>2.122504568</v>
      </c>
      <c r="AL2973" s="372">
        <f t="shared" si="96"/>
        <v>2.182147332</v>
      </c>
      <c r="AM2973" s="372">
        <f t="shared" si="96"/>
        <v>2.240914286</v>
      </c>
      <c r="AN2973" s="372">
        <f t="shared" si="96"/>
        <v>2.306589884</v>
      </c>
      <c r="AO2973" s="372">
        <f t="shared" si="96"/>
        <v>2.377409578</v>
      </c>
      <c r="AP2973" s="372">
        <f t="shared" si="96"/>
        <v>2.45070183</v>
      </c>
      <c r="AQ2973" s="372">
        <f t="shared" si="96"/>
        <v>2.526282573</v>
      </c>
      <c r="AR2973" s="372">
        <f t="shared" si="96"/>
        <v>2.603873454</v>
      </c>
      <c r="AS2973" s="372">
        <f t="shared" si="96"/>
        <v>2.683046303</v>
      </c>
      <c r="AT2973" s="372">
        <f t="shared" si="96"/>
        <v>2.764330693</v>
      </c>
      <c r="AU2973" s="372">
        <f t="shared" si="96"/>
        <v>2.847779147</v>
      </c>
      <c r="AV2973" s="372">
        <f t="shared" si="96"/>
        <v>2.933445435</v>
      </c>
      <c r="AW2973" s="372">
        <f t="shared" si="96"/>
        <v>3.021384611</v>
      </c>
      <c r="AX2973" s="372">
        <f t="shared" si="96"/>
        <v>3.111653035</v>
      </c>
      <c r="AY2973" s="372">
        <f t="shared" si="96"/>
        <v>3.204308409</v>
      </c>
      <c r="AZ2973" s="372">
        <f t="shared" si="96"/>
        <v>3.299409804</v>
      </c>
      <c r="BA2973" s="372">
        <f t="shared" si="96"/>
        <v>3.395571624</v>
      </c>
      <c r="BB2973" s="372">
        <f t="shared" si="96"/>
        <v>3.326077703</v>
      </c>
      <c r="BC2973" s="372">
        <f t="shared" si="96"/>
        <v>3.100170609</v>
      </c>
      <c r="BD2973" s="372">
        <f t="shared" si="96"/>
        <v>2.891764089</v>
      </c>
      <c r="BE2973" s="372">
        <f t="shared" si="96"/>
        <v>2.699584302</v>
      </c>
      <c r="BF2973" s="372">
        <f t="shared" si="96"/>
        <v>2.522756847</v>
      </c>
      <c r="BG2973" s="372">
        <f t="shared" si="96"/>
        <v>2.35950283</v>
      </c>
      <c r="BH2973" s="372">
        <f t="shared" si="96"/>
        <v>2.209322157</v>
      </c>
      <c r="BI2973" s="372">
        <f t="shared" si="96"/>
        <v>2.07114654</v>
      </c>
      <c r="BJ2973" s="372">
        <f t="shared" si="96"/>
        <v>1.931514806</v>
      </c>
      <c r="BK2973" s="372">
        <f t="shared" si="96"/>
        <v>1.787724948</v>
      </c>
      <c r="BL2973" s="372">
        <f t="shared" si="96"/>
        <v>1.639667191</v>
      </c>
      <c r="BM2973" s="372">
        <f t="shared" si="96"/>
        <v>1.487229047</v>
      </c>
      <c r="BN2973" s="372">
        <f t="shared" si="96"/>
        <v>1.330295247</v>
      </c>
      <c r="BO2973" s="372">
        <f t="shared" si="96"/>
        <v>1.168747679</v>
      </c>
      <c r="BP2973" s="372">
        <f t="shared" si="96"/>
        <v>1.00246532</v>
      </c>
      <c r="BQ2973" s="372">
        <f t="shared" si="96"/>
        <v>0.8313241661</v>
      </c>
      <c r="BR2973" s="372">
        <f t="shared" si="96"/>
        <v>0.6551971608</v>
      </c>
      <c r="BS2973" s="372">
        <f t="shared" si="96"/>
        <v>0.4739541256</v>
      </c>
      <c r="BT2973" s="372">
        <f t="shared" si="96"/>
        <v>0.2874616846</v>
      </c>
      <c r="BU2973" s="372">
        <f t="shared" si="96"/>
        <v>0.09644311923</v>
      </c>
      <c r="BV2973" s="32"/>
      <c r="BW2973" s="32"/>
      <c r="BX2973" s="32"/>
      <c r="BY2973" s="32"/>
      <c r="BZ2973" s="32"/>
      <c r="CA2973" s="32"/>
      <c r="CB2973" s="32"/>
      <c r="CC2973" s="32"/>
      <c r="CD2973" s="32"/>
    </row>
    <row r="2974" ht="15.75" hidden="1" customHeight="1" outlineLevel="1">
      <c r="A2974" s="365"/>
      <c r="B2974" s="38"/>
      <c r="C2974" s="372">
        <f>$C2865*'Assumptions (T&amp;D)'!C$24</f>
        <v>0.02332015616</v>
      </c>
      <c r="D2974" s="372">
        <f>$C2865*'Assumptions (T&amp;D)'!D$24</f>
        <v>0.04489907399</v>
      </c>
      <c r="E2974" s="372">
        <f>$C2865*'Assumptions (T&amp;D)'!E$24</f>
        <v>0.0415409715</v>
      </c>
      <c r="F2974" s="372">
        <f>$C2865*'Assumptions (T&amp;D)'!F$24</f>
        <v>0.03843161734</v>
      </c>
      <c r="G2974" s="372">
        <f>$C2865*'Assumptions (T&amp;D)'!G$24</f>
        <v>0.03550882444</v>
      </c>
      <c r="H2974" s="372">
        <f>$C2865*'Assumptions (T&amp;D)'!H$24</f>
        <v>0.03289696695</v>
      </c>
      <c r="I2974" s="372">
        <f>$C2865*'Assumptions (T&amp;D)'!I$24</f>
        <v>0.03040948363</v>
      </c>
      <c r="J2974" s="372">
        <f>$C2865*'Assumptions (T&amp;D)'!J$24</f>
        <v>0.02810856155</v>
      </c>
      <c r="K2974" s="372">
        <f>$C2865*'Assumptions (T&amp;D)'!K$24</f>
        <v>0.02773543905</v>
      </c>
      <c r="L2974" s="372">
        <f>$C2865*'Assumptions (T&amp;D)'!L$24</f>
        <v>0.02773543905</v>
      </c>
      <c r="M2974" s="372">
        <f>$C2865*'Assumptions (T&amp;D)'!M$24</f>
        <v>0.02773543905</v>
      </c>
      <c r="N2974" s="372">
        <f>$C2865*'Assumptions (T&amp;D)'!N$24</f>
        <v>0.02773543905</v>
      </c>
      <c r="O2974" s="372">
        <f>$C2865*'Assumptions (T&amp;D)'!O$24</f>
        <v>0.02773543905</v>
      </c>
      <c r="P2974" s="372">
        <f>$C2865*'Assumptions (T&amp;D)'!P$24</f>
        <v>0.02773543905</v>
      </c>
      <c r="Q2974" s="372">
        <f>$C2865*'Assumptions (T&amp;D)'!Q$24</f>
        <v>0.02773543905</v>
      </c>
      <c r="R2974" s="372">
        <f>$C2865*'Assumptions (T&amp;D)'!R$24</f>
        <v>0.02773543905</v>
      </c>
      <c r="S2974" s="372">
        <f>$C2865*'Assumptions (T&amp;D)'!S$24</f>
        <v>0.02773543905</v>
      </c>
      <c r="T2974" s="372">
        <f>$C2865*'Assumptions (T&amp;D)'!T$24</f>
        <v>0.02773543905</v>
      </c>
      <c r="U2974" s="372">
        <f>$C2865*'Assumptions (T&amp;D)'!U$24</f>
        <v>0.02773543905</v>
      </c>
      <c r="V2974" s="372">
        <f>$C2865*'Assumptions (T&amp;D)'!V$24</f>
        <v>0.02773543905</v>
      </c>
      <c r="W2974" s="372">
        <f>$C2865*'Assumptions (T&amp;D)'!W$24</f>
        <v>0.01386771953</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0.02365707748</v>
      </c>
      <c r="E2975" s="372">
        <f>$D2865*'Assumptions (T&amp;D)'!D$24</f>
        <v>0.04554775984</v>
      </c>
      <c r="F2975" s="372">
        <f>$D2865*'Assumptions (T&amp;D)'!E$24</f>
        <v>0.04214114068</v>
      </c>
      <c r="G2975" s="372">
        <f>$D2865*'Assumptions (T&amp;D)'!F$24</f>
        <v>0.03898686368</v>
      </c>
      <c r="H2975" s="372">
        <f>$D2865*'Assumptions (T&amp;D)'!G$24</f>
        <v>0.0360218433</v>
      </c>
      <c r="I2975" s="372">
        <f>$D2865*'Assumptions (T&amp;D)'!H$24</f>
        <v>0.03337225063</v>
      </c>
      <c r="J2975" s="372">
        <f>$D2865*'Assumptions (T&amp;D)'!I$24</f>
        <v>0.03084882903</v>
      </c>
      <c r="K2975" s="372">
        <f>$D2865*'Assumptions (T&amp;D)'!J$24</f>
        <v>0.02851466405</v>
      </c>
      <c r="L2975" s="372">
        <f>$D2865*'Assumptions (T&amp;D)'!K$24</f>
        <v>0.02813615081</v>
      </c>
      <c r="M2975" s="372">
        <f>$D2865*'Assumptions (T&amp;D)'!L$24</f>
        <v>0.02813615081</v>
      </c>
      <c r="N2975" s="372">
        <f>$D2865*'Assumptions (T&amp;D)'!M$24</f>
        <v>0.02813615081</v>
      </c>
      <c r="O2975" s="372">
        <f>$D2865*'Assumptions (T&amp;D)'!N$24</f>
        <v>0.02813615081</v>
      </c>
      <c r="P2975" s="372">
        <f>$D2865*'Assumptions (T&amp;D)'!O$24</f>
        <v>0.02813615081</v>
      </c>
      <c r="Q2975" s="372">
        <f>$D2865*'Assumptions (T&amp;D)'!P$24</f>
        <v>0.02813615081</v>
      </c>
      <c r="R2975" s="372">
        <f>$D2865*'Assumptions (T&amp;D)'!Q$24</f>
        <v>0.02813615081</v>
      </c>
      <c r="S2975" s="372">
        <f>$D2865*'Assumptions (T&amp;D)'!R$24</f>
        <v>0.02813615081</v>
      </c>
      <c r="T2975" s="372">
        <f>$D2865*'Assumptions (T&amp;D)'!S$24</f>
        <v>0.02813615081</v>
      </c>
      <c r="U2975" s="372">
        <f>$D2865*'Assumptions (T&amp;D)'!T$24</f>
        <v>0.02813615081</v>
      </c>
      <c r="V2975" s="372">
        <f>$D2865*'Assumptions (T&amp;D)'!U$24</f>
        <v>0.02813615081</v>
      </c>
      <c r="W2975" s="372">
        <f>$D2865*'Assumptions (T&amp;D)'!V$24</f>
        <v>0.02813615081</v>
      </c>
      <c r="X2975" s="372">
        <f>$D2865*'Assumptions (T&amp;D)'!W$24</f>
        <v>0.01406807541</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0.02178044723</v>
      </c>
      <c r="F2976" s="372">
        <f>$E2865*'Assumptions (T&amp;D)'!D$24</f>
        <v>0.04193462108</v>
      </c>
      <c r="G2976" s="372">
        <f>$E2865*'Assumptions (T&amp;D)'!E$24</f>
        <v>0.03879823667</v>
      </c>
      <c r="H2976" s="372">
        <f>$E2865*'Assumptions (T&amp;D)'!F$24</f>
        <v>0.03589417704</v>
      </c>
      <c r="I2976" s="372">
        <f>$E2865*'Assumptions (T&amp;D)'!G$24</f>
        <v>0.03316436099</v>
      </c>
      <c r="J2976" s="372">
        <f>$E2865*'Assumptions (T&amp;D)'!H$24</f>
        <v>0.0307249509</v>
      </c>
      <c r="K2976" s="372">
        <f>$E2865*'Assumptions (T&amp;D)'!I$24</f>
        <v>0.02840170319</v>
      </c>
      <c r="L2976" s="372">
        <f>$E2865*'Assumptions (T&amp;D)'!J$24</f>
        <v>0.02625269907</v>
      </c>
      <c r="M2976" s="372">
        <f>$E2865*'Assumptions (T&amp;D)'!K$24</f>
        <v>0.02590421191</v>
      </c>
      <c r="N2976" s="372">
        <f>$E2865*'Assumptions (T&amp;D)'!L$24</f>
        <v>0.02590421191</v>
      </c>
      <c r="O2976" s="372">
        <f>$E2865*'Assumptions (T&amp;D)'!M$24</f>
        <v>0.02590421191</v>
      </c>
      <c r="P2976" s="372">
        <f>$E2865*'Assumptions (T&amp;D)'!N$24</f>
        <v>0.02590421191</v>
      </c>
      <c r="Q2976" s="372">
        <f>$E2865*'Assumptions (T&amp;D)'!O$24</f>
        <v>0.02590421191</v>
      </c>
      <c r="R2976" s="372">
        <f>$E2865*'Assumptions (T&amp;D)'!P$24</f>
        <v>0.02590421191</v>
      </c>
      <c r="S2976" s="372">
        <f>$E2865*'Assumptions (T&amp;D)'!Q$24</f>
        <v>0.02590421191</v>
      </c>
      <c r="T2976" s="372">
        <f>$E2865*'Assumptions (T&amp;D)'!R$24</f>
        <v>0.02590421191</v>
      </c>
      <c r="U2976" s="372">
        <f>$E2865*'Assumptions (T&amp;D)'!S$24</f>
        <v>0.02590421191</v>
      </c>
      <c r="V2976" s="372">
        <f>$E2865*'Assumptions (T&amp;D)'!T$24</f>
        <v>0.02590421191</v>
      </c>
      <c r="W2976" s="372">
        <f>$E2865*'Assumptions (T&amp;D)'!U$24</f>
        <v>0.02590421191</v>
      </c>
      <c r="X2976" s="372">
        <f>$E2865*'Assumptions (T&amp;D)'!V$24</f>
        <v>0.02590421191</v>
      </c>
      <c r="Y2976" s="372">
        <f>$E2865*'Assumptions (T&amp;D)'!W$24</f>
        <v>0.01295210596</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0.02339476267</v>
      </c>
      <c r="G2977" s="372">
        <f>$F2865*'Assumptions (T&amp;D)'!D$24</f>
        <v>0.04504271639</v>
      </c>
      <c r="H2977" s="372">
        <f>$F2865*'Assumptions (T&amp;D)'!E$24</f>
        <v>0.04167387056</v>
      </c>
      <c r="I2977" s="372">
        <f>$F2865*'Assumptions (T&amp;D)'!F$24</f>
        <v>0.03855456887</v>
      </c>
      <c r="J2977" s="372">
        <f>$F2865*'Assumptions (T&amp;D)'!G$24</f>
        <v>0.03562242529</v>
      </c>
      <c r="K2977" s="372">
        <f>$F2865*'Assumptions (T&amp;D)'!H$24</f>
        <v>0.03300221187</v>
      </c>
      <c r="L2977" s="372">
        <f>$F2865*'Assumptions (T&amp;D)'!I$24</f>
        <v>0.03050677052</v>
      </c>
      <c r="M2977" s="372">
        <f>$F2865*'Assumptions (T&amp;D)'!J$24</f>
        <v>0.02819848727</v>
      </c>
      <c r="N2977" s="372">
        <f>$F2865*'Assumptions (T&amp;D)'!K$24</f>
        <v>0.02782417106</v>
      </c>
      <c r="O2977" s="372">
        <f>$F2865*'Assumptions (T&amp;D)'!L$24</f>
        <v>0.02782417106</v>
      </c>
      <c r="P2977" s="372">
        <f>$F2865*'Assumptions (T&amp;D)'!M$24</f>
        <v>0.02782417106</v>
      </c>
      <c r="Q2977" s="372">
        <f>$F2865*'Assumptions (T&amp;D)'!N$24</f>
        <v>0.02782417106</v>
      </c>
      <c r="R2977" s="372">
        <f>$F2865*'Assumptions (T&amp;D)'!O$24</f>
        <v>0.02782417106</v>
      </c>
      <c r="S2977" s="372">
        <f>$F2865*'Assumptions (T&amp;D)'!P$24</f>
        <v>0.02782417106</v>
      </c>
      <c r="T2977" s="372">
        <f>$F2865*'Assumptions (T&amp;D)'!Q$24</f>
        <v>0.02782417106</v>
      </c>
      <c r="U2977" s="372">
        <f>$F2865*'Assumptions (T&amp;D)'!R$24</f>
        <v>0.02782417106</v>
      </c>
      <c r="V2977" s="372">
        <f>$F2865*'Assumptions (T&amp;D)'!S$24</f>
        <v>0.02782417106</v>
      </c>
      <c r="W2977" s="372">
        <f>$F2865*'Assumptions (T&amp;D)'!T$24</f>
        <v>0.02782417106</v>
      </c>
      <c r="X2977" s="372">
        <f>$F2865*'Assumptions (T&amp;D)'!U$24</f>
        <v>0.02782417106</v>
      </c>
      <c r="Y2977" s="372">
        <f>$F2865*'Assumptions (T&amp;D)'!V$24</f>
        <v>0.02782417106</v>
      </c>
      <c r="Z2977" s="372">
        <f>$F2865*'Assumptions (T&amp;D)'!W$24</f>
        <v>0.01391208553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0.02713265917</v>
      </c>
      <c r="H2978" s="372">
        <f>$G2865*'Assumptions (T&amp;D)'!D$24</f>
        <v>0.05223941312</v>
      </c>
      <c r="I2978" s="372">
        <f>$G2865*'Assumptions (T&amp;D)'!E$24</f>
        <v>0.0483323102</v>
      </c>
      <c r="J2978" s="372">
        <f>$G2865*'Assumptions (T&amp;D)'!F$24</f>
        <v>0.04471462231</v>
      </c>
      <c r="K2978" s="372">
        <f>$G2865*'Assumptions (T&amp;D)'!G$24</f>
        <v>0.04131399569</v>
      </c>
      <c r="L2978" s="372">
        <f>$G2865*'Assumptions (T&amp;D)'!H$24</f>
        <v>0.03827513787</v>
      </c>
      <c r="M2978" s="372">
        <f>$G2865*'Assumptions (T&amp;D)'!I$24</f>
        <v>0.03538098756</v>
      </c>
      <c r="N2978" s="372">
        <f>$G2865*'Assumptions (T&amp;D)'!J$24</f>
        <v>0.03270389852</v>
      </c>
      <c r="O2978" s="372">
        <f>$G2865*'Assumptions (T&amp;D)'!K$24</f>
        <v>0.03226977597</v>
      </c>
      <c r="P2978" s="372">
        <f>$G2865*'Assumptions (T&amp;D)'!L$24</f>
        <v>0.03226977597</v>
      </c>
      <c r="Q2978" s="372">
        <f>$G2865*'Assumptions (T&amp;D)'!M$24</f>
        <v>0.03226977597</v>
      </c>
      <c r="R2978" s="372">
        <f>$G2865*'Assumptions (T&amp;D)'!N$24</f>
        <v>0.03226977597</v>
      </c>
      <c r="S2978" s="372">
        <f>$G2865*'Assumptions (T&amp;D)'!O$24</f>
        <v>0.03226977597</v>
      </c>
      <c r="T2978" s="372">
        <f>$G2865*'Assumptions (T&amp;D)'!P$24</f>
        <v>0.03226977597</v>
      </c>
      <c r="U2978" s="372">
        <f>$G2865*'Assumptions (T&amp;D)'!Q$24</f>
        <v>0.03226977597</v>
      </c>
      <c r="V2978" s="372">
        <f>$G2865*'Assumptions (T&amp;D)'!R$24</f>
        <v>0.03226977597</v>
      </c>
      <c r="W2978" s="372">
        <f>$G2865*'Assumptions (T&amp;D)'!S$24</f>
        <v>0.03226977597</v>
      </c>
      <c r="X2978" s="372">
        <f>$G2865*'Assumptions (T&amp;D)'!T$24</f>
        <v>0.03226977597</v>
      </c>
      <c r="Y2978" s="372">
        <f>$G2865*'Assumptions (T&amp;D)'!U$24</f>
        <v>0.03226977597</v>
      </c>
      <c r="Z2978" s="372">
        <f>$G2865*'Assumptions (T&amp;D)'!V$24</f>
        <v>0.03226977597</v>
      </c>
      <c r="AA2978" s="372">
        <f>$G2865*'Assumptions (T&amp;D)'!W$24</f>
        <v>0.01613488799</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0.02620085961</v>
      </c>
      <c r="I2979" s="372">
        <f>$H2865*'Assumptions (T&amp;D)'!D$24</f>
        <v>0.05044538837</v>
      </c>
      <c r="J2979" s="372">
        <f>$H2865*'Assumptions (T&amp;D)'!E$24</f>
        <v>0.04667246459</v>
      </c>
      <c r="K2979" s="372">
        <f>$H2865*'Assumptions (T&amp;D)'!F$24</f>
        <v>0.04317901664</v>
      </c>
      <c r="L2979" s="372">
        <f>$H2865*'Assumptions (T&amp;D)'!G$24</f>
        <v>0.03989517557</v>
      </c>
      <c r="M2979" s="372">
        <f>$H2865*'Assumptions (T&amp;D)'!H$24</f>
        <v>0.03696067929</v>
      </c>
      <c r="N2979" s="372">
        <f>$H2865*'Assumptions (T&amp;D)'!I$24</f>
        <v>0.03416592093</v>
      </c>
      <c r="O2979" s="372">
        <f>$H2865*'Assumptions (T&amp;D)'!J$24</f>
        <v>0.03158076945</v>
      </c>
      <c r="P2979" s="372">
        <f>$H2865*'Assumptions (T&amp;D)'!K$24</f>
        <v>0.0311615557</v>
      </c>
      <c r="Q2979" s="372">
        <f>$H2865*'Assumptions (T&amp;D)'!L$24</f>
        <v>0.0311615557</v>
      </c>
      <c r="R2979" s="372">
        <f>$H2865*'Assumptions (T&amp;D)'!M$24</f>
        <v>0.0311615557</v>
      </c>
      <c r="S2979" s="372">
        <f>$H2865*'Assumptions (T&amp;D)'!N$24</f>
        <v>0.0311615557</v>
      </c>
      <c r="T2979" s="372">
        <f>$H2865*'Assumptions (T&amp;D)'!O$24</f>
        <v>0.0311615557</v>
      </c>
      <c r="U2979" s="372">
        <f>$H2865*'Assumptions (T&amp;D)'!P$24</f>
        <v>0.0311615557</v>
      </c>
      <c r="V2979" s="372">
        <f>$H2865*'Assumptions (T&amp;D)'!Q$24</f>
        <v>0.0311615557</v>
      </c>
      <c r="W2979" s="372">
        <f>$H2865*'Assumptions (T&amp;D)'!R$24</f>
        <v>0.0311615557</v>
      </c>
      <c r="X2979" s="372">
        <f>$H2865*'Assumptions (T&amp;D)'!S$24</f>
        <v>0.0311615557</v>
      </c>
      <c r="Y2979" s="372">
        <f>$H2865*'Assumptions (T&amp;D)'!T$24</f>
        <v>0.0311615557</v>
      </c>
      <c r="Z2979" s="372">
        <f>$H2865*'Assumptions (T&amp;D)'!U$24</f>
        <v>0.0311615557</v>
      </c>
      <c r="AA2979" s="372">
        <f>$H2865*'Assumptions (T&amp;D)'!V$24</f>
        <v>0.0311615557</v>
      </c>
      <c r="AB2979" s="372">
        <f>$H2865*'Assumptions (T&amp;D)'!W$24</f>
        <v>0.01558077785</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0.03726546126</v>
      </c>
      <c r="J2980" s="372">
        <f>$I2865*'Assumptions (T&amp;D)'!D$24</f>
        <v>0.07174843475</v>
      </c>
      <c r="K2980" s="372">
        <f>$I2865*'Assumptions (T&amp;D)'!E$24</f>
        <v>0.06638220833</v>
      </c>
      <c r="L2980" s="372">
        <f>$I2865*'Assumptions (T&amp;D)'!F$24</f>
        <v>0.06141348016</v>
      </c>
      <c r="M2980" s="372">
        <f>$I2865*'Assumptions (T&amp;D)'!G$24</f>
        <v>0.05674287568</v>
      </c>
      <c r="N2980" s="372">
        <f>$I2865*'Assumptions (T&amp;D)'!H$24</f>
        <v>0.05256914402</v>
      </c>
      <c r="O2980" s="372">
        <f>$I2865*'Assumptions (T&amp;D)'!I$24</f>
        <v>0.04859416149</v>
      </c>
      <c r="P2980" s="372">
        <f>$I2865*'Assumptions (T&amp;D)'!J$24</f>
        <v>0.04491730264</v>
      </c>
      <c r="Q2980" s="372">
        <f>$I2865*'Assumptions (T&amp;D)'!K$24</f>
        <v>0.04432105526</v>
      </c>
      <c r="R2980" s="372">
        <f>$I2865*'Assumptions (T&amp;D)'!L$24</f>
        <v>0.04432105526</v>
      </c>
      <c r="S2980" s="372">
        <f>$I2865*'Assumptions (T&amp;D)'!M$24</f>
        <v>0.04432105526</v>
      </c>
      <c r="T2980" s="372">
        <f>$I2865*'Assumptions (T&amp;D)'!N$24</f>
        <v>0.04432105526</v>
      </c>
      <c r="U2980" s="372">
        <f>$I2865*'Assumptions (T&amp;D)'!O$24</f>
        <v>0.04432105526</v>
      </c>
      <c r="V2980" s="372">
        <f>$I2865*'Assumptions (T&amp;D)'!P$24</f>
        <v>0.04432105526</v>
      </c>
      <c r="W2980" s="372">
        <f>$I2865*'Assumptions (T&amp;D)'!Q$24</f>
        <v>0.04432105526</v>
      </c>
      <c r="X2980" s="372">
        <f>$I2865*'Assumptions (T&amp;D)'!R$24</f>
        <v>0.04432105526</v>
      </c>
      <c r="Y2980" s="372">
        <f>$I2865*'Assumptions (T&amp;D)'!S$24</f>
        <v>0.04432105526</v>
      </c>
      <c r="Z2980" s="372">
        <f>$I2865*'Assumptions (T&amp;D)'!T$24</f>
        <v>0.04432105526</v>
      </c>
      <c r="AA2980" s="372">
        <f>$I2865*'Assumptions (T&amp;D)'!U$24</f>
        <v>0.04432105526</v>
      </c>
      <c r="AB2980" s="372">
        <f>$I2865*'Assumptions (T&amp;D)'!V$24</f>
        <v>0.04432105526</v>
      </c>
      <c r="AC2980" s="372">
        <f>$I2865*'Assumptions (T&amp;D)'!W$24</f>
        <v>0.02216052763</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0.04023785566</v>
      </c>
      <c r="K2981" s="372">
        <f>$J2865*'Assumptions (T&amp;D)'!D$24</f>
        <v>0.07747128476</v>
      </c>
      <c r="L2981" s="372">
        <f>$J2865*'Assumptions (T&amp;D)'!E$24</f>
        <v>0.07167703355</v>
      </c>
      <c r="M2981" s="372">
        <f>$J2865*'Assumptions (T&amp;D)'!F$24</f>
        <v>0.06631198613</v>
      </c>
      <c r="N2981" s="372">
        <f>$J2865*'Assumptions (T&amp;D)'!G$24</f>
        <v>0.06126884155</v>
      </c>
      <c r="O2981" s="372">
        <f>$J2865*'Assumptions (T&amp;D)'!H$24</f>
        <v>0.05676220172</v>
      </c>
      <c r="P2981" s="372">
        <f>$J2865*'Assumptions (T&amp;D)'!I$24</f>
        <v>0.05247016378</v>
      </c>
      <c r="Q2981" s="372">
        <f>$J2865*'Assumptions (T&amp;D)'!J$24</f>
        <v>0.04850002869</v>
      </c>
      <c r="R2981" s="372">
        <f>$J2865*'Assumptions (T&amp;D)'!K$24</f>
        <v>0.047856223</v>
      </c>
      <c r="S2981" s="372">
        <f>$J2865*'Assumptions (T&amp;D)'!L$24</f>
        <v>0.047856223</v>
      </c>
      <c r="T2981" s="372">
        <f>$J2865*'Assumptions (T&amp;D)'!M$24</f>
        <v>0.047856223</v>
      </c>
      <c r="U2981" s="372">
        <f>$J2865*'Assumptions (T&amp;D)'!N$24</f>
        <v>0.047856223</v>
      </c>
      <c r="V2981" s="372">
        <f>$J2865*'Assumptions (T&amp;D)'!O$24</f>
        <v>0.047856223</v>
      </c>
      <c r="W2981" s="372">
        <f>$J2865*'Assumptions (T&amp;D)'!P$24</f>
        <v>0.047856223</v>
      </c>
      <c r="X2981" s="372">
        <f>$J2865*'Assumptions (T&amp;D)'!Q$24</f>
        <v>0.047856223</v>
      </c>
      <c r="Y2981" s="372">
        <f>$J2865*'Assumptions (T&amp;D)'!R$24</f>
        <v>0.047856223</v>
      </c>
      <c r="Z2981" s="372">
        <f>$J2865*'Assumptions (T&amp;D)'!S$24</f>
        <v>0.047856223</v>
      </c>
      <c r="AA2981" s="372">
        <f>$J2865*'Assumptions (T&amp;D)'!T$24</f>
        <v>0.047856223</v>
      </c>
      <c r="AB2981" s="372">
        <f>$J2865*'Assumptions (T&amp;D)'!U$24</f>
        <v>0.047856223</v>
      </c>
      <c r="AC2981" s="372">
        <f>$J2865*'Assumptions (T&amp;D)'!V$24</f>
        <v>0.047856223</v>
      </c>
      <c r="AD2981" s="372">
        <f>$J2865*'Assumptions (T&amp;D)'!W$24</f>
        <v>0.0239281115</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0.04901526675</v>
      </c>
      <c r="L2982" s="372">
        <f>$K2865*'Assumptions (T&amp;D)'!D$24</f>
        <v>0.09437072692</v>
      </c>
      <c r="M2982" s="372">
        <f>$K2865*'Assumptions (T&amp;D)'!E$24</f>
        <v>0.08731252851</v>
      </c>
      <c r="N2982" s="372">
        <f>$K2865*'Assumptions (T&amp;D)'!F$24</f>
        <v>0.08077715961</v>
      </c>
      <c r="O2982" s="372">
        <f>$K2865*'Assumptions (T&amp;D)'!G$24</f>
        <v>0.07463391284</v>
      </c>
      <c r="P2982" s="372">
        <f>$K2865*'Assumptions (T&amp;D)'!H$24</f>
        <v>0.06914420296</v>
      </c>
      <c r="Q2982" s="372">
        <f>$K2865*'Assumptions (T&amp;D)'!I$24</f>
        <v>0.06391590784</v>
      </c>
      <c r="R2982" s="372">
        <f>$K2865*'Assumptions (T&amp;D)'!J$24</f>
        <v>0.05907973486</v>
      </c>
      <c r="S2982" s="372">
        <f>$K2865*'Assumptions (T&amp;D)'!K$24</f>
        <v>0.05829549059</v>
      </c>
      <c r="T2982" s="372">
        <f>$K2865*'Assumptions (T&amp;D)'!L$24</f>
        <v>0.05829549059</v>
      </c>
      <c r="U2982" s="372">
        <f>$K2865*'Assumptions (T&amp;D)'!M$24</f>
        <v>0.05829549059</v>
      </c>
      <c r="V2982" s="372">
        <f>$K2865*'Assumptions (T&amp;D)'!N$24</f>
        <v>0.05829549059</v>
      </c>
      <c r="W2982" s="372">
        <f>$K2865*'Assumptions (T&amp;D)'!O$24</f>
        <v>0.05829549059</v>
      </c>
      <c r="X2982" s="372">
        <f>$K2865*'Assumptions (T&amp;D)'!P$24</f>
        <v>0.05829549059</v>
      </c>
      <c r="Y2982" s="372">
        <f>$K2865*'Assumptions (T&amp;D)'!Q$24</f>
        <v>0.05829549059</v>
      </c>
      <c r="Z2982" s="372">
        <f>$K2865*'Assumptions (T&amp;D)'!R$24</f>
        <v>0.05829549059</v>
      </c>
      <c r="AA2982" s="372">
        <f>$K2865*'Assumptions (T&amp;D)'!S$24</f>
        <v>0.05829549059</v>
      </c>
      <c r="AB2982" s="372">
        <f>$K2865*'Assumptions (T&amp;D)'!T$24</f>
        <v>0.05829549059</v>
      </c>
      <c r="AC2982" s="372">
        <f>$K2865*'Assumptions (T&amp;D)'!U$24</f>
        <v>0.05829549059</v>
      </c>
      <c r="AD2982" s="372">
        <f>$K2865*'Assumptions (T&amp;D)'!V$24</f>
        <v>0.05829549059</v>
      </c>
      <c r="AE2982" s="372">
        <f>$K2865*'Assumptions (T&amp;D)'!W$24</f>
        <v>0.0291477453</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0.03984123706</v>
      </c>
      <c r="M2983" s="372">
        <f>$L2865*'Assumptions (T&amp;D)'!D$24</f>
        <v>0.07670766176</v>
      </c>
      <c r="N2983" s="372">
        <f>$L2865*'Assumptions (T&amp;D)'!E$24</f>
        <v>0.07097052362</v>
      </c>
      <c r="O2983" s="372">
        <f>$L2865*'Assumptions (T&amp;D)'!F$24</f>
        <v>0.06565835868</v>
      </c>
      <c r="P2983" s="372">
        <f>$L2865*'Assumptions (T&amp;D)'!G$24</f>
        <v>0.06066492364</v>
      </c>
      <c r="Q2983" s="372">
        <f>$L2865*'Assumptions (T&amp;D)'!H$24</f>
        <v>0.05620270509</v>
      </c>
      <c r="R2983" s="372">
        <f>$L2865*'Assumptions (T&amp;D)'!I$24</f>
        <v>0.05195297313</v>
      </c>
      <c r="S2983" s="372">
        <f>$L2865*'Assumptions (T&amp;D)'!J$24</f>
        <v>0.04802197107</v>
      </c>
      <c r="T2983" s="372">
        <f>$L2865*'Assumptions (T&amp;D)'!K$24</f>
        <v>0.04738451128</v>
      </c>
      <c r="U2983" s="372">
        <f>$L2865*'Assumptions (T&amp;D)'!L$24</f>
        <v>0.04738451128</v>
      </c>
      <c r="V2983" s="372">
        <f>$L2865*'Assumptions (T&amp;D)'!M$24</f>
        <v>0.04738451128</v>
      </c>
      <c r="W2983" s="372">
        <f>$L2865*'Assumptions (T&amp;D)'!N$24</f>
        <v>0.04738451128</v>
      </c>
      <c r="X2983" s="372">
        <f>$L2865*'Assumptions (T&amp;D)'!O$24</f>
        <v>0.04738451128</v>
      </c>
      <c r="Y2983" s="372">
        <f>$L2865*'Assumptions (T&amp;D)'!P$24</f>
        <v>0.04738451128</v>
      </c>
      <c r="Z2983" s="372">
        <f>$L2865*'Assumptions (T&amp;D)'!Q$24</f>
        <v>0.04738451128</v>
      </c>
      <c r="AA2983" s="372">
        <f>$L2865*'Assumptions (T&amp;D)'!R$24</f>
        <v>0.04738451128</v>
      </c>
      <c r="AB2983" s="372">
        <f>$L2865*'Assumptions (T&amp;D)'!S$24</f>
        <v>0.04738451128</v>
      </c>
      <c r="AC2983" s="372">
        <f>$L2865*'Assumptions (T&amp;D)'!T$24</f>
        <v>0.04738451128</v>
      </c>
      <c r="AD2983" s="372">
        <f>$L2865*'Assumptions (T&amp;D)'!U$24</f>
        <v>0.04738451128</v>
      </c>
      <c r="AE2983" s="372">
        <f>$L2865*'Assumptions (T&amp;D)'!V$24</f>
        <v>0.04738451128</v>
      </c>
      <c r="AF2983" s="372">
        <f>$L2865*'Assumptions (T&amp;D)'!W$24</f>
        <v>0.02369225564</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0.04411922737</v>
      </c>
      <c r="N2984" s="372">
        <f>$M2865*'Assumptions (T&amp;D)'!D$24</f>
        <v>0.0849442191</v>
      </c>
      <c r="O2984" s="372">
        <f>$M2865*'Assumptions (T&amp;D)'!E$24</f>
        <v>0.07859105036</v>
      </c>
      <c r="P2984" s="372">
        <f>$M2865*'Assumptions (T&amp;D)'!F$24</f>
        <v>0.07270848671</v>
      </c>
      <c r="Q2984" s="372">
        <f>$M2865*'Assumptions (T&amp;D)'!G$24</f>
        <v>0.06717887688</v>
      </c>
      <c r="R2984" s="372">
        <f>$M2865*'Assumptions (T&amp;D)'!H$24</f>
        <v>0.06223752341</v>
      </c>
      <c r="S2984" s="372">
        <f>$M2865*'Assumptions (T&amp;D)'!I$24</f>
        <v>0.05753147249</v>
      </c>
      <c r="T2984" s="372">
        <f>$M2865*'Assumptions (T&amp;D)'!J$24</f>
        <v>0.05317837539</v>
      </c>
      <c r="U2984" s="372">
        <f>$M2865*'Assumptions (T&amp;D)'!K$24</f>
        <v>0.05247246775</v>
      </c>
      <c r="V2984" s="372">
        <f>$M2865*'Assumptions (T&amp;D)'!L$24</f>
        <v>0.05247246775</v>
      </c>
      <c r="W2984" s="372">
        <f>$M2865*'Assumptions (T&amp;D)'!M$24</f>
        <v>0.05247246775</v>
      </c>
      <c r="X2984" s="372">
        <f>$M2865*'Assumptions (T&amp;D)'!N$24</f>
        <v>0.05247246775</v>
      </c>
      <c r="Y2984" s="372">
        <f>$M2865*'Assumptions (T&amp;D)'!O$24</f>
        <v>0.05247246775</v>
      </c>
      <c r="Z2984" s="372">
        <f>$M2865*'Assumptions (T&amp;D)'!P$24</f>
        <v>0.05247246775</v>
      </c>
      <c r="AA2984" s="372">
        <f>$M2865*'Assumptions (T&amp;D)'!Q$24</f>
        <v>0.05247246775</v>
      </c>
      <c r="AB2984" s="372">
        <f>$M2865*'Assumptions (T&amp;D)'!R$24</f>
        <v>0.05247246775</v>
      </c>
      <c r="AC2984" s="372">
        <f>$M2865*'Assumptions (T&amp;D)'!S$24</f>
        <v>0.05247246775</v>
      </c>
      <c r="AD2984" s="372">
        <f>$M2865*'Assumptions (T&amp;D)'!T$24</f>
        <v>0.05247246775</v>
      </c>
      <c r="AE2984" s="372">
        <f>$M2865*'Assumptions (T&amp;D)'!U$24</f>
        <v>0.05247246775</v>
      </c>
      <c r="AF2984" s="372">
        <f>$M2865*'Assumptions (T&amp;D)'!V$24</f>
        <v>0.05247246775</v>
      </c>
      <c r="AG2984" s="372">
        <f>$M2865*'Assumptions (T&amp;D)'!W$24</f>
        <v>0.02623623388</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0.04075068786</v>
      </c>
      <c r="O2985" s="372">
        <f>$N2865*'Assumptions (T&amp;D)'!D$24</f>
        <v>0.07845865769</v>
      </c>
      <c r="P2985" s="372">
        <f>$N2865*'Assumptions (T&amp;D)'!E$24</f>
        <v>0.07259055864</v>
      </c>
      <c r="Q2985" s="372">
        <f>$N2865*'Assumptions (T&amp;D)'!F$24</f>
        <v>0.06715713359</v>
      </c>
      <c r="R2985" s="372">
        <f>$N2865*'Assumptions (T&amp;D)'!G$24</f>
        <v>0.06204971405</v>
      </c>
      <c r="S2985" s="372">
        <f>$N2865*'Assumptions (T&amp;D)'!H$24</f>
        <v>0.05748563701</v>
      </c>
      <c r="T2985" s="372">
        <f>$N2865*'Assumptions (T&amp;D)'!I$24</f>
        <v>0.05313889697</v>
      </c>
      <c r="U2985" s="372">
        <f>$N2865*'Assumptions (T&amp;D)'!J$24</f>
        <v>0.04911816243</v>
      </c>
      <c r="V2985" s="372">
        <f>$N2865*'Assumptions (T&amp;D)'!K$24</f>
        <v>0.04846615143</v>
      </c>
      <c r="W2985" s="372">
        <f>$N2865*'Assumptions (T&amp;D)'!L$24</f>
        <v>0.04846615143</v>
      </c>
      <c r="X2985" s="372">
        <f>$N2865*'Assumptions (T&amp;D)'!M$24</f>
        <v>0.04846615143</v>
      </c>
      <c r="Y2985" s="372">
        <f>$N2865*'Assumptions (T&amp;D)'!N$24</f>
        <v>0.04846615143</v>
      </c>
      <c r="Z2985" s="372">
        <f>$N2865*'Assumptions (T&amp;D)'!O$24</f>
        <v>0.04846615143</v>
      </c>
      <c r="AA2985" s="372">
        <f>$N2865*'Assumptions (T&amp;D)'!P$24</f>
        <v>0.04846615143</v>
      </c>
      <c r="AB2985" s="372">
        <f>$N2865*'Assumptions (T&amp;D)'!Q$24</f>
        <v>0.04846615143</v>
      </c>
      <c r="AC2985" s="372">
        <f>$N2865*'Assumptions (T&amp;D)'!R$24</f>
        <v>0.04846615143</v>
      </c>
      <c r="AD2985" s="372">
        <f>$N2865*'Assumptions (T&amp;D)'!S$24</f>
        <v>0.04846615143</v>
      </c>
      <c r="AE2985" s="372">
        <f>$N2865*'Assumptions (T&amp;D)'!T$24</f>
        <v>0.04846615143</v>
      </c>
      <c r="AF2985" s="372">
        <f>$N2865*'Assumptions (T&amp;D)'!U$24</f>
        <v>0.04846615143</v>
      </c>
      <c r="AG2985" s="372">
        <f>$N2865*'Assumptions (T&amp;D)'!V$24</f>
        <v>0.04846615143</v>
      </c>
      <c r="AH2985" s="372">
        <f>$N2865*'Assumptions (T&amp;D)'!W$24</f>
        <v>0.02423307571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0.0489928385</v>
      </c>
      <c r="P2986" s="372">
        <f>$O2865*'Assumptions (T&amp;D)'!D$24</f>
        <v>0.09432754507</v>
      </c>
      <c r="Q2986" s="372">
        <f>$O2865*'Assumptions (T&amp;D)'!E$24</f>
        <v>0.08727257632</v>
      </c>
      <c r="R2986" s="372">
        <f>$O2865*'Assumptions (T&amp;D)'!F$24</f>
        <v>0.08074019786</v>
      </c>
      <c r="S2986" s="372">
        <f>$O2865*'Assumptions (T&amp;D)'!G$24</f>
        <v>0.0745997621</v>
      </c>
      <c r="T2986" s="372">
        <f>$O2865*'Assumptions (T&amp;D)'!H$24</f>
        <v>0.06911256418</v>
      </c>
      <c r="U2986" s="372">
        <f>$O2865*'Assumptions (T&amp;D)'!I$24</f>
        <v>0.06388666141</v>
      </c>
      <c r="V2986" s="372">
        <f>$O2865*'Assumptions (T&amp;D)'!J$24</f>
        <v>0.05905270134</v>
      </c>
      <c r="W2986" s="372">
        <f>$O2865*'Assumptions (T&amp;D)'!K$24</f>
        <v>0.05826881593</v>
      </c>
      <c r="X2986" s="372">
        <f>$O2865*'Assumptions (T&amp;D)'!L$24</f>
        <v>0.05826881593</v>
      </c>
      <c r="Y2986" s="372">
        <f>$O2865*'Assumptions (T&amp;D)'!M$24</f>
        <v>0.05826881593</v>
      </c>
      <c r="Z2986" s="372">
        <f>$O2865*'Assumptions (T&amp;D)'!N$24</f>
        <v>0.05826881593</v>
      </c>
      <c r="AA2986" s="372">
        <f>$O2865*'Assumptions (T&amp;D)'!O$24</f>
        <v>0.05826881593</v>
      </c>
      <c r="AB2986" s="372">
        <f>$O2865*'Assumptions (T&amp;D)'!P$24</f>
        <v>0.05826881593</v>
      </c>
      <c r="AC2986" s="372">
        <f>$O2865*'Assumptions (T&amp;D)'!Q$24</f>
        <v>0.05826881593</v>
      </c>
      <c r="AD2986" s="372">
        <f>$O2865*'Assumptions (T&amp;D)'!R$24</f>
        <v>0.05826881593</v>
      </c>
      <c r="AE2986" s="372">
        <f>$O2865*'Assumptions (T&amp;D)'!S$24</f>
        <v>0.05826881593</v>
      </c>
      <c r="AF2986" s="372">
        <f>$O2865*'Assumptions (T&amp;D)'!T$24</f>
        <v>0.05826881593</v>
      </c>
      <c r="AG2986" s="372">
        <f>$O2865*'Assumptions (T&amp;D)'!U$24</f>
        <v>0.05826881593</v>
      </c>
      <c r="AH2986" s="372">
        <f>$O2865*'Assumptions (T&amp;D)'!V$24</f>
        <v>0.05826881593</v>
      </c>
      <c r="AI2986" s="372">
        <f>$O2865*'Assumptions (T&amp;D)'!W$24</f>
        <v>0.02913440796</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0.04947306031</v>
      </c>
      <c r="Q2987" s="372">
        <f>$P2865*'Assumptions (T&amp;D)'!D$24</f>
        <v>0.09525213211</v>
      </c>
      <c r="R2987" s="372">
        <f>$P2865*'Assumptions (T&amp;D)'!E$24</f>
        <v>0.08812801143</v>
      </c>
      <c r="S2987" s="372">
        <f>$P2865*'Assumptions (T&amp;D)'!F$24</f>
        <v>0.08153160339</v>
      </c>
      <c r="T2987" s="372">
        <f>$P2865*'Assumptions (T&amp;D)'!G$24</f>
        <v>0.07533097983</v>
      </c>
      <c r="U2987" s="372">
        <f>$P2865*'Assumptions (T&amp;D)'!H$24</f>
        <v>0.06978999707</v>
      </c>
      <c r="V2987" s="372">
        <f>$P2865*'Assumptions (T&amp;D)'!I$24</f>
        <v>0.06451287064</v>
      </c>
      <c r="W2987" s="372">
        <f>$P2865*'Assumptions (T&amp;D)'!J$24</f>
        <v>0.05963152869</v>
      </c>
      <c r="X2987" s="372">
        <f>$P2865*'Assumptions (T&amp;D)'!K$24</f>
        <v>0.05883995973</v>
      </c>
      <c r="Y2987" s="372">
        <f>$P2865*'Assumptions (T&amp;D)'!L$24</f>
        <v>0.05883995973</v>
      </c>
      <c r="Z2987" s="372">
        <f>$P2865*'Assumptions (T&amp;D)'!M$24</f>
        <v>0.05883995973</v>
      </c>
      <c r="AA2987" s="372">
        <f>$P2865*'Assumptions (T&amp;D)'!N$24</f>
        <v>0.05883995973</v>
      </c>
      <c r="AB2987" s="372">
        <f>$P2865*'Assumptions (T&amp;D)'!O$24</f>
        <v>0.05883995973</v>
      </c>
      <c r="AC2987" s="372">
        <f>$P2865*'Assumptions (T&amp;D)'!P$24</f>
        <v>0.05883995973</v>
      </c>
      <c r="AD2987" s="372">
        <f>$P2865*'Assumptions (T&amp;D)'!Q$24</f>
        <v>0.05883995973</v>
      </c>
      <c r="AE2987" s="372">
        <f>$P2865*'Assumptions (T&amp;D)'!R$24</f>
        <v>0.05883995973</v>
      </c>
      <c r="AF2987" s="372">
        <f>$P2865*'Assumptions (T&amp;D)'!S$24</f>
        <v>0.05883995973</v>
      </c>
      <c r="AG2987" s="372">
        <f>$P2865*'Assumptions (T&amp;D)'!T$24</f>
        <v>0.05883995973</v>
      </c>
      <c r="AH2987" s="372">
        <f>$P2865*'Assumptions (T&amp;D)'!U$24</f>
        <v>0.05883995973</v>
      </c>
      <c r="AI2987" s="372">
        <f>$P2865*'Assumptions (T&amp;D)'!V$24</f>
        <v>0.05883995973</v>
      </c>
      <c r="AJ2987" s="372">
        <f>$P2865*'Assumptions (T&amp;D)'!W$24</f>
        <v>0.02941997986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0.05597877609</v>
      </c>
      <c r="R2988" s="372">
        <f>$Q2865*'Assumptions (T&amp;D)'!D$24</f>
        <v>0.1077778036</v>
      </c>
      <c r="S2988" s="372">
        <f>$Q2865*'Assumptions (T&amp;D)'!E$24</f>
        <v>0.0997168598</v>
      </c>
      <c r="T2988" s="372">
        <f>$Q2865*'Assumptions (T&amp;D)'!F$24</f>
        <v>0.09225302299</v>
      </c>
      <c r="U2988" s="372">
        <f>$Q2865*'Assumptions (T&amp;D)'!G$24</f>
        <v>0.08523701639</v>
      </c>
      <c r="V2988" s="372">
        <f>$Q2865*'Assumptions (T&amp;D)'!H$24</f>
        <v>0.07896739347</v>
      </c>
      <c r="W2988" s="372">
        <f>$Q2865*'Assumptions (T&amp;D)'!I$24</f>
        <v>0.07299632402</v>
      </c>
      <c r="X2988" s="372">
        <f>$Q2865*'Assumptions (T&amp;D)'!J$24</f>
        <v>0.06747308478</v>
      </c>
      <c r="Y2988" s="372">
        <f>$Q2865*'Assumptions (T&amp;D)'!K$24</f>
        <v>0.06657742436</v>
      </c>
      <c r="Z2988" s="372">
        <f>$Q2865*'Assumptions (T&amp;D)'!L$24</f>
        <v>0.06657742436</v>
      </c>
      <c r="AA2988" s="372">
        <f>$Q2865*'Assumptions (T&amp;D)'!M$24</f>
        <v>0.06657742436</v>
      </c>
      <c r="AB2988" s="372">
        <f>$Q2865*'Assumptions (T&amp;D)'!N$24</f>
        <v>0.06657742436</v>
      </c>
      <c r="AC2988" s="372">
        <f>$Q2865*'Assumptions (T&amp;D)'!O$24</f>
        <v>0.06657742436</v>
      </c>
      <c r="AD2988" s="372">
        <f>$Q2865*'Assumptions (T&amp;D)'!P$24</f>
        <v>0.06657742436</v>
      </c>
      <c r="AE2988" s="372">
        <f>$Q2865*'Assumptions (T&amp;D)'!Q$24</f>
        <v>0.06657742436</v>
      </c>
      <c r="AF2988" s="372">
        <f>$Q2865*'Assumptions (T&amp;D)'!R$24</f>
        <v>0.06657742436</v>
      </c>
      <c r="AG2988" s="372">
        <f>$Q2865*'Assumptions (T&amp;D)'!S$24</f>
        <v>0.06657742436</v>
      </c>
      <c r="AH2988" s="372">
        <f>$Q2865*'Assumptions (T&amp;D)'!T$24</f>
        <v>0.06657742436</v>
      </c>
      <c r="AI2988" s="372">
        <f>$Q2865*'Assumptions (T&amp;D)'!U$24</f>
        <v>0.06657742436</v>
      </c>
      <c r="AJ2988" s="372">
        <f>$Q2865*'Assumptions (T&amp;D)'!V$24</f>
        <v>0.06657742436</v>
      </c>
      <c r="AK2988" s="372">
        <f>$Q2865*'Assumptions (T&amp;D)'!W$24</f>
        <v>0.03328871218</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0.06649635607</v>
      </c>
      <c r="S2989" s="372">
        <f>$R2865*'Assumptions (T&amp;D)'!D$24</f>
        <v>0.1280276509</v>
      </c>
      <c r="T2989" s="372">
        <f>$R2865*'Assumptions (T&amp;D)'!E$24</f>
        <v>0.1184521756</v>
      </c>
      <c r="U2989" s="372">
        <f>$R2865*'Assumptions (T&amp;D)'!F$24</f>
        <v>0.1095859948</v>
      </c>
      <c r="V2989" s="372">
        <f>$R2865*'Assumptions (T&amp;D)'!G$24</f>
        <v>0.1012517848</v>
      </c>
      <c r="W2989" s="372">
        <f>$R2865*'Assumptions (T&amp;D)'!H$24</f>
        <v>0.09380419296</v>
      </c>
      <c r="X2989" s="372">
        <f>$R2865*'Assumptions (T&amp;D)'!I$24</f>
        <v>0.08671124831</v>
      </c>
      <c r="Y2989" s="372">
        <f>$R2865*'Assumptions (T&amp;D)'!J$24</f>
        <v>0.08015027452</v>
      </c>
      <c r="Z2989" s="372">
        <f>$R2865*'Assumptions (T&amp;D)'!K$24</f>
        <v>0.07908633282</v>
      </c>
      <c r="AA2989" s="372">
        <f>$R2865*'Assumptions (T&amp;D)'!L$24</f>
        <v>0.07908633282</v>
      </c>
      <c r="AB2989" s="372">
        <f>$R2865*'Assumptions (T&amp;D)'!M$24</f>
        <v>0.07908633282</v>
      </c>
      <c r="AC2989" s="372">
        <f>$R2865*'Assumptions (T&amp;D)'!N$24</f>
        <v>0.07908633282</v>
      </c>
      <c r="AD2989" s="372">
        <f>$R2865*'Assumptions (T&amp;D)'!O$24</f>
        <v>0.07908633282</v>
      </c>
      <c r="AE2989" s="372">
        <f>$R2865*'Assumptions (T&amp;D)'!P$24</f>
        <v>0.07908633282</v>
      </c>
      <c r="AF2989" s="372">
        <f>$R2865*'Assumptions (T&amp;D)'!Q$24</f>
        <v>0.07908633282</v>
      </c>
      <c r="AG2989" s="372">
        <f>$R2865*'Assumptions (T&amp;D)'!R$24</f>
        <v>0.07908633282</v>
      </c>
      <c r="AH2989" s="372">
        <f>$R2865*'Assumptions (T&amp;D)'!S$24</f>
        <v>0.07908633282</v>
      </c>
      <c r="AI2989" s="372">
        <f>$R2865*'Assumptions (T&amp;D)'!T$24</f>
        <v>0.07908633282</v>
      </c>
      <c r="AJ2989" s="372">
        <f>$R2865*'Assumptions (T&amp;D)'!U$24</f>
        <v>0.07908633282</v>
      </c>
      <c r="AK2989" s="372">
        <f>$R2865*'Assumptions (T&amp;D)'!V$24</f>
        <v>0.07908633282</v>
      </c>
      <c r="AL2989" s="372">
        <f>$R2865*'Assumptions (T&amp;D)'!W$24</f>
        <v>0.03954316641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0.06412763543</v>
      </c>
      <c r="T2990" s="372">
        <f>$S2865*'Assumptions (T&amp;D)'!D$24</f>
        <v>0.1234670741</v>
      </c>
      <c r="U2990" s="372">
        <f>$S2865*'Assumptions (T&amp;D)'!E$24</f>
        <v>0.1142326946</v>
      </c>
      <c r="V2990" s="372">
        <f>$S2865*'Assumptions (T&amp;D)'!F$24</f>
        <v>0.1056823432</v>
      </c>
      <c r="W2990" s="372">
        <f>$S2865*'Assumptions (T&amp;D)'!G$24</f>
        <v>0.09764501288</v>
      </c>
      <c r="X2990" s="372">
        <f>$S2865*'Assumptions (T&amp;D)'!H$24</f>
        <v>0.09046271771</v>
      </c>
      <c r="Y2990" s="372">
        <f>$S2865*'Assumptions (T&amp;D)'!I$24</f>
        <v>0.0836224366</v>
      </c>
      <c r="Z2990" s="372">
        <f>$S2865*'Assumptions (T&amp;D)'!J$24</f>
        <v>0.07729517657</v>
      </c>
      <c r="AA2990" s="372">
        <f>$S2865*'Assumptions (T&amp;D)'!K$24</f>
        <v>0.0762691344</v>
      </c>
      <c r="AB2990" s="372">
        <f>$S2865*'Assumptions (T&amp;D)'!L$24</f>
        <v>0.0762691344</v>
      </c>
      <c r="AC2990" s="372">
        <f>$S2865*'Assumptions (T&amp;D)'!M$24</f>
        <v>0.0762691344</v>
      </c>
      <c r="AD2990" s="372">
        <f>$S2865*'Assumptions (T&amp;D)'!N$24</f>
        <v>0.0762691344</v>
      </c>
      <c r="AE2990" s="372">
        <f>$S2865*'Assumptions (T&amp;D)'!O$24</f>
        <v>0.0762691344</v>
      </c>
      <c r="AF2990" s="372">
        <f>$S2865*'Assumptions (T&amp;D)'!P$24</f>
        <v>0.0762691344</v>
      </c>
      <c r="AG2990" s="372">
        <f>$S2865*'Assumptions (T&amp;D)'!Q$24</f>
        <v>0.0762691344</v>
      </c>
      <c r="AH2990" s="372">
        <f>$S2865*'Assumptions (T&amp;D)'!R$24</f>
        <v>0.0762691344</v>
      </c>
      <c r="AI2990" s="372">
        <f>$S2865*'Assumptions (T&amp;D)'!S$24</f>
        <v>0.0762691344</v>
      </c>
      <c r="AJ2990" s="372">
        <f>$S2865*'Assumptions (T&amp;D)'!T$24</f>
        <v>0.0762691344</v>
      </c>
      <c r="AK2990" s="372">
        <f>$S2865*'Assumptions (T&amp;D)'!U$24</f>
        <v>0.0762691344</v>
      </c>
      <c r="AL2990" s="372">
        <f>$S2865*'Assumptions (T&amp;D)'!V$24</f>
        <v>0.0762691344</v>
      </c>
      <c r="AM2990" s="372">
        <f>$S2865*'Assumptions (T&amp;D)'!W$24</f>
        <v>0.0381345672</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0.06173156528</v>
      </c>
      <c r="U2991" s="372">
        <f>$T2865*'Assumptions (T&amp;D)'!D$24</f>
        <v>0.1188538404</v>
      </c>
      <c r="V2991" s="372">
        <f>$T2865*'Assumptions (T&amp;D)'!E$24</f>
        <v>0.109964495</v>
      </c>
      <c r="W2991" s="372">
        <f>$T2865*'Assumptions (T&amp;D)'!F$24</f>
        <v>0.1017336196</v>
      </c>
      <c r="X2991" s="372">
        <f>$T2865*'Assumptions (T&amp;D)'!G$24</f>
        <v>0.09399659674</v>
      </c>
      <c r="Y2991" s="372">
        <f>$T2865*'Assumptions (T&amp;D)'!H$24</f>
        <v>0.08708266143</v>
      </c>
      <c r="Z2991" s="372">
        <f>$T2865*'Assumptions (T&amp;D)'!I$24</f>
        <v>0.08049796113</v>
      </c>
      <c r="AA2991" s="372">
        <f>$T2865*'Assumptions (T&amp;D)'!J$24</f>
        <v>0.07440711336</v>
      </c>
      <c r="AB2991" s="372">
        <f>$T2865*'Assumptions (T&amp;D)'!K$24</f>
        <v>0.07341940831</v>
      </c>
      <c r="AC2991" s="372">
        <f>$T2865*'Assumptions (T&amp;D)'!L$24</f>
        <v>0.07341940831</v>
      </c>
      <c r="AD2991" s="372">
        <f>$T2865*'Assumptions (T&amp;D)'!M$24</f>
        <v>0.07341940831</v>
      </c>
      <c r="AE2991" s="372">
        <f>$T2865*'Assumptions (T&amp;D)'!N$24</f>
        <v>0.07341940831</v>
      </c>
      <c r="AF2991" s="372">
        <f>$T2865*'Assumptions (T&amp;D)'!O$24</f>
        <v>0.07341940831</v>
      </c>
      <c r="AG2991" s="372">
        <f>$T2865*'Assumptions (T&amp;D)'!P$24</f>
        <v>0.07341940831</v>
      </c>
      <c r="AH2991" s="372">
        <f>$T2865*'Assumptions (T&amp;D)'!Q$24</f>
        <v>0.07341940831</v>
      </c>
      <c r="AI2991" s="372">
        <f>$T2865*'Assumptions (T&amp;D)'!R$24</f>
        <v>0.07341940831</v>
      </c>
      <c r="AJ2991" s="372">
        <f>$T2865*'Assumptions (T&amp;D)'!S$24</f>
        <v>0.07341940831</v>
      </c>
      <c r="AK2991" s="372">
        <f>$T2865*'Assumptions (T&amp;D)'!T$24</f>
        <v>0.07341940831</v>
      </c>
      <c r="AL2991" s="372">
        <f>$T2865*'Assumptions (T&amp;D)'!U$24</f>
        <v>0.07341940831</v>
      </c>
      <c r="AM2991" s="372">
        <f>$T2865*'Assumptions (T&amp;D)'!V$24</f>
        <v>0.07341940831</v>
      </c>
      <c r="AN2991" s="372">
        <f>$T2865*'Assumptions (T&amp;D)'!W$24</f>
        <v>0.03670970416</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0.0625113179</v>
      </c>
      <c r="V2992" s="372">
        <f>$U2865*'Assumptions (T&amp;D)'!D$24</f>
        <v>0.1203551241</v>
      </c>
      <c r="W2992" s="372">
        <f>$U2865*'Assumptions (T&amp;D)'!E$24</f>
        <v>0.1113534943</v>
      </c>
      <c r="X2992" s="372">
        <f>$U2865*'Assumptions (T&amp;D)'!F$24</f>
        <v>0.1030186519</v>
      </c>
      <c r="Y2992" s="372">
        <f>$U2865*'Assumptions (T&amp;D)'!G$24</f>
        <v>0.09518390005</v>
      </c>
      <c r="Z2992" s="372">
        <f>$U2865*'Assumptions (T&amp;D)'!H$24</f>
        <v>0.08818263245</v>
      </c>
      <c r="AA2992" s="372">
        <f>$U2865*'Assumptions (T&amp;D)'!I$24</f>
        <v>0.08151475854</v>
      </c>
      <c r="AB2992" s="372">
        <f>$U2865*'Assumptions (T&amp;D)'!J$24</f>
        <v>0.07534697517</v>
      </c>
      <c r="AC2992" s="372">
        <f>$U2865*'Assumptions (T&amp;D)'!K$24</f>
        <v>0.07434679409</v>
      </c>
      <c r="AD2992" s="372">
        <f>$U2865*'Assumptions (T&amp;D)'!L$24</f>
        <v>0.07434679409</v>
      </c>
      <c r="AE2992" s="372">
        <f>$U2865*'Assumptions (T&amp;D)'!M$24</f>
        <v>0.07434679409</v>
      </c>
      <c r="AF2992" s="372">
        <f>$U2865*'Assumptions (T&amp;D)'!N$24</f>
        <v>0.07434679409</v>
      </c>
      <c r="AG2992" s="372">
        <f>$U2865*'Assumptions (T&amp;D)'!O$24</f>
        <v>0.07434679409</v>
      </c>
      <c r="AH2992" s="372">
        <f>$U2865*'Assumptions (T&amp;D)'!P$24</f>
        <v>0.07434679409</v>
      </c>
      <c r="AI2992" s="372">
        <f>$U2865*'Assumptions (T&amp;D)'!Q$24</f>
        <v>0.07434679409</v>
      </c>
      <c r="AJ2992" s="372">
        <f>$U2865*'Assumptions (T&amp;D)'!R$24</f>
        <v>0.07434679409</v>
      </c>
      <c r="AK2992" s="372">
        <f>$U2865*'Assumptions (T&amp;D)'!S$24</f>
        <v>0.07434679409</v>
      </c>
      <c r="AL2992" s="372">
        <f>$U2865*'Assumptions (T&amp;D)'!T$24</f>
        <v>0.07434679409</v>
      </c>
      <c r="AM2992" s="372">
        <f>$U2865*'Assumptions (T&amp;D)'!U$24</f>
        <v>0.07434679409</v>
      </c>
      <c r="AN2992" s="372">
        <f>$U2865*'Assumptions (T&amp;D)'!V$24</f>
        <v>0.07434679409</v>
      </c>
      <c r="AO2992" s="372">
        <f>$U2865*'Assumptions (T&amp;D)'!W$24</f>
        <v>0.03717339704</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0.06479340675</v>
      </c>
      <c r="W2993" s="372">
        <f>$V2865*'Assumptions (T&amp;D)'!D$24</f>
        <v>0.1247489058</v>
      </c>
      <c r="X2993" s="372">
        <f>$V2865*'Assumptions (T&amp;D)'!E$24</f>
        <v>0.1154186552</v>
      </c>
      <c r="Y2993" s="372">
        <f>$V2865*'Assumptions (T&amp;D)'!F$24</f>
        <v>0.1067795343</v>
      </c>
      <c r="Z2993" s="372">
        <f>$V2865*'Assumptions (T&amp;D)'!G$24</f>
        <v>0.09865876068</v>
      </c>
      <c r="AA2993" s="372">
        <f>$V2865*'Assumptions (T&amp;D)'!H$24</f>
        <v>0.09140189912</v>
      </c>
      <c r="AB2993" s="372">
        <f>$V2865*'Assumptions (T&amp;D)'!I$24</f>
        <v>0.0844906024</v>
      </c>
      <c r="AC2993" s="372">
        <f>$V2865*'Assumptions (T&amp;D)'!J$24</f>
        <v>0.07809765293</v>
      </c>
      <c r="AD2993" s="372">
        <f>$V2865*'Assumptions (T&amp;D)'!K$24</f>
        <v>0.07706095843</v>
      </c>
      <c r="AE2993" s="372">
        <f>$V2865*'Assumptions (T&amp;D)'!L$24</f>
        <v>0.07706095843</v>
      </c>
      <c r="AF2993" s="372">
        <f>$V2865*'Assumptions (T&amp;D)'!M$24</f>
        <v>0.07706095843</v>
      </c>
      <c r="AG2993" s="372">
        <f>$V2865*'Assumptions (T&amp;D)'!N$24</f>
        <v>0.07706095843</v>
      </c>
      <c r="AH2993" s="372">
        <f>$V2865*'Assumptions (T&amp;D)'!O$24</f>
        <v>0.07706095843</v>
      </c>
      <c r="AI2993" s="372">
        <f>$V2865*'Assumptions (T&amp;D)'!P$24</f>
        <v>0.07706095843</v>
      </c>
      <c r="AJ2993" s="372">
        <f>$V2865*'Assumptions (T&amp;D)'!Q$24</f>
        <v>0.07706095843</v>
      </c>
      <c r="AK2993" s="372">
        <f>$V2865*'Assumptions (T&amp;D)'!R$24</f>
        <v>0.07706095843</v>
      </c>
      <c r="AL2993" s="372">
        <f>$V2865*'Assumptions (T&amp;D)'!S$24</f>
        <v>0.07706095843</v>
      </c>
      <c r="AM2993" s="372">
        <f>$V2865*'Assumptions (T&amp;D)'!T$24</f>
        <v>0.07706095843</v>
      </c>
      <c r="AN2993" s="372">
        <f>$V2865*'Assumptions (T&amp;D)'!U$24</f>
        <v>0.07706095843</v>
      </c>
      <c r="AO2993" s="372">
        <f>$V2865*'Assumptions (T&amp;D)'!V$24</f>
        <v>0.07706095843</v>
      </c>
      <c r="AP2993" s="372">
        <f>$V2865*'Assumptions (T&amp;D)'!W$24</f>
        <v>0.03853047921</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0.06607294502</v>
      </c>
      <c r="X2994" s="372">
        <f>$W2865*'Assumptions (T&amp;D)'!D$24</f>
        <v>0.1272124435</v>
      </c>
      <c r="Y2994" s="372">
        <f>$W2865*'Assumptions (T&amp;D)'!E$24</f>
        <v>0.1176979394</v>
      </c>
      <c r="Z2994" s="372">
        <f>$W2865*'Assumptions (T&amp;D)'!F$24</f>
        <v>0.1088882134</v>
      </c>
      <c r="AA2994" s="372">
        <f>$W2865*'Assumptions (T&amp;D)'!G$24</f>
        <v>0.100607071</v>
      </c>
      <c r="AB2994" s="372">
        <f>$W2865*'Assumptions (T&amp;D)'!H$24</f>
        <v>0.09320690111</v>
      </c>
      <c r="AC2994" s="372">
        <f>$W2865*'Assumptions (T&amp;D)'!I$24</f>
        <v>0.08615912031</v>
      </c>
      <c r="AD2994" s="372">
        <f>$W2865*'Assumptions (T&amp;D)'!J$24</f>
        <v>0.07963992307</v>
      </c>
      <c r="AE2994" s="372">
        <f>$W2865*'Assumptions (T&amp;D)'!K$24</f>
        <v>0.07858275595</v>
      </c>
      <c r="AF2994" s="372">
        <f>$W2865*'Assumptions (T&amp;D)'!L$24</f>
        <v>0.07858275595</v>
      </c>
      <c r="AG2994" s="372">
        <f>$W2865*'Assumptions (T&amp;D)'!M$24</f>
        <v>0.07858275595</v>
      </c>
      <c r="AH2994" s="372">
        <f>$W2865*'Assumptions (T&amp;D)'!N$24</f>
        <v>0.07858275595</v>
      </c>
      <c r="AI2994" s="372">
        <f>$W2865*'Assumptions (T&amp;D)'!O$24</f>
        <v>0.07858275595</v>
      </c>
      <c r="AJ2994" s="372">
        <f>$W2865*'Assumptions (T&amp;D)'!P$24</f>
        <v>0.07858275595</v>
      </c>
      <c r="AK2994" s="372">
        <f>$W2865*'Assumptions (T&amp;D)'!Q$24</f>
        <v>0.07858275595</v>
      </c>
      <c r="AL2994" s="372">
        <f>$W2865*'Assumptions (T&amp;D)'!R$24</f>
        <v>0.07858275595</v>
      </c>
      <c r="AM2994" s="372">
        <f>$W2865*'Assumptions (T&amp;D)'!S$24</f>
        <v>0.07858275595</v>
      </c>
      <c r="AN2994" s="372">
        <f>$W2865*'Assumptions (T&amp;D)'!T$24</f>
        <v>0.07858275595</v>
      </c>
      <c r="AO2994" s="372">
        <f>$W2865*'Assumptions (T&amp;D)'!U$24</f>
        <v>0.07858275595</v>
      </c>
      <c r="AP2994" s="372">
        <f>$W2865*'Assumptions (T&amp;D)'!V$24</f>
        <v>0.07858275595</v>
      </c>
      <c r="AQ2994" s="372">
        <f>$W2865*'Assumptions (T&amp;D)'!W$24</f>
        <v>0.03929137797</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0.0690180654</v>
      </c>
      <c r="Y2995" s="372">
        <f>$X2865*'Assumptions (T&amp;D)'!D$24</f>
        <v>0.1328827819</v>
      </c>
      <c r="Z2995" s="372">
        <f>$X2865*'Assumptions (T&amp;D)'!E$24</f>
        <v>0.1229441805</v>
      </c>
      <c r="AA2995" s="372">
        <f>$X2865*'Assumptions (T&amp;D)'!F$24</f>
        <v>0.1137417718</v>
      </c>
      <c r="AB2995" s="372">
        <f>$X2865*'Assumptions (T&amp;D)'!G$24</f>
        <v>0.1050915076</v>
      </c>
      <c r="AC2995" s="372">
        <f>$X2865*'Assumptions (T&amp;D)'!H$24</f>
        <v>0.09736148426</v>
      </c>
      <c r="AD2995" s="372">
        <f>$X2865*'Assumptions (T&amp;D)'!I$24</f>
        <v>0.08999955728</v>
      </c>
      <c r="AE2995" s="372">
        <f>$X2865*'Assumptions (T&amp;D)'!J$24</f>
        <v>0.08318977483</v>
      </c>
      <c r="AF2995" s="372">
        <f>$X2865*'Assumptions (T&amp;D)'!K$24</f>
        <v>0.08208548578</v>
      </c>
      <c r="AG2995" s="372">
        <f>$X2865*'Assumptions (T&amp;D)'!L$24</f>
        <v>0.08208548578</v>
      </c>
      <c r="AH2995" s="372">
        <f>$X2865*'Assumptions (T&amp;D)'!M$24</f>
        <v>0.08208548578</v>
      </c>
      <c r="AI2995" s="372">
        <f>$X2865*'Assumptions (T&amp;D)'!N$24</f>
        <v>0.08208548578</v>
      </c>
      <c r="AJ2995" s="372">
        <f>$X2865*'Assumptions (T&amp;D)'!O$24</f>
        <v>0.08208548578</v>
      </c>
      <c r="AK2995" s="372">
        <f>$X2865*'Assumptions (T&amp;D)'!P$24</f>
        <v>0.08208548578</v>
      </c>
      <c r="AL2995" s="372">
        <f>$X2865*'Assumptions (T&amp;D)'!Q$24</f>
        <v>0.08208548578</v>
      </c>
      <c r="AM2995" s="372">
        <f>$X2865*'Assumptions (T&amp;D)'!R$24</f>
        <v>0.08208548578</v>
      </c>
      <c r="AN2995" s="372">
        <f>$X2865*'Assumptions (T&amp;D)'!S$24</f>
        <v>0.08208548578</v>
      </c>
      <c r="AO2995" s="372">
        <f>$X2865*'Assumptions (T&amp;D)'!T$24</f>
        <v>0.08208548578</v>
      </c>
      <c r="AP2995" s="372">
        <f>$X2865*'Assumptions (T&amp;D)'!U$24</f>
        <v>0.08208548578</v>
      </c>
      <c r="AQ2995" s="372">
        <f>$X2865*'Assumptions (T&amp;D)'!V$24</f>
        <v>0.08208548578</v>
      </c>
      <c r="AR2995" s="372">
        <f>$X2865*'Assumptions (T&amp;D)'!W$24</f>
        <v>0.04104274289</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0.07121738545</v>
      </c>
      <c r="Z2996" s="372">
        <f>$Y2865*'Assumptions (T&amp;D)'!D$24</f>
        <v>0.1371172061</v>
      </c>
      <c r="AA2996" s="372">
        <f>$Y2865*'Assumptions (T&amp;D)'!E$24</f>
        <v>0.1268619026</v>
      </c>
      <c r="AB2996" s="372">
        <f>$Y2865*'Assumptions (T&amp;D)'!F$24</f>
        <v>0.1173662512</v>
      </c>
      <c r="AC2996" s="372">
        <f>$Y2865*'Assumptions (T&amp;D)'!G$24</f>
        <v>0.1084403389</v>
      </c>
      <c r="AD2996" s="372">
        <f>$Y2865*'Assumptions (T&amp;D)'!H$24</f>
        <v>0.1004639917</v>
      </c>
      <c r="AE2996" s="372">
        <f>$Y2865*'Assumptions (T&amp;D)'!I$24</f>
        <v>0.09286747063</v>
      </c>
      <c r="AF2996" s="372">
        <f>$Y2865*'Assumptions (T&amp;D)'!J$24</f>
        <v>0.0858406886</v>
      </c>
      <c r="AG2996" s="372">
        <f>$Y2865*'Assumptions (T&amp;D)'!K$24</f>
        <v>0.08470121043</v>
      </c>
      <c r="AH2996" s="372">
        <f>$Y2865*'Assumptions (T&amp;D)'!L$24</f>
        <v>0.08470121043</v>
      </c>
      <c r="AI2996" s="372">
        <f>$Y2865*'Assumptions (T&amp;D)'!M$24</f>
        <v>0.08470121043</v>
      </c>
      <c r="AJ2996" s="372">
        <f>$Y2865*'Assumptions (T&amp;D)'!N$24</f>
        <v>0.08470121043</v>
      </c>
      <c r="AK2996" s="372">
        <f>$Y2865*'Assumptions (T&amp;D)'!O$24</f>
        <v>0.08470121043</v>
      </c>
      <c r="AL2996" s="372">
        <f>$Y2865*'Assumptions (T&amp;D)'!P$24</f>
        <v>0.08470121043</v>
      </c>
      <c r="AM2996" s="372">
        <f>$Y2865*'Assumptions (T&amp;D)'!Q$24</f>
        <v>0.08470121043</v>
      </c>
      <c r="AN2996" s="372">
        <f>$Y2865*'Assumptions (T&amp;D)'!R$24</f>
        <v>0.08470121043</v>
      </c>
      <c r="AO2996" s="372">
        <f>$Y2865*'Assumptions (T&amp;D)'!S$24</f>
        <v>0.08470121043</v>
      </c>
      <c r="AP2996" s="372">
        <f>$Y2865*'Assumptions (T&amp;D)'!T$24</f>
        <v>0.08470121043</v>
      </c>
      <c r="AQ2996" s="372">
        <f>$Y2865*'Assumptions (T&amp;D)'!U$24</f>
        <v>0.08470121043</v>
      </c>
      <c r="AR2996" s="372">
        <f>$Y2865*'Assumptions (T&amp;D)'!V$24</f>
        <v>0.08470121043</v>
      </c>
      <c r="AS2996" s="372">
        <f>$Y2865*'Assumptions (T&amp;D)'!W$24</f>
        <v>0.04235060521</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0.07347665389</v>
      </c>
      <c r="AA2997" s="372">
        <f>$Z2865*'Assumptions (T&amp;D)'!D$24</f>
        <v>0.141467051</v>
      </c>
      <c r="AB2997" s="372">
        <f>$Z2865*'Assumptions (T&amp;D)'!E$24</f>
        <v>0.1308864128</v>
      </c>
      <c r="AC2997" s="372">
        <f>$Z2865*'Assumptions (T&amp;D)'!F$24</f>
        <v>0.1210895256</v>
      </c>
      <c r="AD2997" s="372">
        <f>$Z2865*'Assumptions (T&amp;D)'!G$24</f>
        <v>0.1118804517</v>
      </c>
      <c r="AE2997" s="372">
        <f>$Z2865*'Assumptions (T&amp;D)'!H$24</f>
        <v>0.1036510664</v>
      </c>
      <c r="AF2997" s="372">
        <f>$Z2865*'Assumptions (T&amp;D)'!I$24</f>
        <v>0.09581355667</v>
      </c>
      <c r="AG2997" s="372">
        <f>$Z2865*'Assumptions (T&amp;D)'!J$24</f>
        <v>0.08856386016</v>
      </c>
      <c r="AH2997" s="372">
        <f>$Z2865*'Assumptions (T&amp;D)'!K$24</f>
        <v>0.08738823369</v>
      </c>
      <c r="AI2997" s="372">
        <f>$Z2865*'Assumptions (T&amp;D)'!L$24</f>
        <v>0.08738823369</v>
      </c>
      <c r="AJ2997" s="372">
        <f>$Z2865*'Assumptions (T&amp;D)'!M$24</f>
        <v>0.08738823369</v>
      </c>
      <c r="AK2997" s="372">
        <f>$Z2865*'Assumptions (T&amp;D)'!N$24</f>
        <v>0.08738823369</v>
      </c>
      <c r="AL2997" s="372">
        <f>$Z2865*'Assumptions (T&amp;D)'!O$24</f>
        <v>0.08738823369</v>
      </c>
      <c r="AM2997" s="372">
        <f>$Z2865*'Assumptions (T&amp;D)'!P$24</f>
        <v>0.08738823369</v>
      </c>
      <c r="AN2997" s="372">
        <f>$Z2865*'Assumptions (T&amp;D)'!Q$24</f>
        <v>0.08738823369</v>
      </c>
      <c r="AO2997" s="372">
        <f>$Z2865*'Assumptions (T&amp;D)'!R$24</f>
        <v>0.08738823369</v>
      </c>
      <c r="AP2997" s="372">
        <f>$Z2865*'Assumptions (T&amp;D)'!S$24</f>
        <v>0.08738823369</v>
      </c>
      <c r="AQ2997" s="372">
        <f>$Z2865*'Assumptions (T&amp;D)'!T$24</f>
        <v>0.08738823369</v>
      </c>
      <c r="AR2997" s="372">
        <f>$Z2865*'Assumptions (T&amp;D)'!U$24</f>
        <v>0.08738823369</v>
      </c>
      <c r="AS2997" s="372">
        <f>$Z2865*'Assumptions (T&amp;D)'!V$24</f>
        <v>0.08738823369</v>
      </c>
      <c r="AT2997" s="372">
        <f>$Z2865*'Assumptions (T&amp;D)'!W$24</f>
        <v>0.04369411685</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0.07579738074</v>
      </c>
      <c r="AB2998" s="372">
        <f>$AA2865*'Assumptions (T&amp;D)'!D$24</f>
        <v>0.1459352237</v>
      </c>
      <c r="AC2998" s="372">
        <f>$AA2865*'Assumptions (T&amp;D)'!E$24</f>
        <v>0.1350204009</v>
      </c>
      <c r="AD2998" s="372">
        <f>$AA2865*'Assumptions (T&amp;D)'!F$24</f>
        <v>0.1249140835</v>
      </c>
      <c r="AE2998" s="372">
        <f>$AA2865*'Assumptions (T&amp;D)'!G$24</f>
        <v>0.1154141451</v>
      </c>
      <c r="AF2998" s="372">
        <f>$AA2865*'Assumptions (T&amp;D)'!H$24</f>
        <v>0.1069248384</v>
      </c>
      <c r="AG2998" s="372">
        <f>$AA2865*'Assumptions (T&amp;D)'!I$24</f>
        <v>0.09883978448</v>
      </c>
      <c r="AH2998" s="372">
        <f>$AA2865*'Assumptions (T&amp;D)'!J$24</f>
        <v>0.09136110959</v>
      </c>
      <c r="AI2998" s="372">
        <f>$AA2865*'Assumptions (T&amp;D)'!K$24</f>
        <v>0.09014835149</v>
      </c>
      <c r="AJ2998" s="372">
        <f>$AA2865*'Assumptions (T&amp;D)'!L$24</f>
        <v>0.09014835149</v>
      </c>
      <c r="AK2998" s="372">
        <f>$AA2865*'Assumptions (T&amp;D)'!M$24</f>
        <v>0.09014835149</v>
      </c>
      <c r="AL2998" s="372">
        <f>$AA2865*'Assumptions (T&amp;D)'!N$24</f>
        <v>0.09014835149</v>
      </c>
      <c r="AM2998" s="372">
        <f>$AA2865*'Assumptions (T&amp;D)'!O$24</f>
        <v>0.09014835149</v>
      </c>
      <c r="AN2998" s="372">
        <f>$AA2865*'Assumptions (T&amp;D)'!P$24</f>
        <v>0.09014835149</v>
      </c>
      <c r="AO2998" s="372">
        <f>$AA2865*'Assumptions (T&amp;D)'!Q$24</f>
        <v>0.09014835149</v>
      </c>
      <c r="AP2998" s="372">
        <f>$AA2865*'Assumptions (T&amp;D)'!R$24</f>
        <v>0.09014835149</v>
      </c>
      <c r="AQ2998" s="372">
        <f>$AA2865*'Assumptions (T&amp;D)'!S$24</f>
        <v>0.09014835149</v>
      </c>
      <c r="AR2998" s="372">
        <f>$AA2865*'Assumptions (T&amp;D)'!T$24</f>
        <v>0.09014835149</v>
      </c>
      <c r="AS2998" s="372">
        <f>$AA2865*'Assumptions (T&amp;D)'!U$24</f>
        <v>0.09014835149</v>
      </c>
      <c r="AT2998" s="372">
        <f>$AA2865*'Assumptions (T&amp;D)'!V$24</f>
        <v>0.09014835149</v>
      </c>
      <c r="AU2998" s="372">
        <f>$AA2865*'Assumptions (T&amp;D)'!W$24</f>
        <v>0.04507417575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0.07818111228</v>
      </c>
      <c r="AC2999" s="372">
        <f>$AB2865*'Assumptions (T&amp;D)'!D$24</f>
        <v>0.1505247015</v>
      </c>
      <c r="AD2999" s="372">
        <f>$AB2865*'Assumptions (T&amp;D)'!E$24</f>
        <v>0.1392666213</v>
      </c>
      <c r="AE2999" s="372">
        <f>$AB2865*'Assumptions (T&amp;D)'!F$24</f>
        <v>0.128842473</v>
      </c>
      <c r="AF2999" s="372">
        <f>$AB2865*'Assumptions (T&amp;D)'!G$24</f>
        <v>0.1190437736</v>
      </c>
      <c r="AG2999" s="372">
        <f>$AB2865*'Assumptions (T&amp;D)'!H$24</f>
        <v>0.1102874891</v>
      </c>
      <c r="AH2999" s="372">
        <f>$AB2865*'Assumptions (T&amp;D)'!I$24</f>
        <v>0.1019481704</v>
      </c>
      <c r="AI2999" s="372">
        <f>$AB2865*'Assumptions (T&amp;D)'!J$24</f>
        <v>0.09423430067</v>
      </c>
      <c r="AJ2999" s="372">
        <f>$AB2865*'Assumptions (T&amp;D)'!K$24</f>
        <v>0.09298340287</v>
      </c>
      <c r="AK2999" s="372">
        <f>$AB2865*'Assumptions (T&amp;D)'!L$24</f>
        <v>0.09298340287</v>
      </c>
      <c r="AL2999" s="372">
        <f>$AB2865*'Assumptions (T&amp;D)'!M$24</f>
        <v>0.09298340287</v>
      </c>
      <c r="AM2999" s="372">
        <f>$AB2865*'Assumptions (T&amp;D)'!N$24</f>
        <v>0.09298340287</v>
      </c>
      <c r="AN2999" s="372">
        <f>$AB2865*'Assumptions (T&amp;D)'!O$24</f>
        <v>0.09298340287</v>
      </c>
      <c r="AO2999" s="372">
        <f>$AB2865*'Assumptions (T&amp;D)'!P$24</f>
        <v>0.09298340287</v>
      </c>
      <c r="AP2999" s="372">
        <f>$AB2865*'Assumptions (T&amp;D)'!Q$24</f>
        <v>0.09298340287</v>
      </c>
      <c r="AQ2999" s="372">
        <f>$AB2865*'Assumptions (T&amp;D)'!R$24</f>
        <v>0.09298340287</v>
      </c>
      <c r="AR2999" s="372">
        <f>$AB2865*'Assumptions (T&amp;D)'!S$24</f>
        <v>0.09298340287</v>
      </c>
      <c r="AS2999" s="372">
        <f>$AB2865*'Assumptions (T&amp;D)'!T$24</f>
        <v>0.09298340287</v>
      </c>
      <c r="AT2999" s="372">
        <f>$AB2865*'Assumptions (T&amp;D)'!U$24</f>
        <v>0.09298340287</v>
      </c>
      <c r="AU2999" s="372">
        <f>$AB2865*'Assumptions (T&amp;D)'!V$24</f>
        <v>0.09298340287</v>
      </c>
      <c r="AV2999" s="372">
        <f>$AB2865*'Assumptions (T&amp;D)'!W$24</f>
        <v>0.04649170144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0.08062943191</v>
      </c>
      <c r="AD3000" s="372">
        <f>$AC2865*'Assumptions (T&amp;D)'!D$24</f>
        <v>0.1552385329</v>
      </c>
      <c r="AE3000" s="372">
        <f>$AC2865*'Assumptions (T&amp;D)'!E$24</f>
        <v>0.1436278947</v>
      </c>
      <c r="AF3000" s="372">
        <f>$AC2865*'Assumptions (T&amp;D)'!F$24</f>
        <v>0.1328773038</v>
      </c>
      <c r="AG3000" s="372">
        <f>$AC2865*'Assumptions (T&amp;D)'!G$24</f>
        <v>0.1227717483</v>
      </c>
      <c r="AH3000" s="372">
        <f>$AC2865*'Assumptions (T&amp;D)'!H$24</f>
        <v>0.1137412519</v>
      </c>
      <c r="AI3000" s="372">
        <f>$AC2865*'Assumptions (T&amp;D)'!I$24</f>
        <v>0.1051407792</v>
      </c>
      <c r="AJ3000" s="372">
        <f>$AC2865*'Assumptions (T&amp;D)'!J$24</f>
        <v>0.09718534192</v>
      </c>
      <c r="AK3000" s="372">
        <f>$AC2865*'Assumptions (T&amp;D)'!K$24</f>
        <v>0.09589527101</v>
      </c>
      <c r="AL3000" s="372">
        <f>$AC2865*'Assumptions (T&amp;D)'!L$24</f>
        <v>0.09589527101</v>
      </c>
      <c r="AM3000" s="372">
        <f>$AC2865*'Assumptions (T&amp;D)'!M$24</f>
        <v>0.09589527101</v>
      </c>
      <c r="AN3000" s="372">
        <f>$AC2865*'Assumptions (T&amp;D)'!N$24</f>
        <v>0.09589527101</v>
      </c>
      <c r="AO3000" s="372">
        <f>$AC2865*'Assumptions (T&amp;D)'!O$24</f>
        <v>0.09589527101</v>
      </c>
      <c r="AP3000" s="372">
        <f>$AC2865*'Assumptions (T&amp;D)'!P$24</f>
        <v>0.09589527101</v>
      </c>
      <c r="AQ3000" s="372">
        <f>$AC2865*'Assumptions (T&amp;D)'!Q$24</f>
        <v>0.09589527101</v>
      </c>
      <c r="AR3000" s="372">
        <f>$AC2865*'Assumptions (T&amp;D)'!R$24</f>
        <v>0.09589527101</v>
      </c>
      <c r="AS3000" s="372">
        <f>$AC2865*'Assumptions (T&amp;D)'!S$24</f>
        <v>0.09589527101</v>
      </c>
      <c r="AT3000" s="372">
        <f>$AC2865*'Assumptions (T&amp;D)'!T$24</f>
        <v>0.09589527101</v>
      </c>
      <c r="AU3000" s="372">
        <f>$AC2865*'Assumptions (T&amp;D)'!U$24</f>
        <v>0.09589527101</v>
      </c>
      <c r="AV3000" s="372">
        <f>$AC2865*'Assumptions (T&amp;D)'!V$24</f>
        <v>0.09589527101</v>
      </c>
      <c r="AW3000" s="372">
        <f>$AC2865*'Assumptions (T&amp;D)'!W$24</f>
        <v>0.04794763551</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0.08314396096</v>
      </c>
      <c r="AE3001" s="372">
        <f>$AD2865*'Assumptions (T&amp;D)'!D$24</f>
        <v>0.1600798395</v>
      </c>
      <c r="AF3001" s="372">
        <f>$AD2865*'Assumptions (T&amp;D)'!E$24</f>
        <v>0.1481071091</v>
      </c>
      <c r="AG3001" s="372">
        <f>$AD2865*'Assumptions (T&amp;D)'!F$24</f>
        <v>0.1370212477</v>
      </c>
      <c r="AH3001" s="372">
        <f>$AD2865*'Assumptions (T&amp;D)'!G$24</f>
        <v>0.1266005379</v>
      </c>
      <c r="AI3001" s="372">
        <f>$AD2865*'Assumptions (T&amp;D)'!H$24</f>
        <v>0.1172884143</v>
      </c>
      <c r="AJ3001" s="372">
        <f>$AD2865*'Assumptions (T&amp;D)'!I$24</f>
        <v>0.1084197251</v>
      </c>
      <c r="AK3001" s="372">
        <f>$AD2865*'Assumptions (T&amp;D)'!J$24</f>
        <v>0.1002161876</v>
      </c>
      <c r="AL3001" s="372">
        <f>$AD2865*'Assumptions (T&amp;D)'!K$24</f>
        <v>0.09888588424</v>
      </c>
      <c r="AM3001" s="372">
        <f>$AD2865*'Assumptions (T&amp;D)'!L$24</f>
        <v>0.09888588424</v>
      </c>
      <c r="AN3001" s="372">
        <f>$AD2865*'Assumptions (T&amp;D)'!M$24</f>
        <v>0.09888588424</v>
      </c>
      <c r="AO3001" s="372">
        <f>$AD2865*'Assumptions (T&amp;D)'!N$24</f>
        <v>0.09888588424</v>
      </c>
      <c r="AP3001" s="372">
        <f>$AD2865*'Assumptions (T&amp;D)'!O$24</f>
        <v>0.09888588424</v>
      </c>
      <c r="AQ3001" s="372">
        <f>$AD2865*'Assumptions (T&amp;D)'!P$24</f>
        <v>0.09888588424</v>
      </c>
      <c r="AR3001" s="372">
        <f>$AD2865*'Assumptions (T&amp;D)'!Q$24</f>
        <v>0.09888588424</v>
      </c>
      <c r="AS3001" s="372">
        <f>$AD2865*'Assumptions (T&amp;D)'!R$24</f>
        <v>0.09888588424</v>
      </c>
      <c r="AT3001" s="372">
        <f>$AD2865*'Assumptions (T&amp;D)'!S$24</f>
        <v>0.09888588424</v>
      </c>
      <c r="AU3001" s="372">
        <f>$AD2865*'Assumptions (T&amp;D)'!T$24</f>
        <v>0.09888588424</v>
      </c>
      <c r="AV3001" s="372">
        <f>$AD2865*'Assumptions (T&amp;D)'!U$24</f>
        <v>0.09888588424</v>
      </c>
      <c r="AW3001" s="372">
        <f>$AD2865*'Assumptions (T&amp;D)'!V$24</f>
        <v>0.09888588424</v>
      </c>
      <c r="AX3001" s="372">
        <f>$AD2865*'Assumptions (T&amp;D)'!W$24</f>
        <v>0.04944294212</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0.08572635966</v>
      </c>
      <c r="AF3002" s="372">
        <f>$AE2865*'Assumptions (T&amp;D)'!D$24</f>
        <v>0.1650518178</v>
      </c>
      <c r="AG3002" s="372">
        <f>$AE2865*'Assumptions (T&amp;D)'!E$24</f>
        <v>0.152707222</v>
      </c>
      <c r="AH3002" s="372">
        <f>$AE2865*'Assumptions (T&amp;D)'!F$24</f>
        <v>0.1412770407</v>
      </c>
      <c r="AI3002" s="372">
        <f>$AE2865*'Assumptions (T&amp;D)'!G$24</f>
        <v>0.1305326703</v>
      </c>
      <c r="AJ3002" s="372">
        <f>$AE2865*'Assumptions (T&amp;D)'!H$24</f>
        <v>0.120931318</v>
      </c>
      <c r="AK3002" s="372">
        <f>$AE2865*'Assumptions (T&amp;D)'!I$24</f>
        <v>0.111787173</v>
      </c>
      <c r="AL3002" s="372">
        <f>$AE2865*'Assumptions (T&amp;D)'!J$24</f>
        <v>0.1033288388</v>
      </c>
      <c r="AM3002" s="372">
        <f>$AE2865*'Assumptions (T&amp;D)'!K$24</f>
        <v>0.1019572171</v>
      </c>
      <c r="AN3002" s="372">
        <f>$AE2865*'Assumptions (T&amp;D)'!L$24</f>
        <v>0.1019572171</v>
      </c>
      <c r="AO3002" s="372">
        <f>$AE2865*'Assumptions (T&amp;D)'!M$24</f>
        <v>0.1019572171</v>
      </c>
      <c r="AP3002" s="372">
        <f>$AE2865*'Assumptions (T&amp;D)'!N$24</f>
        <v>0.1019572171</v>
      </c>
      <c r="AQ3002" s="372">
        <f>$AE2865*'Assumptions (T&amp;D)'!O$24</f>
        <v>0.1019572171</v>
      </c>
      <c r="AR3002" s="372">
        <f>$AE2865*'Assumptions (T&amp;D)'!P$24</f>
        <v>0.1019572171</v>
      </c>
      <c r="AS3002" s="372">
        <f>$AE2865*'Assumptions (T&amp;D)'!Q$24</f>
        <v>0.1019572171</v>
      </c>
      <c r="AT3002" s="372">
        <f>$AE2865*'Assumptions (T&amp;D)'!R$24</f>
        <v>0.1019572171</v>
      </c>
      <c r="AU3002" s="372">
        <f>$AE2865*'Assumptions (T&amp;D)'!S$24</f>
        <v>0.1019572171</v>
      </c>
      <c r="AV3002" s="372">
        <f>$AE2865*'Assumptions (T&amp;D)'!T$24</f>
        <v>0.1019572171</v>
      </c>
      <c r="AW3002" s="372">
        <f>$AE2865*'Assumptions (T&amp;D)'!U$24</f>
        <v>0.1019572171</v>
      </c>
      <c r="AX3002" s="372">
        <f>$AE2865*'Assumptions (T&amp;D)'!V$24</f>
        <v>0.1019572171</v>
      </c>
      <c r="AY3002" s="372">
        <f>$AE2865*'Assumptions (T&amp;D)'!W$24</f>
        <v>0.05097860854</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0.08837832794</v>
      </c>
      <c r="AG3003" s="372">
        <f>$AF2865*'Assumptions (T&amp;D)'!D$24</f>
        <v>0.1701577407</v>
      </c>
      <c r="AH3003" s="372">
        <f>$AF2865*'Assumptions (T&amp;D)'!E$24</f>
        <v>0.1574312615</v>
      </c>
      <c r="AI3003" s="372">
        <f>$AF2865*'Assumptions (T&amp;D)'!F$24</f>
        <v>0.1456474844</v>
      </c>
      <c r="AJ3003" s="372">
        <f>$AF2865*'Assumptions (T&amp;D)'!G$24</f>
        <v>0.134570734</v>
      </c>
      <c r="AK3003" s="372">
        <f>$AF2865*'Assumptions (T&amp;D)'!H$24</f>
        <v>0.1246723613</v>
      </c>
      <c r="AL3003" s="372">
        <f>$AF2865*'Assumptions (T&amp;D)'!I$24</f>
        <v>0.1152453396</v>
      </c>
      <c r="AM3003" s="372">
        <f>$AF2865*'Assumptions (T&amp;D)'!J$24</f>
        <v>0.1065253446</v>
      </c>
      <c r="AN3003" s="372">
        <f>$AF2865*'Assumptions (T&amp;D)'!K$24</f>
        <v>0.1051112914</v>
      </c>
      <c r="AO3003" s="372">
        <f>$AF2865*'Assumptions (T&amp;D)'!L$24</f>
        <v>0.1051112914</v>
      </c>
      <c r="AP3003" s="372">
        <f>$AF2865*'Assumptions (T&amp;D)'!M$24</f>
        <v>0.1051112914</v>
      </c>
      <c r="AQ3003" s="372">
        <f>$AF2865*'Assumptions (T&amp;D)'!N$24</f>
        <v>0.1051112914</v>
      </c>
      <c r="AR3003" s="372">
        <f>$AF2865*'Assumptions (T&amp;D)'!O$24</f>
        <v>0.1051112914</v>
      </c>
      <c r="AS3003" s="372">
        <f>$AF2865*'Assumptions (T&amp;D)'!P$24</f>
        <v>0.1051112914</v>
      </c>
      <c r="AT3003" s="372">
        <f>$AF2865*'Assumptions (T&amp;D)'!Q$24</f>
        <v>0.1051112914</v>
      </c>
      <c r="AU3003" s="372">
        <f>$AF2865*'Assumptions (T&amp;D)'!R$24</f>
        <v>0.1051112914</v>
      </c>
      <c r="AV3003" s="372">
        <f>$AF2865*'Assumptions (T&amp;D)'!S$24</f>
        <v>0.1051112914</v>
      </c>
      <c r="AW3003" s="372">
        <f>$AF2865*'Assumptions (T&amp;D)'!T$24</f>
        <v>0.1051112914</v>
      </c>
      <c r="AX3003" s="372">
        <f>$AF2865*'Assumptions (T&amp;D)'!U$24</f>
        <v>0.1051112914</v>
      </c>
      <c r="AY3003" s="372">
        <f>$AF2865*'Assumptions (T&amp;D)'!V$24</f>
        <v>0.1051112914</v>
      </c>
      <c r="AZ3003" s="372">
        <f>$AF2865*'Assumptions (T&amp;D)'!W$24</f>
        <v>0.05255564568</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0.09110160644</v>
      </c>
      <c r="AH3004" s="372">
        <f>$AG2865*'Assumptions (T&amp;D)'!D$24</f>
        <v>0.1754009596</v>
      </c>
      <c r="AI3004" s="372">
        <f>$AG2865*'Assumptions (T&amp;D)'!E$24</f>
        <v>0.1622823283</v>
      </c>
      <c r="AJ3004" s="372">
        <f>$AG2865*'Assumptions (T&amp;D)'!F$24</f>
        <v>0.1501354474</v>
      </c>
      <c r="AK3004" s="372">
        <f>$AG2865*'Assumptions (T&amp;D)'!G$24</f>
        <v>0.1387173794</v>
      </c>
      <c r="AL3004" s="372">
        <f>$AG2865*'Assumptions (T&amp;D)'!H$24</f>
        <v>0.1285139995</v>
      </c>
      <c r="AM3004" s="372">
        <f>$AG2865*'Assumptions (T&amp;D)'!I$24</f>
        <v>0.1187964948</v>
      </c>
      <c r="AN3004" s="372">
        <f>$AG2865*'Assumptions (T&amp;D)'!J$24</f>
        <v>0.109807803</v>
      </c>
      <c r="AO3004" s="372">
        <f>$AG2865*'Assumptions (T&amp;D)'!K$24</f>
        <v>0.1083501773</v>
      </c>
      <c r="AP3004" s="372">
        <f>$AG2865*'Assumptions (T&amp;D)'!L$24</f>
        <v>0.1083501773</v>
      </c>
      <c r="AQ3004" s="372">
        <f>$AG2865*'Assumptions (T&amp;D)'!M$24</f>
        <v>0.1083501773</v>
      </c>
      <c r="AR3004" s="372">
        <f>$AG2865*'Assumptions (T&amp;D)'!N$24</f>
        <v>0.1083501773</v>
      </c>
      <c r="AS3004" s="372">
        <f>$AG2865*'Assumptions (T&amp;D)'!O$24</f>
        <v>0.1083501773</v>
      </c>
      <c r="AT3004" s="372">
        <f>$AG2865*'Assumptions (T&amp;D)'!P$24</f>
        <v>0.1083501773</v>
      </c>
      <c r="AU3004" s="372">
        <f>$AG2865*'Assumptions (T&amp;D)'!Q$24</f>
        <v>0.1083501773</v>
      </c>
      <c r="AV3004" s="372">
        <f>$AG2865*'Assumptions (T&amp;D)'!R$24</f>
        <v>0.1083501773</v>
      </c>
      <c r="AW3004" s="372">
        <f>$AG2865*'Assumptions (T&amp;D)'!S$24</f>
        <v>0.1083501773</v>
      </c>
      <c r="AX3004" s="372">
        <f>$AG2865*'Assumptions (T&amp;D)'!T$24</f>
        <v>0.1083501773</v>
      </c>
      <c r="AY3004" s="372">
        <f>$AG2865*'Assumptions (T&amp;D)'!U$24</f>
        <v>0.1083501773</v>
      </c>
      <c r="AZ3004" s="372">
        <f>$AG2865*'Assumptions (T&amp;D)'!V$24</f>
        <v>0.1083501773</v>
      </c>
      <c r="BA3004" s="372">
        <f>$AG2865*'Assumptions (T&amp;D)'!W$24</f>
        <v>0.05417508863</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0.0938979774</v>
      </c>
      <c r="AI3005" s="372">
        <f>$AH2865*'Assumptions (T&amp;D)'!D$24</f>
        <v>0.1807849058</v>
      </c>
      <c r="AJ3005" s="372">
        <f>$AH2865*'Assumptions (T&amp;D)'!E$24</f>
        <v>0.1672635971</v>
      </c>
      <c r="AK3005" s="372">
        <f>$AH2865*'Assumptions (T&amp;D)'!F$24</f>
        <v>0.1547438668</v>
      </c>
      <c r="AL3005" s="372">
        <f>$AH2865*'Assumptions (T&amp;D)'!G$24</f>
        <v>0.1429753203</v>
      </c>
      <c r="AM3005" s="372">
        <f>$AH2865*'Assumptions (T&amp;D)'!H$24</f>
        <v>0.1324587468</v>
      </c>
      <c r="AN3005" s="372">
        <f>$AH2865*'Assumptions (T&amp;D)'!I$24</f>
        <v>0.1224429625</v>
      </c>
      <c r="AO3005" s="372">
        <f>$AH2865*'Assumptions (T&amp;D)'!J$24</f>
        <v>0.1131783621</v>
      </c>
      <c r="AP3005" s="372">
        <f>$AH2865*'Assumptions (T&amp;D)'!K$24</f>
        <v>0.1116759945</v>
      </c>
      <c r="AQ3005" s="372">
        <f>$AH2865*'Assumptions (T&amp;D)'!L$24</f>
        <v>0.1116759945</v>
      </c>
      <c r="AR3005" s="372">
        <f>$AH2865*'Assumptions (T&amp;D)'!M$24</f>
        <v>0.1116759945</v>
      </c>
      <c r="AS3005" s="372">
        <f>$AH2865*'Assumptions (T&amp;D)'!N$24</f>
        <v>0.1116759945</v>
      </c>
      <c r="AT3005" s="372">
        <f>$AH2865*'Assumptions (T&amp;D)'!O$24</f>
        <v>0.1116759945</v>
      </c>
      <c r="AU3005" s="372">
        <f>$AH2865*'Assumptions (T&amp;D)'!P$24</f>
        <v>0.1116759945</v>
      </c>
      <c r="AV3005" s="372">
        <f>$AH2865*'Assumptions (T&amp;D)'!Q$24</f>
        <v>0.1116759945</v>
      </c>
      <c r="AW3005" s="372">
        <f>$AH2865*'Assumptions (T&amp;D)'!R$24</f>
        <v>0.1116759945</v>
      </c>
      <c r="AX3005" s="372">
        <f>$AH2865*'Assumptions (T&amp;D)'!S$24</f>
        <v>0.1116759945</v>
      </c>
      <c r="AY3005" s="372">
        <f>$AH2865*'Assumptions (T&amp;D)'!T$24</f>
        <v>0.1116759945</v>
      </c>
      <c r="AZ3005" s="372">
        <f>$AH2865*'Assumptions (T&amp;D)'!U$24</f>
        <v>0.1116759945</v>
      </c>
      <c r="BA3005" s="372">
        <f>$AH2865*'Assumptions (T&amp;D)'!V$24</f>
        <v>0.1116759945</v>
      </c>
      <c r="BB3005" s="372">
        <f>$AH2865*'Assumptions (T&amp;D)'!W$24</f>
        <v>0.05583799723</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0.09676926564</v>
      </c>
      <c r="AJ3006" s="372">
        <f>$AI2865*'Assumptions (T&amp;D)'!D$24</f>
        <v>0.1863130928</v>
      </c>
      <c r="AK3006" s="372">
        <f>$AI2865*'Assumptions (T&amp;D)'!E$24</f>
        <v>0.1723783185</v>
      </c>
      <c r="AL3006" s="372">
        <f>$AI2865*'Assumptions (T&amp;D)'!F$24</f>
        <v>0.1594757498</v>
      </c>
      <c r="AM3006" s="372">
        <f>$AI2865*'Assumptions (T&amp;D)'!G$24</f>
        <v>0.1473473352</v>
      </c>
      <c r="AN3006" s="372">
        <f>$AI2865*'Assumptions (T&amp;D)'!H$24</f>
        <v>0.1365091774</v>
      </c>
      <c r="AO3006" s="372">
        <f>$AI2865*'Assumptions (T&amp;D)'!I$24</f>
        <v>0.1261871224</v>
      </c>
      <c r="AP3006" s="372">
        <f>$AI2865*'Assumptions (T&amp;D)'!J$24</f>
        <v>0.1166392215</v>
      </c>
      <c r="AQ3006" s="372">
        <f>$AI2865*'Assumptions (T&amp;D)'!K$24</f>
        <v>0.1150909133</v>
      </c>
      <c r="AR3006" s="372">
        <f>$AI2865*'Assumptions (T&amp;D)'!L$24</f>
        <v>0.1150909133</v>
      </c>
      <c r="AS3006" s="372">
        <f>$AI2865*'Assumptions (T&amp;D)'!M$24</f>
        <v>0.1150909133</v>
      </c>
      <c r="AT3006" s="372">
        <f>$AI2865*'Assumptions (T&amp;D)'!N$24</f>
        <v>0.1150909133</v>
      </c>
      <c r="AU3006" s="372">
        <f>$AI2865*'Assumptions (T&amp;D)'!O$24</f>
        <v>0.1150909133</v>
      </c>
      <c r="AV3006" s="372">
        <f>$AI2865*'Assumptions (T&amp;D)'!P$24</f>
        <v>0.1150909133</v>
      </c>
      <c r="AW3006" s="372">
        <f>$AI2865*'Assumptions (T&amp;D)'!Q$24</f>
        <v>0.1150909133</v>
      </c>
      <c r="AX3006" s="372">
        <f>$AI2865*'Assumptions (T&amp;D)'!R$24</f>
        <v>0.1150909133</v>
      </c>
      <c r="AY3006" s="372">
        <f>$AI2865*'Assumptions (T&amp;D)'!S$24</f>
        <v>0.1150909133</v>
      </c>
      <c r="AZ3006" s="372">
        <f>$AI2865*'Assumptions (T&amp;D)'!T$24</f>
        <v>0.1150909133</v>
      </c>
      <c r="BA3006" s="372">
        <f>$AI2865*'Assumptions (T&amp;D)'!U$24</f>
        <v>0.1150909133</v>
      </c>
      <c r="BB3006" s="372">
        <f>$AI2865*'Assumptions (T&amp;D)'!V$24</f>
        <v>0.1150909133</v>
      </c>
      <c r="BC3006" s="372">
        <f>$AI2865*'Assumptions (T&amp;D)'!W$24</f>
        <v>0.05754545664</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0.09971733956</v>
      </c>
      <c r="AK3007" s="372">
        <f>$AJ2865*'Assumptions (T&amp;D)'!D$24</f>
        <v>0.1919891178</v>
      </c>
      <c r="AL3007" s="372">
        <f>$AJ2865*'Assumptions (T&amp;D)'!E$24</f>
        <v>0.1776298209</v>
      </c>
      <c r="AM3007" s="372">
        <f>$AJ2865*'Assumptions (T&amp;D)'!F$24</f>
        <v>0.1643341756</v>
      </c>
      <c r="AN3007" s="372">
        <f>$AJ2865*'Assumptions (T&amp;D)'!G$24</f>
        <v>0.151836269</v>
      </c>
      <c r="AO3007" s="372">
        <f>$AJ2865*'Assumptions (T&amp;D)'!H$24</f>
        <v>0.140667927</v>
      </c>
      <c r="AP3007" s="372">
        <f>$AJ2865*'Assumptions (T&amp;D)'!I$24</f>
        <v>0.1300314108</v>
      </c>
      <c r="AQ3007" s="372">
        <f>$AJ2865*'Assumptions (T&amp;D)'!J$24</f>
        <v>0.1201926333</v>
      </c>
      <c r="AR3007" s="372">
        <f>$AJ2865*'Assumptions (T&amp;D)'!K$24</f>
        <v>0.1185971559</v>
      </c>
      <c r="AS3007" s="372">
        <f>$AJ2865*'Assumptions (T&amp;D)'!L$24</f>
        <v>0.1185971559</v>
      </c>
      <c r="AT3007" s="372">
        <f>$AJ2865*'Assumptions (T&amp;D)'!M$24</f>
        <v>0.1185971559</v>
      </c>
      <c r="AU3007" s="372">
        <f>$AJ2865*'Assumptions (T&amp;D)'!N$24</f>
        <v>0.1185971559</v>
      </c>
      <c r="AV3007" s="372">
        <f>$AJ2865*'Assumptions (T&amp;D)'!O$24</f>
        <v>0.1185971559</v>
      </c>
      <c r="AW3007" s="372">
        <f>$AJ2865*'Assumptions (T&amp;D)'!P$24</f>
        <v>0.1185971559</v>
      </c>
      <c r="AX3007" s="372">
        <f>$AJ2865*'Assumptions (T&amp;D)'!Q$24</f>
        <v>0.1185971559</v>
      </c>
      <c r="AY3007" s="372">
        <f>$AJ2865*'Assumptions (T&amp;D)'!R$24</f>
        <v>0.1185971559</v>
      </c>
      <c r="AZ3007" s="372">
        <f>$AJ2865*'Assumptions (T&amp;D)'!S$24</f>
        <v>0.1185971559</v>
      </c>
      <c r="BA3007" s="372">
        <f>$AJ2865*'Assumptions (T&amp;D)'!T$24</f>
        <v>0.1185971559</v>
      </c>
      <c r="BB3007" s="372">
        <f>$AJ2865*'Assumptions (T&amp;D)'!U$24</f>
        <v>0.1185971559</v>
      </c>
      <c r="BC3007" s="372">
        <f>$AJ2865*'Assumptions (T&amp;D)'!V$24</f>
        <v>0.1185971559</v>
      </c>
      <c r="BD3007" s="372">
        <f>$AJ2865*'Assumptions (T&amp;D)'!W$24</f>
        <v>0.05929857793</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0.1027441121</v>
      </c>
      <c r="AL3008" s="372">
        <f>$AK2865*'Assumptions (T&amp;D)'!D$24</f>
        <v>0.1978166639</v>
      </c>
      <c r="AM3008" s="372">
        <f>$AK2865*'Assumptions (T&amp;D)'!E$24</f>
        <v>0.1830215117</v>
      </c>
      <c r="AN3008" s="372">
        <f>$AK2865*'Assumptions (T&amp;D)'!F$24</f>
        <v>0.1693222968</v>
      </c>
      <c r="AO3008" s="372">
        <f>$AK2865*'Assumptions (T&amp;D)'!G$24</f>
        <v>0.1564450347</v>
      </c>
      <c r="AP3008" s="372">
        <f>$AK2865*'Assumptions (T&amp;D)'!H$24</f>
        <v>0.1449376942</v>
      </c>
      <c r="AQ3008" s="372">
        <f>$AK2865*'Assumptions (T&amp;D)'!I$24</f>
        <v>0.1339783222</v>
      </c>
      <c r="AR3008" s="372">
        <f>$AK2865*'Assumptions (T&amp;D)'!J$24</f>
        <v>0.1238409032</v>
      </c>
      <c r="AS3008" s="372">
        <f>$AK2865*'Assumptions (T&amp;D)'!K$24</f>
        <v>0.1221969974</v>
      </c>
      <c r="AT3008" s="372">
        <f>$AK2865*'Assumptions (T&amp;D)'!L$24</f>
        <v>0.1221969974</v>
      </c>
      <c r="AU3008" s="372">
        <f>$AK2865*'Assumptions (T&amp;D)'!M$24</f>
        <v>0.1221969974</v>
      </c>
      <c r="AV3008" s="372">
        <f>$AK2865*'Assumptions (T&amp;D)'!N$24</f>
        <v>0.1221969974</v>
      </c>
      <c r="AW3008" s="372">
        <f>$AK2865*'Assumptions (T&amp;D)'!O$24</f>
        <v>0.1221969974</v>
      </c>
      <c r="AX3008" s="372">
        <f>$AK2865*'Assumptions (T&amp;D)'!P$24</f>
        <v>0.1221969974</v>
      </c>
      <c r="AY3008" s="372">
        <f>$AK2865*'Assumptions (T&amp;D)'!Q$24</f>
        <v>0.1221969974</v>
      </c>
      <c r="AZ3008" s="372">
        <f>$AK2865*'Assumptions (T&amp;D)'!R$24</f>
        <v>0.1221969974</v>
      </c>
      <c r="BA3008" s="372">
        <f>$AK2865*'Assumptions (T&amp;D)'!S$24</f>
        <v>0.1221969974</v>
      </c>
      <c r="BB3008" s="372">
        <f>$AK2865*'Assumptions (T&amp;D)'!T$24</f>
        <v>0.1221969974</v>
      </c>
      <c r="BC3008" s="372">
        <f>$AK2865*'Assumptions (T&amp;D)'!U$24</f>
        <v>0.1221969974</v>
      </c>
      <c r="BD3008" s="372">
        <f>$AK2865*'Assumptions (T&amp;D)'!V$24</f>
        <v>0.1221969974</v>
      </c>
      <c r="BE3008" s="372">
        <f>$AK2865*'Assumptions (T&amp;D)'!W$24</f>
        <v>0.06109849868</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0.1058515419</v>
      </c>
      <c r="AM3009" s="372">
        <f>$AL2865*'Assumptions (T&amp;D)'!D$24</f>
        <v>0.2037995021</v>
      </c>
      <c r="AN3009" s="372">
        <f>$AL2865*'Assumptions (T&amp;D)'!E$24</f>
        <v>0.18855688</v>
      </c>
      <c r="AO3009" s="372">
        <f>$AL2865*'Assumptions (T&amp;D)'!F$24</f>
        <v>0.1744433411</v>
      </c>
      <c r="AP3009" s="372">
        <f>$AL2865*'Assumptions (T&amp;D)'!G$24</f>
        <v>0.1611766145</v>
      </c>
      <c r="AQ3009" s="372">
        <f>$AL2865*'Assumptions (T&amp;D)'!H$24</f>
        <v>0.1493212418</v>
      </c>
      <c r="AR3009" s="372">
        <f>$AL2865*'Assumptions (T&amp;D)'!I$24</f>
        <v>0.1380304107</v>
      </c>
      <c r="AS3009" s="372">
        <f>$AL2865*'Assumptions (T&amp;D)'!J$24</f>
        <v>0.1275863919</v>
      </c>
      <c r="AT3009" s="372">
        <f>$AL2865*'Assumptions (T&amp;D)'!K$24</f>
        <v>0.1258927672</v>
      </c>
      <c r="AU3009" s="372">
        <f>$AL2865*'Assumptions (T&amp;D)'!L$24</f>
        <v>0.1258927672</v>
      </c>
      <c r="AV3009" s="372">
        <f>$AL2865*'Assumptions (T&amp;D)'!M$24</f>
        <v>0.1258927672</v>
      </c>
      <c r="AW3009" s="372">
        <f>$AL2865*'Assumptions (T&amp;D)'!N$24</f>
        <v>0.1258927672</v>
      </c>
      <c r="AX3009" s="372">
        <f>$AL2865*'Assumptions (T&amp;D)'!O$24</f>
        <v>0.1258927672</v>
      </c>
      <c r="AY3009" s="372">
        <f>$AL2865*'Assumptions (T&amp;D)'!P$24</f>
        <v>0.1258927672</v>
      </c>
      <c r="AZ3009" s="372">
        <f>$AL2865*'Assumptions (T&amp;D)'!Q$24</f>
        <v>0.1258927672</v>
      </c>
      <c r="BA3009" s="372">
        <f>$AL2865*'Assumptions (T&amp;D)'!R$24</f>
        <v>0.1258927672</v>
      </c>
      <c r="BB3009" s="372">
        <f>$AL2865*'Assumptions (T&amp;D)'!S$24</f>
        <v>0.1258927672</v>
      </c>
      <c r="BC3009" s="372">
        <f>$AL2865*'Assumptions (T&amp;D)'!T$24</f>
        <v>0.1258927672</v>
      </c>
      <c r="BD3009" s="372">
        <f>$AL2865*'Assumptions (T&amp;D)'!U$24</f>
        <v>0.1258927672</v>
      </c>
      <c r="BE3009" s="372">
        <f>$AL2865*'Assumptions (T&amp;D)'!V$24</f>
        <v>0.1258927672</v>
      </c>
      <c r="BF3009" s="372">
        <f>$AL2865*'Assumptions (T&amp;D)'!W$24</f>
        <v>0.0629463836</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0.1090416342</v>
      </c>
      <c r="AN3010" s="372">
        <f>$AM2865*'Assumptions (T&amp;D)'!D$24</f>
        <v>0.2099414931</v>
      </c>
      <c r="AO3010" s="372">
        <f>$AM2865*'Assumptions (T&amp;D)'!E$24</f>
        <v>0.1942394977</v>
      </c>
      <c r="AP3010" s="372">
        <f>$AM2865*'Assumptions (T&amp;D)'!F$24</f>
        <v>0.1797006132</v>
      </c>
      <c r="AQ3010" s="372">
        <f>$AM2865*'Assumptions (T&amp;D)'!G$24</f>
        <v>0.1660340617</v>
      </c>
      <c r="AR3010" s="372">
        <f>$AM2865*'Assumptions (T&amp;D)'!H$24</f>
        <v>0.1538213987</v>
      </c>
      <c r="AS3010" s="372">
        <f>$AM2865*'Assumptions (T&amp;D)'!I$24</f>
        <v>0.142190291</v>
      </c>
      <c r="AT3010" s="372">
        <f>$AM2865*'Assumptions (T&amp;D)'!J$24</f>
        <v>0.1314315164</v>
      </c>
      <c r="AU3010" s="372">
        <f>$AM2865*'Assumptions (T&amp;D)'!K$24</f>
        <v>0.1296868503</v>
      </c>
      <c r="AV3010" s="372">
        <f>$AM2865*'Assumptions (T&amp;D)'!L$24</f>
        <v>0.1296868503</v>
      </c>
      <c r="AW3010" s="372">
        <f>$AM2865*'Assumptions (T&amp;D)'!M$24</f>
        <v>0.1296868503</v>
      </c>
      <c r="AX3010" s="372">
        <f>$AM2865*'Assumptions (T&amp;D)'!N$24</f>
        <v>0.1296868503</v>
      </c>
      <c r="AY3010" s="372">
        <f>$AM2865*'Assumptions (T&amp;D)'!O$24</f>
        <v>0.1296868503</v>
      </c>
      <c r="AZ3010" s="372">
        <f>$AM2865*'Assumptions (T&amp;D)'!P$24</f>
        <v>0.1296868503</v>
      </c>
      <c r="BA3010" s="372">
        <f>$AM2865*'Assumptions (T&amp;D)'!Q$24</f>
        <v>0.1296868503</v>
      </c>
      <c r="BB3010" s="372">
        <f>$AM2865*'Assumptions (T&amp;D)'!R$24</f>
        <v>0.1296868503</v>
      </c>
      <c r="BC3010" s="372">
        <f>$AM2865*'Assumptions (T&amp;D)'!S$24</f>
        <v>0.1296868503</v>
      </c>
      <c r="BD3010" s="372">
        <f>$AM2865*'Assumptions (T&amp;D)'!T$24</f>
        <v>0.1296868503</v>
      </c>
      <c r="BE3010" s="372">
        <f>$AM2865*'Assumptions (T&amp;D)'!U$24</f>
        <v>0.1296868503</v>
      </c>
      <c r="BF3010" s="372">
        <f>$AM2865*'Assumptions (T&amp;D)'!V$24</f>
        <v>0.1296868503</v>
      </c>
      <c r="BG3010" s="372">
        <f>$AM2865*'Assumptions (T&amp;D)'!W$24</f>
        <v>0.06484342514</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0.1123164419</v>
      </c>
      <c r="AO3011" s="372">
        <f>$AN2865*'Assumptions (T&amp;D)'!D$24</f>
        <v>0.2162465896</v>
      </c>
      <c r="AP3011" s="372">
        <f>$AN2865*'Assumptions (T&amp;D)'!E$24</f>
        <v>0.2000730219</v>
      </c>
      <c r="AQ3011" s="372">
        <f>$AN2865*'Assumptions (T&amp;D)'!F$24</f>
        <v>0.1850974963</v>
      </c>
      <c r="AR3011" s="372">
        <f>$AN2865*'Assumptions (T&amp;D)'!G$24</f>
        <v>0.1710205023</v>
      </c>
      <c r="AS3011" s="372">
        <f>$AN2865*'Assumptions (T&amp;D)'!H$24</f>
        <v>0.1584410608</v>
      </c>
      <c r="AT3011" s="372">
        <f>$AN2865*'Assumptions (T&amp;D)'!I$24</f>
        <v>0.1464606403</v>
      </c>
      <c r="AU3011" s="372">
        <f>$AN2865*'Assumptions (T&amp;D)'!J$24</f>
        <v>0.1353787514</v>
      </c>
      <c r="AV3011" s="372">
        <f>$AN2865*'Assumptions (T&amp;D)'!K$24</f>
        <v>0.1335816883</v>
      </c>
      <c r="AW3011" s="372">
        <f>$AN2865*'Assumptions (T&amp;D)'!L$24</f>
        <v>0.1335816883</v>
      </c>
      <c r="AX3011" s="372">
        <f>$AN2865*'Assumptions (T&amp;D)'!M$24</f>
        <v>0.1335816883</v>
      </c>
      <c r="AY3011" s="372">
        <f>$AN2865*'Assumptions (T&amp;D)'!N$24</f>
        <v>0.1335816883</v>
      </c>
      <c r="AZ3011" s="372">
        <f>$AN2865*'Assumptions (T&amp;D)'!O$24</f>
        <v>0.1335816883</v>
      </c>
      <c r="BA3011" s="372">
        <f>$AN2865*'Assumptions (T&amp;D)'!P$24</f>
        <v>0.1335816883</v>
      </c>
      <c r="BB3011" s="372">
        <f>$AN2865*'Assumptions (T&amp;D)'!Q$24</f>
        <v>0.1335816883</v>
      </c>
      <c r="BC3011" s="372">
        <f>$AN2865*'Assumptions (T&amp;D)'!R$24</f>
        <v>0.1335816883</v>
      </c>
      <c r="BD3011" s="372">
        <f>$AN2865*'Assumptions (T&amp;D)'!S$24</f>
        <v>0.1335816883</v>
      </c>
      <c r="BE3011" s="372">
        <f>$AN2865*'Assumptions (T&amp;D)'!T$24</f>
        <v>0.1335816883</v>
      </c>
      <c r="BF3011" s="372">
        <f>$AN2865*'Assumptions (T&amp;D)'!U$24</f>
        <v>0.1335816883</v>
      </c>
      <c r="BG3011" s="372">
        <f>$AN2865*'Assumptions (T&amp;D)'!V$24</f>
        <v>0.1335816883</v>
      </c>
      <c r="BH3011" s="372">
        <f>$AN2865*'Assumptions (T&amp;D)'!W$24</f>
        <v>0.06679084414</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0.115678067</v>
      </c>
      <c r="AP3012" s="372">
        <f>$AO2865*'Assumptions (T&amp;D)'!D$24</f>
        <v>0.2227188383</v>
      </c>
      <c r="AQ3012" s="372">
        <f>$AO2865*'Assumptions (T&amp;D)'!E$24</f>
        <v>0.2060611967</v>
      </c>
      <c r="AR3012" s="372">
        <f>$AO2865*'Assumptions (T&amp;D)'!F$24</f>
        <v>0.1906374544</v>
      </c>
      <c r="AS3012" s="372">
        <f>$AO2865*'Assumptions (T&amp;D)'!G$24</f>
        <v>0.1761391367</v>
      </c>
      <c r="AT3012" s="372">
        <f>$AO2865*'Assumptions (T&amp;D)'!H$24</f>
        <v>0.1631831932</v>
      </c>
      <c r="AU3012" s="372">
        <f>$AO2865*'Assumptions (T&amp;D)'!I$24</f>
        <v>0.1508441993</v>
      </c>
      <c r="AV3012" s="372">
        <f>$AO2865*'Assumptions (T&amp;D)'!J$24</f>
        <v>0.1394306301</v>
      </c>
      <c r="AW3012" s="372">
        <f>$AO2865*'Assumptions (T&amp;D)'!K$24</f>
        <v>0.137579781</v>
      </c>
      <c r="AX3012" s="372">
        <f>$AO2865*'Assumptions (T&amp;D)'!L$24</f>
        <v>0.137579781</v>
      </c>
      <c r="AY3012" s="372">
        <f>$AO2865*'Assumptions (T&amp;D)'!M$24</f>
        <v>0.137579781</v>
      </c>
      <c r="AZ3012" s="372">
        <f>$AO2865*'Assumptions (T&amp;D)'!N$24</f>
        <v>0.137579781</v>
      </c>
      <c r="BA3012" s="372">
        <f>$AO2865*'Assumptions (T&amp;D)'!O$24</f>
        <v>0.137579781</v>
      </c>
      <c r="BB3012" s="372">
        <f>$AO2865*'Assumptions (T&amp;D)'!P$24</f>
        <v>0.137579781</v>
      </c>
      <c r="BC3012" s="372">
        <f>$AO2865*'Assumptions (T&amp;D)'!Q$24</f>
        <v>0.137579781</v>
      </c>
      <c r="BD3012" s="372">
        <f>$AO2865*'Assumptions (T&amp;D)'!R$24</f>
        <v>0.137579781</v>
      </c>
      <c r="BE3012" s="372">
        <f>$AO2865*'Assumptions (T&amp;D)'!S$24</f>
        <v>0.137579781</v>
      </c>
      <c r="BF3012" s="372">
        <f>$AO2865*'Assumptions (T&amp;D)'!T$24</f>
        <v>0.137579781</v>
      </c>
      <c r="BG3012" s="372">
        <f>$AO2865*'Assumptions (T&amp;D)'!U$24</f>
        <v>0.137579781</v>
      </c>
      <c r="BH3012" s="372">
        <f>$AO2865*'Assumptions (T&amp;D)'!V$24</f>
        <v>0.137579781</v>
      </c>
      <c r="BI3012" s="372">
        <f>$AO2865*'Assumptions (T&amp;D)'!W$24</f>
        <v>0.0687898905</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0.1191286611</v>
      </c>
      <c r="AQ3013" s="372">
        <f>$AP2865*'Assumptions (T&amp;D)'!D$24</f>
        <v>0.2293623822</v>
      </c>
      <c r="AR3013" s="372">
        <f>$AP2865*'Assumptions (T&amp;D)'!E$24</f>
        <v>0.212207855</v>
      </c>
      <c r="AS3013" s="372">
        <f>$AP2865*'Assumptions (T&amp;D)'!F$24</f>
        <v>0.1963240336</v>
      </c>
      <c r="AT3013" s="372">
        <f>$AP2865*'Assumptions (T&amp;D)'!G$24</f>
        <v>0.1813932414</v>
      </c>
      <c r="AU3013" s="372">
        <f>$AP2865*'Assumptions (T&amp;D)'!H$24</f>
        <v>0.1680508313</v>
      </c>
      <c r="AV3013" s="372">
        <f>$AP2865*'Assumptions (T&amp;D)'!I$24</f>
        <v>0.1553437741</v>
      </c>
      <c r="AW3013" s="372">
        <f>$AP2865*'Assumptions (T&amp;D)'!J$24</f>
        <v>0.1435897462</v>
      </c>
      <c r="AX3013" s="372">
        <f>$AP2865*'Assumptions (T&amp;D)'!K$24</f>
        <v>0.1416836876</v>
      </c>
      <c r="AY3013" s="372">
        <f>$AP2865*'Assumptions (T&amp;D)'!L$24</f>
        <v>0.1416836876</v>
      </c>
      <c r="AZ3013" s="372">
        <f>$AP2865*'Assumptions (T&amp;D)'!M$24</f>
        <v>0.1416836876</v>
      </c>
      <c r="BA3013" s="372">
        <f>$AP2865*'Assumptions (T&amp;D)'!N$24</f>
        <v>0.1416836876</v>
      </c>
      <c r="BB3013" s="372">
        <f>$AP2865*'Assumptions (T&amp;D)'!O$24</f>
        <v>0.1416836876</v>
      </c>
      <c r="BC3013" s="372">
        <f>$AP2865*'Assumptions (T&amp;D)'!P$24</f>
        <v>0.1416836876</v>
      </c>
      <c r="BD3013" s="372">
        <f>$AP2865*'Assumptions (T&amp;D)'!Q$24</f>
        <v>0.1416836876</v>
      </c>
      <c r="BE3013" s="372">
        <f>$AP2865*'Assumptions (T&amp;D)'!R$24</f>
        <v>0.1416836876</v>
      </c>
      <c r="BF3013" s="372">
        <f>$AP2865*'Assumptions (T&amp;D)'!S$24</f>
        <v>0.1416836876</v>
      </c>
      <c r="BG3013" s="372">
        <f>$AP2865*'Assumptions (T&amp;D)'!T$24</f>
        <v>0.1416836876</v>
      </c>
      <c r="BH3013" s="372">
        <f>$AP2865*'Assumptions (T&amp;D)'!U$24</f>
        <v>0.1416836876</v>
      </c>
      <c r="BI3013" s="372">
        <f>$AP2865*'Assumptions (T&amp;D)'!V$24</f>
        <v>0.1416836876</v>
      </c>
      <c r="BJ3013" s="372">
        <f>$AP2865*'Assumptions (T&amp;D)'!W$24</f>
        <v>0.07084184382</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0.1226704274</v>
      </c>
      <c r="AR3014" s="372">
        <f>$AQ2865*'Assumptions (T&amp;D)'!D$24</f>
        <v>0.2361814628</v>
      </c>
      <c r="AS3014" s="372">
        <f>$AQ2865*'Assumptions (T&amp;D)'!E$24</f>
        <v>0.2185169213</v>
      </c>
      <c r="AT3014" s="372">
        <f>$AQ2865*'Assumptions (T&amp;D)'!F$24</f>
        <v>0.2021608643</v>
      </c>
      <c r="AU3014" s="372">
        <f>$AQ2865*'Assumptions (T&amp;D)'!G$24</f>
        <v>0.1867861707</v>
      </c>
      <c r="AV3014" s="372">
        <f>$AQ2865*'Assumptions (T&amp;D)'!H$24</f>
        <v>0.1730470829</v>
      </c>
      <c r="AW3014" s="372">
        <f>$AQ2865*'Assumptions (T&amp;D)'!I$24</f>
        <v>0.1599622373</v>
      </c>
      <c r="AX3014" s="372">
        <f>$AQ2865*'Assumptions (T&amp;D)'!J$24</f>
        <v>0.1478587551</v>
      </c>
      <c r="AY3014" s="372">
        <f>$AQ2865*'Assumptions (T&amp;D)'!K$24</f>
        <v>0.1458960283</v>
      </c>
      <c r="AZ3014" s="372">
        <f>$AQ2865*'Assumptions (T&amp;D)'!L$24</f>
        <v>0.1458960283</v>
      </c>
      <c r="BA3014" s="372">
        <f>$AQ2865*'Assumptions (T&amp;D)'!M$24</f>
        <v>0.1458960283</v>
      </c>
      <c r="BB3014" s="372">
        <f>$AQ2865*'Assumptions (T&amp;D)'!N$24</f>
        <v>0.1458960283</v>
      </c>
      <c r="BC3014" s="372">
        <f>$AQ2865*'Assumptions (T&amp;D)'!O$24</f>
        <v>0.1458960283</v>
      </c>
      <c r="BD3014" s="372">
        <f>$AQ2865*'Assumptions (T&amp;D)'!P$24</f>
        <v>0.1458960283</v>
      </c>
      <c r="BE3014" s="372">
        <f>$AQ2865*'Assumptions (T&amp;D)'!Q$24</f>
        <v>0.1458960283</v>
      </c>
      <c r="BF3014" s="372">
        <f>$AQ2865*'Assumptions (T&amp;D)'!R$24</f>
        <v>0.1458960283</v>
      </c>
      <c r="BG3014" s="372">
        <f>$AQ2865*'Assumptions (T&amp;D)'!S$24</f>
        <v>0.1458960283</v>
      </c>
      <c r="BH3014" s="372">
        <f>$AQ2865*'Assumptions (T&amp;D)'!T$24</f>
        <v>0.1458960283</v>
      </c>
      <c r="BI3014" s="372">
        <f>$AQ2865*'Assumptions (T&amp;D)'!U$24</f>
        <v>0.1458960283</v>
      </c>
      <c r="BJ3014" s="372">
        <f>$AQ2865*'Assumptions (T&amp;D)'!V$24</f>
        <v>0.1458960283</v>
      </c>
      <c r="BK3014" s="372">
        <f>$AQ2865*'Assumptions (T&amp;D)'!W$24</f>
        <v>0.07294801413</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0.1263056209</v>
      </c>
      <c r="AS3015" s="372">
        <f>$AR2865*'Assumptions (T&amp;D)'!D$24</f>
        <v>0.2431804221</v>
      </c>
      <c r="AT3015" s="372">
        <f>$AR2865*'Assumptions (T&amp;D)'!E$24</f>
        <v>0.2249924127</v>
      </c>
      <c r="AU3015" s="372">
        <f>$AR2865*'Assumptions (T&amp;D)'!F$24</f>
        <v>0.2081516632</v>
      </c>
      <c r="AV3015" s="372">
        <f>$AR2865*'Assumptions (T&amp;D)'!G$24</f>
        <v>0.1923213587</v>
      </c>
      <c r="AW3015" s="372">
        <f>$AR2865*'Assumptions (T&amp;D)'!H$24</f>
        <v>0.1781751292</v>
      </c>
      <c r="AX3015" s="372">
        <f>$AR2865*'Assumptions (T&amp;D)'!I$24</f>
        <v>0.1647025296</v>
      </c>
      <c r="AY3015" s="372">
        <f>$AR2865*'Assumptions (T&amp;D)'!J$24</f>
        <v>0.152240375</v>
      </c>
      <c r="AZ3015" s="372">
        <f>$AR2865*'Assumptions (T&amp;D)'!K$24</f>
        <v>0.1502194851</v>
      </c>
      <c r="BA3015" s="372">
        <f>$AR2865*'Assumptions (T&amp;D)'!L$24</f>
        <v>0.1502194851</v>
      </c>
      <c r="BB3015" s="372">
        <f>$AR2865*'Assumptions (T&amp;D)'!M$24</f>
        <v>0.1502194851</v>
      </c>
      <c r="BC3015" s="372">
        <f>$AR2865*'Assumptions (T&amp;D)'!N$24</f>
        <v>0.1502194851</v>
      </c>
      <c r="BD3015" s="372">
        <f>$AR2865*'Assumptions (T&amp;D)'!O$24</f>
        <v>0.1502194851</v>
      </c>
      <c r="BE3015" s="372">
        <f>$AR2865*'Assumptions (T&amp;D)'!P$24</f>
        <v>0.1502194851</v>
      </c>
      <c r="BF3015" s="372">
        <f>$AR2865*'Assumptions (T&amp;D)'!Q$24</f>
        <v>0.1502194851</v>
      </c>
      <c r="BG3015" s="372">
        <f>$AR2865*'Assumptions (T&amp;D)'!R$24</f>
        <v>0.1502194851</v>
      </c>
      <c r="BH3015" s="372">
        <f>$AR2865*'Assumptions (T&amp;D)'!S$24</f>
        <v>0.1502194851</v>
      </c>
      <c r="BI3015" s="372">
        <f>$AR2865*'Assumptions (T&amp;D)'!T$24</f>
        <v>0.1502194851</v>
      </c>
      <c r="BJ3015" s="372">
        <f>$AR2865*'Assumptions (T&amp;D)'!U$24</f>
        <v>0.1502194851</v>
      </c>
      <c r="BK3015" s="372">
        <f>$AR2865*'Assumptions (T&amp;D)'!V$24</f>
        <v>0.1502194851</v>
      </c>
      <c r="BL3015" s="372">
        <f>$AR2865*'Assumptions (T&amp;D)'!W$24</f>
        <v>0.07510974255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0.1300365505</v>
      </c>
      <c r="AT3016" s="372">
        <f>$AS2865*'Assumptions (T&amp;D)'!D$24</f>
        <v>0.2503637052</v>
      </c>
      <c r="AU3016" s="372">
        <f>$AS2865*'Assumptions (T&amp;D)'!E$24</f>
        <v>0.231638442</v>
      </c>
      <c r="AV3016" s="372">
        <f>$AS2865*'Assumptions (T&amp;D)'!F$24</f>
        <v>0.2143002352</v>
      </c>
      <c r="AW3016" s="372">
        <f>$AS2865*'Assumptions (T&amp;D)'!G$24</f>
        <v>0.1980023209</v>
      </c>
      <c r="AX3016" s="372">
        <f>$AS2865*'Assumptions (T&amp;D)'!H$24</f>
        <v>0.1834382272</v>
      </c>
      <c r="AY3016" s="372">
        <f>$AS2865*'Assumptions (T&amp;D)'!I$24</f>
        <v>0.1695676619</v>
      </c>
      <c r="AZ3016" s="372">
        <f>$AS2865*'Assumptions (T&amp;D)'!J$24</f>
        <v>0.1567373889</v>
      </c>
      <c r="BA3016" s="372">
        <f>$AS2865*'Assumptions (T&amp;D)'!K$24</f>
        <v>0.1546568041</v>
      </c>
      <c r="BB3016" s="372">
        <f>$AS2865*'Assumptions (T&amp;D)'!L$24</f>
        <v>0.1546568041</v>
      </c>
      <c r="BC3016" s="372">
        <f>$AS2865*'Assumptions (T&amp;D)'!M$24</f>
        <v>0.1546568041</v>
      </c>
      <c r="BD3016" s="372">
        <f>$AS2865*'Assumptions (T&amp;D)'!N$24</f>
        <v>0.1546568041</v>
      </c>
      <c r="BE3016" s="372">
        <f>$AS2865*'Assumptions (T&amp;D)'!O$24</f>
        <v>0.1546568041</v>
      </c>
      <c r="BF3016" s="372">
        <f>$AS2865*'Assumptions (T&amp;D)'!P$24</f>
        <v>0.1546568041</v>
      </c>
      <c r="BG3016" s="372">
        <f>$AS2865*'Assumptions (T&amp;D)'!Q$24</f>
        <v>0.1546568041</v>
      </c>
      <c r="BH3016" s="372">
        <f>$AS2865*'Assumptions (T&amp;D)'!R$24</f>
        <v>0.1546568041</v>
      </c>
      <c r="BI3016" s="372">
        <f>$AS2865*'Assumptions (T&amp;D)'!S$24</f>
        <v>0.1546568041</v>
      </c>
      <c r="BJ3016" s="372">
        <f>$AS2865*'Assumptions (T&amp;D)'!T$24</f>
        <v>0.1546568041</v>
      </c>
      <c r="BK3016" s="372">
        <f>$AS2865*'Assumptions (T&amp;D)'!U$24</f>
        <v>0.1546568041</v>
      </c>
      <c r="BL3016" s="372">
        <f>$AS2865*'Assumptions (T&amp;D)'!V$24</f>
        <v>0.1546568041</v>
      </c>
      <c r="BM3016" s="372">
        <f>$AS2865*'Assumptions (T&amp;D)'!W$24</f>
        <v>0.07732840203</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0.1338655797</v>
      </c>
      <c r="AU3017" s="372">
        <f>$AT2865*'Assumptions (T&amp;D)'!D$24</f>
        <v>0.2577358628</v>
      </c>
      <c r="AV3017" s="372">
        <f>$AT2865*'Assumptions (T&amp;D)'!E$24</f>
        <v>0.2384592194</v>
      </c>
      <c r="AW3017" s="372">
        <f>$AT2865*'Assumptions (T&amp;D)'!F$24</f>
        <v>0.2206104754</v>
      </c>
      <c r="AX3017" s="372">
        <f>$AT2865*'Assumptions (T&amp;D)'!G$24</f>
        <v>0.2038326561</v>
      </c>
      <c r="AY3017" s="372">
        <f>$AT2865*'Assumptions (T&amp;D)'!H$24</f>
        <v>0.1888397111</v>
      </c>
      <c r="AZ3017" s="372">
        <f>$AT2865*'Assumptions (T&amp;D)'!I$24</f>
        <v>0.174560716</v>
      </c>
      <c r="BA3017" s="372">
        <f>$AT2865*'Assumptions (T&amp;D)'!J$24</f>
        <v>0.1613526454</v>
      </c>
      <c r="BB3017" s="372">
        <f>$AT2865*'Assumptions (T&amp;D)'!K$24</f>
        <v>0.1592107962</v>
      </c>
      <c r="BC3017" s="372">
        <f>$AT2865*'Assumptions (T&amp;D)'!L$24</f>
        <v>0.1592107962</v>
      </c>
      <c r="BD3017" s="372">
        <f>$AT2865*'Assumptions (T&amp;D)'!M$24</f>
        <v>0.1592107962</v>
      </c>
      <c r="BE3017" s="372">
        <f>$AT2865*'Assumptions (T&amp;D)'!N$24</f>
        <v>0.1592107962</v>
      </c>
      <c r="BF3017" s="372">
        <f>$AT2865*'Assumptions (T&amp;D)'!O$24</f>
        <v>0.1592107962</v>
      </c>
      <c r="BG3017" s="372">
        <f>$AT2865*'Assumptions (T&amp;D)'!P$24</f>
        <v>0.1592107962</v>
      </c>
      <c r="BH3017" s="372">
        <f>$AT2865*'Assumptions (T&amp;D)'!Q$24</f>
        <v>0.1592107962</v>
      </c>
      <c r="BI3017" s="372">
        <f>$AT2865*'Assumptions (T&amp;D)'!R$24</f>
        <v>0.1592107962</v>
      </c>
      <c r="BJ3017" s="372">
        <f>$AT2865*'Assumptions (T&amp;D)'!S$24</f>
        <v>0.1592107962</v>
      </c>
      <c r="BK3017" s="372">
        <f>$AT2865*'Assumptions (T&amp;D)'!T$24</f>
        <v>0.1592107962</v>
      </c>
      <c r="BL3017" s="372">
        <f>$AT2865*'Assumptions (T&amp;D)'!U$24</f>
        <v>0.1592107962</v>
      </c>
      <c r="BM3017" s="372">
        <f>$AT2865*'Assumptions (T&amp;D)'!V$24</f>
        <v>0.1592107962</v>
      </c>
      <c r="BN3017" s="372">
        <f>$AT2865*'Assumptions (T&amp;D)'!W$24</f>
        <v>0.07960539808</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0.1377951281</v>
      </c>
      <c r="AV3018" s="372">
        <f>$AU2865*'Assumptions (T&amp;D)'!D$24</f>
        <v>0.2653015533</v>
      </c>
      <c r="AW3018" s="372">
        <f>$AU2865*'Assumptions (T&amp;D)'!E$24</f>
        <v>0.2454590549</v>
      </c>
      <c r="AX3018" s="372">
        <f>$AU2865*'Assumptions (T&amp;D)'!F$24</f>
        <v>0.2270863711</v>
      </c>
      <c r="AY3018" s="372">
        <f>$AU2865*'Assumptions (T&amp;D)'!G$24</f>
        <v>0.2098160484</v>
      </c>
      <c r="AZ3018" s="372">
        <f>$AU2865*'Assumptions (T&amp;D)'!H$24</f>
        <v>0.1943829941</v>
      </c>
      <c r="BA3018" s="372">
        <f>$AU2865*'Assumptions (T&amp;D)'!I$24</f>
        <v>0.1796848471</v>
      </c>
      <c r="BB3018" s="372">
        <f>$AU2865*'Assumptions (T&amp;D)'!J$24</f>
        <v>0.1660890611</v>
      </c>
      <c r="BC3018" s="372">
        <f>$AU2865*'Assumptions (T&amp;D)'!K$24</f>
        <v>0.163884339</v>
      </c>
      <c r="BD3018" s="372">
        <f>$AU2865*'Assumptions (T&amp;D)'!L$24</f>
        <v>0.163884339</v>
      </c>
      <c r="BE3018" s="372">
        <f>$AU2865*'Assumptions (T&amp;D)'!M$24</f>
        <v>0.163884339</v>
      </c>
      <c r="BF3018" s="372">
        <f>$AU2865*'Assumptions (T&amp;D)'!N$24</f>
        <v>0.163884339</v>
      </c>
      <c r="BG3018" s="372">
        <f>$AU2865*'Assumptions (T&amp;D)'!O$24</f>
        <v>0.163884339</v>
      </c>
      <c r="BH3018" s="372">
        <f>$AU2865*'Assumptions (T&amp;D)'!P$24</f>
        <v>0.163884339</v>
      </c>
      <c r="BI3018" s="372">
        <f>$AU2865*'Assumptions (T&amp;D)'!Q$24</f>
        <v>0.163884339</v>
      </c>
      <c r="BJ3018" s="372">
        <f>$AU2865*'Assumptions (T&amp;D)'!R$24</f>
        <v>0.163884339</v>
      </c>
      <c r="BK3018" s="372">
        <f>$AU2865*'Assumptions (T&amp;D)'!S$24</f>
        <v>0.163884339</v>
      </c>
      <c r="BL3018" s="372">
        <f>$AU2865*'Assumptions (T&amp;D)'!T$24</f>
        <v>0.163884339</v>
      </c>
      <c r="BM3018" s="372">
        <f>$AU2865*'Assumptions (T&amp;D)'!U$24</f>
        <v>0.163884339</v>
      </c>
      <c r="BN3018" s="372">
        <f>$AU2865*'Assumptions (T&amp;D)'!V$24</f>
        <v>0.163884339</v>
      </c>
      <c r="BO3018" s="372">
        <f>$AU2865*'Assumptions (T&amp;D)'!W$24</f>
        <v>0.08194216952</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0.1418276725</v>
      </c>
      <c r="AW3019" s="372">
        <f>$AV2865*'Assumptions (T&amp;D)'!D$24</f>
        <v>0.2730655455</v>
      </c>
      <c r="AX3019" s="372">
        <f>$AV2865*'Assumptions (T&amp;D)'!E$24</f>
        <v>0.2526423606</v>
      </c>
      <c r="AY3019" s="372">
        <f>$AV2865*'Assumptions (T&amp;D)'!F$24</f>
        <v>0.2337320043</v>
      </c>
      <c r="AZ3019" s="372">
        <f>$AV2865*'Assumptions (T&amp;D)'!G$24</f>
        <v>0.2159562693</v>
      </c>
      <c r="BA3019" s="372">
        <f>$AV2865*'Assumptions (T&amp;D)'!H$24</f>
        <v>0.20007157</v>
      </c>
      <c r="BB3019" s="372">
        <f>$AV2865*'Assumptions (T&amp;D)'!I$24</f>
        <v>0.1849432849</v>
      </c>
      <c r="BC3019" s="372">
        <f>$AV2865*'Assumptions (T&amp;D)'!J$24</f>
        <v>0.1709496213</v>
      </c>
      <c r="BD3019" s="372">
        <f>$AV2865*'Assumptions (T&amp;D)'!K$24</f>
        <v>0.1686803785</v>
      </c>
      <c r="BE3019" s="372">
        <f>$AV2865*'Assumptions (T&amp;D)'!L$24</f>
        <v>0.1686803785</v>
      </c>
      <c r="BF3019" s="372">
        <f>$AV2865*'Assumptions (T&amp;D)'!M$24</f>
        <v>0.1686803785</v>
      </c>
      <c r="BG3019" s="372">
        <f>$AV2865*'Assumptions (T&amp;D)'!N$24</f>
        <v>0.1686803785</v>
      </c>
      <c r="BH3019" s="372">
        <f>$AV2865*'Assumptions (T&amp;D)'!O$24</f>
        <v>0.1686803785</v>
      </c>
      <c r="BI3019" s="372">
        <f>$AV2865*'Assumptions (T&amp;D)'!P$24</f>
        <v>0.1686803785</v>
      </c>
      <c r="BJ3019" s="372">
        <f>$AV2865*'Assumptions (T&amp;D)'!Q$24</f>
        <v>0.1686803785</v>
      </c>
      <c r="BK3019" s="372">
        <f>$AV2865*'Assumptions (T&amp;D)'!R$24</f>
        <v>0.1686803785</v>
      </c>
      <c r="BL3019" s="372">
        <f>$AV2865*'Assumptions (T&amp;D)'!S$24</f>
        <v>0.1686803785</v>
      </c>
      <c r="BM3019" s="372">
        <f>$AV2865*'Assumptions (T&amp;D)'!T$24</f>
        <v>0.1686803785</v>
      </c>
      <c r="BN3019" s="372">
        <f>$AV2865*'Assumptions (T&amp;D)'!U$24</f>
        <v>0.1686803785</v>
      </c>
      <c r="BO3019" s="372">
        <f>$AV2865*'Assumptions (T&amp;D)'!V$24</f>
        <v>0.1686803785</v>
      </c>
      <c r="BP3019" s="372">
        <f>$AV2865*'Assumptions (T&amp;D)'!W$24</f>
        <v>0.08434018925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0.1459657484</v>
      </c>
      <c r="AX3020" s="372">
        <f>$AW2865*'Assumptions (T&amp;D)'!D$24</f>
        <v>0.2810327208</v>
      </c>
      <c r="AY3020" s="372">
        <f>$AW2865*'Assumptions (T&amp;D)'!E$24</f>
        <v>0.2600136531</v>
      </c>
      <c r="AZ3020" s="372">
        <f>$AW2865*'Assumptions (T&amp;D)'!F$24</f>
        <v>0.2405515533</v>
      </c>
      <c r="BA3020" s="372">
        <f>$AW2865*'Assumptions (T&amp;D)'!G$24</f>
        <v>0.2222571795</v>
      </c>
      <c r="BB3020" s="372">
        <f>$AW2865*'Assumptions (T&amp;D)'!H$24</f>
        <v>0.2059090157</v>
      </c>
      <c r="BC3020" s="372">
        <f>$AW2865*'Assumptions (T&amp;D)'!I$24</f>
        <v>0.1903393359</v>
      </c>
      <c r="BD3020" s="372">
        <f>$AW2865*'Assumptions (T&amp;D)'!J$24</f>
        <v>0.175937382</v>
      </c>
      <c r="BE3020" s="372">
        <f>$AW2865*'Assumptions (T&amp;D)'!K$24</f>
        <v>0.17360193</v>
      </c>
      <c r="BF3020" s="372">
        <f>$AW2865*'Assumptions (T&amp;D)'!L$24</f>
        <v>0.17360193</v>
      </c>
      <c r="BG3020" s="372">
        <f>$AW2865*'Assumptions (T&amp;D)'!M$24</f>
        <v>0.17360193</v>
      </c>
      <c r="BH3020" s="372">
        <f>$AW2865*'Assumptions (T&amp;D)'!N$24</f>
        <v>0.17360193</v>
      </c>
      <c r="BI3020" s="372">
        <f>$AW2865*'Assumptions (T&amp;D)'!O$24</f>
        <v>0.17360193</v>
      </c>
      <c r="BJ3020" s="372">
        <f>$AW2865*'Assumptions (T&amp;D)'!P$24</f>
        <v>0.17360193</v>
      </c>
      <c r="BK3020" s="372">
        <f>$AW2865*'Assumptions (T&amp;D)'!Q$24</f>
        <v>0.17360193</v>
      </c>
      <c r="BL3020" s="372">
        <f>$AW2865*'Assumptions (T&amp;D)'!R$24</f>
        <v>0.17360193</v>
      </c>
      <c r="BM3020" s="372">
        <f>$AW2865*'Assumptions (T&amp;D)'!S$24</f>
        <v>0.17360193</v>
      </c>
      <c r="BN3020" s="372">
        <f>$AW2865*'Assumptions (T&amp;D)'!T$24</f>
        <v>0.17360193</v>
      </c>
      <c r="BO3020" s="372">
        <f>$AW2865*'Assumptions (T&amp;D)'!U$24</f>
        <v>0.17360193</v>
      </c>
      <c r="BP3020" s="372">
        <f>$AW2865*'Assumptions (T&amp;D)'!V$24</f>
        <v>0.17360193</v>
      </c>
      <c r="BQ3020" s="372">
        <f>$AW2865*'Assumptions (T&amp;D)'!W$24</f>
        <v>0.08680096502</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0.1502119511</v>
      </c>
      <c r="AY3021" s="372">
        <f>$AX2865*'Assumptions (T&amp;D)'!D$24</f>
        <v>0.2892080766</v>
      </c>
      <c r="AZ3021" s="372">
        <f>$AX2865*'Assumptions (T&amp;D)'!E$24</f>
        <v>0.2675775556</v>
      </c>
      <c r="BA3021" s="372">
        <f>$AX2865*'Assumptions (T&amp;D)'!F$24</f>
        <v>0.2475492954</v>
      </c>
      <c r="BB3021" s="372">
        <f>$AX2865*'Assumptions (T&amp;D)'!G$24</f>
        <v>0.2287227309</v>
      </c>
      <c r="BC3021" s="372">
        <f>$AX2865*'Assumptions (T&amp;D)'!H$24</f>
        <v>0.2118989924</v>
      </c>
      <c r="BD3021" s="372">
        <f>$AX2865*'Assumptions (T&amp;D)'!I$24</f>
        <v>0.1958763843</v>
      </c>
      <c r="BE3021" s="372">
        <f>$AX2865*'Assumptions (T&amp;D)'!J$24</f>
        <v>0.1810554718</v>
      </c>
      <c r="BF3021" s="372">
        <f>$AX2865*'Assumptions (T&amp;D)'!K$24</f>
        <v>0.1786520805</v>
      </c>
      <c r="BG3021" s="372">
        <f>$AX2865*'Assumptions (T&amp;D)'!L$24</f>
        <v>0.1786520805</v>
      </c>
      <c r="BH3021" s="372">
        <f>$AX2865*'Assumptions (T&amp;D)'!M$24</f>
        <v>0.1786520805</v>
      </c>
      <c r="BI3021" s="372">
        <f>$AX2865*'Assumptions (T&amp;D)'!N$24</f>
        <v>0.1786520805</v>
      </c>
      <c r="BJ3021" s="372">
        <f>$AX2865*'Assumptions (T&amp;D)'!O$24</f>
        <v>0.1786520805</v>
      </c>
      <c r="BK3021" s="372">
        <f>$AX2865*'Assumptions (T&amp;D)'!P$24</f>
        <v>0.1786520805</v>
      </c>
      <c r="BL3021" s="372">
        <f>$AX2865*'Assumptions (T&amp;D)'!Q$24</f>
        <v>0.1786520805</v>
      </c>
      <c r="BM3021" s="372">
        <f>$AX2865*'Assumptions (T&amp;D)'!R$24</f>
        <v>0.1786520805</v>
      </c>
      <c r="BN3021" s="372">
        <f>$AX2865*'Assumptions (T&amp;D)'!S$24</f>
        <v>0.1786520805</v>
      </c>
      <c r="BO3021" s="372">
        <f>$AX2865*'Assumptions (T&amp;D)'!T$24</f>
        <v>0.1786520805</v>
      </c>
      <c r="BP3021" s="372">
        <f>$AX2865*'Assumptions (T&amp;D)'!U$24</f>
        <v>0.1786520805</v>
      </c>
      <c r="BQ3021" s="372">
        <f>$AX2865*'Assumptions (T&amp;D)'!V$24</f>
        <v>0.1786520805</v>
      </c>
      <c r="BR3021" s="372">
        <f>$AX2865*'Assumptions (T&amp;D)'!W$24</f>
        <v>0.08932604027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0.1545689376</v>
      </c>
      <c r="AZ3022" s="372">
        <f>$AY2865*'Assumptions (T&amp;D)'!D$24</f>
        <v>0.2975967279</v>
      </c>
      <c r="BA3022" s="372">
        <f>$AY2865*'Assumptions (T&amp;D)'!E$24</f>
        <v>0.2753388008</v>
      </c>
      <c r="BB3022" s="372">
        <f>$AY2865*'Assumptions (T&amp;D)'!F$24</f>
        <v>0.2547296092</v>
      </c>
      <c r="BC3022" s="372">
        <f>$AY2865*'Assumptions (T&amp;D)'!G$24</f>
        <v>0.235356969</v>
      </c>
      <c r="BD3022" s="372">
        <f>$AY2865*'Assumptions (T&amp;D)'!H$24</f>
        <v>0.218045248</v>
      </c>
      <c r="BE3022" s="372">
        <f>$AY2865*'Assumptions (T&amp;D)'!I$24</f>
        <v>0.2015578946</v>
      </c>
      <c r="BF3022" s="372">
        <f>$AY2865*'Assumptions (T&amp;D)'!J$24</f>
        <v>0.1863070928</v>
      </c>
      <c r="BG3022" s="372">
        <f>$AY2865*'Assumptions (T&amp;D)'!K$24</f>
        <v>0.1838339898</v>
      </c>
      <c r="BH3022" s="372">
        <f>$AY2865*'Assumptions (T&amp;D)'!L$24</f>
        <v>0.1838339898</v>
      </c>
      <c r="BI3022" s="372">
        <f>$AY2865*'Assumptions (T&amp;D)'!M$24</f>
        <v>0.1838339898</v>
      </c>
      <c r="BJ3022" s="372">
        <f>$AY2865*'Assumptions (T&amp;D)'!N$24</f>
        <v>0.1838339898</v>
      </c>
      <c r="BK3022" s="372">
        <f>$AY2865*'Assumptions (T&amp;D)'!O$24</f>
        <v>0.1838339898</v>
      </c>
      <c r="BL3022" s="372">
        <f>$AY2865*'Assumptions (T&amp;D)'!P$24</f>
        <v>0.1838339898</v>
      </c>
      <c r="BM3022" s="372">
        <f>$AY2865*'Assumptions (T&amp;D)'!Q$24</f>
        <v>0.1838339898</v>
      </c>
      <c r="BN3022" s="372">
        <f>$AY2865*'Assumptions (T&amp;D)'!R$24</f>
        <v>0.1838339898</v>
      </c>
      <c r="BO3022" s="372">
        <f>$AY2865*'Assumptions (T&amp;D)'!S$24</f>
        <v>0.1838339898</v>
      </c>
      <c r="BP3022" s="372">
        <f>$AY2865*'Assumptions (T&amp;D)'!T$24</f>
        <v>0.1838339898</v>
      </c>
      <c r="BQ3022" s="372">
        <f>$AY2865*'Assumptions (T&amp;D)'!U$24</f>
        <v>0.1838339898</v>
      </c>
      <c r="BR3022" s="372">
        <f>$AY2865*'Assumptions (T&amp;D)'!V$24</f>
        <v>0.1838339898</v>
      </c>
      <c r="BS3022" s="372">
        <f>$AY2865*'Assumptions (T&amp;D)'!W$24</f>
        <v>0.09191699489</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0.1590394273</v>
      </c>
      <c r="BA3023" s="372">
        <f>$AZ2865*'Assumptions (T&amp;D)'!D$24</f>
        <v>0.3062039108</v>
      </c>
      <c r="BB3023" s="372">
        <f>$AZ2865*'Assumptions (T&amp;D)'!E$24</f>
        <v>0.2833022332</v>
      </c>
      <c r="BC3023" s="372">
        <f>$AZ2865*'Assumptions (T&amp;D)'!F$24</f>
        <v>0.2620969763</v>
      </c>
      <c r="BD3023" s="372">
        <f>$AZ2865*'Assumptions (T&amp;D)'!G$24</f>
        <v>0.2421640347</v>
      </c>
      <c r="BE3023" s="372">
        <f>$AZ2865*'Assumptions (T&amp;D)'!H$24</f>
        <v>0.2243516188</v>
      </c>
      <c r="BF3023" s="372">
        <f>$AZ2865*'Assumptions (T&amp;D)'!I$24</f>
        <v>0.2073874133</v>
      </c>
      <c r="BG3023" s="372">
        <f>$AZ2865*'Assumptions (T&amp;D)'!J$24</f>
        <v>0.1916955231</v>
      </c>
      <c r="BH3023" s="372">
        <f>$AZ2865*'Assumptions (T&amp;D)'!K$24</f>
        <v>0.1891508923</v>
      </c>
      <c r="BI3023" s="372">
        <f>$AZ2865*'Assumptions (T&amp;D)'!L$24</f>
        <v>0.1891508923</v>
      </c>
      <c r="BJ3023" s="372">
        <f>$AZ2865*'Assumptions (T&amp;D)'!M$24</f>
        <v>0.1891508923</v>
      </c>
      <c r="BK3023" s="372">
        <f>$AZ2865*'Assumptions (T&amp;D)'!N$24</f>
        <v>0.1891508923</v>
      </c>
      <c r="BL3023" s="372">
        <f>$AZ2865*'Assumptions (T&amp;D)'!O$24</f>
        <v>0.1891508923</v>
      </c>
      <c r="BM3023" s="372">
        <f>$AZ2865*'Assumptions (T&amp;D)'!P$24</f>
        <v>0.1891508923</v>
      </c>
      <c r="BN3023" s="372">
        <f>$AZ2865*'Assumptions (T&amp;D)'!Q$24</f>
        <v>0.1891508923</v>
      </c>
      <c r="BO3023" s="372">
        <f>$AZ2865*'Assumptions (T&amp;D)'!R$24</f>
        <v>0.1891508923</v>
      </c>
      <c r="BP3023" s="372">
        <f>$AZ2865*'Assumptions (T&amp;D)'!S$24</f>
        <v>0.1891508923</v>
      </c>
      <c r="BQ3023" s="372">
        <f>$AZ2865*'Assumptions (T&amp;D)'!T$24</f>
        <v>0.1891508923</v>
      </c>
      <c r="BR3023" s="372">
        <f>$AZ2865*'Assumptions (T&amp;D)'!U$24</f>
        <v>0.1891508923</v>
      </c>
      <c r="BS3023" s="372">
        <f>$AZ2865*'Assumptions (T&amp;D)'!V$24</f>
        <v>0.1891508923</v>
      </c>
      <c r="BT3023" s="372">
        <f>$AZ2865*'Assumptions (T&amp;D)'!W$24</f>
        <v>0.09457544613</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0.1621801332</v>
      </c>
      <c r="BB3024" s="372">
        <f>$BA2865*'Assumptions (T&amp;D)'!D$24</f>
        <v>0.3122508165</v>
      </c>
      <c r="BC3024" s="372">
        <f>$BA2865*'Assumptions (T&amp;D)'!E$24</f>
        <v>0.2888968773</v>
      </c>
      <c r="BD3024" s="372">
        <f>$BA2865*'Assumptions (T&amp;D)'!F$24</f>
        <v>0.2672728596</v>
      </c>
      <c r="BE3024" s="372">
        <f>$BA2865*'Assumptions (T&amp;D)'!G$24</f>
        <v>0.2469462829</v>
      </c>
      <c r="BF3024" s="372">
        <f>$BA2865*'Assumptions (T&amp;D)'!H$24</f>
        <v>0.228782108</v>
      </c>
      <c r="BG3024" s="372">
        <f>$BA2865*'Assumptions (T&amp;D)'!I$24</f>
        <v>0.2114828937</v>
      </c>
      <c r="BH3024" s="372">
        <f>$BA2865*'Assumptions (T&amp;D)'!J$24</f>
        <v>0.1954811206</v>
      </c>
      <c r="BI3024" s="372">
        <f>$BA2865*'Assumptions (T&amp;D)'!K$24</f>
        <v>0.1928862385</v>
      </c>
      <c r="BJ3024" s="372">
        <f>$BA2865*'Assumptions (T&amp;D)'!L$24</f>
        <v>0.1928862385</v>
      </c>
      <c r="BK3024" s="372">
        <f>$BA2865*'Assumptions (T&amp;D)'!M$24</f>
        <v>0.1928862385</v>
      </c>
      <c r="BL3024" s="372">
        <f>$BA2865*'Assumptions (T&amp;D)'!N$24</f>
        <v>0.1928862385</v>
      </c>
      <c r="BM3024" s="372">
        <f>$BA2865*'Assumptions (T&amp;D)'!O$24</f>
        <v>0.1928862385</v>
      </c>
      <c r="BN3024" s="372">
        <f>$BA2865*'Assumptions (T&amp;D)'!P$24</f>
        <v>0.1928862385</v>
      </c>
      <c r="BO3024" s="372">
        <f>$BA2865*'Assumptions (T&amp;D)'!Q$24</f>
        <v>0.1928862385</v>
      </c>
      <c r="BP3024" s="372">
        <f>$BA2865*'Assumptions (T&amp;D)'!R$24</f>
        <v>0.1928862385</v>
      </c>
      <c r="BQ3024" s="372">
        <f>$BA2865*'Assumptions (T&amp;D)'!S$24</f>
        <v>0.1928862385</v>
      </c>
      <c r="BR3024" s="372">
        <f>$BA2865*'Assumptions (T&amp;D)'!T$24</f>
        <v>0.1928862385</v>
      </c>
      <c r="BS3024" s="372">
        <f>$BA2865*'Assumptions (T&amp;D)'!U$24</f>
        <v>0.1928862385</v>
      </c>
      <c r="BT3024" s="372">
        <f>$BA2865*'Assumptions (T&amp;D)'!V$24</f>
        <v>0.1928862385</v>
      </c>
      <c r="BU3024" s="372">
        <f>$BA2865*'Assumptions (T&amp;D)'!W$24</f>
        <v>0.09644311923</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50.99620133</v>
      </c>
      <c r="D3025" s="377">
        <f>(1/(1-'Assumptions (T&amp;D)'!D$26))*(D2862+D2972+(D2863-D2972-D2863*'Assumptions (T&amp;D)'!$C$25)*'Assumptions (T&amp;D)'!$C$22)</f>
        <v>53.6335796</v>
      </c>
      <c r="E3025" s="377">
        <f>(1/(1-'Assumptions (T&amp;D)'!E$26))*(E2862+E2972+(E2863-E2972-E2863*'Assumptions (T&amp;D)'!$C$25)*'Assumptions (T&amp;D)'!$C$22)</f>
        <v>56.36380028</v>
      </c>
      <c r="F3025" s="377">
        <f>(1/(1-'Assumptions (T&amp;D)'!F$26))*(F2862+F2972+(F2863-F2972-F2863*'Assumptions (T&amp;D)'!$C$25)*'Assumptions (T&amp;D)'!$C$22)</f>
        <v>59.1841963</v>
      </c>
      <c r="G3025" s="377">
        <f>(1/(1-'Assumptions (T&amp;D)'!G$26))*(G2862+G2972+(G2863-G2972-G2863*'Assumptions (T&amp;D)'!$C$25)*'Assumptions (T&amp;D)'!$C$22)</f>
        <v>62.08166639</v>
      </c>
      <c r="H3025" s="377">
        <f>(1/(1-'Assumptions (T&amp;D)'!H$26))*(H2862+H2972+(H2863-H2972-H2863*'Assumptions (T&amp;D)'!$C$25)*'Assumptions (T&amp;D)'!$C$22)</f>
        <v>65.74396335</v>
      </c>
      <c r="I3025" s="377">
        <f>(1/(1-'Assumptions (T&amp;D)'!I$26))*(I2862+I2972+(I2863-I2972-I2863*'Assumptions (T&amp;D)'!$C$25)*'Assumptions (T&amp;D)'!$C$22)</f>
        <v>69.0209448</v>
      </c>
      <c r="J3025" s="377">
        <f>(1/(1-'Assumptions (T&amp;D)'!J$26))*(J2862+J2972+(J2863-J2972-J2863*'Assumptions (T&amp;D)'!$C$25)*'Assumptions (T&amp;D)'!$C$22)</f>
        <v>72.6494774</v>
      </c>
      <c r="K3025" s="377">
        <f>(1/(1-'Assumptions (T&amp;D)'!K$26))*(K2862+K2972+(K2863-K2972-K2863*'Assumptions (T&amp;D)'!$C$25)*'Assumptions (T&amp;D)'!$C$22)</f>
        <v>76.09018441</v>
      </c>
      <c r="L3025" s="377">
        <f>(1/(1-'Assumptions (T&amp;D)'!L$26))*(L2862+L2972+(L2863-L2972-L2863*'Assumptions (T&amp;D)'!$C$25)*'Assumptions (T&amp;D)'!$C$22)</f>
        <v>80.4627068</v>
      </c>
      <c r="M3025" s="377">
        <f>(1/(1-'Assumptions (T&amp;D)'!M$26))*(M2862+M2972+(M2863-M2972-M2863*'Assumptions (T&amp;D)'!$C$25)*'Assumptions (T&amp;D)'!$C$22)</f>
        <v>85.59775472</v>
      </c>
      <c r="N3025" s="377">
        <f>(1/(1-'Assumptions (T&amp;D)'!N$26))*(N2862+N2972+(N2863-N2972-N2863*'Assumptions (T&amp;D)'!$C$25)*'Assumptions (T&amp;D)'!$C$22)</f>
        <v>88.71485924</v>
      </c>
      <c r="O3025" s="377">
        <f>(1/(1-'Assumptions (T&amp;D)'!O$26))*(O2862+O2972+(O2863-O2972-O2863*'Assumptions (T&amp;D)'!$C$25)*'Assumptions (T&amp;D)'!$C$22)</f>
        <v>92.44873991</v>
      </c>
      <c r="P3025" s="377">
        <f>(1/(1-'Assumptions (T&amp;D)'!P$26))*(P2862+P2972+(P2863-P2972-P2863*'Assumptions (T&amp;D)'!$C$25)*'Assumptions (T&amp;D)'!$C$22)</f>
        <v>96.15652375</v>
      </c>
      <c r="Q3025" s="377">
        <f>(1/(1-'Assumptions (T&amp;D)'!Q$26))*(Q2862+Q2972+(Q2863-Q2972-Q2863*'Assumptions (T&amp;D)'!$C$25)*'Assumptions (T&amp;D)'!$C$22)</f>
        <v>100.5228874</v>
      </c>
      <c r="R3025" s="377">
        <f>(1/(1-'Assumptions (T&amp;D)'!R$26))*(R2862+R2972+(R2863-R2972-R2863*'Assumptions (T&amp;D)'!$C$25)*'Assumptions (T&amp;D)'!$C$22)</f>
        <v>105.4837156</v>
      </c>
      <c r="S3025" s="377">
        <f>(1/(1-'Assumptions (T&amp;D)'!S$26))*(S2862+S2972+(S2863-S2972-S2863*'Assumptions (T&amp;D)'!$C$25)*'Assumptions (T&amp;D)'!$C$22)</f>
        <v>110.5291693</v>
      </c>
      <c r="T3025" s="377">
        <f>(1/(1-'Assumptions (T&amp;D)'!T$26))*(T2862+T2972+(T2863-T2972-T2863*'Assumptions (T&amp;D)'!$C$25)*'Assumptions (T&amp;D)'!$C$22)</f>
        <v>4.442339107</v>
      </c>
      <c r="U3025" s="377">
        <f>(1/(1-'Assumptions (T&amp;D)'!U$26))*(U2862+U2972+(U2863-U2972-U2863*'Assumptions (T&amp;D)'!$C$25)*'Assumptions (T&amp;D)'!$C$22)</f>
        <v>3.76254316</v>
      </c>
      <c r="V3025" s="377">
        <f>(1/(1-'Assumptions (T&amp;D)'!V$26))*(V2862+V2972+(V2863-V2972-V2863*'Assumptions (T&amp;D)'!$C$25)*'Assumptions (T&amp;D)'!$C$22)</f>
        <v>4.187825141</v>
      </c>
      <c r="W3025" s="377">
        <f>(1/(1-'Assumptions (T&amp;D)'!W$26))*(W2862+W2972+(W2863-W2972-W2863*'Assumptions (T&amp;D)'!$C$25)*'Assumptions (T&amp;D)'!$C$22)</f>
        <v>4.376794644</v>
      </c>
      <c r="X3025" s="377">
        <f>(1/(1-'Assumptions (T&amp;D)'!X$26))*(X2862+X2972+(X2863-X2972-X2863*'Assumptions (T&amp;D)'!$C$25)*'Assumptions (T&amp;D)'!$C$22)</f>
        <v>4.5162059</v>
      </c>
      <c r="Y3025" s="377">
        <f>(1/(1-'Assumptions (T&amp;D)'!Y$26))*(Y2862+Y2972+(Y2863-Y2972-Y2863*'Assumptions (T&amp;D)'!$C$25)*'Assumptions (T&amp;D)'!$C$22)</f>
        <v>4.66578039</v>
      </c>
      <c r="Z3025" s="377">
        <f>(1/(1-'Assumptions (T&amp;D)'!Z$26))*(Z2862+Z2972+(Z2863-Z2972-Z2863*'Assumptions (T&amp;D)'!$C$25)*'Assumptions (T&amp;D)'!$C$22)</f>
        <v>4.819332123</v>
      </c>
      <c r="AA3025" s="377">
        <f>(1/(1-'Assumptions (T&amp;D)'!AA$26))*(AA2862+AA2972+(AA2863-AA2972-AA2863*'Assumptions (T&amp;D)'!$C$25)*'Assumptions (T&amp;D)'!$C$22)</f>
        <v>4.976959855</v>
      </c>
      <c r="AB3025" s="377">
        <f>(1/(1-'Assumptions (T&amp;D)'!AB$26))*(AB2862+AB2972+(AB2863-AB2972-AB2863*'Assumptions (T&amp;D)'!$C$25)*'Assumptions (T&amp;D)'!$C$22)</f>
        <v>5.138764688</v>
      </c>
      <c r="AC3025" s="377">
        <f>(1/(1-'Assumptions (T&amp;D)'!AC$26))*(AC2862+AC2972+(AC2863-AC2972-AC2863*'Assumptions (T&amp;D)'!$C$25)*'Assumptions (T&amp;D)'!$C$22)</f>
        <v>5.304850128</v>
      </c>
      <c r="AD3025" s="377">
        <f>(1/(1-'Assumptions (T&amp;D)'!AD$26))*(AD2862+AD2972+(AD2863-AD2972-AD2863*'Assumptions (T&amp;D)'!$C$25)*'Assumptions (T&amp;D)'!$C$22)</f>
        <v>5.475322141</v>
      </c>
      <c r="AE3025" s="377">
        <f>(1/(1-'Assumptions (T&amp;D)'!AE$26))*(AE2862+AE2972+(AE2863-AE2972-AE2863*'Assumptions (T&amp;D)'!$C$25)*'Assumptions (T&amp;D)'!$C$22)</f>
        <v>5.650289208</v>
      </c>
      <c r="AF3025" s="377">
        <f>(1/(1-'Assumptions (T&amp;D)'!AF$26))*(AF2862+AF2972+(AF2863-AF2972-AF2863*'Assumptions (T&amp;D)'!$C$25)*'Assumptions (T&amp;D)'!$C$22)</f>
        <v>5.829862386</v>
      </c>
      <c r="AG3025" s="377">
        <f>(1/(1-'Assumptions (T&amp;D)'!AG$26))*(AG2862+AG2972+(AG2863-AG2972-AG2863*'Assumptions (T&amp;D)'!$C$25)*'Assumptions (T&amp;D)'!$C$22)</f>
        <v>6.014155362</v>
      </c>
      <c r="AH3025" s="377">
        <f>(1/(1-'Assumptions (T&amp;D)'!AH$26))*(AH2862+AH2972+(AH2863-AH2972-AH2863*'Assumptions (T&amp;D)'!$C$25)*'Assumptions (T&amp;D)'!$C$22)</f>
        <v>6.203284518</v>
      </c>
      <c r="AI3025" s="377">
        <f>(1/(1-'Assumptions (T&amp;D)'!AI$26))*(AI2862+AI2972+(AI2863-AI2972-AI2863*'Assumptions (T&amp;D)'!$C$25)*'Assumptions (T&amp;D)'!$C$22)</f>
        <v>6.397368995</v>
      </c>
      <c r="AJ3025" s="377">
        <f>(1/(1-'Assumptions (T&amp;D)'!AJ$26))*(AJ2862+AJ2972+(AJ2863-AJ2972-AJ2863*'Assumptions (T&amp;D)'!$C$25)*'Assumptions (T&amp;D)'!$C$22)</f>
        <v>6.596530748</v>
      </c>
      <c r="AK3025" s="377">
        <f>(1/(1-'Assumptions (T&amp;D)'!AK$26))*(AK2862+AK2972+(AK2863-AK2972-AK2863*'Assumptions (T&amp;D)'!$C$25)*'Assumptions (T&amp;D)'!$C$22)</f>
        <v>6.800894622</v>
      </c>
      <c r="AL3025" s="377">
        <f>(1/(1-'Assumptions (T&amp;D)'!AL$26))*(AL2862+AL2972+(AL2863-AL2972-AL2863*'Assumptions (T&amp;D)'!$C$25)*'Assumptions (T&amp;D)'!$C$22)</f>
        <v>7.010588408</v>
      </c>
      <c r="AM3025" s="377">
        <f>(1/(1-'Assumptions (T&amp;D)'!AM$26))*(AM2862+AM2972+(AM2863-AM2972-AM2863*'Assumptions (T&amp;D)'!$C$25)*'Assumptions (T&amp;D)'!$C$22)</f>
        <v>7.225742918</v>
      </c>
      <c r="AN3025" s="377">
        <f>(1/(1-'Assumptions (T&amp;D)'!AN$26))*(AN2862+AN2972+(AN2863-AN2972-AN2863*'Assumptions (T&amp;D)'!$C$25)*'Assumptions (T&amp;D)'!$C$22)</f>
        <v>7.446492052</v>
      </c>
      <c r="AO3025" s="377">
        <f>(1/(1-'Assumptions (T&amp;D)'!AO$26))*(AO2862+AO2972+(AO2863-AO2972-AO2863*'Assumptions (T&amp;D)'!$C$25)*'Assumptions (T&amp;D)'!$C$22)</f>
        <v>7.672972869</v>
      </c>
      <c r="AP3025" s="377">
        <f>(1/(1-'Assumptions (T&amp;D)'!AP$26))*(AP2862+AP2972+(AP2863-AP2972-AP2863*'Assumptions (T&amp;D)'!$C$25)*'Assumptions (T&amp;D)'!$C$22)</f>
        <v>7.905325659</v>
      </c>
      <c r="AQ3025" s="377">
        <f>(1/(1-'Assumptions (T&amp;D)'!AQ$26))*(AQ2862+AQ2972+(AQ2863-AQ2972-AQ2863*'Assumptions (T&amp;D)'!$C$25)*'Assumptions (T&amp;D)'!$C$22)</f>
        <v>8.143694016</v>
      </c>
      <c r="AR3025" s="377">
        <f>(1/(1-'Assumptions (T&amp;D)'!AR$26))*(AR2862+AR2972+(AR2863-AR2972-AR2863*'Assumptions (T&amp;D)'!$C$25)*'Assumptions (T&amp;D)'!$C$22)</f>
        <v>8.388224918</v>
      </c>
      <c r="AS3025" s="377">
        <f>(1/(1-'Assumptions (T&amp;D)'!AS$26))*(AS2862+AS2972+(AS2863-AS2972-AS2863*'Assumptions (T&amp;D)'!$C$25)*'Assumptions (T&amp;D)'!$C$22)</f>
        <v>8.639068801</v>
      </c>
      <c r="AT3025" s="377">
        <f>(1/(1-'Assumptions (T&amp;D)'!AT$26))*(AT2862+AT2972+(AT2863-AT2972-AT2863*'Assumptions (T&amp;D)'!$C$25)*'Assumptions (T&amp;D)'!$C$22)</f>
        <v>8.89637964</v>
      </c>
      <c r="AU3025" s="377">
        <f>(1/(1-'Assumptions (T&amp;D)'!AU$26))*(AU2862+AU2972+(AU2863-AU2972-AU2863*'Assumptions (T&amp;D)'!$C$25)*'Assumptions (T&amp;D)'!$C$22)</f>
        <v>9.160315027</v>
      </c>
      <c r="AV3025" s="377">
        <f>(1/(1-'Assumptions (T&amp;D)'!AV$26))*(AV2862+AV2972+(AV2863-AV2972-AV2863*'Assumptions (T&amp;D)'!$C$25)*'Assumptions (T&amp;D)'!$C$22)</f>
        <v>9.43103626</v>
      </c>
      <c r="AW3025" s="377">
        <f>(1/(1-'Assumptions (T&amp;D)'!AW$26))*(AW2862+AW2972+(AW2863-AW2972-AW2863*'Assumptions (T&amp;D)'!$C$25)*'Assumptions (T&amp;D)'!$C$22)</f>
        <v>9.708708422</v>
      </c>
      <c r="AX3025" s="377">
        <f>(1/(1-'Assumptions (T&amp;D)'!AX$26))*(AX2862+AX2972+(AX2863-AX2972-AX2863*'Assumptions (T&amp;D)'!$C$25)*'Assumptions (T&amp;D)'!$C$22)</f>
        <v>9.993500469</v>
      </c>
      <c r="AY3025" s="377">
        <f>(1/(1-'Assumptions (T&amp;D)'!AY$26))*(AY2862+AY2972+(AY2863-AY2972-AY2863*'Assumptions (T&amp;D)'!$C$25)*'Assumptions (T&amp;D)'!$C$22)</f>
        <v>10.28558532</v>
      </c>
      <c r="AZ3025" s="377">
        <f>(1/(1-'Assumptions (T&amp;D)'!AZ$26))*(AZ2862+AZ2972+(AZ2863-AZ2972-AZ2863*'Assumptions (T&amp;D)'!$C$25)*'Assumptions (T&amp;D)'!$C$22)</f>
        <v>10.58513995</v>
      </c>
      <c r="BA3025" s="377">
        <f>(1/(1-'Assumptions (T&amp;D)'!BA$26))*(BA2862+BA2972+(BA2863-BA2972-BA2863*'Assumptions (T&amp;D)'!$C$25)*'Assumptions (T&amp;D)'!$C$22)</f>
        <v>10.89082892</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31.88554689</v>
      </c>
      <c r="D3026" s="372">
        <f>IF(D3025-D2862-D2973-D2920&gt;0,(1-'Assumptions (T&amp;D)'!D$26)*(D3025-D2862-D2973+D2920)-D2867+D2868+Model!D2973,D3025-D2862-D2867+D2868+D2920)</f>
        <v>33.5922129</v>
      </c>
      <c r="E3026" s="372">
        <f>IF(E3025-E2862-E2973-E2920&gt;0,(1-'Assumptions (T&amp;D)'!E$26)*(E3025-E2862-E2973+E2920)-E2867+E2868+Model!E2973,E3025-E2862-E2867+E2868+E2920)</f>
        <v>35.42162592</v>
      </c>
      <c r="F3026" s="372">
        <f>IF(F3025-F2862-F2973-F2920&gt;0,(1-'Assumptions (T&amp;D)'!F$26)*(F3025-F2862-F2973+F2920)-F2867+F2868+Model!F2973,F3025-F2862-F2867+F2868+F2920)</f>
        <v>37.21428886</v>
      </c>
      <c r="G3026" s="372">
        <f>IF(G3025-G2862-G2973-G2920&gt;0,(1-'Assumptions (T&amp;D)'!G$26)*(G3025-G2862-G2973+G2920)-G2867+G2868+Model!G2973,G3025-G2862-G2867+G2868+G2920)</f>
        <v>38.97546645</v>
      </c>
      <c r="H3026" s="372">
        <f>IF(H3025-H2862-H2973-H2920&gt;0,(1-'Assumptions (T&amp;D)'!H$26)*(H3025-H2862-H2973+H2920)-H2867+H2868+Model!H2973,H3025-H2862-H2867+H2868+H2920)</f>
        <v>41.35998527</v>
      </c>
      <c r="I3026" s="372">
        <f>IF(I3025-I2862-I2973-I2920&gt;0,(1-'Assumptions (T&amp;D)'!I$26)*(I3025-I2862-I2973+I2920)-I2867+I2868+Model!I2973,I3025-I2862-I2867+I2868+I2920)</f>
        <v>43.18599981</v>
      </c>
      <c r="J3026" s="372">
        <f>IF(J3025-J2862-J2973-J2920&gt;0,(1-'Assumptions (T&amp;D)'!J$26)*(J3025-J2862-J2973+J2920)-J2867+J2868+Model!J2973,J3025-J2862-J2867+J2868+J2920)</f>
        <v>45.40750733</v>
      </c>
      <c r="K3026" s="372">
        <f>IF(K3025-K2862-K2973-K2920&gt;0,(1-'Assumptions (T&amp;D)'!K$26)*(K3025-K2862-K2973+K2920)-K2867+K2868+Model!K2973,K3025-K2862-K2867+K2868+K2920)</f>
        <v>47.5284535</v>
      </c>
      <c r="L3026" s="372">
        <f>IF(L3025-L2862-L2973-L2920&gt;0,(1-'Assumptions (T&amp;D)'!L$26)*(L3025-L2862-L2973+L2920)-L2867+L2868+Model!L2973,L3025-L2862-L2867+L2868+L2920)</f>
        <v>50.41946612</v>
      </c>
      <c r="M3026" s="372">
        <f>IF(M3025-M2862-M2973-M2920&gt;0,(1-'Assumptions (T&amp;D)'!M$26)*(M3025-M2862-M2973+M2920)-M2867+M2868+Model!M2973,M3025-M2862-M2867+M2868+M2920)</f>
        <v>53.53764766</v>
      </c>
      <c r="N3026" s="372">
        <f>IF(N3025-N2862-N2973-N2920&gt;0,(1-'Assumptions (T&amp;D)'!N$26)*(N3025-N2862-N2973+N2920)-N2867+N2868+Model!N2973,N3025-N2862-N2867+N2868+N2920)</f>
        <v>55.56731722</v>
      </c>
      <c r="O3026" s="372">
        <f>IF(O3025-O2862-O2973-O2920&gt;0,(1-'Assumptions (T&amp;D)'!O$26)*(O3025-O2862-O2973+O2920)-O2867+O2868+Model!O2973,O3025-O2862-O2867+O2868+O2920)</f>
        <v>57.8618025</v>
      </c>
      <c r="P3026" s="372">
        <f>IF(P3025-P2862-P2973-P2920&gt;0,(1-'Assumptions (T&amp;D)'!P$26)*(P3025-P2862-P2973+P2920)-P2867+P2868+Model!P2973,P3025-P2862-P2867+P2868+P2920)</f>
        <v>60.22824256</v>
      </c>
      <c r="Q3026" s="372">
        <f>IF(Q3025-Q2862-Q2973-Q2920&gt;0,(1-'Assumptions (T&amp;D)'!Q$26)*(Q3025-Q2862-Q2973+Q2920)-Q2867+Q2868+Model!Q2973,Q3025-Q2862-Q2867+Q2868+Q2920)</f>
        <v>62.86125922</v>
      </c>
      <c r="R3026" s="372">
        <f>IF(R3025-R2862-R2973-R2920&gt;0,(1-'Assumptions (T&amp;D)'!R$26)*(R3025-R2862-R2973+R2920)-R2867+R2868+Model!R2973,R3025-R2862-R2867+R2868+R2920)</f>
        <v>65.82788641</v>
      </c>
      <c r="S3026" s="372">
        <f>IF(S3025-S2862-S2973-S2920&gt;0,(1-'Assumptions (T&amp;D)'!S$26)*(S3025-S2862-S2973+S2920)-S2867+S2868+Model!S2973,S3025-S2862-S2867+S2868+S2920)</f>
        <v>69.12428092</v>
      </c>
      <c r="T3026" s="372">
        <f>IF(T3025-T2862-T2973-T2920&gt;0,(1-'Assumptions (T&amp;D)'!T$26)*(T3025-T2862-T2973+T2920)-T2867+T2868+Model!T2973,T3025-T2862-T2867+T2868+T2920)</f>
        <v>0.1775275723</v>
      </c>
      <c r="U3026" s="372">
        <f>IF(U3025-U2862-U2973-U2920&gt;0,(1-'Assumptions (T&amp;D)'!U$26)*(U3025-U2862-U2973+U2920)-U2867+U2868+Model!U2973,U3025-U2862-U2867+U2868+U2920)</f>
        <v>-0.2893986229</v>
      </c>
      <c r="V3026" s="372">
        <f>IF(V3025-V2862-V2973-V2920&gt;0,(1-'Assumptions (T&amp;D)'!V$26)*(V3025-V2862-V2973+V2920)-V2867+V2868+Model!V2973,V3025-V2862-V2867+V2868+V2920)</f>
        <v>-0.2321611249</v>
      </c>
      <c r="W3026" s="372">
        <f>IF(W3025-W2862-W2973-W2920&gt;0,(1-'Assumptions (T&amp;D)'!W$26)*(W3025-W2862-W2973+W2920)-W2867+W2868+Model!W2973,W3025-W2862-W2867+W2868+W2920)</f>
        <v>-0.2021536441</v>
      </c>
      <c r="X3026" s="372">
        <f>IF(X3025-X2862-X2973-X2920&gt;0,(1-'Assumptions (T&amp;D)'!X$26)*(X3025-X2862-X2973+X2920)-X2867+X2868+Model!X2973,X3025-X2862-X2867+X2868+X2920)</f>
        <v>-0.1993140393</v>
      </c>
      <c r="Y3026" s="372">
        <f>IF(Y3025-Y2862-Y2973-Y2920&gt;0,(1-'Assumptions (T&amp;D)'!Y$26)*(Y3025-Y2862-Y2973+Y2920)-Y2867+Y2868+Model!Y2973,Y3025-Y2862-Y2867+Y2868+Y2920)</f>
        <v>-0.1796562144</v>
      </c>
      <c r="Z3026" s="372">
        <f>IF(Z3025-Z2862-Z2973-Z2920&gt;0,(1-'Assumptions (T&amp;D)'!Z$26)*(Z3025-Z2862-Z2973+Z2920)-Z2867+Z2868+Model!Z2973,Z3025-Z2862-Z2867+Z2868+Z2920)</f>
        <v>-0.1514143926</v>
      </c>
      <c r="AA3026" s="372">
        <f>IF(AA3025-AA2862-AA2973-AA2920&gt;0,(1-'Assumptions (T&amp;D)'!AA$26)*(AA3025-AA2862-AA2973+AA2920)-AA2867+AA2868+Model!AA2973,AA3025-AA2862-AA2867+AA2868+AA2920)</f>
        <v>-0.1334193142</v>
      </c>
      <c r="AB3026" s="372">
        <f>IF(AB3025-AB2862-AB2973-AB2920&gt;0,(1-'Assumptions (T&amp;D)'!AB$26)*(AB3025-AB2862-AB2973+AB2920)-AB2867+AB2868+Model!AB2973,AB3025-AB2862-AB2867+AB2868+AB2920)</f>
        <v>-0.1119721254</v>
      </c>
      <c r="AC3026" s="372">
        <f>IF(AC3025-AC2862-AC2973-AC2920&gt;0,(1-'Assumptions (T&amp;D)'!AC$26)*(AC3025-AC2862-AC2973+AC2920)-AC2867+AC2868+Model!AC2973,AC3025-AC2862-AC2867+AC2868+AC2920)</f>
        <v>-0.09573585805</v>
      </c>
      <c r="AD3026" s="372">
        <f>IF(AD3025-AD2862-AD2973-AD2920&gt;0,(1-'Assumptions (T&amp;D)'!AD$26)*(AD3025-AD2862-AD2973+AD2920)-AD2867+AD2868+Model!AD2973,AD3025-AD2862-AD2867+AD2868+AD2920)</f>
        <v>-0.07353272581</v>
      </c>
      <c r="AE3026" s="372">
        <f>IF(AE3025-AE2862-AE2973-AE2920&gt;0,(1-'Assumptions (T&amp;D)'!AE$26)*(AE3025-AE2862-AE2973+AE2920)-AE2867+AE2868+Model!AE2973,AE3025-AE2862-AE2867+AE2868+AE2920)</f>
        <v>-0.05288301565</v>
      </c>
      <c r="AF3026" s="372">
        <f>IF(AF3025-AF2862-AF2973-AF2920&gt;0,(1-'Assumptions (T&amp;D)'!AF$26)*(AF3025-AF2862-AF2973+AF2920)-AF2867+AF2868+Model!AF2973,AF3025-AF2862-AF2867+AF2868+AF2920)</f>
        <v>-0.02619863204</v>
      </c>
      <c r="AG3026" s="372">
        <f>IF(AG3025-AG2862-AG2973-AG2920&gt;0,(1-'Assumptions (T&amp;D)'!AG$26)*(AG3025-AG2862-AG2973+AG2920)-AG2867+AG2868+Model!AG2973,AG3025-AG2862-AG2867+AG2868+AG2920)</f>
        <v>0.01116975244</v>
      </c>
      <c r="AH3026" s="372">
        <f>IF(AH3025-AH2862-AH2973-AH2920&gt;0,(1-'Assumptions (T&amp;D)'!AH$26)*(AH3025-AH2862-AH2973+AH2920)-AH2867+AH2868+Model!AH2973,AH3025-AH2862-AH2867+AH2868+AH2920)</f>
        <v>0.04555042781</v>
      </c>
      <c r="AI3026" s="372">
        <f>IF(AI3025-AI2862-AI2973-AI2920&gt;0,(1-'Assumptions (T&amp;D)'!AI$26)*(AI3025-AI2862-AI2973+AI2920)-AI2867+AI2868+Model!AI2973,AI3025-AI2862-AI2867+AI2868+AI2920)</f>
        <v>0.07636720835</v>
      </c>
      <c r="AJ3026" s="372">
        <f>IF(AJ3025-AJ2862-AJ2973-AJ2920&gt;0,(1-'Assumptions (T&amp;D)'!AJ$26)*(AJ3025-AJ2862-AJ2973+AJ2920)-AJ2867+AJ2868+Model!AJ2973,AJ3025-AJ2862-AJ2867+AJ2868+AJ2920)</f>
        <v>0.1062916777</v>
      </c>
      <c r="AK3026" s="372">
        <f>IF(AK3025-AK2862-AK2973-AK2920&gt;0,(1-'Assumptions (T&amp;D)'!AK$26)*(AK3025-AK2862-AK2973+AK2920)-AK2867+AK2868+Model!AK2973,AK3025-AK2862-AK2867+AK2868+AK2920)</f>
        <v>0.1370312182</v>
      </c>
      <c r="AL3026" s="372">
        <f>IF(AL3025-AL2862-AL2973-AL2920&gt;0,(1-'Assumptions (T&amp;D)'!AL$26)*(AL3025-AL2862-AL2973+AL2920)-AL2867+AL2868+Model!AL2973,AL3025-AL2862-AL2867+AL2868+AL2920)</f>
        <v>0.1663057215</v>
      </c>
      <c r="AM3026" s="372">
        <f>IF(AM3025-AM2862-AM2973-AM2920&gt;0,(1-'Assumptions (T&amp;D)'!AM$26)*(AM3025-AM2862-AM2973+AM2920)-AM2867+AM2868+Model!AM2973,AM3025-AM2862-AM2867+AM2868+AM2920)</f>
        <v>0.1968816092</v>
      </c>
      <c r="AN3026" s="372">
        <f>IF(AN3025-AN2862-AN2973-AN2920&gt;0,(1-'Assumptions (T&amp;D)'!AN$26)*(AN3025-AN2862-AN2973+AN2920)-AN2867+AN2868+Model!AN2973,AN3025-AN2862-AN2867+AN2868+AN2920)</f>
        <v>0.2296087784</v>
      </c>
      <c r="AO3026" s="372">
        <f>IF(AO3025-AO2862-AO2973-AO2920&gt;0,(1-'Assumptions (T&amp;D)'!AO$26)*(AO3025-AO2862-AO2973+AO2920)-AO2867+AO2868+Model!AO2973,AO3025-AO2862-AO2867+AO2868+AO2920)</f>
        <v>0.2641372279</v>
      </c>
      <c r="AP3026" s="372">
        <f>IF(AP3025-AP2862-AP2973-AP2920&gt;0,(1-'Assumptions (T&amp;D)'!AP$26)*(AP3025-AP2862-AP2973+AP2920)-AP2867+AP2868+Model!AP2973,AP3025-AP2862-AP2867+AP2868+AP2920)</f>
        <v>0.2999270278</v>
      </c>
      <c r="AQ3026" s="372">
        <f>IF(AQ3025-AQ2862-AQ2973-AQ2920&gt;0,(1-'Assumptions (T&amp;D)'!AQ$26)*(AQ3025-AQ2862-AQ2973+AQ2920)-AQ2867+AQ2868+Model!AQ2973,AQ3025-AQ2862-AQ2867+AQ2868+AQ2920)</f>
        <v>0.3369611687</v>
      </c>
      <c r="AR3026" s="372">
        <f>IF(AR3025-AR2862-AR2973-AR2920&gt;0,(1-'Assumptions (T&amp;D)'!AR$26)*(AR3025-AR2862-AR2973+AR2920)-AR2867+AR2868+Model!AR2973,AR3025-AR2862-AR2867+AR2868+AR2920)</f>
        <v>0.3752034072</v>
      </c>
      <c r="AS3026" s="372">
        <f>IF(AS3025-AS2862-AS2973-AS2920&gt;0,(1-'Assumptions (T&amp;D)'!AS$26)*(AS3025-AS2862-AS2973+AS2920)-AS2867+AS2868+Model!AS2973,AS3025-AS2862-AS2867+AS2868+AS2920)</f>
        <v>0.4145866171</v>
      </c>
      <c r="AT3026" s="372">
        <f>IF(AT3025-AT2862-AT2973-AT2920&gt;0,(1-'Assumptions (T&amp;D)'!AT$26)*(AT3025-AT2862-AT2973+AT2920)-AT2867+AT2868+Model!AT2973,AT3025-AT2862-AT2867+AT2868+AT2920)</f>
        <v>0.455245392</v>
      </c>
      <c r="AU3026" s="372">
        <f>IF(AU3025-AU2862-AU2973-AU2920&gt;0,(1-'Assumptions (T&amp;D)'!AU$26)*(AU3025-AU2862-AU2973+AU2920)-AU2867+AU2868+Model!AU2973,AU3025-AU2862-AU2867+AU2868+AU2920)</f>
        <v>0.4972147528</v>
      </c>
      <c r="AV3026" s="372">
        <f>IF(AV3025-AV2862-AV2973-AV2920&gt;0,(1-'Assumptions (T&amp;D)'!AV$26)*(AV3025-AV2862-AV2973+AV2920)-AV2867+AV2868+Model!AV2973,AV3025-AV2862-AV2867+AV2868+AV2920)</f>
        <v>0.5405306062</v>
      </c>
      <c r="AW3026" s="372">
        <f>IF(AW3025-AW2862-AW2973-AW2920&gt;0,(1-'Assumptions (T&amp;D)'!AW$26)*(AW3025-AW2862-AW2973+AW2920)-AW2867+AW2868+Model!AW2973,AW3025-AW2862-AW2867+AW2868+AW2920)</f>
        <v>0.5852297659</v>
      </c>
      <c r="AX3026" s="372">
        <f>IF(AX3025-AX2862-AX2973-AX2920&gt;0,(1-'Assumptions (T&amp;D)'!AX$26)*(AX3025-AX2862-AX2973+AX2920)-AX2867+AX2868+Model!AX2973,AX3025-AX2862-AX2867+AX2868+AX2920)</f>
        <v>0.6313499744</v>
      </c>
      <c r="AY3026" s="372">
        <f>IF(AY3025-AY2862-AY2973-AY2920&gt;0,(1-'Assumptions (T&amp;D)'!AY$26)*(AY3025-AY2862-AY2973+AY2920)-AY2867+AY2868+Model!AY2973,AY3025-AY2862-AY2867+AY2868+AY2920)</f>
        <v>0.6789299255</v>
      </c>
      <c r="AZ3026" s="372">
        <f>IF(AZ3025-AZ2862-AZ2973-AZ2920&gt;0,(1-'Assumptions (T&amp;D)'!AZ$26)*(AZ3025-AZ2862-AZ2973+AZ2920)-AZ2867+AZ2868+Model!AZ2973,AZ3025-AZ2862-AZ2867+AZ2868+AZ2920)</f>
        <v>0.728009287</v>
      </c>
      <c r="BA3026" s="372">
        <f>IF(BA3025-BA2862-BA2973-BA2920&gt;0,(1-'Assumptions (T&amp;D)'!BA$26)*(BA3025-BA2862-BA2973+BA2920)-BA2867+BA2868+Model!BA2973,BA3025-BA2862-BA2867+BA2868+BA2920)</f>
        <v>0.8015712966</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17.36382061</v>
      </c>
      <c r="D3027" s="372">
        <f>IF(D3025-D2862-D2973-D2920&gt;0,'Assumptions (T&amp;D)'!D$26*(D3025-D2862-D2973+D2920),0)</f>
        <v>18.26805615</v>
      </c>
      <c r="E3027" s="372">
        <f>IF(E3025-E2862-E2973-E2920&gt;0,'Assumptions (T&amp;D)'!E$26*(E3025-E2862-E2973+E2920),0)</f>
        <v>19.22177653</v>
      </c>
      <c r="F3027" s="372">
        <f>IF(F3025-F2862-F2973-F2920&gt;0,'Assumptions (T&amp;D)'!F$26*(F3025-F2862-F2973+F2920),0)</f>
        <v>20.18829829</v>
      </c>
      <c r="G3027" s="372">
        <f>IF(G3025-G2862-G2973-G2920&gt;0,'Assumptions (T&amp;D)'!G$26*(G3025-G2862-G2973+G2920),0)</f>
        <v>21.15615664</v>
      </c>
      <c r="H3027" s="372">
        <f>IF(H3025-H2862-H2973-H2920&gt;0,'Assumptions (T&amp;D)'!H$26*(H3025-H2862-H2973+H2920),0)</f>
        <v>22.41964528</v>
      </c>
      <c r="I3027" s="372">
        <f>IF(I3025-I2862-I2973-I2920&gt;0,'Assumptions (T&amp;D)'!I$26*(I3025-I2862-I2973+I2920),0)</f>
        <v>23.48531822</v>
      </c>
      <c r="J3027" s="372">
        <f>IF(J3025-J2862-J2973-J2920&gt;0,'Assumptions (T&amp;D)'!J$26*(J3025-J2862-J2973+J2920),0)</f>
        <v>24.68995423</v>
      </c>
      <c r="K3027" s="372">
        <f>IF(K3025-K2862-K2973-K2920&gt;0,'Assumptions (T&amp;D)'!K$26*(K3025-K2862-K2973+K2920),0)</f>
        <v>25.88852504</v>
      </c>
      <c r="L3027" s="372">
        <f>IF(L3025-L2862-L2973-L2920&gt;0,'Assumptions (T&amp;D)'!L$26*(L3025-L2862-L2973+L2920),0)</f>
        <v>27.34713962</v>
      </c>
      <c r="M3027" s="372">
        <f>IF(M3025-M2862-M2973-M2920&gt;0,'Assumptions (T&amp;D)'!M$26*(M3025-M2862-M2973+M2920),0)</f>
        <v>29.0499757</v>
      </c>
      <c r="N3027" s="372">
        <f>IF(N3025-N2862-N2973-N2920&gt;0,'Assumptions (T&amp;D)'!N$26*(N3025-N2862-N2973+N2920),0)</f>
        <v>30.10132417</v>
      </c>
      <c r="O3027" s="372">
        <f>IF(O3025-O2862-O2973-O2920&gt;0,'Assumptions (T&amp;D)'!O$26*(O3025-O2862-O2973+O2920),0)</f>
        <v>31.39662707</v>
      </c>
      <c r="P3027" s="372">
        <f>IF(P3025-P2862-P2973-P2920&gt;0,'Assumptions (T&amp;D)'!P$26*(P3025-P2862-P2973+P2920),0)</f>
        <v>32.66121047</v>
      </c>
      <c r="Q3027" s="372">
        <f>IF(Q3025-Q2862-Q2973-Q2920&gt;0,'Assumptions (T&amp;D)'!Q$26*(Q3025-Q2862-Q2973+Q2920),0)</f>
        <v>34.12114587</v>
      </c>
      <c r="R3027" s="372">
        <f>IF(R3025-R2862-R2973-R2920&gt;0,'Assumptions (T&amp;D)'!R$26*(R3025-R2862-R2973+R2920),0)</f>
        <v>35.77828406</v>
      </c>
      <c r="S3027" s="372">
        <f>IF(S3025-S2862-S2973-S2920&gt;0,'Assumptions (T&amp;D)'!S$26*(S3025-S2862-S2973+S2920),0)</f>
        <v>37.49860727</v>
      </c>
      <c r="T3027" s="372">
        <f>IF(T3025-T2862-T2973-T2920&gt;0,'Assumptions (T&amp;D)'!T$26*(T3025-T2862-T2973+T2920),0)</f>
        <v>0.32384408</v>
      </c>
      <c r="U3027" s="372">
        <f>IF(U3025-U2862-U2973-U2920&gt;0,'Assumptions (T&amp;D)'!U$26*(U3025-U2862-U2973+U2920),0)</f>
        <v>0.02587873207</v>
      </c>
      <c r="V3027" s="372">
        <f>IF(V3025-V2862-V2973-V2920&gt;0,'Assumptions (T&amp;D)'!V$26*(V3025-V2862-V2973+V2920),0)</f>
        <v>0.03706775855</v>
      </c>
      <c r="W3027" s="372">
        <f>IF(W3025-W2862-W2973-W2920&gt;0,'Assumptions (T&amp;D)'!W$26*(W3025-W2862-W2973+W2920),0)</f>
        <v>0.04072784924</v>
      </c>
      <c r="X3027" s="372">
        <f>IF(X3025-X2862-X2973-X2920&gt;0,'Assumptions (T&amp;D)'!X$26*(X3025-X2862-X2973+X2920),0)</f>
        <v>0.04514290349</v>
      </c>
      <c r="Y3027" s="372">
        <f>IF(Y3025-Y2862-Y2973-Y2920&gt;0,'Assumptions (T&amp;D)'!Y$26*(Y3025-Y2862-Y2973+Y2920),0)</f>
        <v>0.04941004967</v>
      </c>
      <c r="Z3027" s="372">
        <f>IF(Z3025-Z2862-Z2973-Z2920&gt;0,'Assumptions (T&amp;D)'!Z$26*(Z3025-Z2862-Z2973+Z2920),0)</f>
        <v>0.05342672158</v>
      </c>
      <c r="AA3027" s="372">
        <f>IF(AA3025-AA2862-AA2973-AA2920&gt;0,'Assumptions (T&amp;D)'!AA$26*(AA3025-AA2862-AA2973+AA2920),0)</f>
        <v>0.05787166546</v>
      </c>
      <c r="AB3027" s="372">
        <f>IF(AB3025-AB2862-AB2973-AB2920&gt;0,'Assumptions (T&amp;D)'!AB$26*(AB3025-AB2862-AB2973+AB2920),0)</f>
        <v>0.06262242698</v>
      </c>
      <c r="AC3027" s="372">
        <f>IF(AC3025-AC2862-AC2973-AC2920&gt;0,'Assumptions (T&amp;D)'!AC$26*(AC3025-AC2862-AC2973+AC2920),0)</f>
        <v>0.06860095628</v>
      </c>
      <c r="AD3027" s="372">
        <f>IF(AD3025-AD2862-AD2973-AD2920&gt;0,'Assumptions (T&amp;D)'!AD$26*(AD3025-AD2862-AD2973+AD2920),0)</f>
        <v>0.07634470013</v>
      </c>
      <c r="AE3027" s="372">
        <f>IF(AE3025-AE2862-AE2973-AE2920&gt;0,'Assumptions (T&amp;D)'!AE$26*(AE3025-AE2862-AE2973+AE2920),0)</f>
        <v>0.08551548812</v>
      </c>
      <c r="AF3027" s="372">
        <f>IF(AF3025-AF2862-AF2973-AF2920&gt;0,'Assumptions (T&amp;D)'!AF$26*(AF3025-AF2862-AF2973+AF2920),0)</f>
        <v>0.09459660619</v>
      </c>
      <c r="AG3027" s="372">
        <f>IF(AG3025-AG2862-AG2973-AG2920&gt;0,'Assumptions (T&amp;D)'!AG$26*(AG3025-AG2862-AG2973+AG2920),0)</f>
        <v>0.1029752056</v>
      </c>
      <c r="AH3027" s="372">
        <f>IF(AH3025-AH2862-AH2973-AH2920&gt;0,'Assumptions (T&amp;D)'!AH$26*(AH3025-AH2862-AH2973+AH2920),0)</f>
        <v>0.1112858416</v>
      </c>
      <c r="AI3027" s="372">
        <f>IF(AI3025-AI2862-AI2973-AI2920&gt;0,'Assumptions (T&amp;D)'!AI$26*(AI3025-AI2862-AI2973+AI2920),0)</f>
        <v>0.1200592651</v>
      </c>
      <c r="AJ3027" s="372">
        <f>IF(AJ3025-AJ2862-AJ2973-AJ2920&gt;0,'Assumptions (T&amp;D)'!AJ$26*(AJ3025-AJ2862-AJ2973+AJ2920),0)</f>
        <v>0.1298143658</v>
      </c>
      <c r="AK3027" s="372">
        <f>IF(AK3025-AK2862-AK2973-AK2920&gt;0,'Assumptions (T&amp;D)'!AK$26*(AK3025-AK2862-AK2973+AK2920),0)</f>
        <v>0.1403429575</v>
      </c>
      <c r="AL3027" s="372">
        <f>IF(AL3025-AL2862-AL2973-AL2920&gt;0,'Assumptions (T&amp;D)'!AL$26*(AL3025-AL2862-AL2973+AL2920),0)</f>
        <v>0.1528930443</v>
      </c>
      <c r="AM3027" s="372">
        <f>IF(AM3025-AM2862-AM2973-AM2920&gt;0,'Assumptions (T&amp;D)'!AM$26*(AM3025-AM2862-AM2973+AM2920),0)</f>
        <v>0.1663613939</v>
      </c>
      <c r="AN3027" s="372">
        <f>IF(AN3025-AN2862-AN2973-AN2920&gt;0,'Assumptions (T&amp;D)'!AN$26*(AN3025-AN2862-AN2973+AN2920),0)</f>
        <v>0.1791244484</v>
      </c>
      <c r="AO3027" s="372">
        <f>IF(AO3025-AO2862-AO2973-AO2920&gt;0,'Assumptions (T&amp;D)'!AO$26*(AO3025-AO2862-AO2973+AO2920),0)</f>
        <v>0.1915721434</v>
      </c>
      <c r="AP3027" s="372">
        <f>IF(AP3025-AP2862-AP2973-AP2920&gt;0,'Assumptions (T&amp;D)'!AP$26*(AP3025-AP2862-AP2973+AP2920),0)</f>
        <v>0.204285356</v>
      </c>
      <c r="AQ3027" s="372">
        <f>IF(AQ3025-AQ2862-AQ2973-AQ2920&gt;0,'Assumptions (T&amp;D)'!AQ$26*(AQ3025-AQ2862-AQ2973+AQ2920),0)</f>
        <v>0.2173230809</v>
      </c>
      <c r="AR3027" s="372">
        <f>IF(AR3025-AR2862-AR2973-AR2920&gt;0,'Assumptions (T&amp;D)'!AR$26*(AR3025-AR2862-AR2973+AR2920),0)</f>
        <v>0.2307646095</v>
      </c>
      <c r="AS3027" s="372">
        <f>IF(AS3025-AS2862-AS2973-AS2920&gt;0,'Assumptions (T&amp;D)'!AS$26*(AS3025-AS2862-AS2973+AS2920),0)</f>
        <v>0.2447212045</v>
      </c>
      <c r="AT3027" s="372">
        <f>IF(AT3025-AT2862-AT2973-AT2920&gt;0,'Assumptions (T&amp;D)'!AT$26*(AT3025-AT2862-AT2973+AT2920),0)</f>
        <v>0.2591035232</v>
      </c>
      <c r="AU3027" s="372">
        <f>IF(AU3025-AU2862-AU2973-AU2920&gt;0,'Assumptions (T&amp;D)'!AU$26*(AU3025-AU2862-AU2973+AU2920),0)</f>
        <v>0.2739229371</v>
      </c>
      <c r="AV3027" s="372">
        <f>IF(AV3025-AV2862-AV2973-AV2920&gt;0,'Assumptions (T&amp;D)'!AV$26*(AV3025-AV2862-AV2973+AV2920),0)</f>
        <v>0.2891911009</v>
      </c>
      <c r="AW3027" s="372">
        <f>IF(AW3025-AW2862-AW2973-AW2920&gt;0,'Assumptions (T&amp;D)'!AW$26*(AW3025-AW2862-AW2973+AW2920),0)</f>
        <v>0.3049199591</v>
      </c>
      <c r="AX3027" s="372">
        <f>IF(AX3025-AX2862-AX2973-AX2920&gt;0,'Assumptions (T&amp;D)'!AX$26*(AX3025-AX2862-AX2973+AX2920),0)</f>
        <v>0.3211217528</v>
      </c>
      <c r="AY3027" s="372">
        <f>IF(AY3025-AY2862-AY2973-AY2920&gt;0,'Assumptions (T&amp;D)'!AY$26*(AY3025-AY2862-AY2973+AY2920),0)</f>
        <v>0.3378090271</v>
      </c>
      <c r="AZ3027" s="372">
        <f>IF(AZ3025-AZ2862-AZ2973-AZ2920&gt;0,'Assumptions (T&amp;D)'!AZ$26*(AZ3025-AZ2862-AZ2973+AZ2920),0)</f>
        <v>0.3549946383</v>
      </c>
      <c r="BA3027" s="372">
        <f>IF(BA3025-BA2862-BA2973-BA2920&gt;0,'Assumptions (T&amp;D)'!BA$26*(BA3025-BA2862-BA2973+BA2920),0)</f>
        <v>0.3728308217</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273816.4</v>
      </c>
      <c r="C22" s="428">
        <v>287046.8</v>
      </c>
      <c r="D22" s="428">
        <v>298263.2</v>
      </c>
      <c r="E22" s="428">
        <v>315784.8</v>
      </c>
      <c r="F22" s="428">
        <v>333910.6</v>
      </c>
      <c r="G22" s="428">
        <v>357535.6</v>
      </c>
      <c r="H22" s="428">
        <v>385902.5</v>
      </c>
      <c r="I22" s="428">
        <v>413850.7</v>
      </c>
      <c r="J22" s="428">
        <v>440933.6</v>
      </c>
      <c r="K22" s="428">
        <v>425103.0</v>
      </c>
      <c r="L22" s="428">
        <v>445379.7</v>
      </c>
      <c r="M22" s="428">
        <v>482685.0</v>
      </c>
      <c r="N22" s="428">
        <v>511020.2</v>
      </c>
      <c r="O22" s="428">
        <v>532140.0</v>
      </c>
      <c r="P22" s="428">
        <v>559107.0</v>
      </c>
      <c r="Q22" s="428">
        <v>556403.3</v>
      </c>
      <c r="R22" s="428">
        <v>551403.6</v>
      </c>
      <c r="S22" s="428">
        <v>572316.1</v>
      </c>
      <c r="T22" s="428">
        <v>602947.2</v>
      </c>
      <c r="U22" s="428">
        <v>616579.6</v>
      </c>
      <c r="V22" s="235">
        <f t="shared" ref="V22:AZ22" si="22">U22*(1+V14)</f>
        <v>641022.1766</v>
      </c>
      <c r="W22" s="235">
        <f t="shared" si="22"/>
        <v>666433.7108</v>
      </c>
      <c r="X22" s="235">
        <f t="shared" si="22"/>
        <v>692852.6144</v>
      </c>
      <c r="Y22" s="235">
        <f t="shared" si="22"/>
        <v>720318.8217</v>
      </c>
      <c r="Z22" s="235">
        <f t="shared" si="22"/>
        <v>748873.85</v>
      </c>
      <c r="AA22" s="235">
        <f t="shared" si="22"/>
        <v>778560.8627</v>
      </c>
      <c r="AB22" s="235">
        <f t="shared" si="22"/>
        <v>809424.7342</v>
      </c>
      <c r="AC22" s="235">
        <f t="shared" si="22"/>
        <v>841512.1176</v>
      </c>
      <c r="AD22" s="235">
        <f t="shared" si="22"/>
        <v>874871.5158</v>
      </c>
      <c r="AE22" s="235">
        <f t="shared" si="22"/>
        <v>909553.3541</v>
      </c>
      <c r="AF22" s="235">
        <f t="shared" si="22"/>
        <v>945610.0571</v>
      </c>
      <c r="AG22" s="235">
        <f t="shared" si="22"/>
        <v>983096.1274</v>
      </c>
      <c r="AH22" s="235">
        <f t="shared" si="22"/>
        <v>1022068.228</v>
      </c>
      <c r="AI22" s="235">
        <f t="shared" si="22"/>
        <v>1062585.269</v>
      </c>
      <c r="AJ22" s="235">
        <f t="shared" si="22"/>
        <v>1104708.495</v>
      </c>
      <c r="AK22" s="235">
        <f t="shared" si="22"/>
        <v>1148501.579</v>
      </c>
      <c r="AL22" s="235">
        <f t="shared" si="22"/>
        <v>1194030.717</v>
      </c>
      <c r="AM22" s="235">
        <f t="shared" si="22"/>
        <v>1241364.731</v>
      </c>
      <c r="AN22" s="235">
        <f t="shared" si="22"/>
        <v>1290575.169</v>
      </c>
      <c r="AO22" s="235">
        <f t="shared" si="22"/>
        <v>1341736.418</v>
      </c>
      <c r="AP22" s="235">
        <f t="shared" si="22"/>
        <v>1394925.812</v>
      </c>
      <c r="AQ22" s="235">
        <f t="shared" si="22"/>
        <v>1450223.751</v>
      </c>
      <c r="AR22" s="235">
        <f t="shared" si="22"/>
        <v>1507713.822</v>
      </c>
      <c r="AS22" s="235">
        <f t="shared" si="22"/>
        <v>1567482.926</v>
      </c>
      <c r="AT22" s="235">
        <f t="shared" si="22"/>
        <v>1629621.41</v>
      </c>
      <c r="AU22" s="235">
        <f t="shared" si="22"/>
        <v>1694223.201</v>
      </c>
      <c r="AV22" s="235">
        <f t="shared" si="22"/>
        <v>1761385.949</v>
      </c>
      <c r="AW22" s="235">
        <f t="shared" si="22"/>
        <v>1831211.176</v>
      </c>
      <c r="AX22" s="235">
        <f t="shared" si="22"/>
        <v>1903804.43</v>
      </c>
      <c r="AY22" s="235">
        <f t="shared" si="22"/>
        <v>1979275.441</v>
      </c>
      <c r="AZ22" s="235">
        <f t="shared" si="22"/>
        <v>2057738.289</v>
      </c>
    </row>
    <row r="23" ht="15.75" customHeight="1">
      <c r="A23" s="61" t="s">
        <v>480</v>
      </c>
      <c r="B23" s="426">
        <f t="shared" ref="B23:AZ23" si="23">B$22*$S$18/B$18</f>
        <v>378031.5755</v>
      </c>
      <c r="C23" s="426">
        <f t="shared" si="23"/>
        <v>387791.6146</v>
      </c>
      <c r="D23" s="426">
        <f t="shared" si="23"/>
        <v>396670.3119</v>
      </c>
      <c r="E23" s="426">
        <f t="shared" si="23"/>
        <v>412315.6673</v>
      </c>
      <c r="F23" s="426">
        <f t="shared" si="23"/>
        <v>424552.4609</v>
      </c>
      <c r="G23" s="426">
        <f t="shared" si="23"/>
        <v>440858.2603</v>
      </c>
      <c r="H23" s="426">
        <f t="shared" si="23"/>
        <v>461859.1483</v>
      </c>
      <c r="I23" s="426">
        <f t="shared" si="23"/>
        <v>482350.9295</v>
      </c>
      <c r="J23" s="426">
        <f t="shared" si="23"/>
        <v>504110.9626</v>
      </c>
      <c r="K23" s="426">
        <f t="shared" si="23"/>
        <v>482335.123</v>
      </c>
      <c r="L23" s="426">
        <f t="shared" si="23"/>
        <v>499521.0165</v>
      </c>
      <c r="M23" s="426">
        <f t="shared" si="23"/>
        <v>530284.0483</v>
      </c>
      <c r="N23" s="426">
        <f t="shared" si="23"/>
        <v>550849.0605</v>
      </c>
      <c r="O23" s="426">
        <f t="shared" si="23"/>
        <v>563722.0148</v>
      </c>
      <c r="P23" s="426">
        <f t="shared" si="23"/>
        <v>581529.0859</v>
      </c>
      <c r="Q23" s="426">
        <f t="shared" si="23"/>
        <v>572752.647</v>
      </c>
      <c r="R23" s="426">
        <f t="shared" si="23"/>
        <v>561789.948</v>
      </c>
      <c r="S23" s="426">
        <f t="shared" si="23"/>
        <v>572316.1</v>
      </c>
      <c r="T23" s="426">
        <f t="shared" si="23"/>
        <v>588608.9761</v>
      </c>
      <c r="U23" s="422">
        <f t="shared" si="23"/>
        <v>590399.1131</v>
      </c>
      <c r="V23" s="429">
        <f t="shared" si="23"/>
        <v>602058.2972</v>
      </c>
      <c r="W23" s="429">
        <f t="shared" si="23"/>
        <v>613947.7266</v>
      </c>
      <c r="X23" s="429">
        <f t="shared" si="23"/>
        <v>626071.9481</v>
      </c>
      <c r="Y23" s="429">
        <f t="shared" si="23"/>
        <v>638435.5984</v>
      </c>
      <c r="Z23" s="429">
        <f t="shared" si="23"/>
        <v>651043.4056</v>
      </c>
      <c r="AA23" s="429">
        <f t="shared" si="23"/>
        <v>663900.1915</v>
      </c>
      <c r="AB23" s="429">
        <f t="shared" si="23"/>
        <v>677010.8728</v>
      </c>
      <c r="AC23" s="429">
        <f t="shared" si="23"/>
        <v>690380.4634</v>
      </c>
      <c r="AD23" s="429">
        <f t="shared" si="23"/>
        <v>704014.0763</v>
      </c>
      <c r="AE23" s="429">
        <f t="shared" si="23"/>
        <v>717916.9254</v>
      </c>
      <c r="AF23" s="429">
        <f t="shared" si="23"/>
        <v>732094.3275</v>
      </c>
      <c r="AG23" s="429">
        <f t="shared" si="23"/>
        <v>746551.7046</v>
      </c>
      <c r="AH23" s="429">
        <f t="shared" si="23"/>
        <v>761294.5855</v>
      </c>
      <c r="AI23" s="429">
        <f t="shared" si="23"/>
        <v>776328.6084</v>
      </c>
      <c r="AJ23" s="429">
        <f t="shared" si="23"/>
        <v>791659.5227</v>
      </c>
      <c r="AK23" s="429">
        <f t="shared" si="23"/>
        <v>807293.1915</v>
      </c>
      <c r="AL23" s="429">
        <f t="shared" si="23"/>
        <v>823235.5935</v>
      </c>
      <c r="AM23" s="429">
        <f t="shared" si="23"/>
        <v>839492.8255</v>
      </c>
      <c r="AN23" s="429">
        <f t="shared" si="23"/>
        <v>856071.105</v>
      </c>
      <c r="AO23" s="429">
        <f t="shared" si="23"/>
        <v>872976.7717</v>
      </c>
      <c r="AP23" s="429">
        <f t="shared" si="23"/>
        <v>890216.2911</v>
      </c>
      <c r="AQ23" s="429">
        <f t="shared" si="23"/>
        <v>907796.256</v>
      </c>
      <c r="AR23" s="429">
        <f t="shared" si="23"/>
        <v>925723.3895</v>
      </c>
      <c r="AS23" s="429">
        <f t="shared" si="23"/>
        <v>944004.5476</v>
      </c>
      <c r="AT23" s="429">
        <f t="shared" si="23"/>
        <v>962646.7214</v>
      </c>
      <c r="AU23" s="429">
        <f t="shared" si="23"/>
        <v>981657.0403</v>
      </c>
      <c r="AV23" s="429">
        <f t="shared" si="23"/>
        <v>1001042.774</v>
      </c>
      <c r="AW23" s="429">
        <f t="shared" si="23"/>
        <v>1020811.337</v>
      </c>
      <c r="AX23" s="429">
        <f t="shared" si="23"/>
        <v>1040970.289</v>
      </c>
      <c r="AY23" s="429">
        <f t="shared" si="23"/>
        <v>1061527.34</v>
      </c>
      <c r="AZ23" s="429">
        <f t="shared" si="23"/>
        <v>1082490.35</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9.259733</v>
      </c>
      <c r="C28" s="433">
        <v>9.286132</v>
      </c>
      <c r="D28" s="433">
        <v>9.329095</v>
      </c>
      <c r="E28" s="433">
        <v>9.369085</v>
      </c>
      <c r="F28" s="433">
        <v>9.424077</v>
      </c>
      <c r="G28" s="433">
        <v>9.476975</v>
      </c>
      <c r="H28" s="433">
        <v>9.562169</v>
      </c>
      <c r="I28" s="433">
        <v>9.646019</v>
      </c>
      <c r="J28" s="433">
        <v>9.730123</v>
      </c>
      <c r="K28" s="433">
        <v>9.834994</v>
      </c>
      <c r="L28" s="433">
        <v>9.942262</v>
      </c>
      <c r="M28" s="433">
        <v>10.006014</v>
      </c>
      <c r="N28" s="433">
        <v>10.091896</v>
      </c>
      <c r="O28" s="433">
        <v>10.176398</v>
      </c>
      <c r="P28" s="433">
        <v>10.245255</v>
      </c>
      <c r="Q28" s="433">
        <v>10.318795</v>
      </c>
      <c r="R28" s="433">
        <v>10.361199</v>
      </c>
      <c r="S28" s="433">
        <v>10.389366</v>
      </c>
      <c r="T28" s="433">
        <v>10.426164</v>
      </c>
      <c r="U28" s="253">
        <f>(V28+T28)/2</f>
        <v>10.50076163</v>
      </c>
      <c r="V28" s="433">
        <v>10.5753592508</v>
      </c>
      <c r="W28" s="253">
        <f t="shared" ref="W28:AE28" si="35">($AF28-$V28)*0.1+V28</f>
        <v>10.64302734</v>
      </c>
      <c r="X28" s="253">
        <f t="shared" si="35"/>
        <v>10.71069543</v>
      </c>
      <c r="Y28" s="253">
        <f t="shared" si="35"/>
        <v>10.77836352</v>
      </c>
      <c r="Z28" s="253">
        <f t="shared" si="35"/>
        <v>10.84603161</v>
      </c>
      <c r="AA28" s="253">
        <f t="shared" si="35"/>
        <v>10.9136997</v>
      </c>
      <c r="AB28" s="253">
        <f t="shared" si="35"/>
        <v>10.98136779</v>
      </c>
      <c r="AC28" s="253">
        <f t="shared" si="35"/>
        <v>11.04903588</v>
      </c>
      <c r="AD28" s="253">
        <f t="shared" si="35"/>
        <v>11.11670397</v>
      </c>
      <c r="AE28" s="253">
        <f t="shared" si="35"/>
        <v>11.18437206</v>
      </c>
      <c r="AF28" s="433">
        <v>11.2520401506</v>
      </c>
      <c r="AG28" s="253">
        <f t="shared" ref="AG28:AO28" si="36">($AP28-$AF28)*0.1+AF28</f>
        <v>11.3034459</v>
      </c>
      <c r="AH28" s="253">
        <f t="shared" si="36"/>
        <v>11.35485166</v>
      </c>
      <c r="AI28" s="253">
        <f t="shared" si="36"/>
        <v>11.40625741</v>
      </c>
      <c r="AJ28" s="253">
        <f t="shared" si="36"/>
        <v>11.45766317</v>
      </c>
      <c r="AK28" s="253">
        <f t="shared" si="36"/>
        <v>11.50906892</v>
      </c>
      <c r="AL28" s="253">
        <f t="shared" si="36"/>
        <v>11.56047468</v>
      </c>
      <c r="AM28" s="253">
        <f t="shared" si="36"/>
        <v>11.61188043</v>
      </c>
      <c r="AN28" s="253">
        <f t="shared" si="36"/>
        <v>11.66328618</v>
      </c>
      <c r="AO28" s="253">
        <f t="shared" si="36"/>
        <v>11.71469194</v>
      </c>
      <c r="AP28" s="433">
        <v>11.766097693</v>
      </c>
      <c r="AQ28" s="253">
        <f t="shared" ref="AQ28:AY28" si="37">($AZ28-$AP28)*0.1+AP28</f>
        <v>11.8213465</v>
      </c>
      <c r="AR28" s="253">
        <f t="shared" si="37"/>
        <v>11.8765953</v>
      </c>
      <c r="AS28" s="253">
        <f t="shared" si="37"/>
        <v>11.93184411</v>
      </c>
      <c r="AT28" s="253">
        <f t="shared" si="37"/>
        <v>11.98709291</v>
      </c>
      <c r="AU28" s="253">
        <f t="shared" si="37"/>
        <v>12.04234172</v>
      </c>
      <c r="AV28" s="253">
        <f t="shared" si="37"/>
        <v>12.09759052</v>
      </c>
      <c r="AW28" s="253">
        <f t="shared" si="37"/>
        <v>12.15283933</v>
      </c>
      <c r="AX28" s="253">
        <f t="shared" si="37"/>
        <v>12.20808813</v>
      </c>
      <c r="AY28" s="253">
        <f t="shared" si="37"/>
        <v>12.26333694</v>
      </c>
      <c r="AZ28" s="433">
        <v>12.318585741</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0.134719</v>
      </c>
      <c r="C3" s="440">
        <v>0.128047</v>
      </c>
      <c r="D3" s="440">
        <v>0.130937</v>
      </c>
      <c r="E3" s="440">
        <v>0.126898</v>
      </c>
      <c r="F3" s="440">
        <v>0.126342</v>
      </c>
      <c r="G3" s="440">
        <v>0.118389</v>
      </c>
      <c r="H3" s="440">
        <v>0.112469</v>
      </c>
      <c r="I3" s="440">
        <v>0.124878</v>
      </c>
      <c r="J3" s="440">
        <v>0.135091</v>
      </c>
      <c r="K3" s="440">
        <v>0.131285</v>
      </c>
      <c r="L3" s="440">
        <v>0.129589</v>
      </c>
      <c r="M3" s="440">
        <v>0.129752</v>
      </c>
      <c r="N3" s="440">
        <v>0.110835</v>
      </c>
      <c r="O3" s="440">
        <v>0.139654</v>
      </c>
      <c r="P3" s="440">
        <v>0.147657</v>
      </c>
      <c r="Q3" s="440">
        <v>0.137767</v>
      </c>
      <c r="R3" s="440">
        <v>0.127203</v>
      </c>
      <c r="S3" s="440">
        <v>0.131318</v>
      </c>
      <c r="T3" s="168">
        <f t="shared" ref="T3:AY3" si="1">$S$3+(T$1-$S$1)/($AZ$1-$S$1)*($AZ$3-$S$3)</f>
        <v>0.1316954852</v>
      </c>
      <c r="U3" s="168">
        <f t="shared" si="1"/>
        <v>0.1320729705</v>
      </c>
      <c r="V3" s="168">
        <f t="shared" si="1"/>
        <v>0.1324504557</v>
      </c>
      <c r="W3" s="168">
        <f t="shared" si="1"/>
        <v>0.132827941</v>
      </c>
      <c r="X3" s="168">
        <f t="shared" si="1"/>
        <v>0.1332054262</v>
      </c>
      <c r="Y3" s="168">
        <f t="shared" si="1"/>
        <v>0.1335829115</v>
      </c>
      <c r="Z3" s="168">
        <f t="shared" si="1"/>
        <v>0.1339603967</v>
      </c>
      <c r="AA3" s="168">
        <f t="shared" si="1"/>
        <v>0.134337882</v>
      </c>
      <c r="AB3" s="168">
        <f t="shared" si="1"/>
        <v>0.1347153672</v>
      </c>
      <c r="AC3" s="168">
        <f t="shared" si="1"/>
        <v>0.1350928525</v>
      </c>
      <c r="AD3" s="168">
        <f t="shared" si="1"/>
        <v>0.1354703377</v>
      </c>
      <c r="AE3" s="168">
        <f t="shared" si="1"/>
        <v>0.135847823</v>
      </c>
      <c r="AF3" s="168">
        <f t="shared" si="1"/>
        <v>0.1362253082</v>
      </c>
      <c r="AG3" s="168">
        <f t="shared" si="1"/>
        <v>0.1366027935</v>
      </c>
      <c r="AH3" s="168">
        <f t="shared" si="1"/>
        <v>0.1369802787</v>
      </c>
      <c r="AI3" s="168">
        <f t="shared" si="1"/>
        <v>0.137357764</v>
      </c>
      <c r="AJ3" s="168">
        <f t="shared" si="1"/>
        <v>0.1377352492</v>
      </c>
      <c r="AK3" s="168">
        <f t="shared" si="1"/>
        <v>0.1381127344</v>
      </c>
      <c r="AL3" s="168">
        <f t="shared" si="1"/>
        <v>0.1384902197</v>
      </c>
      <c r="AM3" s="168">
        <f t="shared" si="1"/>
        <v>0.1388677049</v>
      </c>
      <c r="AN3" s="168">
        <f t="shared" si="1"/>
        <v>0.1392451902</v>
      </c>
      <c r="AO3" s="168">
        <f t="shared" si="1"/>
        <v>0.1396226754</v>
      </c>
      <c r="AP3" s="168">
        <f t="shared" si="1"/>
        <v>0.1400001607</v>
      </c>
      <c r="AQ3" s="168">
        <f t="shared" si="1"/>
        <v>0.1403776459</v>
      </c>
      <c r="AR3" s="168">
        <f t="shared" si="1"/>
        <v>0.1407551312</v>
      </c>
      <c r="AS3" s="168">
        <f t="shared" si="1"/>
        <v>0.1411326164</v>
      </c>
      <c r="AT3" s="168">
        <f t="shared" si="1"/>
        <v>0.1415101017</v>
      </c>
      <c r="AU3" s="168">
        <f t="shared" si="1"/>
        <v>0.1418875869</v>
      </c>
      <c r="AV3" s="168">
        <f t="shared" si="1"/>
        <v>0.1422650722</v>
      </c>
      <c r="AW3" s="168">
        <f t="shared" si="1"/>
        <v>0.1426425574</v>
      </c>
      <c r="AX3" s="168">
        <f t="shared" si="1"/>
        <v>0.1430200427</v>
      </c>
      <c r="AY3" s="168">
        <f t="shared" si="1"/>
        <v>0.1433975279</v>
      </c>
      <c r="AZ3" s="205">
        <v>0.143775013147272</v>
      </c>
    </row>
    <row r="4">
      <c r="A4" s="439" t="s">
        <v>487</v>
      </c>
      <c r="B4" s="441"/>
      <c r="C4" s="441"/>
      <c r="D4" s="441"/>
      <c r="E4" s="441"/>
      <c r="F4" s="441"/>
      <c r="G4" s="441"/>
      <c r="H4" s="441"/>
      <c r="I4" s="441"/>
      <c r="J4" s="441"/>
      <c r="K4" s="441"/>
      <c r="L4" s="441"/>
      <c r="M4" s="441"/>
      <c r="N4" s="441"/>
      <c r="O4" s="441"/>
      <c r="P4" s="441"/>
      <c r="Q4" s="441"/>
      <c r="R4" s="442">
        <v>0.0541633504552985</v>
      </c>
      <c r="S4" s="168">
        <f t="shared" ref="S4:AY4" si="2">$R$4+(S$1-$R$1)/($AZ$1-$R$1)*($AZ$4-$R$4)</f>
        <v>0.05427434842</v>
      </c>
      <c r="T4" s="168">
        <f t="shared" si="2"/>
        <v>0.05438534638</v>
      </c>
      <c r="U4" s="168">
        <f t="shared" si="2"/>
        <v>0.05449634434</v>
      </c>
      <c r="V4" s="168">
        <f t="shared" si="2"/>
        <v>0.0546073423</v>
      </c>
      <c r="W4" s="168">
        <f t="shared" si="2"/>
        <v>0.05471834027</v>
      </c>
      <c r="X4" s="168">
        <f t="shared" si="2"/>
        <v>0.05482933823</v>
      </c>
      <c r="Y4" s="168">
        <f t="shared" si="2"/>
        <v>0.05494033619</v>
      </c>
      <c r="Z4" s="168">
        <f t="shared" si="2"/>
        <v>0.05505133415</v>
      </c>
      <c r="AA4" s="168">
        <f t="shared" si="2"/>
        <v>0.05516233211</v>
      </c>
      <c r="AB4" s="168">
        <f t="shared" si="2"/>
        <v>0.05527333008</v>
      </c>
      <c r="AC4" s="168">
        <f t="shared" si="2"/>
        <v>0.05538432804</v>
      </c>
      <c r="AD4" s="168">
        <f t="shared" si="2"/>
        <v>0.055495326</v>
      </c>
      <c r="AE4" s="168">
        <f t="shared" si="2"/>
        <v>0.05560632396</v>
      </c>
      <c r="AF4" s="168">
        <f t="shared" si="2"/>
        <v>0.05571732193</v>
      </c>
      <c r="AG4" s="168">
        <f t="shared" si="2"/>
        <v>0.05582831989</v>
      </c>
      <c r="AH4" s="168">
        <f t="shared" si="2"/>
        <v>0.05593931785</v>
      </c>
      <c r="AI4" s="168">
        <f t="shared" si="2"/>
        <v>0.05605031581</v>
      </c>
      <c r="AJ4" s="168">
        <f t="shared" si="2"/>
        <v>0.05616131377</v>
      </c>
      <c r="AK4" s="168">
        <f t="shared" si="2"/>
        <v>0.05627231174</v>
      </c>
      <c r="AL4" s="168">
        <f t="shared" si="2"/>
        <v>0.0563833097</v>
      </c>
      <c r="AM4" s="168">
        <f t="shared" si="2"/>
        <v>0.05649430766</v>
      </c>
      <c r="AN4" s="168">
        <f t="shared" si="2"/>
        <v>0.05660530562</v>
      </c>
      <c r="AO4" s="168">
        <f t="shared" si="2"/>
        <v>0.05671630358</v>
      </c>
      <c r="AP4" s="168">
        <f t="shared" si="2"/>
        <v>0.05682730155</v>
      </c>
      <c r="AQ4" s="168">
        <f t="shared" si="2"/>
        <v>0.05693829951</v>
      </c>
      <c r="AR4" s="168">
        <f t="shared" si="2"/>
        <v>0.05704929747</v>
      </c>
      <c r="AS4" s="168">
        <f t="shared" si="2"/>
        <v>0.05716029543</v>
      </c>
      <c r="AT4" s="168">
        <f t="shared" si="2"/>
        <v>0.05727129339</v>
      </c>
      <c r="AU4" s="168">
        <f t="shared" si="2"/>
        <v>0.05738229136</v>
      </c>
      <c r="AV4" s="168">
        <f t="shared" si="2"/>
        <v>0.05749328932</v>
      </c>
      <c r="AW4" s="168">
        <f t="shared" si="2"/>
        <v>0.05760428728</v>
      </c>
      <c r="AX4" s="168">
        <f t="shared" si="2"/>
        <v>0.05771528524</v>
      </c>
      <c r="AY4" s="168">
        <f t="shared" si="2"/>
        <v>0.05782628321</v>
      </c>
      <c r="AZ4" s="443">
        <f>Inputs!H18</f>
        <v>0.05793728117</v>
      </c>
    </row>
    <row r="5">
      <c r="A5" s="439" t="s">
        <v>488</v>
      </c>
      <c r="B5" s="441"/>
      <c r="C5" s="441"/>
      <c r="D5" s="441"/>
      <c r="E5" s="441"/>
      <c r="F5" s="441"/>
      <c r="G5" s="441"/>
      <c r="H5" s="441"/>
      <c r="I5" s="441"/>
      <c r="J5" s="441"/>
      <c r="K5" s="441"/>
      <c r="L5" s="441"/>
      <c r="M5" s="441"/>
      <c r="N5" s="441"/>
      <c r="O5" s="441"/>
      <c r="P5" s="441"/>
      <c r="Q5" s="441"/>
      <c r="R5" s="442">
        <v>0.112977649544702</v>
      </c>
      <c r="S5" s="168">
        <f t="shared" ref="S5:AY5" si="3">$R$5+(S$1-$R$1)/($AZ$1-$R$1)*($AZ$5-$R$5)</f>
        <v>0.1135284393</v>
      </c>
      <c r="T5" s="168">
        <f t="shared" si="3"/>
        <v>0.1140792292</v>
      </c>
      <c r="U5" s="168">
        <f t="shared" si="3"/>
        <v>0.114630019</v>
      </c>
      <c r="V5" s="168">
        <f t="shared" si="3"/>
        <v>0.1151808088</v>
      </c>
      <c r="W5" s="168">
        <f t="shared" si="3"/>
        <v>0.1157315986</v>
      </c>
      <c r="X5" s="168">
        <f t="shared" si="3"/>
        <v>0.1162823884</v>
      </c>
      <c r="Y5" s="168">
        <f t="shared" si="3"/>
        <v>0.1168331782</v>
      </c>
      <c r="Z5" s="168">
        <f t="shared" si="3"/>
        <v>0.117383968</v>
      </c>
      <c r="AA5" s="168">
        <f t="shared" si="3"/>
        <v>0.1179347578</v>
      </c>
      <c r="AB5" s="168">
        <f t="shared" si="3"/>
        <v>0.1184855476</v>
      </c>
      <c r="AC5" s="168">
        <f t="shared" si="3"/>
        <v>0.1190363374</v>
      </c>
      <c r="AD5" s="168">
        <f t="shared" si="3"/>
        <v>0.1195871272</v>
      </c>
      <c r="AE5" s="168">
        <f t="shared" si="3"/>
        <v>0.120137917</v>
      </c>
      <c r="AF5" s="168">
        <f t="shared" si="3"/>
        <v>0.1206887068</v>
      </c>
      <c r="AG5" s="168">
        <f t="shared" si="3"/>
        <v>0.1212394966</v>
      </c>
      <c r="AH5" s="168">
        <f t="shared" si="3"/>
        <v>0.1217902864</v>
      </c>
      <c r="AI5" s="168">
        <f t="shared" si="3"/>
        <v>0.1223410762</v>
      </c>
      <c r="AJ5" s="168">
        <f t="shared" si="3"/>
        <v>0.122891866</v>
      </c>
      <c r="AK5" s="168">
        <f t="shared" si="3"/>
        <v>0.1234426558</v>
      </c>
      <c r="AL5" s="168">
        <f t="shared" si="3"/>
        <v>0.1239934456</v>
      </c>
      <c r="AM5" s="168">
        <f t="shared" si="3"/>
        <v>0.1245442354</v>
      </c>
      <c r="AN5" s="168">
        <f t="shared" si="3"/>
        <v>0.1250950252</v>
      </c>
      <c r="AO5" s="168">
        <f t="shared" si="3"/>
        <v>0.125645815</v>
      </c>
      <c r="AP5" s="168">
        <f t="shared" si="3"/>
        <v>0.1261966048</v>
      </c>
      <c r="AQ5" s="168">
        <f t="shared" si="3"/>
        <v>0.1267473946</v>
      </c>
      <c r="AR5" s="168">
        <f t="shared" si="3"/>
        <v>0.1272981844</v>
      </c>
      <c r="AS5" s="168">
        <f t="shared" si="3"/>
        <v>0.1278489742</v>
      </c>
      <c r="AT5" s="168">
        <f t="shared" si="3"/>
        <v>0.128399764</v>
      </c>
      <c r="AU5" s="168">
        <f t="shared" si="3"/>
        <v>0.1289505538</v>
      </c>
      <c r="AV5" s="168">
        <f t="shared" si="3"/>
        <v>0.1295013436</v>
      </c>
      <c r="AW5" s="168">
        <f t="shared" si="3"/>
        <v>0.1300521335</v>
      </c>
      <c r="AX5" s="168">
        <f t="shared" si="3"/>
        <v>0.1306029233</v>
      </c>
      <c r="AY5" s="168">
        <f t="shared" si="3"/>
        <v>0.1311537131</v>
      </c>
      <c r="AZ5" s="443">
        <f>Inputs!H19</f>
        <v>0.1317045029</v>
      </c>
    </row>
    <row r="6">
      <c r="A6" s="439" t="s">
        <v>489</v>
      </c>
      <c r="B6" s="444">
        <v>0.205244</v>
      </c>
      <c r="C6" s="444">
        <v>0.207429</v>
      </c>
      <c r="D6" s="444">
        <v>0.209461</v>
      </c>
      <c r="E6" s="444">
        <v>0.206624</v>
      </c>
      <c r="F6" s="444">
        <v>0.189853</v>
      </c>
      <c r="G6" s="444">
        <v>0.188707</v>
      </c>
      <c r="H6" s="444">
        <v>0.170635</v>
      </c>
      <c r="I6" s="444">
        <v>0.18875</v>
      </c>
      <c r="J6" s="444">
        <v>0.209809</v>
      </c>
      <c r="K6" s="444">
        <v>0.203207</v>
      </c>
      <c r="L6" s="444">
        <v>0.200134</v>
      </c>
      <c r="M6" s="444">
        <v>0.194932</v>
      </c>
      <c r="N6" s="444">
        <v>0.155285</v>
      </c>
      <c r="O6" s="444">
        <v>0.207696</v>
      </c>
      <c r="P6" s="444">
        <v>0.216826</v>
      </c>
      <c r="Q6" s="444">
        <v>0.183026</v>
      </c>
      <c r="R6" s="445">
        <f t="shared" ref="R6:AZ6" si="4">sum(R4:R5)</f>
        <v>0.167141</v>
      </c>
      <c r="S6" s="445">
        <f t="shared" si="4"/>
        <v>0.1678027878</v>
      </c>
      <c r="T6" s="445">
        <f t="shared" si="4"/>
        <v>0.1684645755</v>
      </c>
      <c r="U6" s="445">
        <f t="shared" si="4"/>
        <v>0.1691263633</v>
      </c>
      <c r="V6" s="445">
        <f t="shared" si="4"/>
        <v>0.1697881511</v>
      </c>
      <c r="W6" s="445">
        <f t="shared" si="4"/>
        <v>0.1704499388</v>
      </c>
      <c r="X6" s="445">
        <f t="shared" si="4"/>
        <v>0.1711117266</v>
      </c>
      <c r="Y6" s="445">
        <f t="shared" si="4"/>
        <v>0.1717735144</v>
      </c>
      <c r="Z6" s="445">
        <f t="shared" si="4"/>
        <v>0.1724353021</v>
      </c>
      <c r="AA6" s="445">
        <f t="shared" si="4"/>
        <v>0.1730970899</v>
      </c>
      <c r="AB6" s="445">
        <f t="shared" si="4"/>
        <v>0.1737588777</v>
      </c>
      <c r="AC6" s="445">
        <f t="shared" si="4"/>
        <v>0.1744206654</v>
      </c>
      <c r="AD6" s="445">
        <f t="shared" si="4"/>
        <v>0.1750824532</v>
      </c>
      <c r="AE6" s="445">
        <f t="shared" si="4"/>
        <v>0.175744241</v>
      </c>
      <c r="AF6" s="445">
        <f t="shared" si="4"/>
        <v>0.1764060287</v>
      </c>
      <c r="AG6" s="445">
        <f t="shared" si="4"/>
        <v>0.1770678165</v>
      </c>
      <c r="AH6" s="445">
        <f t="shared" si="4"/>
        <v>0.1777296043</v>
      </c>
      <c r="AI6" s="445">
        <f t="shared" si="4"/>
        <v>0.178391392</v>
      </c>
      <c r="AJ6" s="445">
        <f t="shared" si="4"/>
        <v>0.1790531798</v>
      </c>
      <c r="AK6" s="445">
        <f t="shared" si="4"/>
        <v>0.1797149675</v>
      </c>
      <c r="AL6" s="445">
        <f t="shared" si="4"/>
        <v>0.1803767553</v>
      </c>
      <c r="AM6" s="445">
        <f t="shared" si="4"/>
        <v>0.1810385431</v>
      </c>
      <c r="AN6" s="445">
        <f t="shared" si="4"/>
        <v>0.1817003308</v>
      </c>
      <c r="AO6" s="445">
        <f t="shared" si="4"/>
        <v>0.1823621186</v>
      </c>
      <c r="AP6" s="445">
        <f t="shared" si="4"/>
        <v>0.1830239064</v>
      </c>
      <c r="AQ6" s="445">
        <f t="shared" si="4"/>
        <v>0.1836856941</v>
      </c>
      <c r="AR6" s="445">
        <f t="shared" si="4"/>
        <v>0.1843474819</v>
      </c>
      <c r="AS6" s="445">
        <f t="shared" si="4"/>
        <v>0.1850092697</v>
      </c>
      <c r="AT6" s="445">
        <f t="shared" si="4"/>
        <v>0.1856710574</v>
      </c>
      <c r="AU6" s="445">
        <f t="shared" si="4"/>
        <v>0.1863328452</v>
      </c>
      <c r="AV6" s="445">
        <f t="shared" si="4"/>
        <v>0.186994633</v>
      </c>
      <c r="AW6" s="445">
        <f t="shared" si="4"/>
        <v>0.1876564207</v>
      </c>
      <c r="AX6" s="445">
        <f t="shared" si="4"/>
        <v>0.1883182085</v>
      </c>
      <c r="AY6" s="445">
        <f t="shared" si="4"/>
        <v>0.1889799963</v>
      </c>
      <c r="AZ6" s="445">
        <f t="shared" si="4"/>
        <v>0.189641784</v>
      </c>
    </row>
    <row r="7">
      <c r="A7" s="439" t="s">
        <v>490</v>
      </c>
      <c r="B7" s="444">
        <v>0.449881</v>
      </c>
      <c r="C7" s="444">
        <v>0.381964</v>
      </c>
      <c r="D7" s="444">
        <v>0.407626</v>
      </c>
      <c r="E7" s="444">
        <v>0.416697</v>
      </c>
      <c r="F7" s="444">
        <v>0.41043</v>
      </c>
      <c r="G7" s="444">
        <v>0.408336</v>
      </c>
      <c r="H7" s="444">
        <v>0.455756</v>
      </c>
      <c r="I7" s="444">
        <v>0.50918</v>
      </c>
      <c r="J7" s="444">
        <v>0.553911</v>
      </c>
      <c r="K7" s="444">
        <v>0.52064</v>
      </c>
      <c r="L7" s="444">
        <v>0.543644</v>
      </c>
      <c r="M7" s="444">
        <v>0.565881</v>
      </c>
      <c r="N7" s="444">
        <v>0.569686</v>
      </c>
      <c r="O7" s="444">
        <v>0.587887</v>
      </c>
      <c r="P7" s="444">
        <v>0.603757</v>
      </c>
      <c r="Q7" s="444">
        <v>0.630186</v>
      </c>
      <c r="R7" s="444">
        <v>0.648133</v>
      </c>
      <c r="S7" s="444">
        <v>0.661387</v>
      </c>
      <c r="T7" s="299">
        <f t="shared" ref="T7:AY7" si="5">$S$7+(T$1-$S$1)/($AZ$1-$S$1)*($AZ$7-$S$7)</f>
        <v>0.6654176423</v>
      </c>
      <c r="U7" s="299">
        <f t="shared" si="5"/>
        <v>0.6694482846</v>
      </c>
      <c r="V7" s="299">
        <f t="shared" si="5"/>
        <v>0.6734789268</v>
      </c>
      <c r="W7" s="299">
        <f t="shared" si="5"/>
        <v>0.6775095691</v>
      </c>
      <c r="X7" s="299">
        <f t="shared" si="5"/>
        <v>0.6815402114</v>
      </c>
      <c r="Y7" s="299">
        <f t="shared" si="5"/>
        <v>0.6855708537</v>
      </c>
      <c r="Z7" s="299">
        <f t="shared" si="5"/>
        <v>0.6896014959</v>
      </c>
      <c r="AA7" s="299">
        <f t="shared" si="5"/>
        <v>0.6936321382</v>
      </c>
      <c r="AB7" s="299">
        <f t="shared" si="5"/>
        <v>0.6976627805</v>
      </c>
      <c r="AC7" s="299">
        <f t="shared" si="5"/>
        <v>0.7016934228</v>
      </c>
      <c r="AD7" s="299">
        <f t="shared" si="5"/>
        <v>0.705724065</v>
      </c>
      <c r="AE7" s="299">
        <f t="shared" si="5"/>
        <v>0.7097547073</v>
      </c>
      <c r="AF7" s="299">
        <f t="shared" si="5"/>
        <v>0.7137853496</v>
      </c>
      <c r="AG7" s="299">
        <f t="shared" si="5"/>
        <v>0.7178159919</v>
      </c>
      <c r="AH7" s="299">
        <f t="shared" si="5"/>
        <v>0.7218466341</v>
      </c>
      <c r="AI7" s="299">
        <f t="shared" si="5"/>
        <v>0.7258772764</v>
      </c>
      <c r="AJ7" s="299">
        <f t="shared" si="5"/>
        <v>0.7299079187</v>
      </c>
      <c r="AK7" s="299">
        <f t="shared" si="5"/>
        <v>0.733938561</v>
      </c>
      <c r="AL7" s="299">
        <f t="shared" si="5"/>
        <v>0.7379692032</v>
      </c>
      <c r="AM7" s="299">
        <f t="shared" si="5"/>
        <v>0.7419998455</v>
      </c>
      <c r="AN7" s="299">
        <f t="shared" si="5"/>
        <v>0.7460304878</v>
      </c>
      <c r="AO7" s="299">
        <f t="shared" si="5"/>
        <v>0.7500611301</v>
      </c>
      <c r="AP7" s="299">
        <f t="shared" si="5"/>
        <v>0.7540917724</v>
      </c>
      <c r="AQ7" s="299">
        <f t="shared" si="5"/>
        <v>0.7581224146</v>
      </c>
      <c r="AR7" s="299">
        <f t="shared" si="5"/>
        <v>0.7621530569</v>
      </c>
      <c r="AS7" s="299">
        <f t="shared" si="5"/>
        <v>0.7661836992</v>
      </c>
      <c r="AT7" s="299">
        <f t="shared" si="5"/>
        <v>0.7702143415</v>
      </c>
      <c r="AU7" s="299">
        <f t="shared" si="5"/>
        <v>0.7742449837</v>
      </c>
      <c r="AV7" s="299">
        <f t="shared" si="5"/>
        <v>0.778275626</v>
      </c>
      <c r="AW7" s="299">
        <f t="shared" si="5"/>
        <v>0.7823062683</v>
      </c>
      <c r="AX7" s="299">
        <f t="shared" si="5"/>
        <v>0.7863369106</v>
      </c>
      <c r="AY7" s="299">
        <f t="shared" si="5"/>
        <v>0.7903675528</v>
      </c>
      <c r="AZ7" s="446">
        <v>0.794398195117346</v>
      </c>
    </row>
    <row r="8">
      <c r="A8" s="439" t="s">
        <v>491</v>
      </c>
      <c r="B8" s="444">
        <v>0.071914</v>
      </c>
      <c r="C8" s="444">
        <v>0.073581</v>
      </c>
      <c r="D8" s="444">
        <v>0.084376</v>
      </c>
      <c r="E8" s="444">
        <v>0.092158</v>
      </c>
      <c r="F8" s="444">
        <v>0.086176</v>
      </c>
      <c r="G8" s="444">
        <v>0.085866</v>
      </c>
      <c r="H8" s="444">
        <v>0.08173</v>
      </c>
      <c r="I8" s="444">
        <v>0.079863</v>
      </c>
      <c r="J8" s="444">
        <v>0.079953</v>
      </c>
      <c r="K8" s="444">
        <v>0.076759</v>
      </c>
      <c r="L8" s="444">
        <v>0.084311</v>
      </c>
      <c r="M8" s="444">
        <v>0.086529</v>
      </c>
      <c r="N8" s="444">
        <v>0.085395</v>
      </c>
      <c r="O8" s="444">
        <v>0.096964</v>
      </c>
      <c r="P8" s="444">
        <v>0.103708</v>
      </c>
      <c r="Q8" s="444">
        <v>0.100709</v>
      </c>
      <c r="R8" s="444">
        <v>0.101044</v>
      </c>
      <c r="S8" s="444">
        <v>0.107491</v>
      </c>
      <c r="T8" s="168">
        <f t="shared" ref="T8:AY8" si="6">$S$8+(T$1-$S$1)/($AZ$1-$S$1)*($AZ$8-$S$8)</f>
        <v>0.1083846049</v>
      </c>
      <c r="U8" s="168">
        <f t="shared" si="6"/>
        <v>0.1092782097</v>
      </c>
      <c r="V8" s="168">
        <f t="shared" si="6"/>
        <v>0.1101718146</v>
      </c>
      <c r="W8" s="168">
        <f t="shared" si="6"/>
        <v>0.1110654194</v>
      </c>
      <c r="X8" s="168">
        <f t="shared" si="6"/>
        <v>0.1119590243</v>
      </c>
      <c r="Y8" s="168">
        <f t="shared" si="6"/>
        <v>0.1128526291</v>
      </c>
      <c r="Z8" s="168">
        <f t="shared" si="6"/>
        <v>0.113746234</v>
      </c>
      <c r="AA8" s="168">
        <f t="shared" si="6"/>
        <v>0.1146398388</v>
      </c>
      <c r="AB8" s="168">
        <f t="shared" si="6"/>
        <v>0.1155334437</v>
      </c>
      <c r="AC8" s="168">
        <f t="shared" si="6"/>
        <v>0.1164270485</v>
      </c>
      <c r="AD8" s="168">
        <f t="shared" si="6"/>
        <v>0.1173206534</v>
      </c>
      <c r="AE8" s="168">
        <f t="shared" si="6"/>
        <v>0.1182142582</v>
      </c>
      <c r="AF8" s="168">
        <f t="shared" si="6"/>
        <v>0.1191078631</v>
      </c>
      <c r="AG8" s="168">
        <f t="shared" si="6"/>
        <v>0.1200014679</v>
      </c>
      <c r="AH8" s="168">
        <f t="shared" si="6"/>
        <v>0.1208950728</v>
      </c>
      <c r="AI8" s="168">
        <f t="shared" si="6"/>
        <v>0.1217886776</v>
      </c>
      <c r="AJ8" s="168">
        <f t="shared" si="6"/>
        <v>0.1226822825</v>
      </c>
      <c r="AK8" s="168">
        <f t="shared" si="6"/>
        <v>0.1235758873</v>
      </c>
      <c r="AL8" s="168">
        <f t="shared" si="6"/>
        <v>0.1244694922</v>
      </c>
      <c r="AM8" s="168">
        <f t="shared" si="6"/>
        <v>0.125363097</v>
      </c>
      <c r="AN8" s="168">
        <f t="shared" si="6"/>
        <v>0.1262567019</v>
      </c>
      <c r="AO8" s="168">
        <f t="shared" si="6"/>
        <v>0.1271503067</v>
      </c>
      <c r="AP8" s="168">
        <f t="shared" si="6"/>
        <v>0.1280439116</v>
      </c>
      <c r="AQ8" s="168">
        <f t="shared" si="6"/>
        <v>0.1289375164</v>
      </c>
      <c r="AR8" s="168">
        <f t="shared" si="6"/>
        <v>0.1298311213</v>
      </c>
      <c r="AS8" s="168">
        <f t="shared" si="6"/>
        <v>0.1307247261</v>
      </c>
      <c r="AT8" s="168">
        <f t="shared" si="6"/>
        <v>0.131618331</v>
      </c>
      <c r="AU8" s="168">
        <f t="shared" si="6"/>
        <v>0.1325119358</v>
      </c>
      <c r="AV8" s="168">
        <f t="shared" si="6"/>
        <v>0.1334055407</v>
      </c>
      <c r="AW8" s="168">
        <f t="shared" si="6"/>
        <v>0.1342991455</v>
      </c>
      <c r="AX8" s="168">
        <f t="shared" si="6"/>
        <v>0.1351927504</v>
      </c>
      <c r="AY8" s="168">
        <f t="shared" si="6"/>
        <v>0.1360863552</v>
      </c>
      <c r="AZ8" s="446">
        <v>0.136979960096319</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21.82767828</v>
      </c>
      <c r="C13" s="450">
        <f t="shared" si="7"/>
        <v>18.94624185</v>
      </c>
      <c r="D13" s="450">
        <f t="shared" si="7"/>
        <v>22.77273574</v>
      </c>
      <c r="E13" s="450">
        <f t="shared" si="7"/>
        <v>22.988617</v>
      </c>
      <c r="F13" s="450">
        <f t="shared" si="7"/>
        <v>24.65065077</v>
      </c>
      <c r="G13" s="450">
        <f t="shared" si="7"/>
        <v>22.89263249</v>
      </c>
      <c r="H13" s="450">
        <f t="shared" si="7"/>
        <v>22.97301257</v>
      </c>
      <c r="I13" s="450">
        <f t="shared" si="7"/>
        <v>22.1986755</v>
      </c>
      <c r="J13" s="450">
        <f t="shared" si="7"/>
        <v>21.35275417</v>
      </c>
      <c r="K13" s="450">
        <f t="shared" si="7"/>
        <v>20.66857933</v>
      </c>
      <c r="L13" s="450">
        <f t="shared" si="7"/>
        <v>21.93530335</v>
      </c>
      <c r="M13" s="450">
        <f t="shared" si="7"/>
        <v>21.08427554</v>
      </c>
      <c r="N13" s="450">
        <f t="shared" si="7"/>
        <v>22.21721351</v>
      </c>
      <c r="O13" s="450">
        <f t="shared" si="7"/>
        <v>18.5367075</v>
      </c>
      <c r="P13" s="450">
        <f t="shared" si="7"/>
        <v>21.53800743</v>
      </c>
      <c r="Q13" s="450">
        <f t="shared" si="7"/>
        <v>24.20421142</v>
      </c>
      <c r="R13" s="450">
        <f t="shared" si="7"/>
        <v>25.24814378</v>
      </c>
    </row>
    <row r="14">
      <c r="A14" s="449" t="s">
        <v>497</v>
      </c>
      <c r="B14" s="450">
        <f t="shared" ref="B14:R14" si="8">B11/B3</f>
        <v>20.6355451</v>
      </c>
      <c r="C14" s="450">
        <f t="shared" si="8"/>
        <v>19.60217733</v>
      </c>
      <c r="D14" s="450">
        <f t="shared" si="8"/>
        <v>23.29364504</v>
      </c>
      <c r="E14" s="450">
        <f t="shared" si="8"/>
        <v>23.01060694</v>
      </c>
      <c r="F14" s="450">
        <f t="shared" si="8"/>
        <v>23.7450729</v>
      </c>
      <c r="G14" s="450">
        <f t="shared" si="8"/>
        <v>22.63723826</v>
      </c>
      <c r="H14" s="450">
        <f t="shared" si="8"/>
        <v>22.13943398</v>
      </c>
      <c r="I14" s="450">
        <f t="shared" si="8"/>
        <v>21.22071141</v>
      </c>
      <c r="J14" s="450">
        <f t="shared" si="8"/>
        <v>20.94884189</v>
      </c>
      <c r="K14" s="450">
        <f t="shared" si="8"/>
        <v>20.33743383</v>
      </c>
      <c r="L14" s="450">
        <f t="shared" si="8"/>
        <v>21.22093696</v>
      </c>
      <c r="M14" s="450">
        <f t="shared" si="8"/>
        <v>20.8859979</v>
      </c>
      <c r="N14" s="450">
        <f t="shared" si="8"/>
        <v>20.75156765</v>
      </c>
      <c r="O14" s="450">
        <f t="shared" si="8"/>
        <v>19.11867902</v>
      </c>
      <c r="P14" s="450">
        <f t="shared" si="8"/>
        <v>21.4009495</v>
      </c>
      <c r="Q14" s="450">
        <f t="shared" si="8"/>
        <v>22.1388286</v>
      </c>
      <c r="R14" s="450">
        <f t="shared" si="8"/>
        <v>23.42712043</v>
      </c>
    </row>
    <row r="15">
      <c r="A15" s="449" t="s">
        <v>498</v>
      </c>
      <c r="B15" s="450">
        <f t="shared" ref="B15:R15" si="9">B12/B7</f>
        <v>9.113521131</v>
      </c>
      <c r="C15" s="450">
        <f t="shared" si="9"/>
        <v>8.822820999</v>
      </c>
      <c r="D15" s="450">
        <f t="shared" si="9"/>
        <v>18.17842827</v>
      </c>
      <c r="E15" s="450">
        <f t="shared" si="9"/>
        <v>9.023343101</v>
      </c>
      <c r="F15" s="450">
        <f t="shared" si="9"/>
        <v>16.88473065</v>
      </c>
      <c r="G15" s="450">
        <f t="shared" si="9"/>
        <v>8.816268955</v>
      </c>
      <c r="H15" s="450">
        <f t="shared" si="9"/>
        <v>7.591781567</v>
      </c>
      <c r="I15" s="450">
        <f t="shared" si="9"/>
        <v>7.030912447</v>
      </c>
      <c r="J15" s="450">
        <f t="shared" si="9"/>
        <v>6.336758071</v>
      </c>
      <c r="K15" s="450">
        <f t="shared" si="9"/>
        <v>5.723724647</v>
      </c>
      <c r="L15" s="450">
        <f t="shared" si="9"/>
        <v>6.290881533</v>
      </c>
      <c r="M15" s="450">
        <f t="shared" si="9"/>
        <v>5.955315694</v>
      </c>
      <c r="N15" s="450">
        <f t="shared" si="9"/>
        <v>5.634682966</v>
      </c>
      <c r="O15" s="450">
        <f t="shared" si="9"/>
        <v>5.681363936</v>
      </c>
      <c r="P15" s="450">
        <f t="shared" si="9"/>
        <v>6.144856292</v>
      </c>
      <c r="Q15" s="450">
        <f t="shared" si="9"/>
        <v>5.934755771</v>
      </c>
      <c r="R15" s="450">
        <f t="shared" si="9"/>
        <v>5.955567762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24.90499113</v>
      </c>
      <c r="C22" s="450">
        <f t="shared" si="13"/>
        <v>23.12357481</v>
      </c>
      <c r="D22" s="450">
        <f t="shared" si="13"/>
        <v>23.8354634</v>
      </c>
      <c r="E22" s="450">
        <f t="shared" si="13"/>
        <v>24.60024005</v>
      </c>
      <c r="F22" s="450">
        <f t="shared" si="13"/>
        <v>25.74254818</v>
      </c>
      <c r="G22" s="450">
        <f t="shared" si="13"/>
        <v>25.42777957</v>
      </c>
      <c r="H22" s="450">
        <f t="shared" si="13"/>
        <v>25.78427638</v>
      </c>
      <c r="I22" s="450">
        <f t="shared" si="13"/>
        <v>25.74463576</v>
      </c>
      <c r="J22" s="450">
        <f t="shared" si="13"/>
        <v>23.88172099</v>
      </c>
      <c r="K22" s="450">
        <f t="shared" si="13"/>
        <v>24.1704272</v>
      </c>
      <c r="L22" s="450">
        <f t="shared" si="13"/>
        <v>24.63249623</v>
      </c>
      <c r="M22" s="450">
        <f t="shared" si="13"/>
        <v>24.84917817</v>
      </c>
      <c r="N22" s="450">
        <f t="shared" si="13"/>
        <v>27.24152365</v>
      </c>
      <c r="O22" s="450">
        <f t="shared" si="13"/>
        <v>24.24312457</v>
      </c>
      <c r="P22" s="450">
        <f t="shared" si="13"/>
        <v>24.03125086</v>
      </c>
      <c r="Q22" s="450">
        <f t="shared" si="13"/>
        <v>25.94713319</v>
      </c>
      <c r="R22" s="450">
        <f t="shared" si="13"/>
        <v>26.88867483</v>
      </c>
      <c r="S22" s="450">
        <f t="shared" si="13"/>
        <v>27.18012055</v>
      </c>
    </row>
    <row r="23">
      <c r="A23" s="449" t="s">
        <v>506</v>
      </c>
      <c r="B23" s="450">
        <f t="shared" ref="B23:S23" si="14">B17/B3</f>
        <v>24.0945969</v>
      </c>
      <c r="C23" s="450">
        <f t="shared" si="14"/>
        <v>23.60695682</v>
      </c>
      <c r="D23" s="450">
        <f t="shared" si="14"/>
        <v>24.00543773</v>
      </c>
      <c r="E23" s="450">
        <f t="shared" si="14"/>
        <v>24.89558543</v>
      </c>
      <c r="F23" s="450">
        <f t="shared" si="14"/>
        <v>24.50728974</v>
      </c>
      <c r="G23" s="450">
        <f t="shared" si="14"/>
        <v>25.97792025</v>
      </c>
      <c r="H23" s="450">
        <f t="shared" si="14"/>
        <v>25.1882741</v>
      </c>
      <c r="I23" s="450">
        <f t="shared" si="14"/>
        <v>24.73133779</v>
      </c>
      <c r="J23" s="450">
        <f t="shared" si="14"/>
        <v>23.74843624</v>
      </c>
      <c r="K23" s="450">
        <f t="shared" si="14"/>
        <v>24.24724835</v>
      </c>
      <c r="L23" s="450">
        <f t="shared" si="14"/>
        <v>24.03599071</v>
      </c>
      <c r="M23" s="450">
        <f t="shared" si="14"/>
        <v>24.67476417</v>
      </c>
      <c r="N23" s="450">
        <f t="shared" si="14"/>
        <v>26.3328371</v>
      </c>
      <c r="O23" s="450">
        <f t="shared" si="14"/>
        <v>23.80740974</v>
      </c>
      <c r="P23" s="450">
        <f t="shared" si="14"/>
        <v>23.82955092</v>
      </c>
      <c r="Q23" s="450">
        <f t="shared" si="14"/>
        <v>23.67911038</v>
      </c>
      <c r="R23" s="450">
        <f t="shared" si="14"/>
        <v>24.88699166</v>
      </c>
      <c r="S23" s="450">
        <f t="shared" si="14"/>
        <v>24.5792656</v>
      </c>
    </row>
    <row r="24">
      <c r="A24" s="449" t="s">
        <v>507</v>
      </c>
      <c r="B24" s="450">
        <f t="shared" ref="B24:R24" si="15">B18/B7</f>
        <v>10.45654295</v>
      </c>
      <c r="C24" s="450">
        <f t="shared" si="15"/>
        <v>10.66330858</v>
      </c>
      <c r="D24" s="450">
        <f t="shared" si="15"/>
        <v>10.31681002</v>
      </c>
      <c r="E24" s="450">
        <f t="shared" si="15"/>
        <v>9.38859651</v>
      </c>
      <c r="F24" s="450">
        <f t="shared" si="15"/>
        <v>9.759033209</v>
      </c>
      <c r="G24" s="450">
        <f t="shared" si="15"/>
        <v>9.414795658</v>
      </c>
      <c r="H24" s="450">
        <f t="shared" si="15"/>
        <v>8.326385171</v>
      </c>
      <c r="I24" s="450">
        <f t="shared" si="15"/>
        <v>7.727522684</v>
      </c>
      <c r="J24" s="450">
        <f t="shared" si="15"/>
        <v>7.102946141</v>
      </c>
      <c r="K24" s="450">
        <f t="shared" si="15"/>
        <v>6.748040873</v>
      </c>
      <c r="L24" s="450">
        <f t="shared" si="15"/>
        <v>6.881157522</v>
      </c>
      <c r="M24" s="450">
        <f t="shared" si="15"/>
        <v>6.658467063</v>
      </c>
      <c r="N24" s="450">
        <f t="shared" si="15"/>
        <v>6.728794459</v>
      </c>
      <c r="O24" s="450">
        <f t="shared" si="15"/>
        <v>6.814064608</v>
      </c>
      <c r="P24" s="450">
        <f t="shared" si="15"/>
        <v>6.852094468</v>
      </c>
      <c r="Q24" s="450">
        <f t="shared" si="15"/>
        <v>6.437781861</v>
      </c>
      <c r="R24" s="450">
        <f t="shared" si="15"/>
        <v>6.41658425</v>
      </c>
      <c r="S24" s="450">
        <f>S18/S5</f>
        <v>36.20678681</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23.702</v>
      </c>
      <c r="C14" s="566">
        <v>20.111</v>
      </c>
      <c r="D14" s="566">
        <v>21.471</v>
      </c>
      <c r="E14" s="566">
        <v>21.957</v>
      </c>
      <c r="F14" s="566">
        <v>21.63</v>
      </c>
      <c r="G14" s="566">
        <v>21.525</v>
      </c>
      <c r="H14" s="566">
        <v>24.072</v>
      </c>
      <c r="I14" s="566">
        <v>26.902</v>
      </c>
      <c r="J14" s="566">
        <v>29.27</v>
      </c>
      <c r="K14" s="566">
        <v>27.515</v>
      </c>
      <c r="L14" s="566">
        <v>28.712</v>
      </c>
      <c r="M14" s="566">
        <v>29.884</v>
      </c>
      <c r="N14" s="566">
        <v>30.076</v>
      </c>
      <c r="O14" s="566">
        <v>31.04</v>
      </c>
      <c r="P14" s="566">
        <v>31.881</v>
      </c>
      <c r="Q14" s="566">
        <v>33.288</v>
      </c>
      <c r="R14" s="566">
        <v>34.239</v>
      </c>
      <c r="S14" s="566">
        <v>34.938</v>
      </c>
      <c r="T14" s="567">
        <f>'Assumptions (NG non-electricity'!T7*$R$14/'Assumptions (NG non-electricity'!$R$7</f>
        <v>35.15209788</v>
      </c>
      <c r="U14" s="567">
        <f>'Assumptions (NG non-electricity'!U7*$R$14/'Assumptions (NG non-electricity'!$R$7</f>
        <v>35.3650251</v>
      </c>
      <c r="V14" s="567">
        <f>'Assumptions (NG non-electricity'!V7*$R$14/'Assumptions (NG non-electricity'!$R$7</f>
        <v>35.57795233</v>
      </c>
      <c r="W14" s="567">
        <f>'Assumptions (NG non-electricity'!W7*$R$14/'Assumptions (NG non-electricity'!$R$7</f>
        <v>35.79087955</v>
      </c>
      <c r="X14" s="567">
        <f>'Assumptions (NG non-electricity'!X7*$R$14/'Assumptions (NG non-electricity'!$R$7</f>
        <v>36.00380678</v>
      </c>
      <c r="Y14" s="567">
        <f>'Assumptions (NG non-electricity'!Y7*$R$14/'Assumptions (NG non-electricity'!$R$7</f>
        <v>36.216734</v>
      </c>
      <c r="Z14" s="567">
        <f>'Assumptions (NG non-electricity'!Z7*$R$14/'Assumptions (NG non-electricity'!$R$7</f>
        <v>36.42966123</v>
      </c>
      <c r="AA14" s="567">
        <f>'Assumptions (NG non-electricity'!AA7*$R$14/'Assumptions (NG non-electricity'!$R$7</f>
        <v>36.64258845</v>
      </c>
      <c r="AB14" s="567">
        <f>'Assumptions (NG non-electricity'!AB7*$R$14/'Assumptions (NG non-electricity'!$R$7</f>
        <v>36.85551568</v>
      </c>
      <c r="AC14" s="567">
        <f>'Assumptions (NG non-electricity'!AC7*$R$14/'Assumptions (NG non-electricity'!$R$7</f>
        <v>37.0684429</v>
      </c>
      <c r="AD14" s="567">
        <f>'Assumptions (NG non-electricity'!AD7*$R$14/'Assumptions (NG non-electricity'!$R$7</f>
        <v>37.28137012</v>
      </c>
      <c r="AE14" s="567">
        <f>'Assumptions (NG non-electricity'!AE7*$R$14/'Assumptions (NG non-electricity'!$R$7</f>
        <v>37.49429735</v>
      </c>
      <c r="AF14" s="567">
        <f>'Assumptions (NG non-electricity'!AF7*$R$14/'Assumptions (NG non-electricity'!$R$7</f>
        <v>37.70722457</v>
      </c>
      <c r="AG14" s="567">
        <f>'Assumptions (NG non-electricity'!AG7*$R$14/'Assumptions (NG non-electricity'!$R$7</f>
        <v>37.9201518</v>
      </c>
      <c r="AH14" s="567">
        <f>'Assumptions (NG non-electricity'!AH7*$R$14/'Assumptions (NG non-electricity'!$R$7</f>
        <v>38.13307902</v>
      </c>
      <c r="AI14" s="567">
        <f>'Assumptions (NG non-electricity'!AI7*$R$14/'Assumptions (NG non-electricity'!$R$7</f>
        <v>38.34600625</v>
      </c>
      <c r="AJ14" s="567">
        <f>'Assumptions (NG non-electricity'!AJ7*$R$14/'Assumptions (NG non-electricity'!$R$7</f>
        <v>38.55893347</v>
      </c>
      <c r="AK14" s="567">
        <f>'Assumptions (NG non-electricity'!AK7*$R$14/'Assumptions (NG non-electricity'!$R$7</f>
        <v>38.7718607</v>
      </c>
      <c r="AL14" s="567">
        <f>'Assumptions (NG non-electricity'!AL7*$R$14/'Assumptions (NG non-electricity'!$R$7</f>
        <v>38.98478792</v>
      </c>
      <c r="AM14" s="567">
        <f>'Assumptions (NG non-electricity'!AM7*$R$14/'Assumptions (NG non-electricity'!$R$7</f>
        <v>39.19771515</v>
      </c>
      <c r="AN14" s="567">
        <f>'Assumptions (NG non-electricity'!AN7*$R$14/'Assumptions (NG non-electricity'!$R$7</f>
        <v>39.41064237</v>
      </c>
      <c r="AO14" s="567">
        <f>'Assumptions (NG non-electricity'!AO7*$R$14/'Assumptions (NG non-electricity'!$R$7</f>
        <v>39.6235696</v>
      </c>
      <c r="AP14" s="567">
        <f>'Assumptions (NG non-electricity'!AP7*$R$14/'Assumptions (NG non-electricity'!$R$7</f>
        <v>39.83649682</v>
      </c>
      <c r="AQ14" s="567">
        <f>'Assumptions (NG non-electricity'!AQ7*$R$14/'Assumptions (NG non-electricity'!$R$7</f>
        <v>40.04942404</v>
      </c>
      <c r="AR14" s="567">
        <f>'Assumptions (NG non-electricity'!AR7*$R$14/'Assumptions (NG non-electricity'!$R$7</f>
        <v>40.26235127</v>
      </c>
      <c r="AS14" s="567">
        <f>'Assumptions (NG non-electricity'!AS7*$R$14/'Assumptions (NG non-electricity'!$R$7</f>
        <v>40.47527849</v>
      </c>
      <c r="AT14" s="567">
        <f>'Assumptions (NG non-electricity'!AT7*$R$14/'Assumptions (NG non-electricity'!$R$7</f>
        <v>40.68820572</v>
      </c>
      <c r="AU14" s="567">
        <f>'Assumptions (NG non-electricity'!AU7*$R$14/'Assumptions (NG non-electricity'!$R$7</f>
        <v>40.90113294</v>
      </c>
      <c r="AV14" s="567">
        <f>'Assumptions (NG non-electricity'!AV7*$R$14/'Assumptions (NG non-electricity'!$R$7</f>
        <v>41.11406017</v>
      </c>
      <c r="AW14" s="567">
        <f>'Assumptions (NG non-electricity'!AW7*$R$14/'Assumptions (NG non-electricity'!$R$7</f>
        <v>41.32698739</v>
      </c>
      <c r="AX14" s="567">
        <f>'Assumptions (NG non-electricity'!AX7*$R$14/'Assumptions (NG non-electricity'!$R$7</f>
        <v>41.53991462</v>
      </c>
      <c r="AY14" s="567">
        <f>'Assumptions (NG non-electricity'!AY7*$R$14/'Assumptions (NG non-electricity'!$R$7</f>
        <v>41.75284184</v>
      </c>
      <c r="AZ14" s="567">
        <f>'Assumptions (NG non-electricity'!AZ7*$R$14/'Assumptions (NG non-electricity'!$R$7</f>
        <v>41.96576907</v>
      </c>
    </row>
    <row r="15">
      <c r="A15" s="565" t="s">
        <v>731</v>
      </c>
      <c r="B15" s="566">
        <v>7.148</v>
      </c>
      <c r="C15" s="566">
        <v>6.794</v>
      </c>
      <c r="D15" s="566">
        <v>6.947</v>
      </c>
      <c r="E15" s="566">
        <v>6.732</v>
      </c>
      <c r="F15" s="566">
        <v>6.702</v>
      </c>
      <c r="G15" s="566">
        <v>6.282</v>
      </c>
      <c r="H15" s="566">
        <v>5.968</v>
      </c>
      <c r="I15" s="566">
        <v>6.626</v>
      </c>
      <c r="J15" s="566">
        <v>7.169</v>
      </c>
      <c r="K15" s="566">
        <v>6.966</v>
      </c>
      <c r="L15" s="566">
        <v>6.876</v>
      </c>
      <c r="M15" s="566">
        <v>6.885</v>
      </c>
      <c r="N15" s="566">
        <v>5.881</v>
      </c>
      <c r="O15" s="566">
        <v>7.41</v>
      </c>
      <c r="P15" s="566">
        <v>7.834</v>
      </c>
      <c r="Q15" s="566">
        <v>7.308</v>
      </c>
      <c r="R15" s="566">
        <v>6.749</v>
      </c>
      <c r="S15" s="566">
        <v>6.967</v>
      </c>
      <c r="T15" s="567">
        <f>'Assumptions (NG non-electricity'!T3*$R$15/'Assumptions (NG non-electricity'!$R$3</f>
        <v>6.987357452</v>
      </c>
      <c r="U15" s="567">
        <f>'Assumptions (NG non-electricity'!U3*$R$15/'Assumptions (NG non-electricity'!$R$3</f>
        <v>7.007385658</v>
      </c>
      <c r="V15" s="567">
        <f>'Assumptions (NG non-electricity'!V3*$R$15/'Assumptions (NG non-electricity'!$R$3</f>
        <v>7.027413864</v>
      </c>
      <c r="W15" s="567">
        <f>'Assumptions (NG non-electricity'!W3*$R$15/'Assumptions (NG non-electricity'!$R$3</f>
        <v>7.047442071</v>
      </c>
      <c r="X15" s="567">
        <f>'Assumptions (NG non-electricity'!X3*$R$15/'Assumptions (NG non-electricity'!$R$3</f>
        <v>7.067470277</v>
      </c>
      <c r="Y15" s="567">
        <f>'Assumptions (NG non-electricity'!Y3*$R$15/'Assumptions (NG non-electricity'!$R$3</f>
        <v>7.087498483</v>
      </c>
      <c r="Z15" s="567">
        <f>'Assumptions (NG non-electricity'!Z3*$R$15/'Assumptions (NG non-electricity'!$R$3</f>
        <v>7.10752669</v>
      </c>
      <c r="AA15" s="567">
        <f>'Assumptions (NG non-electricity'!AA3*$R$15/'Assumptions (NG non-electricity'!$R$3</f>
        <v>7.127554896</v>
      </c>
      <c r="AB15" s="567">
        <f>'Assumptions (NG non-electricity'!AB3*$R$15/'Assumptions (NG non-electricity'!$R$3</f>
        <v>7.147583102</v>
      </c>
      <c r="AC15" s="567">
        <f>'Assumptions (NG non-electricity'!AC3*$R$15/'Assumptions (NG non-electricity'!$R$3</f>
        <v>7.167611309</v>
      </c>
      <c r="AD15" s="567">
        <f>'Assumptions (NG non-electricity'!AD3*$R$15/'Assumptions (NG non-electricity'!$R$3</f>
        <v>7.187639515</v>
      </c>
      <c r="AE15" s="567">
        <f>'Assumptions (NG non-electricity'!AE3*$R$15/'Assumptions (NG non-electricity'!$R$3</f>
        <v>7.207667721</v>
      </c>
      <c r="AF15" s="567">
        <f>'Assumptions (NG non-electricity'!AF3*$R$15/'Assumptions (NG non-electricity'!$R$3</f>
        <v>7.227695928</v>
      </c>
      <c r="AG15" s="567">
        <f>'Assumptions (NG non-electricity'!AG3*$R$15/'Assumptions (NG non-electricity'!$R$3</f>
        <v>7.247724134</v>
      </c>
      <c r="AH15" s="567">
        <f>'Assumptions (NG non-electricity'!AH3*$R$15/'Assumptions (NG non-electricity'!$R$3</f>
        <v>7.26775234</v>
      </c>
      <c r="AI15" s="567">
        <f>'Assumptions (NG non-electricity'!AI3*$R$15/'Assumptions (NG non-electricity'!$R$3</f>
        <v>7.287780547</v>
      </c>
      <c r="AJ15" s="567">
        <f>'Assumptions (NG non-electricity'!AJ3*$R$15/'Assumptions (NG non-electricity'!$R$3</f>
        <v>7.307808753</v>
      </c>
      <c r="AK15" s="567">
        <f>'Assumptions (NG non-electricity'!AK3*$R$15/'Assumptions (NG non-electricity'!$R$3</f>
        <v>7.32783696</v>
      </c>
      <c r="AL15" s="567">
        <f>'Assumptions (NG non-electricity'!AL3*$R$15/'Assumptions (NG non-electricity'!$R$3</f>
        <v>7.347865166</v>
      </c>
      <c r="AM15" s="567">
        <f>'Assumptions (NG non-electricity'!AM3*$R$15/'Assumptions (NG non-electricity'!$R$3</f>
        <v>7.367893372</v>
      </c>
      <c r="AN15" s="567">
        <f>'Assumptions (NG non-electricity'!AN3*$R$15/'Assumptions (NG non-electricity'!$R$3</f>
        <v>7.387921579</v>
      </c>
      <c r="AO15" s="567">
        <f>'Assumptions (NG non-electricity'!AO3*$R$15/'Assumptions (NG non-electricity'!$R$3</f>
        <v>7.407949785</v>
      </c>
      <c r="AP15" s="567">
        <f>'Assumptions (NG non-electricity'!AP3*$R$15/'Assumptions (NG non-electricity'!$R$3</f>
        <v>7.427977991</v>
      </c>
      <c r="AQ15" s="567">
        <f>'Assumptions (NG non-electricity'!AQ3*$R$15/'Assumptions (NG non-electricity'!$R$3</f>
        <v>7.448006198</v>
      </c>
      <c r="AR15" s="567">
        <f>'Assumptions (NG non-electricity'!AR3*$R$15/'Assumptions (NG non-electricity'!$R$3</f>
        <v>7.468034404</v>
      </c>
      <c r="AS15" s="567">
        <f>'Assumptions (NG non-electricity'!AS3*$R$15/'Assumptions (NG non-electricity'!$R$3</f>
        <v>7.48806261</v>
      </c>
      <c r="AT15" s="567">
        <f>'Assumptions (NG non-electricity'!AT3*$R$15/'Assumptions (NG non-electricity'!$R$3</f>
        <v>7.508090817</v>
      </c>
      <c r="AU15" s="567">
        <f>'Assumptions (NG non-electricity'!AU3*$R$15/'Assumptions (NG non-electricity'!$R$3</f>
        <v>7.528119023</v>
      </c>
      <c r="AV15" s="567">
        <f>'Assumptions (NG non-electricity'!AV3*$R$15/'Assumptions (NG non-electricity'!$R$3</f>
        <v>7.548147229</v>
      </c>
      <c r="AW15" s="567">
        <f>'Assumptions (NG non-electricity'!AW3*$R$15/'Assumptions (NG non-electricity'!$R$3</f>
        <v>7.568175436</v>
      </c>
      <c r="AX15" s="567">
        <f>'Assumptions (NG non-electricity'!AX3*$R$15/'Assumptions (NG non-electricity'!$R$3</f>
        <v>7.588203642</v>
      </c>
      <c r="AY15" s="567">
        <f>'Assumptions (NG non-electricity'!AY3*$R$15/'Assumptions (NG non-electricity'!$R$3</f>
        <v>7.608231848</v>
      </c>
      <c r="AZ15" s="567">
        <f>'Assumptions (NG non-electricity'!AZ3*$R$15/'Assumptions (NG non-electricity'!$R$3</f>
        <v>7.628260055</v>
      </c>
    </row>
    <row r="16">
      <c r="A16" s="565" t="s">
        <v>732</v>
      </c>
      <c r="B16" s="566">
        <v>10.889</v>
      </c>
      <c r="C16" s="566">
        <v>11.004</v>
      </c>
      <c r="D16" s="566">
        <v>11.114</v>
      </c>
      <c r="E16" s="566">
        <v>10.963</v>
      </c>
      <c r="F16" s="566">
        <v>10.072</v>
      </c>
      <c r="G16" s="566">
        <v>10.012</v>
      </c>
      <c r="H16" s="566">
        <v>9.053</v>
      </c>
      <c r="I16" s="566">
        <v>10.015</v>
      </c>
      <c r="J16" s="566">
        <v>11.133</v>
      </c>
      <c r="K16" s="566">
        <v>10.782</v>
      </c>
      <c r="L16" s="566">
        <v>10.619</v>
      </c>
      <c r="M16" s="566">
        <v>10.343</v>
      </c>
      <c r="N16" s="566">
        <v>8.238</v>
      </c>
      <c r="O16" s="566">
        <v>11.019</v>
      </c>
      <c r="P16" s="566">
        <v>11.504</v>
      </c>
      <c r="Q16" s="566">
        <v>9.711</v>
      </c>
      <c r="R16" s="566">
        <v>8.868</v>
      </c>
      <c r="S16" s="566">
        <v>9.043</v>
      </c>
      <c r="T16" s="567">
        <f>'Assumptions (NG non-electricity'!T6*$R$16/'Assumptions (NG non-electricity'!$R$6</f>
        <v>8.938224947</v>
      </c>
      <c r="U16" s="567">
        <f>'Assumptions (NG non-electricity'!U6*$R$16/'Assumptions (NG non-electricity'!$R$6</f>
        <v>8.97333742</v>
      </c>
      <c r="V16" s="567">
        <f>'Assumptions (NG non-electricity'!V6*$R$16/'Assumptions (NG non-electricity'!$R$6</f>
        <v>9.008449893</v>
      </c>
      <c r="W16" s="567">
        <f>'Assumptions (NG non-electricity'!W6*$R$16/'Assumptions (NG non-electricity'!$R$6</f>
        <v>9.043562367</v>
      </c>
      <c r="X16" s="567">
        <f>'Assumptions (NG non-electricity'!X6*$R$16/'Assumptions (NG non-electricity'!$R$6</f>
        <v>9.07867484</v>
      </c>
      <c r="Y16" s="567">
        <f>'Assumptions (NG non-electricity'!Y6*$R$16/'Assumptions (NG non-electricity'!$R$6</f>
        <v>9.113787313</v>
      </c>
      <c r="Z16" s="567">
        <f>'Assumptions (NG non-electricity'!Z6*$R$16/'Assumptions (NG non-electricity'!$R$6</f>
        <v>9.148899787</v>
      </c>
      <c r="AA16" s="567">
        <f>'Assumptions (NG non-electricity'!AA6*$R$16/'Assumptions (NG non-electricity'!$R$6</f>
        <v>9.18401226</v>
      </c>
      <c r="AB16" s="567">
        <f>'Assumptions (NG non-electricity'!AB6*$R$16/'Assumptions (NG non-electricity'!$R$6</f>
        <v>9.219124733</v>
      </c>
      <c r="AC16" s="567">
        <f>'Assumptions (NG non-electricity'!AC6*$R$16/'Assumptions (NG non-electricity'!$R$6</f>
        <v>9.254237207</v>
      </c>
      <c r="AD16" s="567">
        <f>'Assumptions (NG non-electricity'!AD6*$R$16/'Assumptions (NG non-electricity'!$R$6</f>
        <v>9.28934968</v>
      </c>
      <c r="AE16" s="567">
        <f>'Assumptions (NG non-electricity'!AE6*$R$16/'Assumptions (NG non-electricity'!$R$6</f>
        <v>9.324462153</v>
      </c>
      <c r="AF16" s="567">
        <f>'Assumptions (NG non-electricity'!AF6*$R$16/'Assumptions (NG non-electricity'!$R$6</f>
        <v>9.359574627</v>
      </c>
      <c r="AG16" s="567">
        <f>'Assumptions (NG non-electricity'!AG6*$R$16/'Assumptions (NG non-electricity'!$R$6</f>
        <v>9.3946871</v>
      </c>
      <c r="AH16" s="567">
        <f>'Assumptions (NG non-electricity'!AH6*$R$16/'Assumptions (NG non-electricity'!$R$6</f>
        <v>9.429799573</v>
      </c>
      <c r="AI16" s="567">
        <f>'Assumptions (NG non-electricity'!AI6*$R$16/'Assumptions (NG non-electricity'!$R$6</f>
        <v>9.464912047</v>
      </c>
      <c r="AJ16" s="567">
        <f>'Assumptions (NG non-electricity'!AJ6*$R$16/'Assumptions (NG non-electricity'!$R$6</f>
        <v>9.50002452</v>
      </c>
      <c r="AK16" s="567">
        <f>'Assumptions (NG non-electricity'!AK6*$R$16/'Assumptions (NG non-electricity'!$R$6</f>
        <v>9.535136993</v>
      </c>
      <c r="AL16" s="567">
        <f>'Assumptions (NG non-electricity'!AL6*$R$16/'Assumptions (NG non-electricity'!$R$6</f>
        <v>9.570249467</v>
      </c>
      <c r="AM16" s="567">
        <f>'Assumptions (NG non-electricity'!AM6*$R$16/'Assumptions (NG non-electricity'!$R$6</f>
        <v>9.60536194</v>
      </c>
      <c r="AN16" s="567">
        <f>'Assumptions (NG non-electricity'!AN6*$R$16/'Assumptions (NG non-electricity'!$R$6</f>
        <v>9.640474413</v>
      </c>
      <c r="AO16" s="567">
        <f>'Assumptions (NG non-electricity'!AO6*$R$16/'Assumptions (NG non-electricity'!$R$6</f>
        <v>9.675586887</v>
      </c>
      <c r="AP16" s="567">
        <f>'Assumptions (NG non-electricity'!AP6*$R$16/'Assumptions (NG non-electricity'!$R$6</f>
        <v>9.71069936</v>
      </c>
      <c r="AQ16" s="567">
        <f>'Assumptions (NG non-electricity'!AQ6*$R$16/'Assumptions (NG non-electricity'!$R$6</f>
        <v>9.745811833</v>
      </c>
      <c r="AR16" s="567">
        <f>'Assumptions (NG non-electricity'!AR6*$R$16/'Assumptions (NG non-electricity'!$R$6</f>
        <v>9.780924307</v>
      </c>
      <c r="AS16" s="567">
        <f>'Assumptions (NG non-electricity'!AS6*$R$16/'Assumptions (NG non-electricity'!$R$6</f>
        <v>9.81603678</v>
      </c>
      <c r="AT16" s="567">
        <f>'Assumptions (NG non-electricity'!AT6*$R$16/'Assumptions (NG non-electricity'!$R$6</f>
        <v>9.851149253</v>
      </c>
      <c r="AU16" s="567">
        <f>'Assumptions (NG non-electricity'!AU6*$R$16/'Assumptions (NG non-electricity'!$R$6</f>
        <v>9.886261727</v>
      </c>
      <c r="AV16" s="567">
        <f>'Assumptions (NG non-electricity'!AV6*$R$16/'Assumptions (NG non-electricity'!$R$6</f>
        <v>9.9213742</v>
      </c>
      <c r="AW16" s="567">
        <f>'Assumptions (NG non-electricity'!AW6*$R$16/'Assumptions (NG non-electricity'!$R$6</f>
        <v>9.956486673</v>
      </c>
      <c r="AX16" s="567">
        <f>'Assumptions (NG non-electricity'!AX6*$R$16/'Assumptions (NG non-electricity'!$R$6</f>
        <v>9.991599147</v>
      </c>
      <c r="AY16" s="567">
        <f>'Assumptions (NG non-electricity'!AY6*$R$16/'Assumptions (NG non-electricity'!$R$6</f>
        <v>10.02671162</v>
      </c>
      <c r="AZ16" s="567">
        <f>'Assumptions (NG non-electricity'!AZ6*$R$16/'Assumptions (NG non-electricity'!$R$6</f>
        <v>10.06182409</v>
      </c>
    </row>
    <row r="17">
      <c r="A17" s="565" t="s">
        <v>733</v>
      </c>
      <c r="B17" s="566">
        <v>3.815</v>
      </c>
      <c r="C17" s="566">
        <v>3.904</v>
      </c>
      <c r="D17" s="566">
        <v>4.477</v>
      </c>
      <c r="E17" s="566">
        <v>4.89</v>
      </c>
      <c r="F17" s="566">
        <v>4.573</v>
      </c>
      <c r="G17" s="566">
        <v>4.556</v>
      </c>
      <c r="H17" s="566">
        <v>4.335</v>
      </c>
      <c r="I17" s="566">
        <v>4.238</v>
      </c>
      <c r="J17" s="566">
        <v>4.242</v>
      </c>
      <c r="K17" s="566">
        <v>4.073</v>
      </c>
      <c r="L17" s="566">
        <v>4.473</v>
      </c>
      <c r="M17" s="566">
        <v>4.591</v>
      </c>
      <c r="N17" s="566">
        <v>4.532</v>
      </c>
      <c r="O17" s="566">
        <v>5.145</v>
      </c>
      <c r="P17" s="566">
        <v>5.502</v>
      </c>
      <c r="Q17" s="566">
        <v>5.343</v>
      </c>
      <c r="R17" s="566">
        <v>5.36</v>
      </c>
      <c r="S17" s="566">
        <v>5.704</v>
      </c>
      <c r="T17" s="567">
        <f>'Assumptions (NG non-electricity'!T8*$R$17/'Assumptions (NG non-electricity'!$R$8</f>
        <v>5.749391176</v>
      </c>
      <c r="U17" s="567">
        <f>'Assumptions (NG non-electricity'!U8*$R$17/'Assumptions (NG non-electricity'!$R$8</f>
        <v>5.796793516</v>
      </c>
      <c r="V17" s="567">
        <f>'Assumptions (NG non-electricity'!V8*$R$17/'Assumptions (NG non-electricity'!$R$8</f>
        <v>5.844195855</v>
      </c>
      <c r="W17" s="567">
        <f>'Assumptions (NG non-electricity'!W8*$R$17/'Assumptions (NG non-electricity'!$R$8</f>
        <v>5.891598195</v>
      </c>
      <c r="X17" s="567">
        <f>'Assumptions (NG non-electricity'!X8*$R$17/'Assumptions (NG non-electricity'!$R$8</f>
        <v>5.939000535</v>
      </c>
      <c r="Y17" s="567">
        <f>'Assumptions (NG non-electricity'!Y8*$R$17/'Assumptions (NG non-electricity'!$R$8</f>
        <v>5.986402874</v>
      </c>
      <c r="Z17" s="567">
        <f>'Assumptions (NG non-electricity'!Z8*$R$17/'Assumptions (NG non-electricity'!$R$8</f>
        <v>6.033805214</v>
      </c>
      <c r="AA17" s="567">
        <f>'Assumptions (NG non-electricity'!AA8*$R$17/'Assumptions (NG non-electricity'!$R$8</f>
        <v>6.081207553</v>
      </c>
      <c r="AB17" s="567">
        <f>'Assumptions (NG non-electricity'!AB8*$R$17/'Assumptions (NG non-electricity'!$R$8</f>
        <v>6.128609893</v>
      </c>
      <c r="AC17" s="567">
        <f>'Assumptions (NG non-electricity'!AC8*$R$17/'Assumptions (NG non-electricity'!$R$8</f>
        <v>6.176012233</v>
      </c>
      <c r="AD17" s="567">
        <f>'Assumptions (NG non-electricity'!AD8*$R$17/'Assumptions (NG non-electricity'!$R$8</f>
        <v>6.223414572</v>
      </c>
      <c r="AE17" s="567">
        <f>'Assumptions (NG non-electricity'!AE8*$R$17/'Assumptions (NG non-electricity'!$R$8</f>
        <v>6.270816912</v>
      </c>
      <c r="AF17" s="567">
        <f>'Assumptions (NG non-electricity'!AF8*$R$17/'Assumptions (NG non-electricity'!$R$8</f>
        <v>6.318219251</v>
      </c>
      <c r="AG17" s="567">
        <f>'Assumptions (NG non-electricity'!AG8*$R$17/'Assumptions (NG non-electricity'!$R$8</f>
        <v>6.365621591</v>
      </c>
      <c r="AH17" s="567">
        <f>'Assumptions (NG non-electricity'!AH8*$R$17/'Assumptions (NG non-electricity'!$R$8</f>
        <v>6.413023931</v>
      </c>
      <c r="AI17" s="567">
        <f>'Assumptions (NG non-electricity'!AI8*$R$17/'Assumptions (NG non-electricity'!$R$8</f>
        <v>6.46042627</v>
      </c>
      <c r="AJ17" s="567">
        <f>'Assumptions (NG non-electricity'!AJ8*$R$17/'Assumptions (NG non-electricity'!$R$8</f>
        <v>6.50782861</v>
      </c>
      <c r="AK17" s="567">
        <f>'Assumptions (NG non-electricity'!AK8*$R$17/'Assumptions (NG non-electricity'!$R$8</f>
        <v>6.55523095</v>
      </c>
      <c r="AL17" s="567">
        <f>'Assumptions (NG non-electricity'!AL8*$R$17/'Assumptions (NG non-electricity'!$R$8</f>
        <v>6.602633289</v>
      </c>
      <c r="AM17" s="567">
        <f>'Assumptions (NG non-electricity'!AM8*$R$17/'Assumptions (NG non-electricity'!$R$8</f>
        <v>6.650035629</v>
      </c>
      <c r="AN17" s="567">
        <f>'Assumptions (NG non-electricity'!AN8*$R$17/'Assumptions (NG non-electricity'!$R$8</f>
        <v>6.697437968</v>
      </c>
      <c r="AO17" s="567">
        <f>'Assumptions (NG non-electricity'!AO8*$R$17/'Assumptions (NG non-electricity'!$R$8</f>
        <v>6.744840308</v>
      </c>
      <c r="AP17" s="567">
        <f>'Assumptions (NG non-electricity'!AP8*$R$17/'Assumptions (NG non-electricity'!$R$8</f>
        <v>6.792242648</v>
      </c>
      <c r="AQ17" s="567">
        <f>'Assumptions (NG non-electricity'!AQ8*$R$17/'Assumptions (NG non-electricity'!$R$8</f>
        <v>6.839644987</v>
      </c>
      <c r="AR17" s="567">
        <f>'Assumptions (NG non-electricity'!AR8*$R$17/'Assumptions (NG non-electricity'!$R$8</f>
        <v>6.887047327</v>
      </c>
      <c r="AS17" s="567">
        <f>'Assumptions (NG non-electricity'!AS8*$R$17/'Assumptions (NG non-electricity'!$R$8</f>
        <v>6.934449666</v>
      </c>
      <c r="AT17" s="567">
        <f>'Assumptions (NG non-electricity'!AT8*$R$17/'Assumptions (NG non-electricity'!$R$8</f>
        <v>6.981852006</v>
      </c>
      <c r="AU17" s="567">
        <f>'Assumptions (NG non-electricity'!AU8*$R$17/'Assumptions (NG non-electricity'!$R$8</f>
        <v>7.029254346</v>
      </c>
      <c r="AV17" s="567">
        <f>'Assumptions (NG non-electricity'!AV8*$R$17/'Assumptions (NG non-electricity'!$R$8</f>
        <v>7.076656685</v>
      </c>
      <c r="AW17" s="567">
        <f>'Assumptions (NG non-electricity'!AW8*$R$17/'Assumptions (NG non-electricity'!$R$8</f>
        <v>7.124059025</v>
      </c>
      <c r="AX17" s="567">
        <f>'Assumptions (NG non-electricity'!AX8*$R$17/'Assumptions (NG non-electricity'!$R$8</f>
        <v>7.171461364</v>
      </c>
      <c r="AY17" s="567">
        <f>'Assumptions (NG non-electricity'!AY8*$R$17/'Assumptions (NG non-electricity'!$R$8</f>
        <v>7.218863704</v>
      </c>
      <c r="AZ17" s="567">
        <f>'Assumptions (NG non-electricity'!AZ8*$R$17/'Assumptions (NG non-electricity'!$R$8</f>
        <v>7.266266044</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0.136164</v>
      </c>
      <c r="C20" s="571">
        <v>0.130841</v>
      </c>
      <c r="D20" s="571">
        <v>0.126723</v>
      </c>
      <c r="E20" s="571">
        <v>0.129926</v>
      </c>
      <c r="F20" s="571">
        <v>0.120867</v>
      </c>
      <c r="G20" s="571">
        <v>0.129989</v>
      </c>
      <c r="H20" s="571">
        <v>0.130847</v>
      </c>
      <c r="I20" s="571">
        <v>0.130207</v>
      </c>
      <c r="J20" s="571">
        <v>0.123383</v>
      </c>
      <c r="K20" s="571">
        <v>0.119585</v>
      </c>
      <c r="L20" s="571">
        <v>0.128018</v>
      </c>
      <c r="M20" s="571">
        <v>0.130736</v>
      </c>
      <c r="N20" s="571">
        <v>0.131189</v>
      </c>
      <c r="O20" s="571">
        <v>0.127558</v>
      </c>
      <c r="P20" s="571">
        <v>0.136374</v>
      </c>
      <c r="Q20" s="571">
        <v>0.135715</v>
      </c>
      <c r="R20" s="572">
        <v>0.132016</v>
      </c>
      <c r="S20" s="573">
        <f t="shared" ref="S20:AY20" si="1">$R$20+(S$1-$R$1)/($AZ$1-$R$1)*($AZ$20-$R$20)</f>
        <v>0.131439288</v>
      </c>
      <c r="T20" s="573">
        <f t="shared" si="1"/>
        <v>0.1308625759</v>
      </c>
      <c r="U20" s="573">
        <f t="shared" si="1"/>
        <v>0.1302858639</v>
      </c>
      <c r="V20" s="573">
        <f t="shared" si="1"/>
        <v>0.1297091518</v>
      </c>
      <c r="W20" s="573">
        <f t="shared" si="1"/>
        <v>0.1291324398</v>
      </c>
      <c r="X20" s="573">
        <f t="shared" si="1"/>
        <v>0.1285557277</v>
      </c>
      <c r="Y20" s="573">
        <f t="shared" si="1"/>
        <v>0.1279790157</v>
      </c>
      <c r="Z20" s="573">
        <f t="shared" si="1"/>
        <v>0.1274023036</v>
      </c>
      <c r="AA20" s="573">
        <f t="shared" si="1"/>
        <v>0.1268255916</v>
      </c>
      <c r="AB20" s="573">
        <f t="shared" si="1"/>
        <v>0.1262488795</v>
      </c>
      <c r="AC20" s="573">
        <f t="shared" si="1"/>
        <v>0.1256721675</v>
      </c>
      <c r="AD20" s="573">
        <f t="shared" si="1"/>
        <v>0.1250954555</v>
      </c>
      <c r="AE20" s="573">
        <f t="shared" si="1"/>
        <v>0.1245187434</v>
      </c>
      <c r="AF20" s="573">
        <f t="shared" si="1"/>
        <v>0.1239420314</v>
      </c>
      <c r="AG20" s="573">
        <f t="shared" si="1"/>
        <v>0.1233653193</v>
      </c>
      <c r="AH20" s="573">
        <f t="shared" si="1"/>
        <v>0.1227886073</v>
      </c>
      <c r="AI20" s="573">
        <f t="shared" si="1"/>
        <v>0.1222118952</v>
      </c>
      <c r="AJ20" s="573">
        <f t="shared" si="1"/>
        <v>0.1216351832</v>
      </c>
      <c r="AK20" s="573">
        <f t="shared" si="1"/>
        <v>0.1210584711</v>
      </c>
      <c r="AL20" s="573">
        <f t="shared" si="1"/>
        <v>0.1204817591</v>
      </c>
      <c r="AM20" s="573">
        <f t="shared" si="1"/>
        <v>0.1199050471</v>
      </c>
      <c r="AN20" s="573">
        <f t="shared" si="1"/>
        <v>0.119328335</v>
      </c>
      <c r="AO20" s="573">
        <f t="shared" si="1"/>
        <v>0.118751623</v>
      </c>
      <c r="AP20" s="573">
        <f t="shared" si="1"/>
        <v>0.1181749109</v>
      </c>
      <c r="AQ20" s="573">
        <f t="shared" si="1"/>
        <v>0.1175981989</v>
      </c>
      <c r="AR20" s="573">
        <f t="shared" si="1"/>
        <v>0.1170214868</v>
      </c>
      <c r="AS20" s="573">
        <f t="shared" si="1"/>
        <v>0.1164447748</v>
      </c>
      <c r="AT20" s="573">
        <f t="shared" si="1"/>
        <v>0.1158680627</v>
      </c>
      <c r="AU20" s="573">
        <f t="shared" si="1"/>
        <v>0.1152913507</v>
      </c>
      <c r="AV20" s="573">
        <f t="shared" si="1"/>
        <v>0.1147146386</v>
      </c>
      <c r="AW20" s="573">
        <f t="shared" si="1"/>
        <v>0.1141379266</v>
      </c>
      <c r="AX20" s="573">
        <f t="shared" si="1"/>
        <v>0.1135612146</v>
      </c>
      <c r="AY20" s="573">
        <f t="shared" si="1"/>
        <v>0.1129845025</v>
      </c>
      <c r="AZ20" s="572">
        <v>0.112407790467626</v>
      </c>
    </row>
    <row r="21">
      <c r="A21" s="569" t="s">
        <v>736</v>
      </c>
      <c r="B21" s="570">
        <v>12.849</v>
      </c>
      <c r="C21" s="574">
        <v>12.308</v>
      </c>
      <c r="D21" s="574">
        <v>11.882</v>
      </c>
      <c r="E21" s="574">
        <v>12.171</v>
      </c>
      <c r="F21" s="574">
        <v>11.326</v>
      </c>
      <c r="G21" s="574">
        <v>12.295</v>
      </c>
      <c r="H21" s="574">
        <v>12.395</v>
      </c>
      <c r="I21" s="574">
        <v>12.323</v>
      </c>
      <c r="J21" s="574">
        <v>11.679</v>
      </c>
      <c r="K21" s="574">
        <v>11.319</v>
      </c>
      <c r="L21" s="574">
        <v>12.117</v>
      </c>
      <c r="M21" s="574">
        <v>12.376</v>
      </c>
      <c r="N21" s="574">
        <v>12.417</v>
      </c>
      <c r="O21" s="574">
        <v>12.073</v>
      </c>
      <c r="P21" s="574">
        <v>12.909</v>
      </c>
      <c r="Q21" s="574">
        <v>12.847</v>
      </c>
      <c r="R21" s="574">
        <v>12.497</v>
      </c>
      <c r="S21" s="575">
        <v>12.454</v>
      </c>
      <c r="T21" s="567">
        <f t="shared" ref="T21:AZ21" si="2">T20*($R$21/$R$20)</f>
        <v>12.38781368</v>
      </c>
      <c r="U21" s="567">
        <f t="shared" si="2"/>
        <v>12.33322052</v>
      </c>
      <c r="V21" s="567">
        <f t="shared" si="2"/>
        <v>12.27862737</v>
      </c>
      <c r="W21" s="567">
        <f t="shared" si="2"/>
        <v>12.22403421</v>
      </c>
      <c r="X21" s="567">
        <f t="shared" si="2"/>
        <v>12.16944105</v>
      </c>
      <c r="Y21" s="567">
        <f t="shared" si="2"/>
        <v>12.11484789</v>
      </c>
      <c r="Z21" s="567">
        <f t="shared" si="2"/>
        <v>12.06025473</v>
      </c>
      <c r="AA21" s="567">
        <f t="shared" si="2"/>
        <v>12.00566157</v>
      </c>
      <c r="AB21" s="567">
        <f t="shared" si="2"/>
        <v>11.95106841</v>
      </c>
      <c r="AC21" s="567">
        <f t="shared" si="2"/>
        <v>11.89647526</v>
      </c>
      <c r="AD21" s="567">
        <f t="shared" si="2"/>
        <v>11.8418821</v>
      </c>
      <c r="AE21" s="567">
        <f t="shared" si="2"/>
        <v>11.78728894</v>
      </c>
      <c r="AF21" s="567">
        <f t="shared" si="2"/>
        <v>11.73269578</v>
      </c>
      <c r="AG21" s="567">
        <f t="shared" si="2"/>
        <v>11.67810262</v>
      </c>
      <c r="AH21" s="567">
        <f t="shared" si="2"/>
        <v>11.62350946</v>
      </c>
      <c r="AI21" s="567">
        <f t="shared" si="2"/>
        <v>11.5689163</v>
      </c>
      <c r="AJ21" s="567">
        <f t="shared" si="2"/>
        <v>11.51432314</v>
      </c>
      <c r="AK21" s="567">
        <f t="shared" si="2"/>
        <v>11.45972999</v>
      </c>
      <c r="AL21" s="567">
        <f t="shared" si="2"/>
        <v>11.40513683</v>
      </c>
      <c r="AM21" s="567">
        <f t="shared" si="2"/>
        <v>11.35054367</v>
      </c>
      <c r="AN21" s="567">
        <f t="shared" si="2"/>
        <v>11.29595051</v>
      </c>
      <c r="AO21" s="567">
        <f t="shared" si="2"/>
        <v>11.24135735</v>
      </c>
      <c r="AP21" s="567">
        <f t="shared" si="2"/>
        <v>11.18676419</v>
      </c>
      <c r="AQ21" s="567">
        <f t="shared" si="2"/>
        <v>11.13217103</v>
      </c>
      <c r="AR21" s="567">
        <f t="shared" si="2"/>
        <v>11.07757788</v>
      </c>
      <c r="AS21" s="567">
        <f t="shared" si="2"/>
        <v>11.02298472</v>
      </c>
      <c r="AT21" s="567">
        <f t="shared" si="2"/>
        <v>10.96839156</v>
      </c>
      <c r="AU21" s="567">
        <f t="shared" si="2"/>
        <v>10.9137984</v>
      </c>
      <c r="AV21" s="567">
        <f t="shared" si="2"/>
        <v>10.85920524</v>
      </c>
      <c r="AW21" s="567">
        <f t="shared" si="2"/>
        <v>10.80461208</v>
      </c>
      <c r="AX21" s="567">
        <f t="shared" si="2"/>
        <v>10.75001892</v>
      </c>
      <c r="AY21" s="567">
        <f t="shared" si="2"/>
        <v>10.69542577</v>
      </c>
      <c r="AZ21" s="567">
        <f t="shared" si="2"/>
        <v>10.64083261</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0.533682150744723</v>
      </c>
      <c r="S31" s="573">
        <f t="shared" ref="S31:AY31" si="5">$R$31+(S$1-$R$1)/($AZ$1-$R$1)*($AZ$31-$R$31)</f>
        <v>0.5268680045</v>
      </c>
      <c r="T31" s="573">
        <f t="shared" si="5"/>
        <v>0.5200538583</v>
      </c>
      <c r="U31" s="573">
        <f t="shared" si="5"/>
        <v>0.5132397121</v>
      </c>
      <c r="V31" s="573">
        <f t="shared" si="5"/>
        <v>0.5064255658</v>
      </c>
      <c r="W31" s="573">
        <f t="shared" si="5"/>
        <v>0.4996114196</v>
      </c>
      <c r="X31" s="573">
        <f t="shared" si="5"/>
        <v>0.4927972734</v>
      </c>
      <c r="Y31" s="573">
        <f t="shared" si="5"/>
        <v>0.4859831272</v>
      </c>
      <c r="Z31" s="573">
        <f t="shared" si="5"/>
        <v>0.4791689809</v>
      </c>
      <c r="AA31" s="573">
        <f t="shared" si="5"/>
        <v>0.4723548347</v>
      </c>
      <c r="AB31" s="573">
        <f t="shared" si="5"/>
        <v>0.4655406885</v>
      </c>
      <c r="AC31" s="573">
        <f t="shared" si="5"/>
        <v>0.4587265423</v>
      </c>
      <c r="AD31" s="573">
        <f t="shared" si="5"/>
        <v>0.451912396</v>
      </c>
      <c r="AE31" s="573">
        <f t="shared" si="5"/>
        <v>0.4450982498</v>
      </c>
      <c r="AF31" s="573">
        <f t="shared" si="5"/>
        <v>0.4382841036</v>
      </c>
      <c r="AG31" s="573">
        <f t="shared" si="5"/>
        <v>0.4314699574</v>
      </c>
      <c r="AH31" s="573">
        <f t="shared" si="5"/>
        <v>0.4246558111</v>
      </c>
      <c r="AI31" s="573">
        <f t="shared" si="5"/>
        <v>0.4178416649</v>
      </c>
      <c r="AJ31" s="573">
        <f t="shared" si="5"/>
        <v>0.4110275187</v>
      </c>
      <c r="AK31" s="573">
        <f t="shared" si="5"/>
        <v>0.4042133725</v>
      </c>
      <c r="AL31" s="573">
        <f t="shared" si="5"/>
        <v>0.3973992262</v>
      </c>
      <c r="AM31" s="573">
        <f t="shared" si="5"/>
        <v>0.39058508</v>
      </c>
      <c r="AN31" s="573">
        <f t="shared" si="5"/>
        <v>0.3837709338</v>
      </c>
      <c r="AO31" s="573">
        <f t="shared" si="5"/>
        <v>0.3769567876</v>
      </c>
      <c r="AP31" s="573">
        <f t="shared" si="5"/>
        <v>0.3701426413</v>
      </c>
      <c r="AQ31" s="573">
        <f t="shared" si="5"/>
        <v>0.3633284951</v>
      </c>
      <c r="AR31" s="573">
        <f t="shared" si="5"/>
        <v>0.3565143489</v>
      </c>
      <c r="AS31" s="573">
        <f t="shared" si="5"/>
        <v>0.3497002027</v>
      </c>
      <c r="AT31" s="573">
        <f t="shared" si="5"/>
        <v>0.3428860565</v>
      </c>
      <c r="AU31" s="573">
        <f t="shared" si="5"/>
        <v>0.3360719102</v>
      </c>
      <c r="AV31" s="573">
        <f t="shared" si="5"/>
        <v>0.329257764</v>
      </c>
      <c r="AW31" s="573">
        <f t="shared" si="5"/>
        <v>0.3224436178</v>
      </c>
      <c r="AX31" s="573">
        <f t="shared" si="5"/>
        <v>0.3156294716</v>
      </c>
      <c r="AY31" s="573">
        <f t="shared" si="5"/>
        <v>0.3088153253</v>
      </c>
      <c r="AZ31" s="581">
        <f>Inputs!H21</f>
        <v>0.3020011791</v>
      </c>
    </row>
    <row r="32">
      <c r="A32" s="565" t="s">
        <v>746</v>
      </c>
      <c r="B32" s="570">
        <v>0.961541</v>
      </c>
      <c r="C32" s="571">
        <v>0.976085</v>
      </c>
      <c r="D32" s="571">
        <v>0.956497</v>
      </c>
      <c r="E32" s="571">
        <v>0.985185</v>
      </c>
      <c r="F32" s="571">
        <v>0.951214</v>
      </c>
      <c r="G32" s="571">
        <v>0.962802</v>
      </c>
      <c r="H32" s="571">
        <v>0.992547</v>
      </c>
      <c r="I32" s="571">
        <v>1.028062</v>
      </c>
      <c r="J32" s="571">
        <v>1.012333</v>
      </c>
      <c r="K32" s="571">
        <v>1.003973</v>
      </c>
      <c r="L32" s="571">
        <v>1.053579</v>
      </c>
      <c r="M32" s="571">
        <v>1.050594</v>
      </c>
      <c r="N32" s="571">
        <v>1.055792</v>
      </c>
      <c r="O32" s="571">
        <v>1.06666</v>
      </c>
      <c r="P32" s="571">
        <v>1.127942</v>
      </c>
      <c r="Q32" s="571">
        <v>1.094464</v>
      </c>
      <c r="R32" s="572">
        <v>0.546614849255277</v>
      </c>
      <c r="S32" s="573">
        <f t="shared" ref="S32:AY32" si="6">$R$32+(S$1-$R$1)/($AZ$1-$R$1)*($AZ$32-$R$32)</f>
        <v>0.5451039603</v>
      </c>
      <c r="T32" s="573">
        <f t="shared" si="6"/>
        <v>0.5435930714</v>
      </c>
      <c r="U32" s="573">
        <f t="shared" si="6"/>
        <v>0.5420821825</v>
      </c>
      <c r="V32" s="573">
        <f t="shared" si="6"/>
        <v>0.5405712935</v>
      </c>
      <c r="W32" s="573">
        <f t="shared" si="6"/>
        <v>0.5390604046</v>
      </c>
      <c r="X32" s="573">
        <f t="shared" si="6"/>
        <v>0.5375495157</v>
      </c>
      <c r="Y32" s="573">
        <f t="shared" si="6"/>
        <v>0.5360386267</v>
      </c>
      <c r="Z32" s="573">
        <f t="shared" si="6"/>
        <v>0.5345277378</v>
      </c>
      <c r="AA32" s="573">
        <f t="shared" si="6"/>
        <v>0.5330168489</v>
      </c>
      <c r="AB32" s="573">
        <f t="shared" si="6"/>
        <v>0.5315059599</v>
      </c>
      <c r="AC32" s="573">
        <f t="shared" si="6"/>
        <v>0.529995071</v>
      </c>
      <c r="AD32" s="573">
        <f t="shared" si="6"/>
        <v>0.5284841821</v>
      </c>
      <c r="AE32" s="573">
        <f t="shared" si="6"/>
        <v>0.5269732931</v>
      </c>
      <c r="AF32" s="573">
        <f t="shared" si="6"/>
        <v>0.5254624042</v>
      </c>
      <c r="AG32" s="573">
        <f t="shared" si="6"/>
        <v>0.5239515153</v>
      </c>
      <c r="AH32" s="573">
        <f t="shared" si="6"/>
        <v>0.5224406264</v>
      </c>
      <c r="AI32" s="573">
        <f t="shared" si="6"/>
        <v>0.5209297374</v>
      </c>
      <c r="AJ32" s="573">
        <f t="shared" si="6"/>
        <v>0.5194188485</v>
      </c>
      <c r="AK32" s="573">
        <f t="shared" si="6"/>
        <v>0.5179079596</v>
      </c>
      <c r="AL32" s="573">
        <f t="shared" si="6"/>
        <v>0.5163970706</v>
      </c>
      <c r="AM32" s="573">
        <f t="shared" si="6"/>
        <v>0.5148861817</v>
      </c>
      <c r="AN32" s="573">
        <f t="shared" si="6"/>
        <v>0.5133752928</v>
      </c>
      <c r="AO32" s="573">
        <f t="shared" si="6"/>
        <v>0.5118644038</v>
      </c>
      <c r="AP32" s="573">
        <f t="shared" si="6"/>
        <v>0.5103535149</v>
      </c>
      <c r="AQ32" s="573">
        <f t="shared" si="6"/>
        <v>0.508842626</v>
      </c>
      <c r="AR32" s="573">
        <f t="shared" si="6"/>
        <v>0.507331737</v>
      </c>
      <c r="AS32" s="573">
        <f t="shared" si="6"/>
        <v>0.5058208481</v>
      </c>
      <c r="AT32" s="573">
        <f t="shared" si="6"/>
        <v>0.5043099592</v>
      </c>
      <c r="AU32" s="573">
        <f t="shared" si="6"/>
        <v>0.5027990702</v>
      </c>
      <c r="AV32" s="573">
        <f t="shared" si="6"/>
        <v>0.5012881813</v>
      </c>
      <c r="AW32" s="573">
        <f t="shared" si="6"/>
        <v>0.4997772924</v>
      </c>
      <c r="AX32" s="573">
        <f t="shared" si="6"/>
        <v>0.4982664035</v>
      </c>
      <c r="AY32" s="573">
        <f t="shared" si="6"/>
        <v>0.4967555145</v>
      </c>
      <c r="AZ32" s="570">
        <v>0.495244625591944</v>
      </c>
    </row>
    <row r="33">
      <c r="A33" s="565" t="s">
        <v>747</v>
      </c>
      <c r="B33" s="570">
        <v>0.047228</v>
      </c>
      <c r="C33" s="571">
        <v>0.042553</v>
      </c>
      <c r="D33" s="571">
        <v>0.046544</v>
      </c>
      <c r="E33" s="571">
        <v>0.044509</v>
      </c>
      <c r="F33" s="571">
        <v>0.040749</v>
      </c>
      <c r="G33" s="571">
        <v>0.039383</v>
      </c>
      <c r="H33" s="571">
        <v>0.034244</v>
      </c>
      <c r="I33" s="571">
        <v>0.039277</v>
      </c>
      <c r="J33" s="571">
        <v>0.046524</v>
      </c>
      <c r="K33" s="571">
        <v>0.040932</v>
      </c>
      <c r="L33" s="571">
        <v>0.038846</v>
      </c>
      <c r="M33" s="571">
        <v>0.036484</v>
      </c>
      <c r="N33" s="571">
        <v>0.028975</v>
      </c>
      <c r="O33" s="571">
        <v>0.034489</v>
      </c>
      <c r="P33" s="571">
        <v>0.035519</v>
      </c>
      <c r="Q33" s="571">
        <v>0.032108</v>
      </c>
      <c r="R33" s="582">
        <v>0.02924</v>
      </c>
      <c r="S33" s="582">
        <v>0.02821</v>
      </c>
      <c r="T33" s="573">
        <f t="shared" ref="T33:AY33" si="7">$S$33+(T$1-$S$1)/($AZ$1-$S$1)*($AZ$33-$S$33)</f>
        <v>0.02800018555</v>
      </c>
      <c r="U33" s="573">
        <f t="shared" si="7"/>
        <v>0.0277903711</v>
      </c>
      <c r="V33" s="573">
        <f t="shared" si="7"/>
        <v>0.02758055665</v>
      </c>
      <c r="W33" s="573">
        <f t="shared" si="7"/>
        <v>0.02737074219</v>
      </c>
      <c r="X33" s="573">
        <f t="shared" si="7"/>
        <v>0.02716092774</v>
      </c>
      <c r="Y33" s="573">
        <f t="shared" si="7"/>
        <v>0.02695111329</v>
      </c>
      <c r="Z33" s="573">
        <f t="shared" si="7"/>
        <v>0.02674129884</v>
      </c>
      <c r="AA33" s="573">
        <f t="shared" si="7"/>
        <v>0.02653148439</v>
      </c>
      <c r="AB33" s="573">
        <f t="shared" si="7"/>
        <v>0.02632166994</v>
      </c>
      <c r="AC33" s="573">
        <f t="shared" si="7"/>
        <v>0.02611185548</v>
      </c>
      <c r="AD33" s="573">
        <f t="shared" si="7"/>
        <v>0.02590204103</v>
      </c>
      <c r="AE33" s="573">
        <f t="shared" si="7"/>
        <v>0.02569222658</v>
      </c>
      <c r="AF33" s="573">
        <f t="shared" si="7"/>
        <v>0.02548241213</v>
      </c>
      <c r="AG33" s="573">
        <f t="shared" si="7"/>
        <v>0.02527259768</v>
      </c>
      <c r="AH33" s="573">
        <f t="shared" si="7"/>
        <v>0.02506278323</v>
      </c>
      <c r="AI33" s="573">
        <f t="shared" si="7"/>
        <v>0.02485296878</v>
      </c>
      <c r="AJ33" s="573">
        <f t="shared" si="7"/>
        <v>0.02464315432</v>
      </c>
      <c r="AK33" s="573">
        <f t="shared" si="7"/>
        <v>0.02443333987</v>
      </c>
      <c r="AL33" s="573">
        <f t="shared" si="7"/>
        <v>0.02422352542</v>
      </c>
      <c r="AM33" s="573">
        <f t="shared" si="7"/>
        <v>0.02401371097</v>
      </c>
      <c r="AN33" s="573">
        <f t="shared" si="7"/>
        <v>0.02380389652</v>
      </c>
      <c r="AO33" s="573">
        <f t="shared" si="7"/>
        <v>0.02359408207</v>
      </c>
      <c r="AP33" s="573">
        <f t="shared" si="7"/>
        <v>0.02338426762</v>
      </c>
      <c r="AQ33" s="573">
        <f t="shared" si="7"/>
        <v>0.02317445316</v>
      </c>
      <c r="AR33" s="573">
        <f t="shared" si="7"/>
        <v>0.02296463871</v>
      </c>
      <c r="AS33" s="573">
        <f t="shared" si="7"/>
        <v>0.02275482426</v>
      </c>
      <c r="AT33" s="573">
        <f t="shared" si="7"/>
        <v>0.02254500981</v>
      </c>
      <c r="AU33" s="573">
        <f t="shared" si="7"/>
        <v>0.02233519536</v>
      </c>
      <c r="AV33" s="573">
        <f t="shared" si="7"/>
        <v>0.02212538091</v>
      </c>
      <c r="AW33" s="573">
        <f t="shared" si="7"/>
        <v>0.02191556645</v>
      </c>
      <c r="AX33" s="573">
        <f t="shared" si="7"/>
        <v>0.021705752</v>
      </c>
      <c r="AY33" s="573">
        <f t="shared" si="7"/>
        <v>0.02149593755</v>
      </c>
      <c r="AZ33" s="570">
        <v>0.0212861231003039</v>
      </c>
    </row>
    <row r="34">
      <c r="A34" s="565" t="s">
        <v>748</v>
      </c>
      <c r="B34" s="570">
        <v>0.017613</v>
      </c>
      <c r="C34" s="571">
        <v>0.021179</v>
      </c>
      <c r="D34" s="571">
        <v>0.016837</v>
      </c>
      <c r="E34" s="571">
        <v>0.016575</v>
      </c>
      <c r="F34" s="571">
        <v>0.015635</v>
      </c>
      <c r="G34" s="571">
        <v>0.013228</v>
      </c>
      <c r="H34" s="571">
        <v>0.013047</v>
      </c>
      <c r="I34" s="571">
        <v>0.01561</v>
      </c>
      <c r="J34" s="571">
        <v>0.018517</v>
      </c>
      <c r="K34" s="571">
        <v>0.017884</v>
      </c>
      <c r="L34" s="571">
        <v>0.018471</v>
      </c>
      <c r="M34" s="571">
        <v>0.020782</v>
      </c>
      <c r="N34" s="571">
        <v>0.020689</v>
      </c>
      <c r="O34" s="571">
        <v>0.023773</v>
      </c>
      <c r="P34" s="571">
        <v>0.024503</v>
      </c>
      <c r="Q34" s="571">
        <v>0.029365</v>
      </c>
      <c r="R34" s="582">
        <v>0.029539</v>
      </c>
      <c r="S34" s="582">
        <v>0.03048</v>
      </c>
      <c r="T34" s="573">
        <f t="shared" ref="T34:AY34" si="8">$S$34+(T$1-$S$1)/($AZ$1-$S$1)*($AZ$34-$S$34)</f>
        <v>0.03058926663</v>
      </c>
      <c r="U34" s="573">
        <f t="shared" si="8"/>
        <v>0.03069853326</v>
      </c>
      <c r="V34" s="573">
        <f t="shared" si="8"/>
        <v>0.03080779988</v>
      </c>
      <c r="W34" s="573">
        <f t="shared" si="8"/>
        <v>0.03091706651</v>
      </c>
      <c r="X34" s="573">
        <f t="shared" si="8"/>
        <v>0.03102633314</v>
      </c>
      <c r="Y34" s="573">
        <f t="shared" si="8"/>
        <v>0.03113559977</v>
      </c>
      <c r="Z34" s="573">
        <f t="shared" si="8"/>
        <v>0.03124486639</v>
      </c>
      <c r="AA34" s="573">
        <f t="shared" si="8"/>
        <v>0.03135413302</v>
      </c>
      <c r="AB34" s="573">
        <f t="shared" si="8"/>
        <v>0.03146339965</v>
      </c>
      <c r="AC34" s="573">
        <f t="shared" si="8"/>
        <v>0.03157266628</v>
      </c>
      <c r="AD34" s="573">
        <f t="shared" si="8"/>
        <v>0.0316819329</v>
      </c>
      <c r="AE34" s="573">
        <f t="shared" si="8"/>
        <v>0.03179119953</v>
      </c>
      <c r="AF34" s="573">
        <f t="shared" si="8"/>
        <v>0.03190046616</v>
      </c>
      <c r="AG34" s="573">
        <f t="shared" si="8"/>
        <v>0.03200973279</v>
      </c>
      <c r="AH34" s="573">
        <f t="shared" si="8"/>
        <v>0.03211899942</v>
      </c>
      <c r="AI34" s="573">
        <f t="shared" si="8"/>
        <v>0.03222826604</v>
      </c>
      <c r="AJ34" s="573">
        <f t="shared" si="8"/>
        <v>0.03233753267</v>
      </c>
      <c r="AK34" s="573">
        <f t="shared" si="8"/>
        <v>0.0324467993</v>
      </c>
      <c r="AL34" s="573">
        <f t="shared" si="8"/>
        <v>0.03255606593</v>
      </c>
      <c r="AM34" s="573">
        <f t="shared" si="8"/>
        <v>0.03266533255</v>
      </c>
      <c r="AN34" s="573">
        <f t="shared" si="8"/>
        <v>0.03277459918</v>
      </c>
      <c r="AO34" s="573">
        <f t="shared" si="8"/>
        <v>0.03288386581</v>
      </c>
      <c r="AP34" s="573">
        <f t="shared" si="8"/>
        <v>0.03299313244</v>
      </c>
      <c r="AQ34" s="573">
        <f t="shared" si="8"/>
        <v>0.03310239906</v>
      </c>
      <c r="AR34" s="573">
        <f t="shared" si="8"/>
        <v>0.03321166569</v>
      </c>
      <c r="AS34" s="573">
        <f t="shared" si="8"/>
        <v>0.03332093232</v>
      </c>
      <c r="AT34" s="573">
        <f t="shared" si="8"/>
        <v>0.03343019895</v>
      </c>
      <c r="AU34" s="573">
        <f t="shared" si="8"/>
        <v>0.03353946558</v>
      </c>
      <c r="AV34" s="573">
        <f t="shared" si="8"/>
        <v>0.0336487322</v>
      </c>
      <c r="AW34" s="573">
        <f t="shared" si="8"/>
        <v>0.03375799883</v>
      </c>
      <c r="AX34" s="573">
        <f t="shared" si="8"/>
        <v>0.03386726546</v>
      </c>
      <c r="AY34" s="573">
        <f t="shared" si="8"/>
        <v>0.03397653209</v>
      </c>
      <c r="AZ34" s="570">
        <v>0.034085798713426</v>
      </c>
    </row>
    <row r="35">
      <c r="A35" s="565" t="s">
        <v>749</v>
      </c>
      <c r="B35" s="570">
        <v>0.329545</v>
      </c>
      <c r="C35" s="571">
        <v>0.376827</v>
      </c>
      <c r="D35" s="571">
        <v>0.356315</v>
      </c>
      <c r="E35" s="571">
        <v>0.378219</v>
      </c>
      <c r="F35" s="571">
        <v>0.405696</v>
      </c>
      <c r="G35" s="571">
        <v>0.366828</v>
      </c>
      <c r="H35" s="571">
        <v>0.386791</v>
      </c>
      <c r="I35" s="571">
        <v>0.383196</v>
      </c>
      <c r="J35" s="571">
        <v>0.311516</v>
      </c>
      <c r="K35" s="571">
        <v>0.279639</v>
      </c>
      <c r="L35" s="571">
        <v>0.308783</v>
      </c>
      <c r="M35" s="571">
        <v>0.313724</v>
      </c>
      <c r="N35" s="571">
        <v>0.34426</v>
      </c>
      <c r="O35" s="571">
        <v>0.345001</v>
      </c>
      <c r="P35" s="571">
        <v>0.343138</v>
      </c>
      <c r="Q35" s="571">
        <v>0.313935</v>
      </c>
      <c r="R35" s="582">
        <v>0.304053</v>
      </c>
      <c r="S35" s="582">
        <v>0.336968</v>
      </c>
      <c r="T35" s="573">
        <f t="shared" ref="T35:AY35" si="9">$S$35+(T$1-$S$1)/($AZ$1-$S$1)*($AZ$35-$S$35)</f>
        <v>0.3406120924</v>
      </c>
      <c r="U35" s="573">
        <f t="shared" si="9"/>
        <v>0.3442561847</v>
      </c>
      <c r="V35" s="573">
        <f t="shared" si="9"/>
        <v>0.3479002771</v>
      </c>
      <c r="W35" s="573">
        <f t="shared" si="9"/>
        <v>0.3515443695</v>
      </c>
      <c r="X35" s="573">
        <f t="shared" si="9"/>
        <v>0.3551884618</v>
      </c>
      <c r="Y35" s="573">
        <f t="shared" si="9"/>
        <v>0.3588325542</v>
      </c>
      <c r="Z35" s="573">
        <f t="shared" si="9"/>
        <v>0.3624766466</v>
      </c>
      <c r="AA35" s="573">
        <f t="shared" si="9"/>
        <v>0.366120739</v>
      </c>
      <c r="AB35" s="573">
        <f t="shared" si="9"/>
        <v>0.3697648313</v>
      </c>
      <c r="AC35" s="573">
        <f t="shared" si="9"/>
        <v>0.3734089237</v>
      </c>
      <c r="AD35" s="573">
        <f t="shared" si="9"/>
        <v>0.3770530161</v>
      </c>
      <c r="AE35" s="573">
        <f t="shared" si="9"/>
        <v>0.3806971084</v>
      </c>
      <c r="AF35" s="573">
        <f t="shared" si="9"/>
        <v>0.3843412008</v>
      </c>
      <c r="AG35" s="573">
        <f t="shared" si="9"/>
        <v>0.3879852932</v>
      </c>
      <c r="AH35" s="573">
        <f t="shared" si="9"/>
        <v>0.3916293855</v>
      </c>
      <c r="AI35" s="573">
        <f t="shared" si="9"/>
        <v>0.3952734779</v>
      </c>
      <c r="AJ35" s="573">
        <f t="shared" si="9"/>
        <v>0.3989175703</v>
      </c>
      <c r="AK35" s="573">
        <f t="shared" si="9"/>
        <v>0.4025616627</v>
      </c>
      <c r="AL35" s="573">
        <f t="shared" si="9"/>
        <v>0.406205755</v>
      </c>
      <c r="AM35" s="573">
        <f t="shared" si="9"/>
        <v>0.4098498474</v>
      </c>
      <c r="AN35" s="573">
        <f t="shared" si="9"/>
        <v>0.4134939398</v>
      </c>
      <c r="AO35" s="573">
        <f t="shared" si="9"/>
        <v>0.4171380321</v>
      </c>
      <c r="AP35" s="573">
        <f t="shared" si="9"/>
        <v>0.4207821245</v>
      </c>
      <c r="AQ35" s="573">
        <f t="shared" si="9"/>
        <v>0.4244262169</v>
      </c>
      <c r="AR35" s="573">
        <f t="shared" si="9"/>
        <v>0.4280703092</v>
      </c>
      <c r="AS35" s="573">
        <f t="shared" si="9"/>
        <v>0.4317144016</v>
      </c>
      <c r="AT35" s="573">
        <f t="shared" si="9"/>
        <v>0.435358494</v>
      </c>
      <c r="AU35" s="573">
        <f t="shared" si="9"/>
        <v>0.4390025864</v>
      </c>
      <c r="AV35" s="573">
        <f t="shared" si="9"/>
        <v>0.4426466787</v>
      </c>
      <c r="AW35" s="573">
        <f t="shared" si="9"/>
        <v>0.4462907711</v>
      </c>
      <c r="AX35" s="573">
        <f t="shared" si="9"/>
        <v>0.4499348635</v>
      </c>
      <c r="AY35" s="573">
        <f t="shared" si="9"/>
        <v>0.4535789558</v>
      </c>
      <c r="AZ35" s="570">
        <v>0.457223048199044</v>
      </c>
    </row>
    <row r="36">
      <c r="A36" s="565" t="s">
        <v>750</v>
      </c>
      <c r="B36" s="566">
        <v>68.024</v>
      </c>
      <c r="C36" s="566">
        <v>69.222</v>
      </c>
      <c r="D36" s="566">
        <v>67.679</v>
      </c>
      <c r="E36" s="566">
        <v>69.616</v>
      </c>
      <c r="F36" s="566">
        <v>67.41</v>
      </c>
      <c r="G36" s="566">
        <v>67.9</v>
      </c>
      <c r="H36" s="566">
        <v>70.274</v>
      </c>
      <c r="I36" s="566">
        <v>72.487</v>
      </c>
      <c r="J36" s="566">
        <v>70.199</v>
      </c>
      <c r="K36" s="566">
        <v>69.699</v>
      </c>
      <c r="L36" s="566">
        <v>73.167</v>
      </c>
      <c r="M36" s="566">
        <v>73.007</v>
      </c>
      <c r="N36" s="566">
        <v>73.358</v>
      </c>
      <c r="O36" s="566">
        <v>74.166</v>
      </c>
      <c r="P36" s="566">
        <v>78.301</v>
      </c>
      <c r="Q36" s="566">
        <v>75.719</v>
      </c>
      <c r="R36" s="566">
        <v>74.643</v>
      </c>
      <c r="S36" s="566">
        <v>74.227</v>
      </c>
      <c r="T36" s="583">
        <f t="shared" ref="T36:AZ36" si="10">sum(T$32,T$31)*$S$40*10^9/10^6</f>
        <v>73.65054613</v>
      </c>
      <c r="U36" s="583">
        <f t="shared" si="10"/>
        <v>73.07409227</v>
      </c>
      <c r="V36" s="583">
        <f t="shared" si="10"/>
        <v>72.4976384</v>
      </c>
      <c r="W36" s="583">
        <f t="shared" si="10"/>
        <v>71.92118453</v>
      </c>
      <c r="X36" s="583">
        <f t="shared" si="10"/>
        <v>71.34473066</v>
      </c>
      <c r="Y36" s="583">
        <f t="shared" si="10"/>
        <v>70.7682768</v>
      </c>
      <c r="Z36" s="583">
        <f t="shared" si="10"/>
        <v>70.19182293</v>
      </c>
      <c r="AA36" s="583">
        <f t="shared" si="10"/>
        <v>69.61536906</v>
      </c>
      <c r="AB36" s="583">
        <f t="shared" si="10"/>
        <v>69.0389152</v>
      </c>
      <c r="AC36" s="583">
        <f t="shared" si="10"/>
        <v>68.46246133</v>
      </c>
      <c r="AD36" s="583">
        <f t="shared" si="10"/>
        <v>67.88600746</v>
      </c>
      <c r="AE36" s="583">
        <f t="shared" si="10"/>
        <v>67.3095536</v>
      </c>
      <c r="AF36" s="583">
        <f t="shared" si="10"/>
        <v>66.73309973</v>
      </c>
      <c r="AG36" s="583">
        <f t="shared" si="10"/>
        <v>66.15664586</v>
      </c>
      <c r="AH36" s="583">
        <f t="shared" si="10"/>
        <v>65.58019199</v>
      </c>
      <c r="AI36" s="583">
        <f t="shared" si="10"/>
        <v>65.00373813</v>
      </c>
      <c r="AJ36" s="583">
        <f t="shared" si="10"/>
        <v>64.42728426</v>
      </c>
      <c r="AK36" s="583">
        <f t="shared" si="10"/>
        <v>63.85083039</v>
      </c>
      <c r="AL36" s="583">
        <f t="shared" si="10"/>
        <v>63.27437653</v>
      </c>
      <c r="AM36" s="583">
        <f t="shared" si="10"/>
        <v>62.69792266</v>
      </c>
      <c r="AN36" s="583">
        <f t="shared" si="10"/>
        <v>62.12146879</v>
      </c>
      <c r="AO36" s="583">
        <f t="shared" si="10"/>
        <v>61.54501492</v>
      </c>
      <c r="AP36" s="583">
        <f t="shared" si="10"/>
        <v>60.96856106</v>
      </c>
      <c r="AQ36" s="583">
        <f t="shared" si="10"/>
        <v>60.39210719</v>
      </c>
      <c r="AR36" s="583">
        <f t="shared" si="10"/>
        <v>59.81565332</v>
      </c>
      <c r="AS36" s="583">
        <f t="shared" si="10"/>
        <v>59.23919946</v>
      </c>
      <c r="AT36" s="583">
        <f t="shared" si="10"/>
        <v>58.66274559</v>
      </c>
      <c r="AU36" s="583">
        <f t="shared" si="10"/>
        <v>58.08629172</v>
      </c>
      <c r="AV36" s="583">
        <f t="shared" si="10"/>
        <v>57.50983785</v>
      </c>
      <c r="AW36" s="583">
        <f t="shared" si="10"/>
        <v>56.93338399</v>
      </c>
      <c r="AX36" s="583">
        <f t="shared" si="10"/>
        <v>56.35693012</v>
      </c>
      <c r="AY36" s="583">
        <f t="shared" si="10"/>
        <v>55.78047625</v>
      </c>
      <c r="AZ36" s="583">
        <f t="shared" si="10"/>
        <v>55.20402239</v>
      </c>
    </row>
    <row r="37">
      <c r="A37" s="565" t="s">
        <v>751</v>
      </c>
      <c r="B37" s="566">
        <v>3.013</v>
      </c>
      <c r="C37" s="566">
        <v>2.715</v>
      </c>
      <c r="D37" s="566">
        <v>2.951</v>
      </c>
      <c r="E37" s="566">
        <v>2.834</v>
      </c>
      <c r="F37" s="566">
        <v>2.599</v>
      </c>
      <c r="G37" s="566">
        <v>2.504</v>
      </c>
      <c r="H37" s="566">
        <v>2.184</v>
      </c>
      <c r="I37" s="566">
        <v>2.493</v>
      </c>
      <c r="J37" s="566">
        <v>2.957</v>
      </c>
      <c r="K37" s="566">
        <v>2.582</v>
      </c>
      <c r="L37" s="566">
        <v>2.436</v>
      </c>
      <c r="M37" s="566">
        <v>2.274</v>
      </c>
      <c r="N37" s="566">
        <v>1.81</v>
      </c>
      <c r="O37" s="566">
        <v>2.156</v>
      </c>
      <c r="P37" s="566">
        <v>2.212</v>
      </c>
      <c r="Q37" s="566">
        <v>2.004</v>
      </c>
      <c r="R37" s="566">
        <v>1.823</v>
      </c>
      <c r="S37" s="566">
        <v>1.759</v>
      </c>
      <c r="T37" s="583">
        <f t="shared" ref="T37:AZ37" si="11">T33*$S$41*10^9/10^6</f>
        <v>1.745917277</v>
      </c>
      <c r="U37" s="583">
        <f t="shared" si="11"/>
        <v>1.732834554</v>
      </c>
      <c r="V37" s="583">
        <f t="shared" si="11"/>
        <v>1.719751831</v>
      </c>
      <c r="W37" s="583">
        <f t="shared" si="11"/>
        <v>1.706669107</v>
      </c>
      <c r="X37" s="583">
        <f t="shared" si="11"/>
        <v>1.693586384</v>
      </c>
      <c r="Y37" s="583">
        <f t="shared" si="11"/>
        <v>1.680503661</v>
      </c>
      <c r="Z37" s="583">
        <f t="shared" si="11"/>
        <v>1.667420938</v>
      </c>
      <c r="AA37" s="583">
        <f t="shared" si="11"/>
        <v>1.654338215</v>
      </c>
      <c r="AB37" s="583">
        <f t="shared" si="11"/>
        <v>1.641255492</v>
      </c>
      <c r="AC37" s="583">
        <f t="shared" si="11"/>
        <v>1.628172768</v>
      </c>
      <c r="AD37" s="583">
        <f t="shared" si="11"/>
        <v>1.615090045</v>
      </c>
      <c r="AE37" s="583">
        <f t="shared" si="11"/>
        <v>1.602007322</v>
      </c>
      <c r="AF37" s="583">
        <f t="shared" si="11"/>
        <v>1.588924599</v>
      </c>
      <c r="AG37" s="583">
        <f t="shared" si="11"/>
        <v>1.575841876</v>
      </c>
      <c r="AH37" s="583">
        <f t="shared" si="11"/>
        <v>1.562759153</v>
      </c>
      <c r="AI37" s="583">
        <f t="shared" si="11"/>
        <v>1.54967643</v>
      </c>
      <c r="AJ37" s="583">
        <f t="shared" si="11"/>
        <v>1.536593706</v>
      </c>
      <c r="AK37" s="583">
        <f t="shared" si="11"/>
        <v>1.523510983</v>
      </c>
      <c r="AL37" s="583">
        <f t="shared" si="11"/>
        <v>1.51042826</v>
      </c>
      <c r="AM37" s="583">
        <f t="shared" si="11"/>
        <v>1.497345537</v>
      </c>
      <c r="AN37" s="583">
        <f t="shared" si="11"/>
        <v>1.484262814</v>
      </c>
      <c r="AO37" s="583">
        <f t="shared" si="11"/>
        <v>1.471180091</v>
      </c>
      <c r="AP37" s="583">
        <f t="shared" si="11"/>
        <v>1.458097367</v>
      </c>
      <c r="AQ37" s="583">
        <f t="shared" si="11"/>
        <v>1.445014644</v>
      </c>
      <c r="AR37" s="583">
        <f t="shared" si="11"/>
        <v>1.431931921</v>
      </c>
      <c r="AS37" s="583">
        <f t="shared" si="11"/>
        <v>1.418849198</v>
      </c>
      <c r="AT37" s="583">
        <f t="shared" si="11"/>
        <v>1.405766475</v>
      </c>
      <c r="AU37" s="583">
        <f t="shared" si="11"/>
        <v>1.392683752</v>
      </c>
      <c r="AV37" s="583">
        <f t="shared" si="11"/>
        <v>1.379601029</v>
      </c>
      <c r="AW37" s="583">
        <f t="shared" si="11"/>
        <v>1.366518305</v>
      </c>
      <c r="AX37" s="583">
        <f t="shared" si="11"/>
        <v>1.353435582</v>
      </c>
      <c r="AY37" s="583">
        <f t="shared" si="11"/>
        <v>1.340352859</v>
      </c>
      <c r="AZ37" s="583">
        <f t="shared" si="11"/>
        <v>1.327270136</v>
      </c>
    </row>
    <row r="38">
      <c r="A38" s="565" t="s">
        <v>752</v>
      </c>
      <c r="B38" s="566">
        <v>1.215</v>
      </c>
      <c r="C38" s="566">
        <v>1.483</v>
      </c>
      <c r="D38" s="566">
        <v>1.161</v>
      </c>
      <c r="E38" s="566">
        <v>1.138</v>
      </c>
      <c r="F38" s="566">
        <v>1.091</v>
      </c>
      <c r="G38" s="566">
        <v>0.91</v>
      </c>
      <c r="H38" s="566">
        <v>0.903</v>
      </c>
      <c r="I38" s="566">
        <v>1.076</v>
      </c>
      <c r="J38" s="566">
        <v>1.272</v>
      </c>
      <c r="K38" s="566">
        <v>1.229</v>
      </c>
      <c r="L38" s="566">
        <v>1.268</v>
      </c>
      <c r="M38" s="566">
        <v>1.444</v>
      </c>
      <c r="N38" s="566">
        <v>1.443</v>
      </c>
      <c r="O38" s="566">
        <v>1.645</v>
      </c>
      <c r="P38" s="566">
        <v>1.703</v>
      </c>
      <c r="Q38" s="566">
        <v>2.054</v>
      </c>
      <c r="R38" s="566">
        <v>2.065</v>
      </c>
      <c r="S38" s="566">
        <v>2.132</v>
      </c>
      <c r="T38" s="583">
        <f t="shared" ref="T38:AZ38" si="12">T34*$S$42*10^9/10^6</f>
        <v>2.139642928</v>
      </c>
      <c r="U38" s="583">
        <f t="shared" si="12"/>
        <v>2.147285856</v>
      </c>
      <c r="V38" s="583">
        <f t="shared" si="12"/>
        <v>2.154928784</v>
      </c>
      <c r="W38" s="583">
        <f t="shared" si="12"/>
        <v>2.162571713</v>
      </c>
      <c r="X38" s="583">
        <f t="shared" si="12"/>
        <v>2.170214641</v>
      </c>
      <c r="Y38" s="583">
        <f t="shared" si="12"/>
        <v>2.177857569</v>
      </c>
      <c r="Z38" s="583">
        <f t="shared" si="12"/>
        <v>2.185500497</v>
      </c>
      <c r="AA38" s="583">
        <f t="shared" si="12"/>
        <v>2.193143425</v>
      </c>
      <c r="AB38" s="583">
        <f t="shared" si="12"/>
        <v>2.200786353</v>
      </c>
      <c r="AC38" s="583">
        <f t="shared" si="12"/>
        <v>2.208429282</v>
      </c>
      <c r="AD38" s="583">
        <f t="shared" si="12"/>
        <v>2.21607221</v>
      </c>
      <c r="AE38" s="583">
        <f t="shared" si="12"/>
        <v>2.223715138</v>
      </c>
      <c r="AF38" s="583">
        <f t="shared" si="12"/>
        <v>2.231358066</v>
      </c>
      <c r="AG38" s="583">
        <f t="shared" si="12"/>
        <v>2.239000994</v>
      </c>
      <c r="AH38" s="583">
        <f t="shared" si="12"/>
        <v>2.246643922</v>
      </c>
      <c r="AI38" s="583">
        <f t="shared" si="12"/>
        <v>2.254286851</v>
      </c>
      <c r="AJ38" s="583">
        <f t="shared" si="12"/>
        <v>2.261929779</v>
      </c>
      <c r="AK38" s="583">
        <f t="shared" si="12"/>
        <v>2.269572707</v>
      </c>
      <c r="AL38" s="583">
        <f t="shared" si="12"/>
        <v>2.277215635</v>
      </c>
      <c r="AM38" s="583">
        <f t="shared" si="12"/>
        <v>2.284858563</v>
      </c>
      <c r="AN38" s="583">
        <f t="shared" si="12"/>
        <v>2.292501491</v>
      </c>
      <c r="AO38" s="583">
        <f t="shared" si="12"/>
        <v>2.300144419</v>
      </c>
      <c r="AP38" s="583">
        <f t="shared" si="12"/>
        <v>2.307787348</v>
      </c>
      <c r="AQ38" s="583">
        <f t="shared" si="12"/>
        <v>2.315430276</v>
      </c>
      <c r="AR38" s="583">
        <f t="shared" si="12"/>
        <v>2.323073204</v>
      </c>
      <c r="AS38" s="583">
        <f t="shared" si="12"/>
        <v>2.330716132</v>
      </c>
      <c r="AT38" s="583">
        <f t="shared" si="12"/>
        <v>2.33835906</v>
      </c>
      <c r="AU38" s="583">
        <f t="shared" si="12"/>
        <v>2.346001988</v>
      </c>
      <c r="AV38" s="583">
        <f t="shared" si="12"/>
        <v>2.353644917</v>
      </c>
      <c r="AW38" s="583">
        <f t="shared" si="12"/>
        <v>2.361287845</v>
      </c>
      <c r="AX38" s="583">
        <f t="shared" si="12"/>
        <v>2.368930773</v>
      </c>
      <c r="AY38" s="583">
        <f t="shared" si="12"/>
        <v>2.376573701</v>
      </c>
      <c r="AZ38" s="583">
        <f t="shared" si="12"/>
        <v>2.384216629</v>
      </c>
    </row>
    <row r="39">
      <c r="A39" s="565" t="s">
        <v>753</v>
      </c>
      <c r="B39" s="566">
        <v>15.334</v>
      </c>
      <c r="C39" s="566">
        <v>17.517</v>
      </c>
      <c r="D39" s="566">
        <v>16.867</v>
      </c>
      <c r="E39" s="566">
        <v>18.014</v>
      </c>
      <c r="F39" s="566">
        <v>18.46</v>
      </c>
      <c r="G39" s="566">
        <v>17.128</v>
      </c>
      <c r="H39" s="566">
        <v>19.167</v>
      </c>
      <c r="I39" s="566">
        <v>19.696</v>
      </c>
      <c r="J39" s="566">
        <v>16.41</v>
      </c>
      <c r="K39" s="566">
        <v>13.615</v>
      </c>
      <c r="L39" s="566">
        <v>14.943</v>
      </c>
      <c r="M39" s="566">
        <v>15.976</v>
      </c>
      <c r="N39" s="566">
        <v>17.807</v>
      </c>
      <c r="O39" s="566">
        <v>18.108</v>
      </c>
      <c r="P39" s="566">
        <v>18.595</v>
      </c>
      <c r="Q39" s="566">
        <v>16.429</v>
      </c>
      <c r="R39" s="566">
        <v>16.28</v>
      </c>
      <c r="S39" s="566">
        <v>18.707</v>
      </c>
      <c r="T39" s="583">
        <f t="shared" ref="T39:AZ39" si="13">T35*$S$43*10^9/10^6</f>
        <v>18.90930418</v>
      </c>
      <c r="U39" s="583">
        <f t="shared" si="13"/>
        <v>19.11160837</v>
      </c>
      <c r="V39" s="583">
        <f t="shared" si="13"/>
        <v>19.31391255</v>
      </c>
      <c r="W39" s="583">
        <f t="shared" si="13"/>
        <v>19.51621673</v>
      </c>
      <c r="X39" s="583">
        <f t="shared" si="13"/>
        <v>19.71852092</v>
      </c>
      <c r="Y39" s="583">
        <f t="shared" si="13"/>
        <v>19.9208251</v>
      </c>
      <c r="Z39" s="583">
        <f t="shared" si="13"/>
        <v>20.12312928</v>
      </c>
      <c r="AA39" s="583">
        <f t="shared" si="13"/>
        <v>20.32543346</v>
      </c>
      <c r="AB39" s="583">
        <f t="shared" si="13"/>
        <v>20.52773765</v>
      </c>
      <c r="AC39" s="583">
        <f t="shared" si="13"/>
        <v>20.73004183</v>
      </c>
      <c r="AD39" s="583">
        <f t="shared" si="13"/>
        <v>20.93234601</v>
      </c>
      <c r="AE39" s="583">
        <f t="shared" si="13"/>
        <v>21.1346502</v>
      </c>
      <c r="AF39" s="583">
        <f t="shared" si="13"/>
        <v>21.33695438</v>
      </c>
      <c r="AG39" s="583">
        <f t="shared" si="13"/>
        <v>21.53925856</v>
      </c>
      <c r="AH39" s="583">
        <f t="shared" si="13"/>
        <v>21.74156275</v>
      </c>
      <c r="AI39" s="583">
        <f t="shared" si="13"/>
        <v>21.94386693</v>
      </c>
      <c r="AJ39" s="583">
        <f t="shared" si="13"/>
        <v>22.14617111</v>
      </c>
      <c r="AK39" s="583">
        <f t="shared" si="13"/>
        <v>22.3484753</v>
      </c>
      <c r="AL39" s="583">
        <f t="shared" si="13"/>
        <v>22.55077948</v>
      </c>
      <c r="AM39" s="583">
        <f t="shared" si="13"/>
        <v>22.75308366</v>
      </c>
      <c r="AN39" s="583">
        <f t="shared" si="13"/>
        <v>22.95538784</v>
      </c>
      <c r="AO39" s="583">
        <f t="shared" si="13"/>
        <v>23.15769203</v>
      </c>
      <c r="AP39" s="583">
        <f t="shared" si="13"/>
        <v>23.35999621</v>
      </c>
      <c r="AQ39" s="583">
        <f t="shared" si="13"/>
        <v>23.56230039</v>
      </c>
      <c r="AR39" s="583">
        <f t="shared" si="13"/>
        <v>23.76460458</v>
      </c>
      <c r="AS39" s="583">
        <f t="shared" si="13"/>
        <v>23.96690876</v>
      </c>
      <c r="AT39" s="583">
        <f t="shared" si="13"/>
        <v>24.16921294</v>
      </c>
      <c r="AU39" s="583">
        <f t="shared" si="13"/>
        <v>24.37151713</v>
      </c>
      <c r="AV39" s="583">
        <f t="shared" si="13"/>
        <v>24.57382131</v>
      </c>
      <c r="AW39" s="583">
        <f t="shared" si="13"/>
        <v>24.77612549</v>
      </c>
      <c r="AX39" s="583">
        <f t="shared" si="13"/>
        <v>24.97842968</v>
      </c>
      <c r="AY39" s="583">
        <f t="shared" si="13"/>
        <v>25.18073386</v>
      </c>
      <c r="AZ39" s="583">
        <f t="shared" si="13"/>
        <v>25.38303804</v>
      </c>
    </row>
    <row r="40">
      <c r="A40" s="565" t="s">
        <v>754</v>
      </c>
      <c r="B40" s="584">
        <f t="shared" ref="B40:Q40" si="14">B36*1000000/(B32*1000000000)</f>
        <v>0.07074477323</v>
      </c>
      <c r="C40" s="584">
        <f t="shared" si="14"/>
        <v>0.07091800407</v>
      </c>
      <c r="D40" s="584">
        <f t="shared" si="14"/>
        <v>0.07075714822</v>
      </c>
      <c r="E40" s="584">
        <f t="shared" si="14"/>
        <v>0.07066287043</v>
      </c>
      <c r="F40" s="584">
        <f t="shared" si="14"/>
        <v>0.07086733374</v>
      </c>
      <c r="G40" s="584">
        <f t="shared" si="14"/>
        <v>0.07052332671</v>
      </c>
      <c r="H40" s="584">
        <f t="shared" si="14"/>
        <v>0.07080168496</v>
      </c>
      <c r="I40" s="584">
        <f t="shared" si="14"/>
        <v>0.07050839346</v>
      </c>
      <c r="J40" s="584">
        <f t="shared" si="14"/>
        <v>0.06934378312</v>
      </c>
      <c r="K40" s="584">
        <f t="shared" si="14"/>
        <v>0.0694231817</v>
      </c>
      <c r="L40" s="584">
        <f t="shared" si="14"/>
        <v>0.069446145</v>
      </c>
      <c r="M40" s="584">
        <f t="shared" si="14"/>
        <v>0.06949116405</v>
      </c>
      <c r="N40" s="584">
        <f t="shared" si="14"/>
        <v>0.06948148878</v>
      </c>
      <c r="O40" s="584">
        <f t="shared" si="14"/>
        <v>0.06953105957</v>
      </c>
      <c r="P40" s="584">
        <f t="shared" si="14"/>
        <v>0.06941934958</v>
      </c>
      <c r="Q40" s="584">
        <f t="shared" si="14"/>
        <v>0.06918363692</v>
      </c>
      <c r="R40" s="585">
        <f t="shared" ref="R40:S40" si="15">R36*1000000/(sum(R$32,R$31)*1000000000)</f>
        <v>0.06909488779</v>
      </c>
      <c r="S40" s="585">
        <f t="shared" si="15"/>
        <v>0.06924341535</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0.06379690014</v>
      </c>
      <c r="C41" s="584">
        <f t="shared" si="16"/>
        <v>0.06380278711</v>
      </c>
      <c r="D41" s="584">
        <f t="shared" si="16"/>
        <v>0.06340237195</v>
      </c>
      <c r="E41" s="584">
        <f t="shared" si="16"/>
        <v>0.06367251567</v>
      </c>
      <c r="F41" s="584">
        <f t="shared" si="16"/>
        <v>0.06378070628</v>
      </c>
      <c r="G41" s="584">
        <f t="shared" si="16"/>
        <v>0.0635807328</v>
      </c>
      <c r="H41" s="584">
        <f t="shared" si="16"/>
        <v>0.06377759608</v>
      </c>
      <c r="I41" s="584">
        <f t="shared" si="16"/>
        <v>0.06347226112</v>
      </c>
      <c r="J41" s="584">
        <f t="shared" si="16"/>
        <v>0.06355859341</v>
      </c>
      <c r="K41" s="584">
        <f t="shared" si="16"/>
        <v>0.06308023063</v>
      </c>
      <c r="L41" s="584">
        <f t="shared" si="16"/>
        <v>0.06270915924</v>
      </c>
      <c r="M41" s="584">
        <f t="shared" si="16"/>
        <v>0.06232869203</v>
      </c>
      <c r="N41" s="584">
        <f t="shared" si="16"/>
        <v>0.06246764452</v>
      </c>
      <c r="O41" s="584">
        <f t="shared" si="16"/>
        <v>0.0625126852</v>
      </c>
      <c r="P41" s="584">
        <f t="shared" si="16"/>
        <v>0.06227652806</v>
      </c>
      <c r="Q41" s="584">
        <f t="shared" si="16"/>
        <v>0.06241435156</v>
      </c>
      <c r="R41" s="584">
        <f t="shared" si="16"/>
        <v>0.06234610123</v>
      </c>
      <c r="S41" s="584">
        <f t="shared" si="16"/>
        <v>0.06235377526</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0.06898313746</v>
      </c>
      <c r="C42" s="584">
        <f t="shared" si="17"/>
        <v>0.07002219179</v>
      </c>
      <c r="D42" s="584">
        <f t="shared" si="17"/>
        <v>0.06895527707</v>
      </c>
      <c r="E42" s="584">
        <f t="shared" si="17"/>
        <v>0.06865761689</v>
      </c>
      <c r="F42" s="584">
        <f t="shared" si="17"/>
        <v>0.06977934122</v>
      </c>
      <c r="G42" s="584">
        <f t="shared" si="17"/>
        <v>0.0687934684</v>
      </c>
      <c r="H42" s="584">
        <f t="shared" si="17"/>
        <v>0.06921131295</v>
      </c>
      <c r="I42" s="584">
        <f t="shared" si="17"/>
        <v>0.06893017297</v>
      </c>
      <c r="J42" s="584">
        <f t="shared" si="17"/>
        <v>0.06869363288</v>
      </c>
      <c r="K42" s="584">
        <f t="shared" si="17"/>
        <v>0.06872064415</v>
      </c>
      <c r="L42" s="584">
        <f t="shared" si="17"/>
        <v>0.06864815116</v>
      </c>
      <c r="M42" s="584">
        <f t="shared" si="17"/>
        <v>0.06948320662</v>
      </c>
      <c r="N42" s="584">
        <f t="shared" si="17"/>
        <v>0.06974720866</v>
      </c>
      <c r="O42" s="584">
        <f t="shared" si="17"/>
        <v>0.06919614689</v>
      </c>
      <c r="P42" s="584">
        <f t="shared" si="17"/>
        <v>0.06950169367</v>
      </c>
      <c r="Q42" s="584">
        <f t="shared" si="17"/>
        <v>0.06994721607</v>
      </c>
      <c r="R42" s="584">
        <f t="shared" si="17"/>
        <v>0.06990757981</v>
      </c>
      <c r="S42" s="584">
        <f t="shared" si="17"/>
        <v>0.06994750656</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0.0465308228</v>
      </c>
      <c r="C43" s="584">
        <f t="shared" si="18"/>
        <v>0.04648552253</v>
      </c>
      <c r="D43" s="584">
        <f t="shared" si="18"/>
        <v>0.04733732793</v>
      </c>
      <c r="E43" s="584">
        <f t="shared" si="18"/>
        <v>0.04762849037</v>
      </c>
      <c r="F43" s="584">
        <f t="shared" si="18"/>
        <v>0.0455020508</v>
      </c>
      <c r="G43" s="584">
        <f t="shared" si="18"/>
        <v>0.04669218271</v>
      </c>
      <c r="H43" s="584">
        <f t="shared" si="18"/>
        <v>0.04955389345</v>
      </c>
      <c r="I43" s="584">
        <f t="shared" si="18"/>
        <v>0.05139928392</v>
      </c>
      <c r="J43" s="584">
        <f t="shared" si="18"/>
        <v>0.05267787208</v>
      </c>
      <c r="K43" s="584">
        <f t="shared" si="18"/>
        <v>0.04868777245</v>
      </c>
      <c r="L43" s="584">
        <f t="shared" si="18"/>
        <v>0.04839320818</v>
      </c>
      <c r="M43" s="584">
        <f t="shared" si="18"/>
        <v>0.05092374189</v>
      </c>
      <c r="N43" s="584">
        <f t="shared" si="18"/>
        <v>0.05172544007</v>
      </c>
      <c r="O43" s="584">
        <f t="shared" si="18"/>
        <v>0.05248680439</v>
      </c>
      <c r="P43" s="584">
        <f t="shared" si="18"/>
        <v>0.05419102519</v>
      </c>
      <c r="Q43" s="584">
        <f t="shared" si="18"/>
        <v>0.05233248921</v>
      </c>
      <c r="R43" s="584">
        <f t="shared" si="18"/>
        <v>0.05354329673</v>
      </c>
      <c r="S43" s="584">
        <f t="shared" si="18"/>
        <v>0.05551565727</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170.497596</v>
      </c>
      <c r="D2" s="588">
        <f>Aggregation!E15</f>
        <v>168.187567</v>
      </c>
      <c r="E2" s="588">
        <f>Aggregation!F15</f>
        <v>177.057139</v>
      </c>
      <c r="F2" s="588">
        <f>Aggregation!G15</f>
        <v>176.9624</v>
      </c>
      <c r="G2" s="588">
        <f>Aggregation!H15</f>
        <v>177.088579</v>
      </c>
      <c r="H2" s="588">
        <f>Aggregation!I15</f>
        <v>184.40523</v>
      </c>
      <c r="I2" s="588">
        <f>Aggregation!J15</f>
        <v>185.802297</v>
      </c>
      <c r="J2" s="588">
        <f>Aggregation!K15</f>
        <v>192.730799</v>
      </c>
      <c r="K2" s="588">
        <f>Aggregation!L15</f>
        <v>194.964882</v>
      </c>
      <c r="L2" s="588">
        <f>Aggregation!M15</f>
        <v>197.932517</v>
      </c>
      <c r="M2" s="588">
        <f>Aggregation!N15</f>
        <v>201.438592</v>
      </c>
      <c r="N2" s="588">
        <f>Aggregation!O15</f>
        <v>202.986309</v>
      </c>
      <c r="O2" s="588">
        <f>Aggregation!P15</f>
        <v>203.924971</v>
      </c>
      <c r="P2" s="588">
        <f>Aggregation!Q15</f>
        <v>204.121886</v>
      </c>
      <c r="Q2" s="588">
        <f>Aggregation!R15</f>
        <v>206.591693</v>
      </c>
      <c r="R2" s="588">
        <f>Aggregation!S15</f>
        <v>208.087937</v>
      </c>
      <c r="S2" s="588">
        <f>Aggregation!T15</f>
        <v>211.853542</v>
      </c>
      <c r="T2" s="588">
        <f>Aggregation!U15</f>
        <v>212.259299</v>
      </c>
      <c r="U2" s="588">
        <f>Aggregation!V15</f>
        <v>229.867151</v>
      </c>
      <c r="V2" s="588">
        <f>Aggregation!W15</f>
        <v>233.6539716</v>
      </c>
      <c r="W2" s="588">
        <f>Aggregation!X15</f>
        <v>233.6539716</v>
      </c>
      <c r="X2" s="588">
        <f>Aggregation!Y15</f>
        <v>234.0864453</v>
      </c>
      <c r="Y2" s="588">
        <f>Aggregation!Z15</f>
        <v>234.518919</v>
      </c>
      <c r="Z2" s="588">
        <f>Aggregation!AA15</f>
        <v>234.9513927</v>
      </c>
      <c r="AA2" s="588">
        <f>Aggregation!AB15</f>
        <v>235.3838664</v>
      </c>
      <c r="AB2" s="588">
        <f>Aggregation!AC15</f>
        <v>235.81634</v>
      </c>
      <c r="AC2" s="588">
        <f>Aggregation!AD15</f>
        <v>236.2488137</v>
      </c>
      <c r="AD2" s="588">
        <f>Aggregation!AE15</f>
        <v>236.6812874</v>
      </c>
      <c r="AE2" s="588">
        <f>Aggregation!AF15</f>
        <v>237.1137611</v>
      </c>
      <c r="AF2" s="588">
        <f>Aggregation!AG15</f>
        <v>237.5462348</v>
      </c>
      <c r="AG2" s="588">
        <f>Aggregation!AH15</f>
        <v>237.9787085</v>
      </c>
      <c r="AH2" s="588">
        <f>Aggregation!AI15</f>
        <v>238.4111822</v>
      </c>
      <c r="AI2" s="588">
        <f>Aggregation!AJ15</f>
        <v>238.8436559</v>
      </c>
      <c r="AJ2" s="588">
        <f>Aggregation!AK15</f>
        <v>239.2761296</v>
      </c>
      <c r="AK2" s="588">
        <f>Aggregation!AL15</f>
        <v>239.7086033</v>
      </c>
      <c r="AL2" s="588">
        <f>Aggregation!AM15</f>
        <v>240.141077</v>
      </c>
      <c r="AM2" s="588">
        <f>Aggregation!AN15</f>
        <v>240.5735506</v>
      </c>
      <c r="AN2" s="588">
        <f>Aggregation!AO15</f>
        <v>241.0060243</v>
      </c>
      <c r="AO2" s="588">
        <f>Aggregation!AP15</f>
        <v>241.438498</v>
      </c>
      <c r="AP2" s="588">
        <f>Aggregation!AQ15</f>
        <v>241.8709717</v>
      </c>
      <c r="AQ2" s="588">
        <f>Aggregation!AR15</f>
        <v>242.3034454</v>
      </c>
      <c r="AR2" s="588">
        <f>Aggregation!AS15</f>
        <v>242.7359191</v>
      </c>
      <c r="AS2" s="588">
        <f>Aggregation!AT15</f>
        <v>243.1683928</v>
      </c>
      <c r="AT2" s="588">
        <f>Aggregation!AU15</f>
        <v>243.6008665</v>
      </c>
      <c r="AU2" s="588">
        <f>Aggregation!AV15</f>
        <v>244.0333402</v>
      </c>
      <c r="AV2" s="588">
        <f>Aggregation!AW15</f>
        <v>244.4658139</v>
      </c>
      <c r="AW2" s="588">
        <f>Aggregation!AX15</f>
        <v>244.8982876</v>
      </c>
      <c r="AX2" s="588">
        <f>Aggregation!AY15</f>
        <v>245.3307612</v>
      </c>
      <c r="AY2" s="588">
        <f>Aggregation!AZ15</f>
        <v>245.7632349</v>
      </c>
      <c r="AZ2" s="588">
        <f>Aggregation!BA15</f>
        <v>246.1957086</v>
      </c>
      <c r="BA2" s="588">
        <f>Aggregation!BB15</f>
        <v>246.6281823</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28536.36229</v>
      </c>
      <c r="D3" s="52">
        <f t="shared" ref="D3:R3" si="1">C3+($S$3-$C$3)/($S$1-$C$1)</f>
        <v>28968.97406</v>
      </c>
      <c r="E3" s="52">
        <f t="shared" si="1"/>
        <v>29401.58582</v>
      </c>
      <c r="F3" s="52">
        <f t="shared" si="1"/>
        <v>29834.19759</v>
      </c>
      <c r="G3" s="52">
        <f t="shared" si="1"/>
        <v>30266.80936</v>
      </c>
      <c r="H3" s="52">
        <f t="shared" si="1"/>
        <v>30699.42112</v>
      </c>
      <c r="I3" s="52">
        <f t="shared" si="1"/>
        <v>31132.03289</v>
      </c>
      <c r="J3" s="52">
        <f t="shared" si="1"/>
        <v>31564.64465</v>
      </c>
      <c r="K3" s="52">
        <f t="shared" si="1"/>
        <v>31997.25642</v>
      </c>
      <c r="L3" s="52">
        <f t="shared" si="1"/>
        <v>32429.86819</v>
      </c>
      <c r="M3" s="52">
        <f t="shared" si="1"/>
        <v>32862.47995</v>
      </c>
      <c r="N3" s="52">
        <f t="shared" si="1"/>
        <v>33295.09172</v>
      </c>
      <c r="O3" s="52">
        <f t="shared" si="1"/>
        <v>33727.70348</v>
      </c>
      <c r="P3" s="52">
        <f t="shared" si="1"/>
        <v>34160.31525</v>
      </c>
      <c r="Q3" s="52">
        <f t="shared" si="1"/>
        <v>34592.92702</v>
      </c>
      <c r="R3" s="52">
        <f t="shared" si="1"/>
        <v>35025.53878</v>
      </c>
      <c r="S3" s="589">
        <f t="shared" ref="S3:V3" si="2">T3</f>
        <v>35458.15055</v>
      </c>
      <c r="T3" s="589">
        <f t="shared" si="2"/>
        <v>35458.15055</v>
      </c>
      <c r="U3" s="589">
        <f t="shared" si="2"/>
        <v>35458.15055</v>
      </c>
      <c r="V3" s="589">
        <f t="shared" si="2"/>
        <v>35458.15055</v>
      </c>
      <c r="W3" s="590">
        <v>35458.1505483871</v>
      </c>
      <c r="X3" s="175">
        <f t="shared" ref="X3:AZ3" si="3">$W$3+(Y$1-$W$1)/($BA$1-$W$1)*($BA$3-$W$3)</f>
        <v>36321.38052</v>
      </c>
      <c r="Y3" s="175">
        <f t="shared" si="3"/>
        <v>36752.9955</v>
      </c>
      <c r="Z3" s="175">
        <f t="shared" si="3"/>
        <v>37184.61048</v>
      </c>
      <c r="AA3" s="175">
        <f t="shared" si="3"/>
        <v>37616.22547</v>
      </c>
      <c r="AB3" s="175">
        <f t="shared" si="3"/>
        <v>38047.84045</v>
      </c>
      <c r="AC3" s="175">
        <f t="shared" si="3"/>
        <v>38479.45544</v>
      </c>
      <c r="AD3" s="175">
        <f t="shared" si="3"/>
        <v>38911.07042</v>
      </c>
      <c r="AE3" s="175">
        <f t="shared" si="3"/>
        <v>39342.6854</v>
      </c>
      <c r="AF3" s="175">
        <f t="shared" si="3"/>
        <v>39774.30039</v>
      </c>
      <c r="AG3" s="175">
        <f t="shared" si="3"/>
        <v>40205.91537</v>
      </c>
      <c r="AH3" s="175">
        <f t="shared" si="3"/>
        <v>40637.53036</v>
      </c>
      <c r="AI3" s="175">
        <f t="shared" si="3"/>
        <v>41069.14534</v>
      </c>
      <c r="AJ3" s="175">
        <f t="shared" si="3"/>
        <v>41500.76032</v>
      </c>
      <c r="AK3" s="175">
        <f t="shared" si="3"/>
        <v>41932.37531</v>
      </c>
      <c r="AL3" s="175">
        <f t="shared" si="3"/>
        <v>42363.99029</v>
      </c>
      <c r="AM3" s="175">
        <f t="shared" si="3"/>
        <v>42795.60528</v>
      </c>
      <c r="AN3" s="175">
        <f t="shared" si="3"/>
        <v>43227.22026</v>
      </c>
      <c r="AO3" s="175">
        <f t="shared" si="3"/>
        <v>43658.83524</v>
      </c>
      <c r="AP3" s="175">
        <f t="shared" si="3"/>
        <v>44090.45023</v>
      </c>
      <c r="AQ3" s="175">
        <f t="shared" si="3"/>
        <v>44522.06521</v>
      </c>
      <c r="AR3" s="175">
        <f t="shared" si="3"/>
        <v>44953.6802</v>
      </c>
      <c r="AS3" s="175">
        <f t="shared" si="3"/>
        <v>45385.29518</v>
      </c>
      <c r="AT3" s="175">
        <f t="shared" si="3"/>
        <v>45816.91016</v>
      </c>
      <c r="AU3" s="175">
        <f t="shared" si="3"/>
        <v>46248.52515</v>
      </c>
      <c r="AV3" s="175">
        <f t="shared" si="3"/>
        <v>46680.14013</v>
      </c>
      <c r="AW3" s="175">
        <f t="shared" si="3"/>
        <v>47111.75512</v>
      </c>
      <c r="AX3" s="175">
        <f t="shared" si="3"/>
        <v>47543.3701</v>
      </c>
      <c r="AY3" s="175">
        <f t="shared" si="3"/>
        <v>47974.98508</v>
      </c>
      <c r="AZ3" s="175">
        <f t="shared" si="3"/>
        <v>48406.60007</v>
      </c>
      <c r="BA3" s="304">
        <f>Inputs!H20</f>
        <v>48406.60007</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50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400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2928121.0</v>
      </c>
      <c r="D7" s="171">
        <v>2952264.0</v>
      </c>
      <c r="E7" s="171">
        <v>3275319.0</v>
      </c>
      <c r="F7" s="171">
        <v>3314293.0</v>
      </c>
      <c r="G7" s="171">
        <v>3341109.0</v>
      </c>
      <c r="H7" s="171">
        <v>3383402.0</v>
      </c>
      <c r="I7" s="171">
        <v>3406796.0</v>
      </c>
      <c r="J7" s="171">
        <v>3450329.0</v>
      </c>
      <c r="K7" s="171">
        <v>3479309.0</v>
      </c>
      <c r="L7" s="171">
        <v>3504521.0</v>
      </c>
      <c r="M7" s="171">
        <v>3535203.0</v>
      </c>
      <c r="N7" s="171">
        <v>3583731.0</v>
      </c>
      <c r="O7" s="171">
        <v>3606555.0</v>
      </c>
      <c r="P7" s="171">
        <v>3582841.0</v>
      </c>
      <c r="Q7" s="171">
        <v>3615542.0</v>
      </c>
      <c r="R7" s="171">
        <v>3648678.0</v>
      </c>
      <c r="S7" s="171">
        <v>3681820.0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4932540.315</v>
      </c>
      <c r="D8" s="596">
        <f>'Inflation GDP Population'!C28*$K$8/'Inflation GDP Population'!$J$28</f>
        <v>4946602.722</v>
      </c>
      <c r="E8" s="596">
        <f>'Inflation GDP Population'!D28*$K$8/'Inflation GDP Population'!$J$28</f>
        <v>4969488.558</v>
      </c>
      <c r="F8" s="596">
        <f>'Inflation GDP Population'!E28*$K$8/'Inflation GDP Population'!$J$28</f>
        <v>4990790.715</v>
      </c>
      <c r="G8" s="596">
        <f>'Inflation GDP Population'!F28*$K$8/'Inflation GDP Population'!$J$28</f>
        <v>5020084.244</v>
      </c>
      <c r="H8" s="596">
        <f>'Inflation GDP Population'!G28*$K$8/'Inflation GDP Population'!$J$28</f>
        <v>5048262.326</v>
      </c>
      <c r="I8" s="596">
        <f>'Inflation GDP Population'!H28*$K$8/'Inflation GDP Population'!$J$28</f>
        <v>5093644.071</v>
      </c>
      <c r="J8" s="596">
        <f>'Inflation GDP Population'!I28*$K$8/'Inflation GDP Population'!$J$28</f>
        <v>5138309.884</v>
      </c>
      <c r="K8" s="171">
        <v>5183111.0</v>
      </c>
      <c r="L8" s="171">
        <v>5161982.0</v>
      </c>
      <c r="M8" s="171">
        <v>5184703.0</v>
      </c>
      <c r="N8" s="171">
        <v>5215294.0</v>
      </c>
      <c r="O8" s="171">
        <v>5266746.0</v>
      </c>
      <c r="P8" s="171">
        <v>5327491.0</v>
      </c>
      <c r="Q8" s="171">
        <v>5368061.0</v>
      </c>
      <c r="R8" s="171">
        <v>5420052.0</v>
      </c>
      <c r="S8" s="171">
        <v>5480405.0</v>
      </c>
      <c r="T8" s="171">
        <v>5523538.0</v>
      </c>
      <c r="U8" s="171">
        <v>5577289.0</v>
      </c>
      <c r="V8" s="171">
        <v>5670557.0</v>
      </c>
      <c r="W8" s="597">
        <f>'Inflation GDP Population'!V28*10^6*($V$8/('Inflation GDP Population'!$U$28*10^6))</f>
        <v>5710840.753</v>
      </c>
      <c r="X8" s="597">
        <f>'Inflation GDP Population'!W28*10^6*($V$8/('Inflation GDP Population'!$U$28*10^6))</f>
        <v>5747382.461</v>
      </c>
      <c r="Y8" s="597">
        <f>'Inflation GDP Population'!X28*10^6*($V$8/('Inflation GDP Population'!$U$28*10^6))</f>
        <v>5783924.168</v>
      </c>
      <c r="Z8" s="597">
        <f>'Inflation GDP Population'!Y28*10^6*($V$8/('Inflation GDP Population'!$U$28*10^6))</f>
        <v>5820465.876</v>
      </c>
      <c r="AA8" s="597">
        <f>'Inflation GDP Population'!Z28*10^6*($V$8/('Inflation GDP Population'!$U$28*10^6))</f>
        <v>5857007.583</v>
      </c>
      <c r="AB8" s="597">
        <f>'Inflation GDP Population'!AA28*10^6*($V$8/('Inflation GDP Population'!$U$28*10^6))</f>
        <v>5893549.291</v>
      </c>
      <c r="AC8" s="597">
        <f>'Inflation GDP Population'!AB28*10^6*($V$8/('Inflation GDP Population'!$U$28*10^6))</f>
        <v>5930090.999</v>
      </c>
      <c r="AD8" s="597">
        <f>'Inflation GDP Population'!AC28*10^6*($V$8/('Inflation GDP Population'!$U$28*10^6))</f>
        <v>5966632.706</v>
      </c>
      <c r="AE8" s="597">
        <f>'Inflation GDP Population'!AD28*10^6*($V$8/('Inflation GDP Population'!$U$28*10^6))</f>
        <v>6003174.414</v>
      </c>
      <c r="AF8" s="597">
        <f>'Inflation GDP Population'!AE28*10^6*($V$8/('Inflation GDP Population'!$U$28*10^6))</f>
        <v>6039716.122</v>
      </c>
      <c r="AG8" s="597">
        <f>'Inflation GDP Population'!AF28*10^6*($V$8/('Inflation GDP Population'!$U$28*10^6))</f>
        <v>6076257.829</v>
      </c>
      <c r="AH8" s="597">
        <f>'Inflation GDP Population'!AG28*10^6*($V$8/('Inflation GDP Population'!$U$28*10^6))</f>
        <v>6104017.65</v>
      </c>
      <c r="AI8" s="597">
        <f>'Inflation GDP Population'!AH28*10^6*($V$8/('Inflation GDP Population'!$U$28*10^6))</f>
        <v>6131777.471</v>
      </c>
      <c r="AJ8" s="597">
        <f>'Inflation GDP Population'!AI28*10^6*($V$8/('Inflation GDP Population'!$U$28*10^6))</f>
        <v>6159537.291</v>
      </c>
      <c r="AK8" s="597">
        <f>'Inflation GDP Population'!AJ28*10^6*($V$8/('Inflation GDP Population'!$U$28*10^6))</f>
        <v>6187297.112</v>
      </c>
      <c r="AL8" s="597">
        <f>'Inflation GDP Population'!AK28*10^6*($V$8/('Inflation GDP Population'!$U$28*10^6))</f>
        <v>6215056.933</v>
      </c>
      <c r="AM8" s="597">
        <f>'Inflation GDP Population'!AL28*10^6*($V$8/('Inflation GDP Population'!$U$28*10^6))</f>
        <v>6242816.753</v>
      </c>
      <c r="AN8" s="597">
        <f>'Inflation GDP Population'!AM28*10^6*($V$8/('Inflation GDP Population'!$U$28*10^6))</f>
        <v>6270576.574</v>
      </c>
      <c r="AO8" s="597">
        <f>'Inflation GDP Population'!AN28*10^6*($V$8/('Inflation GDP Population'!$U$28*10^6))</f>
        <v>6298336.395</v>
      </c>
      <c r="AP8" s="597">
        <f>'Inflation GDP Population'!AO28*10^6*($V$8/('Inflation GDP Population'!$U$28*10^6))</f>
        <v>6326096.215</v>
      </c>
      <c r="AQ8" s="597">
        <f>'Inflation GDP Population'!AP28*10^6*($V$8/('Inflation GDP Population'!$U$28*10^6))</f>
        <v>6353856.036</v>
      </c>
      <c r="AR8" s="597">
        <f>'Inflation GDP Population'!AQ28*10^6*($V$8/('Inflation GDP Population'!$U$28*10^6))</f>
        <v>6383691.157</v>
      </c>
      <c r="AS8" s="597">
        <f>'Inflation GDP Population'!AR28*10^6*($V$8/('Inflation GDP Population'!$U$28*10^6))</f>
        <v>6413526.279</v>
      </c>
      <c r="AT8" s="597">
        <f>'Inflation GDP Population'!AS28*10^6*($V$8/('Inflation GDP Population'!$U$28*10^6))</f>
        <v>6443361.4</v>
      </c>
      <c r="AU8" s="597">
        <f>'Inflation GDP Population'!AT28*10^6*($V$8/('Inflation GDP Population'!$U$28*10^6))</f>
        <v>6473196.521</v>
      </c>
      <c r="AV8" s="597">
        <f>'Inflation GDP Population'!AU28*10^6*($V$8/('Inflation GDP Population'!$U$28*10^6))</f>
        <v>6503031.642</v>
      </c>
      <c r="AW8" s="597">
        <f>'Inflation GDP Population'!AV28*10^6*($V$8/('Inflation GDP Population'!$U$28*10^6))</f>
        <v>6532866.764</v>
      </c>
      <c r="AX8" s="597">
        <f>'Inflation GDP Population'!AW28*10^6*($V$8/('Inflation GDP Population'!$U$28*10^6))</f>
        <v>6562701.885</v>
      </c>
      <c r="AY8" s="597">
        <f>'Inflation GDP Population'!AX28*10^6*($V$8/('Inflation GDP Population'!$U$28*10^6))</f>
        <v>6592537.006</v>
      </c>
      <c r="AZ8" s="597">
        <f>'Inflation GDP Population'!AY28*10^6*($V$8/('Inflation GDP Population'!$U$28*10^6))</f>
        <v>6622372.128</v>
      </c>
      <c r="BA8" s="597">
        <f>'Inflation GDP Population'!AZ28*10^6*($V$8/('Inflation GDP Population'!$U$28*10^6))</f>
        <v>6652207.249</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0.5936334653</v>
      </c>
      <c r="D9" s="600">
        <f t="shared" si="4"/>
        <v>0.596826583</v>
      </c>
      <c r="E9" s="600">
        <f t="shared" si="4"/>
        <v>0.6590857312</v>
      </c>
      <c r="F9" s="600">
        <f t="shared" si="4"/>
        <v>0.6640817436</v>
      </c>
      <c r="G9" s="600">
        <f t="shared" si="4"/>
        <v>0.6655483928</v>
      </c>
      <c r="H9" s="600">
        <f t="shared" si="4"/>
        <v>0.6702112096</v>
      </c>
      <c r="I9" s="600">
        <f t="shared" si="4"/>
        <v>0.6688327556</v>
      </c>
      <c r="J9" s="600">
        <f t="shared" si="4"/>
        <v>0.6714910307</v>
      </c>
      <c r="K9" s="600">
        <f t="shared" si="4"/>
        <v>0.6712781185</v>
      </c>
      <c r="L9" s="600">
        <f t="shared" si="4"/>
        <v>0.6789099613</v>
      </c>
      <c r="M9" s="600">
        <f t="shared" si="4"/>
        <v>0.6818525574</v>
      </c>
      <c r="N9" s="600">
        <f t="shared" si="4"/>
        <v>0.6871580011</v>
      </c>
      <c r="O9" s="600">
        <f t="shared" si="4"/>
        <v>0.684778609</v>
      </c>
      <c r="P9" s="600">
        <f t="shared" si="4"/>
        <v>0.6725193905</v>
      </c>
      <c r="Q9" s="600">
        <f t="shared" si="4"/>
        <v>0.6735284864</v>
      </c>
      <c r="R9" s="600">
        <f t="shared" si="4"/>
        <v>0.6731813643</v>
      </c>
      <c r="S9" s="600">
        <f t="shared" si="4"/>
        <v>0.6718153129</v>
      </c>
      <c r="T9" s="600">
        <f t="shared" ref="T9:V9" si="5">average($K$9:$S$9)</f>
        <v>0.6772246446</v>
      </c>
      <c r="U9" s="600">
        <f t="shared" si="5"/>
        <v>0.6772246446</v>
      </c>
      <c r="V9" s="600">
        <f t="shared" si="5"/>
        <v>0.6772246446</v>
      </c>
      <c r="W9" s="600">
        <f t="shared" ref="W9:BA9" si="6">U9</f>
        <v>0.6772246446</v>
      </c>
      <c r="X9" s="600">
        <f t="shared" si="6"/>
        <v>0.6772246446</v>
      </c>
      <c r="Y9" s="600">
        <f t="shared" si="6"/>
        <v>0.6772246446</v>
      </c>
      <c r="Z9" s="600">
        <f t="shared" si="6"/>
        <v>0.6772246446</v>
      </c>
      <c r="AA9" s="600">
        <f t="shared" si="6"/>
        <v>0.6772246446</v>
      </c>
      <c r="AB9" s="600">
        <f t="shared" si="6"/>
        <v>0.6772246446</v>
      </c>
      <c r="AC9" s="600">
        <f t="shared" si="6"/>
        <v>0.6772246446</v>
      </c>
      <c r="AD9" s="600">
        <f t="shared" si="6"/>
        <v>0.6772246446</v>
      </c>
      <c r="AE9" s="600">
        <f t="shared" si="6"/>
        <v>0.6772246446</v>
      </c>
      <c r="AF9" s="600">
        <f t="shared" si="6"/>
        <v>0.6772246446</v>
      </c>
      <c r="AG9" s="600">
        <f t="shared" si="6"/>
        <v>0.6772246446</v>
      </c>
      <c r="AH9" s="600">
        <f t="shared" si="6"/>
        <v>0.6772246446</v>
      </c>
      <c r="AI9" s="600">
        <f t="shared" si="6"/>
        <v>0.6772246446</v>
      </c>
      <c r="AJ9" s="600">
        <f t="shared" si="6"/>
        <v>0.6772246446</v>
      </c>
      <c r="AK9" s="600">
        <f t="shared" si="6"/>
        <v>0.6772246446</v>
      </c>
      <c r="AL9" s="600">
        <f t="shared" si="6"/>
        <v>0.6772246446</v>
      </c>
      <c r="AM9" s="600">
        <f t="shared" si="6"/>
        <v>0.6772246446</v>
      </c>
      <c r="AN9" s="600">
        <f t="shared" si="6"/>
        <v>0.6772246446</v>
      </c>
      <c r="AO9" s="600">
        <f t="shared" si="6"/>
        <v>0.6772246446</v>
      </c>
      <c r="AP9" s="600">
        <f t="shared" si="6"/>
        <v>0.6772246446</v>
      </c>
      <c r="AQ9" s="600">
        <f t="shared" si="6"/>
        <v>0.6772246446</v>
      </c>
      <c r="AR9" s="600">
        <f t="shared" si="6"/>
        <v>0.6772246446</v>
      </c>
      <c r="AS9" s="600">
        <f t="shared" si="6"/>
        <v>0.6772246446</v>
      </c>
      <c r="AT9" s="600">
        <f t="shared" si="6"/>
        <v>0.6772246446</v>
      </c>
      <c r="AU9" s="600">
        <f t="shared" si="6"/>
        <v>0.6772246446</v>
      </c>
      <c r="AV9" s="600">
        <f t="shared" si="6"/>
        <v>0.6772246446</v>
      </c>
      <c r="AW9" s="600">
        <f t="shared" si="6"/>
        <v>0.6772246446</v>
      </c>
      <c r="AX9" s="600">
        <f t="shared" si="6"/>
        <v>0.6772246446</v>
      </c>
      <c r="AY9" s="600">
        <f t="shared" si="6"/>
        <v>0.6772246446</v>
      </c>
      <c r="AZ9" s="600">
        <f t="shared" si="6"/>
        <v>0.6772246446</v>
      </c>
      <c r="BA9" s="600">
        <f t="shared" si="6"/>
        <v>0.6772246446</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0.1076341659</v>
      </c>
      <c r="Y10" s="253">
        <f>$W$4*Y$12*Model!Y677/10^9</f>
        <v>0.1076341659</v>
      </c>
      <c r="Z10" s="253">
        <f>$W$4*Z$12*Model!Z677/10^9</f>
        <v>0.1076341659</v>
      </c>
      <c r="AA10" s="253">
        <f>$W$4*AA$12*Model!AA677/10^9</f>
        <v>0.1076341659</v>
      </c>
      <c r="AB10" s="253">
        <f>$W$4*AB$12*Model!AB677/10^9</f>
        <v>0.1076341659</v>
      </c>
      <c r="AC10" s="253">
        <f>$W$4*AC$12*Model!AC677/10^9</f>
        <v>0.1076821185</v>
      </c>
      <c r="AD10" s="253">
        <f>$W$4*AD$12*Model!AD677/10^9</f>
        <v>0.1076821185</v>
      </c>
      <c r="AE10" s="253">
        <f>$W$4*AE$12*Model!AE677/10^9</f>
        <v>0.1076341659</v>
      </c>
      <c r="AF10" s="253">
        <f>$W$4*AF$12*Model!AF677/10^9</f>
        <v>0.116793098</v>
      </c>
      <c r="AG10" s="253">
        <f>$W$4*AG$12*Model!AG677/10^9</f>
        <v>0.1076341659</v>
      </c>
      <c r="AH10" s="253">
        <f>$W$4*AH$12*Model!AH677/10^9</f>
        <v>0.1300839392</v>
      </c>
      <c r="AI10" s="253">
        <f>$W$4*AI$12*Model!AI677/10^9</f>
        <v>0.1076341659</v>
      </c>
      <c r="AJ10" s="253">
        <f>$W$4*AJ$12*Model!AJ677/10^9</f>
        <v>0.1516545828</v>
      </c>
      <c r="AK10" s="253">
        <f>$W$4*AK$12*Model!AK677/10^9</f>
        <v>0.1307392903</v>
      </c>
      <c r="AL10" s="253">
        <f>$W$4*AL$12*Model!AL677/10^9</f>
        <v>0.1317303091</v>
      </c>
      <c r="AM10" s="253">
        <f>$W$4*AM$12*Model!AM677/10^9</f>
        <v>0.1882903109</v>
      </c>
      <c r="AN10" s="253">
        <f>$W$4*AN$12*Model!AN677/10^9</f>
        <v>0.2029957515</v>
      </c>
      <c r="AO10" s="253">
        <f>$W$4*AO$12*Model!AO677/10^9</f>
        <v>0.1876189756</v>
      </c>
      <c r="AP10" s="253">
        <f>$W$4*AP$12*Model!AP677/10^9</f>
        <v>0.1728655824</v>
      </c>
      <c r="AQ10" s="253">
        <f>$W$4*AQ$12*Model!AQ677/10^9</f>
        <v>0.3589693272</v>
      </c>
      <c r="AR10" s="253">
        <f>$W$4*AR$12*Model!AR677/10^9</f>
        <v>0.1338961648</v>
      </c>
      <c r="AS10" s="253">
        <f>$W$4*AS$12*Model!AS677/10^9</f>
        <v>0.1833671852</v>
      </c>
      <c r="AT10" s="253">
        <f>$W$4*AT$12*Model!AT677/10^9</f>
        <v>0.3112245977</v>
      </c>
      <c r="AU10" s="253">
        <f>$W$4*AU$12*Model!AU677/10^9</f>
        <v>0.3937588832</v>
      </c>
      <c r="AV10" s="253">
        <f>$W$4*AV$12*Model!AV677/10^9</f>
        <v>0.2116032296</v>
      </c>
      <c r="AW10" s="253">
        <f>$W$4*AW$12*Model!AW677/10^9</f>
        <v>0.2552000658</v>
      </c>
      <c r="AX10" s="253">
        <f>$W$4*AX$12*Model!AX677/10^9</f>
        <v>0.1076341659</v>
      </c>
      <c r="AY10" s="253">
        <f>$W$4*AY$12*Model!AY677/10^9</f>
        <v>0.1076341659</v>
      </c>
      <c r="AZ10" s="253">
        <f>$W$4*AZ$12*Model!AZ677/10^9</f>
        <v>0.2152683319</v>
      </c>
      <c r="BA10" s="253">
        <f>$W$4*BA$12*Model!BA677/10^9</f>
        <v>0.2152683319</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24096.101</v>
      </c>
      <c r="D28" s="617">
        <v>23553.0</v>
      </c>
      <c r="E28" s="617">
        <v>24698.0</v>
      </c>
      <c r="F28" s="617">
        <v>25508.0</v>
      </c>
      <c r="G28" s="617">
        <v>24826.0</v>
      </c>
      <c r="H28" s="617">
        <v>26336.0</v>
      </c>
      <c r="I28" s="617">
        <v>26194.0</v>
      </c>
      <c r="J28" s="617">
        <v>25753.0</v>
      </c>
      <c r="K28" s="617">
        <v>25901.0</v>
      </c>
      <c r="L28" s="617">
        <v>25249.0</v>
      </c>
      <c r="M28" s="617">
        <v>26865.0</v>
      </c>
      <c r="N28" s="617">
        <v>28414.0</v>
      </c>
      <c r="O28" s="617">
        <v>28279.0</v>
      </c>
      <c r="P28" s="617">
        <v>25950.0</v>
      </c>
      <c r="Q28" s="617">
        <v>25789.0</v>
      </c>
      <c r="R28" s="617">
        <v>26261.0</v>
      </c>
      <c r="S28" s="617">
        <v>26161.0</v>
      </c>
    </row>
    <row r="29">
      <c r="A29" s="447" t="s">
        <v>776</v>
      </c>
      <c r="B29" s="560" t="s">
        <v>775</v>
      </c>
      <c r="C29" s="618">
        <v>9.0042563E7</v>
      </c>
      <c r="D29" s="618">
        <v>8.9245845E7</v>
      </c>
      <c r="E29" s="618">
        <v>8.8053383E7</v>
      </c>
      <c r="F29" s="618">
        <v>9.4057432E7</v>
      </c>
      <c r="G29" s="618">
        <v>9.4588832E7</v>
      </c>
      <c r="H29" s="618">
        <v>9.9704603E7</v>
      </c>
      <c r="I29" s="618">
        <v>1.00321187E8</v>
      </c>
      <c r="J29" s="618">
        <v>1.02193202E8</v>
      </c>
      <c r="K29" s="618">
        <v>1.01781046E8</v>
      </c>
      <c r="L29" s="618">
        <v>9.7748597E7</v>
      </c>
      <c r="M29" s="618">
        <v>1.0404724E8</v>
      </c>
      <c r="N29" s="618">
        <v>1.06181953E8</v>
      </c>
      <c r="O29" s="618">
        <v>1.04655676E8</v>
      </c>
      <c r="P29" s="618">
        <v>1.02959186E8</v>
      </c>
      <c r="Q29" s="618">
        <v>1.04001767E8</v>
      </c>
      <c r="R29" s="618">
        <v>1.02636063E8</v>
      </c>
      <c r="S29" s="618">
        <v>1.02690796E8</v>
      </c>
    </row>
    <row r="30">
      <c r="A30" s="560" t="s">
        <v>777</v>
      </c>
      <c r="B30" s="560"/>
      <c r="C30" s="619">
        <f t="shared" ref="C30:S30" si="12">sum(C33:C38)*10^9/C7</f>
        <v>681.729456</v>
      </c>
      <c r="D30" s="619">
        <f t="shared" si="12"/>
        <v>695.2413795</v>
      </c>
      <c r="E30" s="619">
        <f t="shared" si="12"/>
        <v>695.0116497</v>
      </c>
      <c r="F30" s="619">
        <f t="shared" si="12"/>
        <v>707.4621296</v>
      </c>
      <c r="G30" s="619">
        <f t="shared" si="12"/>
        <v>751.2736407</v>
      </c>
      <c r="H30" s="619">
        <f t="shared" si="12"/>
        <v>709.8119032</v>
      </c>
      <c r="I30" s="619">
        <f t="shared" si="12"/>
        <v>809.6663998</v>
      </c>
      <c r="J30" s="619">
        <f t="shared" si="12"/>
        <v>859.6568148</v>
      </c>
      <c r="K30" s="619">
        <f t="shared" si="12"/>
        <v>902.3110828</v>
      </c>
      <c r="L30" s="619">
        <f t="shared" si="12"/>
        <v>839.5203791</v>
      </c>
      <c r="M30" s="619">
        <f t="shared" si="12"/>
        <v>1029.306808</v>
      </c>
      <c r="N30" s="619">
        <f t="shared" si="12"/>
        <v>906.9312779</v>
      </c>
      <c r="O30" s="619">
        <f t="shared" si="12"/>
        <v>1122.835958</v>
      </c>
      <c r="P30" s="619">
        <f t="shared" si="12"/>
        <v>1061.098036</v>
      </c>
      <c r="Q30" s="619">
        <f t="shared" si="12"/>
        <v>1369.002687</v>
      </c>
      <c r="R30" s="619">
        <f t="shared" si="12"/>
        <v>1136.59511</v>
      </c>
      <c r="S30" s="619">
        <f t="shared" si="12"/>
        <v>1235.435848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82.84271121</v>
      </c>
      <c r="D31" s="621">
        <f t="shared" si="13"/>
        <v>87.1454208</v>
      </c>
      <c r="E31" s="621">
        <f t="shared" si="13"/>
        <v>92.16879348</v>
      </c>
      <c r="F31" s="621">
        <f t="shared" si="13"/>
        <v>91.92162396</v>
      </c>
      <c r="G31" s="621">
        <f t="shared" si="13"/>
        <v>101.1071909</v>
      </c>
      <c r="H31" s="621">
        <f t="shared" si="13"/>
        <v>91.18996859</v>
      </c>
      <c r="I31" s="621">
        <f t="shared" si="13"/>
        <v>105.3053467</v>
      </c>
      <c r="J31" s="621">
        <f t="shared" si="13"/>
        <v>115.174886</v>
      </c>
      <c r="K31" s="621">
        <f t="shared" si="13"/>
        <v>121.2084117</v>
      </c>
      <c r="L31" s="621">
        <f t="shared" si="13"/>
        <v>116.524092</v>
      </c>
      <c r="M31" s="621">
        <f t="shared" si="13"/>
        <v>135.4479254</v>
      </c>
      <c r="N31" s="621">
        <f t="shared" si="13"/>
        <v>114.3871942</v>
      </c>
      <c r="O31" s="621">
        <f t="shared" si="13"/>
        <v>143.2005954</v>
      </c>
      <c r="P31" s="621">
        <f t="shared" si="13"/>
        <v>146.5027186</v>
      </c>
      <c r="Q31" s="621">
        <f t="shared" si="13"/>
        <v>191.9301528</v>
      </c>
      <c r="R31" s="621">
        <f t="shared" si="13"/>
        <v>157.9174278</v>
      </c>
      <c r="S31" s="621">
        <f t="shared" si="13"/>
        <v>173.871504</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2.21693638</v>
      </c>
      <c r="D32" s="621">
        <f t="shared" si="14"/>
        <v>2.299867401</v>
      </c>
      <c r="E32" s="621">
        <f t="shared" si="14"/>
        <v>2.585232712</v>
      </c>
      <c r="F32" s="621">
        <f t="shared" si="14"/>
        <v>2.492877739</v>
      </c>
      <c r="G32" s="621">
        <f t="shared" si="14"/>
        <v>2.653682332</v>
      </c>
      <c r="H32" s="621">
        <f t="shared" si="14"/>
        <v>2.408694223</v>
      </c>
      <c r="I32" s="621">
        <f t="shared" si="14"/>
        <v>2.749537096</v>
      </c>
      <c r="J32" s="621">
        <f t="shared" si="14"/>
        <v>2.902442413</v>
      </c>
      <c r="K32" s="621">
        <f t="shared" si="14"/>
        <v>3.08448301</v>
      </c>
      <c r="L32" s="621">
        <f t="shared" si="14"/>
        <v>3.009881358</v>
      </c>
      <c r="M32" s="621">
        <f t="shared" si="14"/>
        <v>3.497265776</v>
      </c>
      <c r="N32" s="621">
        <f t="shared" si="14"/>
        <v>3.060970008</v>
      </c>
      <c r="O32" s="621">
        <f t="shared" si="14"/>
        <v>3.869421891</v>
      </c>
      <c r="P32" s="621">
        <f t="shared" si="14"/>
        <v>3.692478249</v>
      </c>
      <c r="Q32" s="621">
        <f t="shared" si="14"/>
        <v>4.759233284</v>
      </c>
      <c r="R32" s="621">
        <f t="shared" si="14"/>
        <v>4.04055792</v>
      </c>
      <c r="S32" s="621">
        <f t="shared" si="14"/>
        <v>4.42946456</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0.125900392038503</v>
      </c>
      <c r="D33" s="571">
        <v>0.133912672614676</v>
      </c>
      <c r="E33" s="571">
        <v>0.193495342269397</v>
      </c>
      <c r="F33" s="571">
        <v>0.177252550529867</v>
      </c>
      <c r="G33" s="571">
        <v>0.154191521407294</v>
      </c>
      <c r="H33" s="571">
        <v>0.151379537806291</v>
      </c>
      <c r="I33" s="571">
        <v>0.253928473553504</v>
      </c>
      <c r="J33" s="571">
        <v>0.314663874963121</v>
      </c>
      <c r="K33" s="571">
        <v>0.475907221686814</v>
      </c>
      <c r="L33" s="571">
        <v>0.354667738147941</v>
      </c>
      <c r="M33" s="571">
        <v>0.796474821245489</v>
      </c>
      <c r="N33" s="571">
        <v>0.441727380608903</v>
      </c>
      <c r="O33" s="571">
        <v>1.05387444445397</v>
      </c>
      <c r="P33" s="571">
        <v>0.766953969309273</v>
      </c>
      <c r="Q33" s="571">
        <v>1.68942682379139</v>
      </c>
      <c r="R33" s="571">
        <v>0.595931267533594</v>
      </c>
      <c r="S33" s="571">
        <v>0.904839524105667</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0.436773063423287</v>
      </c>
      <c r="D34" s="571">
        <v>0.480130012530208</v>
      </c>
      <c r="E34" s="571">
        <v>0.47190276235751</v>
      </c>
      <c r="F34" s="571">
        <v>0.530214771725304</v>
      </c>
      <c r="G34" s="571">
        <v>0.569198853649657</v>
      </c>
      <c r="H34" s="571">
        <v>0.565250020870996</v>
      </c>
      <c r="I34" s="571">
        <v>0.738877369943834</v>
      </c>
      <c r="J34" s="571">
        <v>0.779752467717869</v>
      </c>
      <c r="K34" s="571">
        <v>0.856104999014128</v>
      </c>
      <c r="L34" s="571">
        <v>0.678362066614914</v>
      </c>
      <c r="M34" s="571">
        <v>0.765537237685927</v>
      </c>
      <c r="N34" s="571">
        <v>0.671410984096875</v>
      </c>
      <c r="O34" s="571">
        <v>0.78173587224919</v>
      </c>
      <c r="P34" s="571">
        <v>0.768987250951553</v>
      </c>
      <c r="Q34" s="571">
        <v>0.822945330440335</v>
      </c>
      <c r="R34" s="571">
        <v>0.966356344243887</v>
      </c>
      <c r="S34" s="571">
        <v>0.948620394760843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0.113649470945559</v>
      </c>
      <c r="D35" s="571">
        <v>0.0812482945868193</v>
      </c>
      <c r="E35" s="571">
        <v>0.0988592736577279</v>
      </c>
      <c r="F35" s="571">
        <v>0.0874979712527965</v>
      </c>
      <c r="G35" s="571">
        <v>0.131051436899495</v>
      </c>
      <c r="H35" s="571">
        <v>0.0866547094371617</v>
      </c>
      <c r="I35" s="571">
        <v>0.122044311790524</v>
      </c>
      <c r="J35" s="571">
        <v>0.124024638717092</v>
      </c>
      <c r="K35" s="571">
        <v>0.191936940855895</v>
      </c>
      <c r="L35" s="571">
        <v>0.163699403984132</v>
      </c>
      <c r="M35" s="571">
        <v>0.150365344136278</v>
      </c>
      <c r="N35" s="571">
        <v>0.15987268668426</v>
      </c>
      <c r="O35" s="571">
        <v>0.203857201579261</v>
      </c>
      <c r="P35" s="571">
        <v>0.195034255555442</v>
      </c>
      <c r="Q35" s="571">
        <v>0.229658452555534</v>
      </c>
      <c r="R35" s="571">
        <v>0.26251886094621</v>
      </c>
      <c r="S35" s="571">
        <v>0.2471474488276</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0.124835870895461</v>
      </c>
      <c r="D36" s="571">
        <v>0.158295604689605</v>
      </c>
      <c r="E36" s="571">
        <v>0.232223096439707</v>
      </c>
      <c r="F36" s="571">
        <v>0.248535715219715</v>
      </c>
      <c r="G36" s="571">
        <v>0.305156695258468</v>
      </c>
      <c r="H36" s="571">
        <v>0.293788447965716</v>
      </c>
      <c r="I36" s="571">
        <v>0.284460175747169</v>
      </c>
      <c r="J36" s="571">
        <v>0.33017139708544</v>
      </c>
      <c r="K36" s="571">
        <v>0.32121564681234</v>
      </c>
      <c r="L36" s="571">
        <v>0.36347546712912</v>
      </c>
      <c r="M36" s="571">
        <v>0.412603107321153</v>
      </c>
      <c r="N36" s="571">
        <v>0.452305398492086</v>
      </c>
      <c r="O36" s="571">
        <v>0.534438984374824</v>
      </c>
      <c r="P36" s="571">
        <v>0.627464652597102</v>
      </c>
      <c r="Q36" s="571">
        <v>0.735366178306384</v>
      </c>
      <c r="R36" s="571">
        <v>0.788549521694342</v>
      </c>
      <c r="S36" s="571">
        <v>0.882523395162273</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0.339192079638695</v>
      </c>
      <c r="D37" s="571">
        <v>0.345319768883425</v>
      </c>
      <c r="E37" s="571">
        <v>0.337943251649142</v>
      </c>
      <c r="F37" s="571">
        <v>0.353788093087584</v>
      </c>
      <c r="G37" s="571">
        <v>0.381220051137702</v>
      </c>
      <c r="H37" s="571">
        <v>0.403757658972633</v>
      </c>
      <c r="I37" s="571">
        <v>0.398659046232112</v>
      </c>
      <c r="J37" s="571">
        <v>0.498648400001245</v>
      </c>
      <c r="K37" s="571">
        <v>0.367988030698327</v>
      </c>
      <c r="L37" s="571">
        <v>0.442585722867926</v>
      </c>
      <c r="M37" s="571">
        <v>0.484538510440423</v>
      </c>
      <c r="N37" s="571">
        <v>0.470719875719111</v>
      </c>
      <c r="O37" s="571">
        <v>0.469717668026776</v>
      </c>
      <c r="P37" s="571">
        <v>0.471368670277882</v>
      </c>
      <c r="Q37" s="571">
        <v>0.45196425665758</v>
      </c>
      <c r="R37" s="571">
        <v>0.452547511873148</v>
      </c>
      <c r="S37" s="571">
        <v>0.452693336590825</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0.855835459526437</v>
      </c>
      <c r="D38" s="571">
        <v>0.853629742703868</v>
      </c>
      <c r="E38" s="571">
        <v>0.941961135011652</v>
      </c>
      <c r="F38" s="571">
        <v>0.947447682056035</v>
      </c>
      <c r="G38" s="571">
        <v>0.969268564010871</v>
      </c>
      <c r="H38" s="571">
        <v>0.900748637766126</v>
      </c>
      <c r="I38" s="571">
        <v>0.960398874817763</v>
      </c>
      <c r="J38" s="571">
        <v>0.918838059647256</v>
      </c>
      <c r="K38" s="571">
        <v>0.926266232075382</v>
      </c>
      <c r="L38" s="571">
        <v>0.939326399855976</v>
      </c>
      <c r="M38" s="571">
        <v>1.02928949502901</v>
      </c>
      <c r="N38" s="571">
        <v>1.05416140995078</v>
      </c>
      <c r="O38" s="571">
        <v>1.00594546661735</v>
      </c>
      <c r="P38" s="571">
        <v>0.971936749567033</v>
      </c>
      <c r="Q38" s="571">
        <v>1.02032566952801</v>
      </c>
      <c r="R38" s="571">
        <v>1.08116606612844</v>
      </c>
      <c r="S38" s="571">
        <v>1.11282831581944</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0.2120843911</v>
      </c>
      <c r="D39" s="622">
        <f t="shared" si="15"/>
        <v>0.2243745108</v>
      </c>
      <c r="E39" s="622">
        <f t="shared" si="15"/>
        <v>0.2935814464</v>
      </c>
      <c r="F39" s="622">
        <f t="shared" si="15"/>
        <v>0.2669137531</v>
      </c>
      <c r="G39" s="622">
        <f t="shared" si="15"/>
        <v>0.2316758978</v>
      </c>
      <c r="H39" s="622">
        <f t="shared" si="15"/>
        <v>0.2258684063</v>
      </c>
      <c r="I39" s="622">
        <f t="shared" si="15"/>
        <v>0.3796591471</v>
      </c>
      <c r="J39" s="622">
        <f t="shared" si="15"/>
        <v>0.4686047327</v>
      </c>
      <c r="K39" s="622">
        <f t="shared" si="15"/>
        <v>0.708956852</v>
      </c>
      <c r="L39" s="622">
        <f t="shared" si="15"/>
        <v>0.5224076216</v>
      </c>
      <c r="M39" s="622">
        <f t="shared" si="15"/>
        <v>1.168104178</v>
      </c>
      <c r="N39" s="622">
        <f t="shared" si="15"/>
        <v>0.6428323325</v>
      </c>
      <c r="O39" s="622">
        <f t="shared" si="15"/>
        <v>1.539000241</v>
      </c>
      <c r="P39" s="622">
        <f t="shared" si="15"/>
        <v>1.140419117</v>
      </c>
      <c r="Q39" s="622">
        <f t="shared" si="15"/>
        <v>2.508322748</v>
      </c>
      <c r="R39" s="622">
        <f t="shared" si="15"/>
        <v>0.885246234</v>
      </c>
      <c r="S39" s="622">
        <f t="shared" si="15"/>
        <v>1.346857547</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0.9272094088</v>
      </c>
      <c r="D40" s="622">
        <f t="shared" si="16"/>
        <v>0.9406054005</v>
      </c>
      <c r="E40" s="622">
        <f t="shared" si="16"/>
        <v>0.865990582</v>
      </c>
      <c r="F40" s="622">
        <f t="shared" si="16"/>
        <v>0.9301757636</v>
      </c>
      <c r="G40" s="622">
        <f t="shared" si="16"/>
        <v>1.052140307</v>
      </c>
      <c r="H40" s="622">
        <f t="shared" si="16"/>
        <v>0.9726855071</v>
      </c>
      <c r="I40" s="622">
        <f t="shared" si="16"/>
        <v>1.287200237</v>
      </c>
      <c r="J40" s="622">
        <f t="shared" si="16"/>
        <v>1.345925806</v>
      </c>
      <c r="K40" s="622">
        <f t="shared" si="16"/>
        <v>1.561263374</v>
      </c>
      <c r="L40" s="622">
        <f t="shared" si="16"/>
        <v>1.240313913</v>
      </c>
      <c r="M40" s="622">
        <f t="shared" si="16"/>
        <v>1.343256063</v>
      </c>
      <c r="N40" s="622">
        <f t="shared" si="16"/>
        <v>1.209741674</v>
      </c>
      <c r="O40" s="622">
        <f t="shared" si="16"/>
        <v>1.439287181</v>
      </c>
      <c r="P40" s="622">
        <f t="shared" si="16"/>
        <v>1.433447898</v>
      </c>
      <c r="Q40" s="622">
        <f t="shared" si="16"/>
        <v>1.562819991</v>
      </c>
      <c r="R40" s="622">
        <f t="shared" si="16"/>
        <v>1.825474189</v>
      </c>
      <c r="S40" s="622">
        <f t="shared" si="16"/>
        <v>1.779905609</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0.2102911615</v>
      </c>
      <c r="D41" s="622">
        <f t="shared" si="17"/>
        <v>0.2652288105</v>
      </c>
      <c r="E41" s="622">
        <f t="shared" si="17"/>
        <v>0.3523412592</v>
      </c>
      <c r="F41" s="622">
        <f t="shared" si="17"/>
        <v>0.3742547022</v>
      </c>
      <c r="G41" s="622">
        <f t="shared" si="17"/>
        <v>0.4585041427</v>
      </c>
      <c r="H41" s="622">
        <f t="shared" si="17"/>
        <v>0.4383520355</v>
      </c>
      <c r="I41" s="622">
        <f t="shared" si="17"/>
        <v>0.42530838</v>
      </c>
      <c r="J41" s="622">
        <f t="shared" si="17"/>
        <v>0.491698894</v>
      </c>
      <c r="K41" s="622">
        <f t="shared" si="17"/>
        <v>0.4785135072</v>
      </c>
      <c r="L41" s="622">
        <f t="shared" si="17"/>
        <v>0.5353809604</v>
      </c>
      <c r="M41" s="622">
        <f t="shared" si="17"/>
        <v>0.6051207154</v>
      </c>
      <c r="N41" s="622">
        <f t="shared" si="17"/>
        <v>0.658226198</v>
      </c>
      <c r="O41" s="622">
        <f t="shared" si="17"/>
        <v>0.7804551388</v>
      </c>
      <c r="P41" s="622">
        <f t="shared" si="17"/>
        <v>0.9330060389</v>
      </c>
      <c r="Q41" s="622">
        <f t="shared" si="17"/>
        <v>1.091811547</v>
      </c>
      <c r="R41" s="622">
        <f t="shared" si="17"/>
        <v>1.171377527</v>
      </c>
      <c r="S41" s="622">
        <f t="shared" si="17"/>
        <v>1.313639892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2.013073065</v>
      </c>
      <c r="D42" s="622">
        <f t="shared" si="18"/>
        <v>2.008874178</v>
      </c>
      <c r="E42" s="622">
        <f t="shared" si="18"/>
        <v>1.941939153</v>
      </c>
      <c r="F42" s="622">
        <f t="shared" si="18"/>
        <v>1.959451209</v>
      </c>
      <c r="G42" s="622">
        <f t="shared" si="18"/>
        <v>2.029136619</v>
      </c>
      <c r="H42" s="622">
        <f t="shared" si="18"/>
        <v>1.94641074</v>
      </c>
      <c r="I42" s="622">
        <f t="shared" si="18"/>
        <v>2.031984692</v>
      </c>
      <c r="J42" s="622">
        <f t="shared" si="18"/>
        <v>2.110953676</v>
      </c>
      <c r="K42" s="622">
        <f t="shared" si="18"/>
        <v>1.928044766</v>
      </c>
      <c r="L42" s="622">
        <f t="shared" si="18"/>
        <v>2.035486591</v>
      </c>
      <c r="M42" s="622">
        <f t="shared" si="18"/>
        <v>2.220169139</v>
      </c>
      <c r="N42" s="622">
        <f t="shared" si="18"/>
        <v>2.219113047</v>
      </c>
      <c r="O42" s="622">
        <f t="shared" si="18"/>
        <v>2.154949228</v>
      </c>
      <c r="P42" s="622">
        <f t="shared" si="18"/>
        <v>2.146117183</v>
      </c>
      <c r="Q42" s="622">
        <f t="shared" si="18"/>
        <v>2.185935645</v>
      </c>
      <c r="R42" s="622">
        <f t="shared" si="18"/>
        <v>2.278306649</v>
      </c>
      <c r="S42" s="622">
        <f t="shared" si="18"/>
        <v>2.330285753</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7.432075223</v>
      </c>
      <c r="D43" s="622">
        <f t="shared" si="19"/>
        <v>7.745338526</v>
      </c>
      <c r="E43" s="622">
        <f t="shared" si="19"/>
        <v>9.985224884</v>
      </c>
      <c r="F43" s="622">
        <f t="shared" si="19"/>
        <v>8.946570534</v>
      </c>
      <c r="G43" s="622">
        <f t="shared" si="19"/>
        <v>7.654453929</v>
      </c>
      <c r="H43" s="622">
        <f t="shared" si="19"/>
        <v>7.35741581</v>
      </c>
      <c r="I43" s="622">
        <f t="shared" si="19"/>
        <v>12.19512868</v>
      </c>
      <c r="J43" s="622">
        <f t="shared" si="19"/>
        <v>14.84587385</v>
      </c>
      <c r="K43" s="622">
        <f t="shared" si="19"/>
        <v>22.15680128</v>
      </c>
      <c r="L43" s="622">
        <f t="shared" si="19"/>
        <v>16.10884197</v>
      </c>
      <c r="M43" s="622">
        <f t="shared" si="19"/>
        <v>35.545223</v>
      </c>
      <c r="N43" s="622">
        <f t="shared" si="19"/>
        <v>19.30712004</v>
      </c>
      <c r="O43" s="622">
        <f t="shared" si="19"/>
        <v>45.63015214</v>
      </c>
      <c r="P43" s="622">
        <f t="shared" si="19"/>
        <v>33.38432648</v>
      </c>
      <c r="Q43" s="622">
        <f t="shared" si="19"/>
        <v>72.50969965</v>
      </c>
      <c r="R43" s="622">
        <f t="shared" si="19"/>
        <v>25.2743074</v>
      </c>
      <c r="S43" s="622">
        <f t="shared" si="19"/>
        <v>37.98442744</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32.49220764</v>
      </c>
      <c r="D44" s="622">
        <f t="shared" si="20"/>
        <v>32.4694067</v>
      </c>
      <c r="E44" s="622">
        <f t="shared" si="20"/>
        <v>29.45387325</v>
      </c>
      <c r="F44" s="622">
        <f t="shared" si="20"/>
        <v>31.17817266</v>
      </c>
      <c r="G44" s="622">
        <f t="shared" si="20"/>
        <v>34.76218108</v>
      </c>
      <c r="H44" s="622">
        <f t="shared" si="20"/>
        <v>31.68416444</v>
      </c>
      <c r="I44" s="622">
        <f t="shared" si="20"/>
        <v>41.34648842</v>
      </c>
      <c r="J44" s="622">
        <f t="shared" si="20"/>
        <v>42.64029646</v>
      </c>
      <c r="K44" s="622">
        <f t="shared" si="20"/>
        <v>48.79366384</v>
      </c>
      <c r="L44" s="622">
        <f t="shared" si="20"/>
        <v>38.24603621</v>
      </c>
      <c r="M44" s="622">
        <f t="shared" si="20"/>
        <v>40.87506679</v>
      </c>
      <c r="N44" s="622">
        <f t="shared" si="20"/>
        <v>36.33393428</v>
      </c>
      <c r="O44" s="622">
        <f t="shared" si="20"/>
        <v>42.67373798</v>
      </c>
      <c r="P44" s="622">
        <f t="shared" si="20"/>
        <v>41.96237322</v>
      </c>
      <c r="Q44" s="622">
        <f t="shared" si="20"/>
        <v>45.17744307</v>
      </c>
      <c r="R44" s="622">
        <f t="shared" si="20"/>
        <v>52.1183757</v>
      </c>
      <c r="S44" s="622">
        <f t="shared" si="20"/>
        <v>50.19736172</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0.1233396637</v>
      </c>
      <c r="D45" s="622">
        <f t="shared" si="21"/>
        <v>0.1576982266</v>
      </c>
      <c r="E45" s="622">
        <f t="shared" si="21"/>
        <v>0.1989986177</v>
      </c>
      <c r="F45" s="622">
        <f t="shared" si="21"/>
        <v>0.2114882609</v>
      </c>
      <c r="G45" s="622">
        <f t="shared" si="21"/>
        <v>0.2589123168</v>
      </c>
      <c r="H45" s="622">
        <f t="shared" si="21"/>
        <v>0.2377112816</v>
      </c>
      <c r="I45" s="622">
        <f t="shared" si="21"/>
        <v>0.2289037255</v>
      </c>
      <c r="J45" s="622">
        <f t="shared" si="21"/>
        <v>0.2551221167</v>
      </c>
      <c r="K45" s="622">
        <f t="shared" si="21"/>
        <v>0.2454357433</v>
      </c>
      <c r="L45" s="622">
        <f t="shared" si="21"/>
        <v>0.2704866126</v>
      </c>
      <c r="M45" s="622">
        <f t="shared" si="21"/>
        <v>0.3003995954</v>
      </c>
      <c r="N45" s="622">
        <f t="shared" si="21"/>
        <v>0.3242712286</v>
      </c>
      <c r="O45" s="622">
        <f t="shared" si="21"/>
        <v>0.3827168076</v>
      </c>
      <c r="P45" s="622">
        <f t="shared" si="21"/>
        <v>0.4570828034</v>
      </c>
      <c r="Q45" s="622">
        <f t="shared" si="21"/>
        <v>0.5284876321</v>
      </c>
      <c r="R45" s="622">
        <f t="shared" si="21"/>
        <v>0.5629242828</v>
      </c>
      <c r="S45" s="622">
        <f t="shared" si="21"/>
        <v>0.6200698273</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1.180704662</v>
      </c>
      <c r="D46" s="622">
        <f t="shared" si="22"/>
        <v>1.1944249</v>
      </c>
      <c r="E46" s="622">
        <f t="shared" si="22"/>
        <v>1.096786701</v>
      </c>
      <c r="F46" s="622">
        <f t="shared" si="22"/>
        <v>1.107269798</v>
      </c>
      <c r="G46" s="622">
        <f t="shared" si="22"/>
        <v>1.145831442</v>
      </c>
      <c r="H46" s="622">
        <f t="shared" si="22"/>
        <v>1.055507341</v>
      </c>
      <c r="I46" s="622">
        <f t="shared" si="22"/>
        <v>1.093627326</v>
      </c>
      <c r="J46" s="622">
        <f t="shared" si="22"/>
        <v>1.095286113</v>
      </c>
      <c r="K46" s="622">
        <f t="shared" si="22"/>
        <v>0.9889190023</v>
      </c>
      <c r="L46" s="622">
        <f t="shared" si="22"/>
        <v>1.028374025</v>
      </c>
      <c r="M46" s="622">
        <f t="shared" si="22"/>
        <v>1.1021568</v>
      </c>
      <c r="N46" s="622">
        <f t="shared" si="22"/>
        <v>1.093232868</v>
      </c>
      <c r="O46" s="622">
        <f t="shared" si="22"/>
        <v>1.056736317</v>
      </c>
      <c r="P46" s="622">
        <f t="shared" si="22"/>
        <v>1.051390042</v>
      </c>
      <c r="Q46" s="622">
        <f t="shared" si="22"/>
        <v>1.058094647</v>
      </c>
      <c r="R46" s="622">
        <f t="shared" si="22"/>
        <v>1.094876849</v>
      </c>
      <c r="S46" s="622">
        <f t="shared" si="22"/>
        <v>1.099951283</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5.224927968</v>
      </c>
      <c r="D47" s="623">
        <f t="shared" si="23"/>
        <v>5.685588783</v>
      </c>
      <c r="E47" s="623">
        <f t="shared" si="23"/>
        <v>7.834453894</v>
      </c>
      <c r="F47" s="623">
        <f t="shared" si="23"/>
        <v>6.948900366</v>
      </c>
      <c r="G47" s="623">
        <f t="shared" si="23"/>
        <v>6.210888641</v>
      </c>
      <c r="H47" s="623">
        <f t="shared" si="23"/>
        <v>5.748007967</v>
      </c>
      <c r="I47" s="623">
        <f t="shared" si="23"/>
        <v>9.694146505</v>
      </c>
      <c r="J47" s="623">
        <f t="shared" si="23"/>
        <v>12.21853279</v>
      </c>
      <c r="K47" s="623">
        <f t="shared" si="23"/>
        <v>18.37408678</v>
      </c>
      <c r="L47" s="623">
        <f t="shared" si="23"/>
        <v>14.04680336</v>
      </c>
      <c r="M47" s="623">
        <f t="shared" si="23"/>
        <v>29.64730397</v>
      </c>
      <c r="N47" s="623">
        <f t="shared" si="23"/>
        <v>15.54611743</v>
      </c>
      <c r="O47" s="623">
        <f t="shared" si="23"/>
        <v>37.26703365</v>
      </c>
      <c r="P47" s="623">
        <f t="shared" si="23"/>
        <v>29.55506625</v>
      </c>
      <c r="Q47" s="623">
        <f t="shared" si="23"/>
        <v>65.50959028</v>
      </c>
      <c r="R47" s="623">
        <f t="shared" si="23"/>
        <v>22.69263423</v>
      </c>
      <c r="S47" s="623">
        <f t="shared" si="23"/>
        <v>34.58734468</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18.12629618</v>
      </c>
      <c r="D48" s="623">
        <f t="shared" si="24"/>
        <v>20.38508948</v>
      </c>
      <c r="E48" s="623">
        <f t="shared" si="24"/>
        <v>19.10692211</v>
      </c>
      <c r="F48" s="623">
        <f t="shared" si="24"/>
        <v>20.78621498</v>
      </c>
      <c r="G48" s="623">
        <f t="shared" si="24"/>
        <v>22.92752975</v>
      </c>
      <c r="H48" s="623">
        <f t="shared" si="24"/>
        <v>21.4630172</v>
      </c>
      <c r="I48" s="623">
        <f t="shared" si="24"/>
        <v>28.20788615</v>
      </c>
      <c r="J48" s="623">
        <f t="shared" si="24"/>
        <v>30.27812168</v>
      </c>
      <c r="K48" s="623">
        <f t="shared" si="24"/>
        <v>33.05297089</v>
      </c>
      <c r="L48" s="623">
        <f t="shared" si="24"/>
        <v>26.86688846</v>
      </c>
      <c r="M48" s="623">
        <f t="shared" si="24"/>
        <v>28.49570957</v>
      </c>
      <c r="N48" s="623">
        <f t="shared" si="24"/>
        <v>23.62958345</v>
      </c>
      <c r="O48" s="623">
        <f t="shared" si="24"/>
        <v>27.64368868</v>
      </c>
      <c r="P48" s="623">
        <f t="shared" si="24"/>
        <v>29.63342008</v>
      </c>
      <c r="Q48" s="623">
        <f t="shared" si="24"/>
        <v>31.91071117</v>
      </c>
      <c r="R48" s="623">
        <f t="shared" si="24"/>
        <v>36.79815484</v>
      </c>
      <c r="S48" s="623">
        <f t="shared" si="24"/>
        <v>36.26086139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4.716508739</v>
      </c>
      <c r="D49" s="623">
        <f t="shared" si="25"/>
        <v>3.449594302</v>
      </c>
      <c r="E49" s="623">
        <f t="shared" si="25"/>
        <v>4.00272385</v>
      </c>
      <c r="F49" s="623">
        <f t="shared" si="25"/>
        <v>3.430216844</v>
      </c>
      <c r="G49" s="623">
        <f t="shared" si="25"/>
        <v>5.278797909</v>
      </c>
      <c r="H49" s="623">
        <f t="shared" si="25"/>
        <v>3.290351968</v>
      </c>
      <c r="I49" s="623">
        <f t="shared" si="25"/>
        <v>4.659246842</v>
      </c>
      <c r="J49" s="623">
        <f t="shared" si="25"/>
        <v>4.815929745</v>
      </c>
      <c r="K49" s="623">
        <f t="shared" si="25"/>
        <v>7.410406581</v>
      </c>
      <c r="L49" s="623">
        <f t="shared" si="25"/>
        <v>6.483401481</v>
      </c>
      <c r="M49" s="623">
        <f t="shared" si="25"/>
        <v>5.597072181</v>
      </c>
      <c r="N49" s="623">
        <f t="shared" si="25"/>
        <v>5.626546304</v>
      </c>
      <c r="O49" s="623">
        <f t="shared" si="25"/>
        <v>7.208783959</v>
      </c>
      <c r="P49" s="623">
        <f t="shared" si="25"/>
        <v>7.515770927</v>
      </c>
      <c r="Q49" s="623">
        <f t="shared" si="25"/>
        <v>8.905287237</v>
      </c>
      <c r="R49" s="623">
        <f t="shared" si="25"/>
        <v>9.99652949</v>
      </c>
      <c r="S49" s="623">
        <f t="shared" si="25"/>
        <v>9.447171317</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0.1386409568</v>
      </c>
      <c r="D50" s="623">
        <f t="shared" si="26"/>
        <v>0.1773702795</v>
      </c>
      <c r="E50" s="623">
        <f t="shared" si="26"/>
        <v>0.2637298972</v>
      </c>
      <c r="F50" s="623">
        <f t="shared" si="26"/>
        <v>0.2642382531</v>
      </c>
      <c r="G50" s="623">
        <f t="shared" si="26"/>
        <v>0.322613874</v>
      </c>
      <c r="H50" s="623">
        <f t="shared" si="26"/>
        <v>0.2946588614</v>
      </c>
      <c r="I50" s="623">
        <f t="shared" si="26"/>
        <v>0.2835494518</v>
      </c>
      <c r="J50" s="623">
        <f t="shared" si="26"/>
        <v>0.3230854799</v>
      </c>
      <c r="K50" s="623">
        <f t="shared" si="26"/>
        <v>0.315594759</v>
      </c>
      <c r="L50" s="623">
        <f t="shared" si="26"/>
        <v>0.3718472472</v>
      </c>
      <c r="M50" s="623">
        <f t="shared" si="26"/>
        <v>0.3965536302</v>
      </c>
      <c r="N50" s="623">
        <f t="shared" si="26"/>
        <v>0.4259720091</v>
      </c>
      <c r="O50" s="623">
        <f t="shared" si="26"/>
        <v>0.5106641176</v>
      </c>
      <c r="P50" s="623">
        <f t="shared" si="26"/>
        <v>0.6094304714</v>
      </c>
      <c r="Q50" s="623">
        <f t="shared" si="26"/>
        <v>0.7070708504</v>
      </c>
      <c r="R50" s="623">
        <f t="shared" si="26"/>
        <v>0.7682967357</v>
      </c>
      <c r="S50" s="623">
        <f t="shared" si="26"/>
        <v>0.8593987286</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0.3767019378</v>
      </c>
      <c r="D51" s="623">
        <f t="shared" si="27"/>
        <v>0.3869309197</v>
      </c>
      <c r="E51" s="623">
        <f t="shared" si="27"/>
        <v>0.3837936035</v>
      </c>
      <c r="F51" s="623">
        <f t="shared" si="27"/>
        <v>0.376140498</v>
      </c>
      <c r="G51" s="623">
        <f t="shared" si="27"/>
        <v>0.4030286061</v>
      </c>
      <c r="H51" s="623">
        <f t="shared" si="27"/>
        <v>0.4049538806</v>
      </c>
      <c r="I51" s="623">
        <f t="shared" si="27"/>
        <v>0.3973827046</v>
      </c>
      <c r="J51" s="623">
        <f t="shared" si="27"/>
        <v>0.4879467423</v>
      </c>
      <c r="K51" s="623">
        <f t="shared" si="27"/>
        <v>0.3615486824</v>
      </c>
      <c r="L51" s="623">
        <f t="shared" si="27"/>
        <v>0.4527796167</v>
      </c>
      <c r="M51" s="623">
        <f t="shared" si="27"/>
        <v>0.4656908828</v>
      </c>
      <c r="N51" s="623">
        <f t="shared" si="27"/>
        <v>0.4433143886</v>
      </c>
      <c r="O51" s="623">
        <f t="shared" si="27"/>
        <v>0.4488219712</v>
      </c>
      <c r="P51" s="623">
        <f t="shared" si="27"/>
        <v>0.4578208983</v>
      </c>
      <c r="Q51" s="623">
        <f t="shared" si="27"/>
        <v>0.4345736324</v>
      </c>
      <c r="R51" s="623">
        <f t="shared" si="27"/>
        <v>0.4409244652</v>
      </c>
      <c r="S51" s="623">
        <f t="shared" si="27"/>
        <v>0.4408314613</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0.9504787858</v>
      </c>
      <c r="D52" s="623">
        <f t="shared" si="28"/>
        <v>0.9564924201</v>
      </c>
      <c r="E52" s="623">
        <f t="shared" si="28"/>
        <v>1.069761437</v>
      </c>
      <c r="F52" s="623">
        <f t="shared" si="28"/>
        <v>1.007307622</v>
      </c>
      <c r="G52" s="623">
        <f t="shared" si="28"/>
        <v>1.024717764</v>
      </c>
      <c r="H52" s="623">
        <f t="shared" si="28"/>
        <v>0.9034173054</v>
      </c>
      <c r="I52" s="623">
        <f t="shared" si="28"/>
        <v>0.9573240743</v>
      </c>
      <c r="J52" s="623">
        <f t="shared" si="28"/>
        <v>0.8991185731</v>
      </c>
      <c r="K52" s="623">
        <f t="shared" si="28"/>
        <v>0.9100576861</v>
      </c>
      <c r="L52" s="623">
        <f t="shared" si="28"/>
        <v>0.9609615163</v>
      </c>
      <c r="M52" s="623">
        <f t="shared" si="28"/>
        <v>0.9892520888</v>
      </c>
      <c r="N52" s="623">
        <f t="shared" si="28"/>
        <v>0.9927877386</v>
      </c>
      <c r="O52" s="623">
        <f t="shared" si="28"/>
        <v>0.9611953265</v>
      </c>
      <c r="P52" s="623">
        <f t="shared" si="28"/>
        <v>0.9440019753</v>
      </c>
      <c r="Q52" s="623">
        <f t="shared" si="28"/>
        <v>0.9810657059</v>
      </c>
      <c r="R52" s="623">
        <f t="shared" si="28"/>
        <v>1.053397836</v>
      </c>
      <c r="S52" s="623">
        <f t="shared" si="28"/>
        <v>1.083668994</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28.06773288</v>
      </c>
      <c r="D53" s="623">
        <f t="shared" si="29"/>
        <v>29.52027257</v>
      </c>
      <c r="E53" s="623">
        <f t="shared" si="29"/>
        <v>30.94409986</v>
      </c>
      <c r="F53" s="623">
        <f t="shared" si="29"/>
        <v>31.16533219</v>
      </c>
      <c r="G53" s="623">
        <f t="shared" si="29"/>
        <v>34.4172163</v>
      </c>
      <c r="H53" s="623">
        <f t="shared" si="29"/>
        <v>30.50137713</v>
      </c>
      <c r="I53" s="623">
        <f t="shared" si="29"/>
        <v>42.5612795</v>
      </c>
      <c r="J53" s="623">
        <f t="shared" si="29"/>
        <v>47.31258422</v>
      </c>
      <c r="K53" s="623">
        <f t="shared" si="29"/>
        <v>58.83746425</v>
      </c>
      <c r="L53" s="623">
        <f t="shared" si="29"/>
        <v>47.3970933</v>
      </c>
      <c r="M53" s="623">
        <f t="shared" si="29"/>
        <v>63.74008573</v>
      </c>
      <c r="N53" s="623">
        <f t="shared" si="29"/>
        <v>44.80224718</v>
      </c>
      <c r="O53" s="623">
        <f t="shared" si="29"/>
        <v>72.11950629</v>
      </c>
      <c r="P53" s="623">
        <f t="shared" si="29"/>
        <v>66.70425726</v>
      </c>
      <c r="Q53" s="623">
        <f t="shared" si="29"/>
        <v>106.3255887</v>
      </c>
      <c r="R53" s="623">
        <f t="shared" si="29"/>
        <v>69.48731856</v>
      </c>
      <c r="S53" s="623">
        <f t="shared" si="29"/>
        <v>80.29537738</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1.46582168</v>
      </c>
      <c r="D54" s="625">
        <f t="shared" si="30"/>
        <v>1.520793619</v>
      </c>
      <c r="E54" s="625">
        <f t="shared" si="30"/>
        <v>1.717284937</v>
      </c>
      <c r="F54" s="625">
        <f t="shared" si="30"/>
        <v>1.647686374</v>
      </c>
      <c r="G54" s="625">
        <f t="shared" si="30"/>
        <v>1.750360244</v>
      </c>
      <c r="H54" s="625">
        <f t="shared" si="30"/>
        <v>1.603030047</v>
      </c>
      <c r="I54" s="625">
        <f t="shared" si="30"/>
        <v>1.638256231</v>
      </c>
      <c r="J54" s="625">
        <f t="shared" si="30"/>
        <v>1.710150795</v>
      </c>
      <c r="K54" s="625">
        <f t="shared" si="30"/>
        <v>1.587201127</v>
      </c>
      <c r="L54" s="625">
        <f t="shared" si="30"/>
        <v>1.78558838</v>
      </c>
      <c r="M54" s="625">
        <f t="shared" si="30"/>
        <v>1.851496602</v>
      </c>
      <c r="N54" s="625">
        <f t="shared" si="30"/>
        <v>1.862074136</v>
      </c>
      <c r="O54" s="625">
        <f t="shared" si="30"/>
        <v>1.920681415</v>
      </c>
      <c r="P54" s="625">
        <f t="shared" si="30"/>
        <v>2.011253345</v>
      </c>
      <c r="Q54" s="625">
        <f t="shared" si="30"/>
        <v>2.122710189</v>
      </c>
      <c r="R54" s="625">
        <f t="shared" si="30"/>
        <v>2.262619036</v>
      </c>
      <c r="S54" s="625">
        <f t="shared" si="30"/>
        <v>2.383899184</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0.2120843911</v>
      </c>
      <c r="D55" s="622">
        <f t="shared" si="31"/>
        <v>0.2243745108</v>
      </c>
      <c r="E55" s="622">
        <f t="shared" si="31"/>
        <v>0.2935814464</v>
      </c>
      <c r="F55" s="622">
        <f t="shared" si="31"/>
        <v>0.2669137531</v>
      </c>
      <c r="G55" s="622">
        <f t="shared" si="31"/>
        <v>0.2316758978</v>
      </c>
      <c r="H55" s="622">
        <f t="shared" si="31"/>
        <v>0.2258684063</v>
      </c>
      <c r="I55" s="622">
        <f t="shared" si="31"/>
        <v>0.3796591471</v>
      </c>
      <c r="J55" s="622">
        <f t="shared" si="31"/>
        <v>0.4686047327</v>
      </c>
      <c r="K55" s="622">
        <f t="shared" si="31"/>
        <v>0.708956852</v>
      </c>
      <c r="L55" s="622">
        <f t="shared" si="31"/>
        <v>0.5224076216</v>
      </c>
      <c r="M55" s="622">
        <f t="shared" si="31"/>
        <v>1.168104178</v>
      </c>
      <c r="N55" s="622">
        <f t="shared" si="31"/>
        <v>0.6428323325</v>
      </c>
      <c r="O55" s="622">
        <f t="shared" si="31"/>
        <v>1.539000241</v>
      </c>
      <c r="P55" s="622">
        <f t="shared" si="31"/>
        <v>1.140419117</v>
      </c>
      <c r="Q55" s="622">
        <f t="shared" si="31"/>
        <v>2.508322748</v>
      </c>
      <c r="R55" s="622">
        <f t="shared" si="31"/>
        <v>0.885246234</v>
      </c>
      <c r="S55" s="622">
        <f t="shared" si="31"/>
        <v>1.346857547</v>
      </c>
      <c r="T55" s="620">
        <f t="shared" ref="T55:BA55" si="32">(average($O43:$S43)*T$3*10^3/10^9)+T10+T11</f>
        <v>1.523160974</v>
      </c>
      <c r="U55" s="620">
        <f t="shared" si="32"/>
        <v>1.523160974</v>
      </c>
      <c r="V55" s="620">
        <f t="shared" si="32"/>
        <v>1.523160974</v>
      </c>
      <c r="W55" s="620">
        <f t="shared" si="32"/>
        <v>1.523160974</v>
      </c>
      <c r="X55" s="620">
        <f t="shared" si="32"/>
        <v>1.667876549</v>
      </c>
      <c r="Y55" s="620">
        <f t="shared" si="32"/>
        <v>1.686417254</v>
      </c>
      <c r="Z55" s="620">
        <f t="shared" si="32"/>
        <v>1.704957958</v>
      </c>
      <c r="AA55" s="620">
        <f t="shared" si="32"/>
        <v>1.723498663</v>
      </c>
      <c r="AB55" s="620">
        <f t="shared" si="32"/>
        <v>1.742039368</v>
      </c>
      <c r="AC55" s="620">
        <f t="shared" si="32"/>
        <v>1.760628025</v>
      </c>
      <c r="AD55" s="620">
        <f t="shared" si="32"/>
        <v>1.77916873</v>
      </c>
      <c r="AE55" s="620">
        <f t="shared" si="32"/>
        <v>1.797661482</v>
      </c>
      <c r="AF55" s="620">
        <f t="shared" si="32"/>
        <v>1.825361119</v>
      </c>
      <c r="AG55" s="620">
        <f t="shared" si="32"/>
        <v>1.834742891</v>
      </c>
      <c r="AH55" s="620">
        <f t="shared" si="32"/>
        <v>1.875733369</v>
      </c>
      <c r="AI55" s="620">
        <f t="shared" si="32"/>
        <v>1.871824301</v>
      </c>
      <c r="AJ55" s="620">
        <f t="shared" si="32"/>
        <v>1.934385422</v>
      </c>
      <c r="AK55" s="620">
        <f t="shared" si="32"/>
        <v>1.932010835</v>
      </c>
      <c r="AL55" s="620">
        <f t="shared" si="32"/>
        <v>1.951542558</v>
      </c>
      <c r="AM55" s="620">
        <f t="shared" si="32"/>
        <v>2.026643265</v>
      </c>
      <c r="AN55" s="620">
        <f t="shared" si="32"/>
        <v>2.05988941</v>
      </c>
      <c r="AO55" s="620">
        <f t="shared" si="32"/>
        <v>2.063053339</v>
      </c>
      <c r="AP55" s="620">
        <f t="shared" si="32"/>
        <v>2.06684065</v>
      </c>
      <c r="AQ55" s="620">
        <f t="shared" si="32"/>
        <v>2.2714851</v>
      </c>
      <c r="AR55" s="620">
        <f t="shared" si="32"/>
        <v>2.064952642</v>
      </c>
      <c r="AS55" s="620">
        <f t="shared" si="32"/>
        <v>2.132964367</v>
      </c>
      <c r="AT55" s="620">
        <f t="shared" si="32"/>
        <v>2.279362485</v>
      </c>
      <c r="AU55" s="620">
        <f t="shared" si="32"/>
        <v>2.380437475</v>
      </c>
      <c r="AV55" s="620">
        <f t="shared" si="32"/>
        <v>2.216822526</v>
      </c>
      <c r="AW55" s="620">
        <f t="shared" si="32"/>
        <v>2.278960067</v>
      </c>
      <c r="AX55" s="620">
        <f t="shared" si="32"/>
        <v>2.149934872</v>
      </c>
      <c r="AY55" s="620">
        <f t="shared" si="32"/>
        <v>2.168475576</v>
      </c>
      <c r="AZ55" s="620">
        <f t="shared" si="32"/>
        <v>2.294650447</v>
      </c>
      <c r="BA55" s="620">
        <f t="shared" si="32"/>
        <v>2.294650447</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0.9272094088</v>
      </c>
      <c r="D56" s="622">
        <f t="shared" si="33"/>
        <v>0.9406054005</v>
      </c>
      <c r="E56" s="622">
        <f t="shared" si="33"/>
        <v>0.865990582</v>
      </c>
      <c r="F56" s="622">
        <f t="shared" si="33"/>
        <v>0.9301757636</v>
      </c>
      <c r="G56" s="622">
        <f t="shared" si="33"/>
        <v>1.052140307</v>
      </c>
      <c r="H56" s="622">
        <f t="shared" si="33"/>
        <v>0.9726855071</v>
      </c>
      <c r="I56" s="622">
        <f t="shared" si="33"/>
        <v>1.287200237</v>
      </c>
      <c r="J56" s="622">
        <f t="shared" si="33"/>
        <v>1.345925806</v>
      </c>
      <c r="K56" s="622">
        <f t="shared" si="33"/>
        <v>1.561263374</v>
      </c>
      <c r="L56" s="622">
        <f t="shared" si="33"/>
        <v>1.240313913</v>
      </c>
      <c r="M56" s="622">
        <f t="shared" si="33"/>
        <v>1.343256063</v>
      </c>
      <c r="N56" s="622">
        <f t="shared" si="33"/>
        <v>1.209741674</v>
      </c>
      <c r="O56" s="622">
        <f t="shared" si="33"/>
        <v>1.439287181</v>
      </c>
      <c r="P56" s="622">
        <f t="shared" si="33"/>
        <v>1.433447898</v>
      </c>
      <c r="Q56" s="622">
        <f t="shared" si="33"/>
        <v>1.562819991</v>
      </c>
      <c r="R56" s="622">
        <f t="shared" si="33"/>
        <v>1.825474189</v>
      </c>
      <c r="S56" s="622">
        <f t="shared" si="33"/>
        <v>1.779905609</v>
      </c>
      <c r="T56" s="620">
        <f t="shared" ref="T56:BA56" si="34">(average($O44:$S44)*T$3*10^3/10^9)</f>
        <v>1.646175074</v>
      </c>
      <c r="U56" s="620">
        <f t="shared" si="34"/>
        <v>1.646175074</v>
      </c>
      <c r="V56" s="620">
        <f t="shared" si="34"/>
        <v>1.646175074</v>
      </c>
      <c r="W56" s="620">
        <f t="shared" si="34"/>
        <v>1.646175074</v>
      </c>
      <c r="X56" s="620">
        <f t="shared" si="34"/>
        <v>1.686251266</v>
      </c>
      <c r="Y56" s="620">
        <f t="shared" si="34"/>
        <v>1.706289363</v>
      </c>
      <c r="Z56" s="620">
        <f t="shared" si="34"/>
        <v>1.726327459</v>
      </c>
      <c r="AA56" s="620">
        <f t="shared" si="34"/>
        <v>1.746365555</v>
      </c>
      <c r="AB56" s="620">
        <f t="shared" si="34"/>
        <v>1.766403651</v>
      </c>
      <c r="AC56" s="620">
        <f t="shared" si="34"/>
        <v>1.786441747</v>
      </c>
      <c r="AD56" s="620">
        <f t="shared" si="34"/>
        <v>1.806479843</v>
      </c>
      <c r="AE56" s="620">
        <f t="shared" si="34"/>
        <v>1.826517939</v>
      </c>
      <c r="AF56" s="620">
        <f t="shared" si="34"/>
        <v>1.846556035</v>
      </c>
      <c r="AG56" s="620">
        <f t="shared" si="34"/>
        <v>1.866594131</v>
      </c>
      <c r="AH56" s="620">
        <f t="shared" si="34"/>
        <v>1.886632227</v>
      </c>
      <c r="AI56" s="620">
        <f t="shared" si="34"/>
        <v>1.906670324</v>
      </c>
      <c r="AJ56" s="620">
        <f t="shared" si="34"/>
        <v>1.92670842</v>
      </c>
      <c r="AK56" s="620">
        <f t="shared" si="34"/>
        <v>1.946746516</v>
      </c>
      <c r="AL56" s="620">
        <f t="shared" si="34"/>
        <v>1.966784612</v>
      </c>
      <c r="AM56" s="620">
        <f t="shared" si="34"/>
        <v>1.986822708</v>
      </c>
      <c r="AN56" s="620">
        <f t="shared" si="34"/>
        <v>2.006860804</v>
      </c>
      <c r="AO56" s="620">
        <f t="shared" si="34"/>
        <v>2.0268989</v>
      </c>
      <c r="AP56" s="620">
        <f t="shared" si="34"/>
        <v>2.046936996</v>
      </c>
      <c r="AQ56" s="620">
        <f t="shared" si="34"/>
        <v>2.066975092</v>
      </c>
      <c r="AR56" s="620">
        <f t="shared" si="34"/>
        <v>2.087013188</v>
      </c>
      <c r="AS56" s="620">
        <f t="shared" si="34"/>
        <v>2.107051285</v>
      </c>
      <c r="AT56" s="620">
        <f t="shared" si="34"/>
        <v>2.127089381</v>
      </c>
      <c r="AU56" s="620">
        <f t="shared" si="34"/>
        <v>2.147127477</v>
      </c>
      <c r="AV56" s="620">
        <f t="shared" si="34"/>
        <v>2.167165573</v>
      </c>
      <c r="AW56" s="620">
        <f t="shared" si="34"/>
        <v>2.187203669</v>
      </c>
      <c r="AX56" s="620">
        <f t="shared" si="34"/>
        <v>2.207241765</v>
      </c>
      <c r="AY56" s="620">
        <f t="shared" si="34"/>
        <v>2.227279861</v>
      </c>
      <c r="AZ56" s="620">
        <f t="shared" si="34"/>
        <v>2.247317957</v>
      </c>
      <c r="BA56" s="620">
        <f t="shared" si="34"/>
        <v>2.247317957</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0.2102911615</v>
      </c>
      <c r="D57" s="622">
        <f t="shared" si="35"/>
        <v>0.2652288105</v>
      </c>
      <c r="E57" s="622">
        <f t="shared" si="35"/>
        <v>0.3523412592</v>
      </c>
      <c r="F57" s="622">
        <f t="shared" si="35"/>
        <v>0.3742547022</v>
      </c>
      <c r="G57" s="622">
        <f t="shared" si="35"/>
        <v>0.4585041427</v>
      </c>
      <c r="H57" s="622">
        <f t="shared" si="35"/>
        <v>0.4383520355</v>
      </c>
      <c r="I57" s="622">
        <f t="shared" si="35"/>
        <v>0.42530838</v>
      </c>
      <c r="J57" s="622">
        <f t="shared" si="35"/>
        <v>0.491698894</v>
      </c>
      <c r="K57" s="622">
        <f t="shared" si="35"/>
        <v>0.4785135072</v>
      </c>
      <c r="L57" s="622">
        <f t="shared" si="35"/>
        <v>0.5353809604</v>
      </c>
      <c r="M57" s="622">
        <f t="shared" si="35"/>
        <v>0.6051207154</v>
      </c>
      <c r="N57" s="622">
        <f t="shared" si="35"/>
        <v>0.658226198</v>
      </c>
      <c r="O57" s="622">
        <f t="shared" si="35"/>
        <v>0.7804551388</v>
      </c>
      <c r="P57" s="622">
        <f t="shared" si="35"/>
        <v>0.9330060389</v>
      </c>
      <c r="Q57" s="622">
        <f t="shared" si="35"/>
        <v>1.091811547</v>
      </c>
      <c r="R57" s="622">
        <f t="shared" si="35"/>
        <v>1.171377527</v>
      </c>
      <c r="S57" s="622">
        <f t="shared" si="35"/>
        <v>1.313639892</v>
      </c>
      <c r="T57" s="620">
        <f t="shared" ref="T57:BA57" si="36">(average($O45:$S45)/100/10^9*S$2*10^9)</f>
        <v>1.080995983</v>
      </c>
      <c r="U57" s="620">
        <f t="shared" si="36"/>
        <v>1.083066383</v>
      </c>
      <c r="V57" s="620">
        <f t="shared" si="36"/>
        <v>1.172911552</v>
      </c>
      <c r="W57" s="620">
        <f t="shared" si="36"/>
        <v>1.192234042</v>
      </c>
      <c r="X57" s="620">
        <f t="shared" si="36"/>
        <v>1.192234042</v>
      </c>
      <c r="Y57" s="620">
        <f t="shared" si="36"/>
        <v>1.194440766</v>
      </c>
      <c r="Z57" s="620">
        <f t="shared" si="36"/>
        <v>1.19664749</v>
      </c>
      <c r="AA57" s="620">
        <f t="shared" si="36"/>
        <v>1.198854214</v>
      </c>
      <c r="AB57" s="620">
        <f t="shared" si="36"/>
        <v>1.201060938</v>
      </c>
      <c r="AC57" s="620">
        <f t="shared" si="36"/>
        <v>1.203267662</v>
      </c>
      <c r="AD57" s="620">
        <f t="shared" si="36"/>
        <v>1.205474386</v>
      </c>
      <c r="AE57" s="620">
        <f t="shared" si="36"/>
        <v>1.207681111</v>
      </c>
      <c r="AF57" s="620">
        <f t="shared" si="36"/>
        <v>1.209887835</v>
      </c>
      <c r="AG57" s="620">
        <f t="shared" si="36"/>
        <v>1.212094559</v>
      </c>
      <c r="AH57" s="620">
        <f t="shared" si="36"/>
        <v>1.214301283</v>
      </c>
      <c r="AI57" s="620">
        <f t="shared" si="36"/>
        <v>1.216508007</v>
      </c>
      <c r="AJ57" s="620">
        <f t="shared" si="36"/>
        <v>1.218714731</v>
      </c>
      <c r="AK57" s="620">
        <f t="shared" si="36"/>
        <v>1.220921455</v>
      </c>
      <c r="AL57" s="620">
        <f t="shared" si="36"/>
        <v>1.223128179</v>
      </c>
      <c r="AM57" s="620">
        <f t="shared" si="36"/>
        <v>1.225334904</v>
      </c>
      <c r="AN57" s="620">
        <f t="shared" si="36"/>
        <v>1.227541628</v>
      </c>
      <c r="AO57" s="620">
        <f t="shared" si="36"/>
        <v>1.229748352</v>
      </c>
      <c r="AP57" s="620">
        <f t="shared" si="36"/>
        <v>1.231955076</v>
      </c>
      <c r="AQ57" s="620">
        <f t="shared" si="36"/>
        <v>1.2341618</v>
      </c>
      <c r="AR57" s="620">
        <f t="shared" si="36"/>
        <v>1.236368524</v>
      </c>
      <c r="AS57" s="620">
        <f t="shared" si="36"/>
        <v>1.238575248</v>
      </c>
      <c r="AT57" s="620">
        <f t="shared" si="36"/>
        <v>1.240781972</v>
      </c>
      <c r="AU57" s="620">
        <f t="shared" si="36"/>
        <v>1.242988697</v>
      </c>
      <c r="AV57" s="620">
        <f t="shared" si="36"/>
        <v>1.245195421</v>
      </c>
      <c r="AW57" s="620">
        <f t="shared" si="36"/>
        <v>1.247402145</v>
      </c>
      <c r="AX57" s="620">
        <f t="shared" si="36"/>
        <v>1.249608869</v>
      </c>
      <c r="AY57" s="620">
        <f t="shared" si="36"/>
        <v>1.251815593</v>
      </c>
      <c r="AZ57" s="620">
        <f t="shared" si="36"/>
        <v>1.254022317</v>
      </c>
      <c r="BA57" s="620">
        <f t="shared" si="36"/>
        <v>1.256229041</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2.013073065</v>
      </c>
      <c r="D58" s="622">
        <f t="shared" si="37"/>
        <v>2.008874178</v>
      </c>
      <c r="E58" s="622">
        <f t="shared" si="37"/>
        <v>1.941939153</v>
      </c>
      <c r="F58" s="622">
        <f t="shared" si="37"/>
        <v>1.959451209</v>
      </c>
      <c r="G58" s="622">
        <f t="shared" si="37"/>
        <v>2.029136619</v>
      </c>
      <c r="H58" s="622">
        <f t="shared" si="37"/>
        <v>1.94641074</v>
      </c>
      <c r="I58" s="622">
        <f t="shared" si="37"/>
        <v>2.031984692</v>
      </c>
      <c r="J58" s="622">
        <f t="shared" si="37"/>
        <v>2.110953676</v>
      </c>
      <c r="K58" s="622">
        <f t="shared" si="37"/>
        <v>1.928044766</v>
      </c>
      <c r="L58" s="622">
        <f t="shared" si="37"/>
        <v>2.035486591</v>
      </c>
      <c r="M58" s="622">
        <f t="shared" si="37"/>
        <v>2.220169139</v>
      </c>
      <c r="N58" s="622">
        <f t="shared" si="37"/>
        <v>2.219113047</v>
      </c>
      <c r="O58" s="622">
        <f t="shared" si="37"/>
        <v>2.154949228</v>
      </c>
      <c r="P58" s="622">
        <f t="shared" si="37"/>
        <v>2.146117183</v>
      </c>
      <c r="Q58" s="622">
        <f t="shared" si="37"/>
        <v>2.185935645</v>
      </c>
      <c r="R58" s="622">
        <f t="shared" si="37"/>
        <v>2.278306649</v>
      </c>
      <c r="S58" s="622">
        <f t="shared" si="37"/>
        <v>2.330285753</v>
      </c>
      <c r="T58" s="620">
        <f t="shared" ref="T58:BA58" si="38">(average($O46:$S46)/100/10^9*S$2*10^9)</f>
        <v>2.271514498</v>
      </c>
      <c r="U58" s="620">
        <f t="shared" si="38"/>
        <v>2.275865064</v>
      </c>
      <c r="V58" s="620">
        <f t="shared" si="38"/>
        <v>2.464658184</v>
      </c>
      <c r="W58" s="620">
        <f t="shared" si="38"/>
        <v>2.505260846</v>
      </c>
      <c r="X58" s="620">
        <f t="shared" si="38"/>
        <v>2.505260846</v>
      </c>
      <c r="Y58" s="620">
        <f t="shared" si="38"/>
        <v>2.509897872</v>
      </c>
      <c r="Z58" s="620">
        <f t="shared" si="38"/>
        <v>2.514534897</v>
      </c>
      <c r="AA58" s="620">
        <f t="shared" si="38"/>
        <v>2.519171922</v>
      </c>
      <c r="AB58" s="620">
        <f t="shared" si="38"/>
        <v>2.523808948</v>
      </c>
      <c r="AC58" s="620">
        <f t="shared" si="38"/>
        <v>2.528445973</v>
      </c>
      <c r="AD58" s="620">
        <f t="shared" si="38"/>
        <v>2.533082999</v>
      </c>
      <c r="AE58" s="620">
        <f t="shared" si="38"/>
        <v>2.537720024</v>
      </c>
      <c r="AF58" s="620">
        <f t="shared" si="38"/>
        <v>2.542357049</v>
      </c>
      <c r="AG58" s="620">
        <f t="shared" si="38"/>
        <v>2.546994075</v>
      </c>
      <c r="AH58" s="620">
        <f t="shared" si="38"/>
        <v>2.5516311</v>
      </c>
      <c r="AI58" s="620">
        <f t="shared" si="38"/>
        <v>2.556268126</v>
      </c>
      <c r="AJ58" s="620">
        <f t="shared" si="38"/>
        <v>2.560905151</v>
      </c>
      <c r="AK58" s="620">
        <f t="shared" si="38"/>
        <v>2.565542176</v>
      </c>
      <c r="AL58" s="620">
        <f t="shared" si="38"/>
        <v>2.570179202</v>
      </c>
      <c r="AM58" s="620">
        <f t="shared" si="38"/>
        <v>2.574816227</v>
      </c>
      <c r="AN58" s="620">
        <f t="shared" si="38"/>
        <v>2.579453253</v>
      </c>
      <c r="AO58" s="620">
        <f t="shared" si="38"/>
        <v>2.584090278</v>
      </c>
      <c r="AP58" s="620">
        <f t="shared" si="38"/>
        <v>2.588727304</v>
      </c>
      <c r="AQ58" s="620">
        <f t="shared" si="38"/>
        <v>2.593364329</v>
      </c>
      <c r="AR58" s="620">
        <f t="shared" si="38"/>
        <v>2.598001354</v>
      </c>
      <c r="AS58" s="620">
        <f t="shared" si="38"/>
        <v>2.60263838</v>
      </c>
      <c r="AT58" s="620">
        <f t="shared" si="38"/>
        <v>2.607275405</v>
      </c>
      <c r="AU58" s="620">
        <f t="shared" si="38"/>
        <v>2.611912431</v>
      </c>
      <c r="AV58" s="620">
        <f t="shared" si="38"/>
        <v>2.616549456</v>
      </c>
      <c r="AW58" s="620">
        <f t="shared" si="38"/>
        <v>2.621186481</v>
      </c>
      <c r="AX58" s="620">
        <f t="shared" si="38"/>
        <v>2.625823507</v>
      </c>
      <c r="AY58" s="620">
        <f t="shared" si="38"/>
        <v>2.630460532</v>
      </c>
      <c r="AZ58" s="620">
        <f t="shared" si="38"/>
        <v>2.635097558</v>
      </c>
      <c r="BA58" s="620">
        <f t="shared" si="38"/>
        <v>2.639734583</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42.95658262</v>
      </c>
      <c r="D60" s="621">
        <f>average(O45:S45)/100*10000</f>
        <v>51.02562706</v>
      </c>
      <c r="E60" s="621">
        <f>average(O44:S44)</f>
        <v>46.42585834</v>
      </c>
      <c r="F60" s="621">
        <f>average(O46:S46)/100*10000</f>
        <v>107.2209828</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4.059601682</v>
      </c>
      <c r="D65" s="630">
        <f t="shared" si="39"/>
        <v>4.027702436</v>
      </c>
      <c r="E65" s="630">
        <f t="shared" si="39"/>
        <v>3.405733545</v>
      </c>
      <c r="F65" s="630">
        <f t="shared" si="39"/>
        <v>3.355823381</v>
      </c>
      <c r="G65" s="630">
        <f t="shared" si="39"/>
        <v>3.341171556</v>
      </c>
      <c r="H65" s="630">
        <f t="shared" si="39"/>
        <v>3.294590016</v>
      </c>
      <c r="I65" s="630">
        <f t="shared" si="39"/>
        <v>3.308360771</v>
      </c>
      <c r="J65" s="630">
        <f t="shared" si="39"/>
        <v>3.281804604</v>
      </c>
      <c r="K65" s="630">
        <f t="shared" si="39"/>
        <v>3.283931596</v>
      </c>
      <c r="L65" s="630">
        <f t="shared" si="39"/>
        <v>3.207689486</v>
      </c>
      <c r="M65" s="630">
        <f t="shared" si="39"/>
        <v>3.178292951</v>
      </c>
      <c r="N65" s="630">
        <f t="shared" si="39"/>
        <v>3.125291569</v>
      </c>
      <c r="O65" s="630">
        <f t="shared" si="39"/>
        <v>3.149061696</v>
      </c>
      <c r="P65" s="630">
        <f t="shared" si="39"/>
        <v>3.271531289</v>
      </c>
      <c r="Q65" s="630">
        <f t="shared" si="39"/>
        <v>3.261450421</v>
      </c>
      <c r="R65" s="630">
        <f t="shared" si="39"/>
        <v>3.264918171</v>
      </c>
      <c r="S65" s="630">
        <f t="shared" si="39"/>
        <v>3.278565024</v>
      </c>
      <c r="T65" s="630">
        <f t="shared" si="39"/>
        <v>3.2245258</v>
      </c>
      <c r="U65" s="630">
        <f t="shared" si="39"/>
        <v>3.2245258</v>
      </c>
      <c r="V65" s="630">
        <f t="shared" si="39"/>
        <v>3.2245258</v>
      </c>
      <c r="W65" s="630">
        <f t="shared" si="39"/>
        <v>3.2245258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0.4063665347</v>
      </c>
      <c r="D67" s="410">
        <f t="shared" si="40"/>
        <v>0.403173417</v>
      </c>
      <c r="E67" s="410">
        <f t="shared" si="40"/>
        <v>0.3409142688</v>
      </c>
      <c r="F67" s="410">
        <f t="shared" si="40"/>
        <v>0.3359182564</v>
      </c>
      <c r="G67" s="410">
        <f t="shared" si="40"/>
        <v>0.3344516072</v>
      </c>
      <c r="H67" s="410">
        <f t="shared" si="40"/>
        <v>0.3297887904</v>
      </c>
      <c r="I67" s="410">
        <f t="shared" si="40"/>
        <v>0.3311672444</v>
      </c>
      <c r="J67" s="410">
        <f t="shared" si="40"/>
        <v>0.3285089693</v>
      </c>
      <c r="K67" s="410">
        <f t="shared" si="40"/>
        <v>0.3287218815</v>
      </c>
      <c r="L67" s="410">
        <f t="shared" si="40"/>
        <v>0.3210900387</v>
      </c>
      <c r="M67" s="410">
        <f t="shared" si="40"/>
        <v>0.3181474426</v>
      </c>
      <c r="N67" s="410">
        <f t="shared" si="40"/>
        <v>0.3128419989</v>
      </c>
      <c r="O67" s="410">
        <f t="shared" si="40"/>
        <v>0.315221391</v>
      </c>
      <c r="P67" s="410">
        <f t="shared" si="40"/>
        <v>0.3274806095</v>
      </c>
      <c r="Q67" s="410">
        <f t="shared" si="40"/>
        <v>0.3264715136</v>
      </c>
      <c r="R67" s="410">
        <f t="shared" si="40"/>
        <v>0.3268186357</v>
      </c>
      <c r="S67" s="410">
        <f t="shared" si="40"/>
        <v>0.3281846871</v>
      </c>
      <c r="T67" s="410">
        <f t="shared" si="40"/>
        <v>0.3227753554</v>
      </c>
      <c r="U67" s="410">
        <f t="shared" si="40"/>
        <v>0.3227753554</v>
      </c>
      <c r="V67" s="410">
        <f t="shared" si="40"/>
        <v>0.3227753554</v>
      </c>
      <c r="W67" s="410">
        <f t="shared" si="40"/>
        <v>0.3227753554</v>
      </c>
      <c r="X67" s="410">
        <f t="shared" si="40"/>
        <v>0.3227753554</v>
      </c>
      <c r="Y67" s="410">
        <f t="shared" si="40"/>
        <v>0.3227753554</v>
      </c>
      <c r="Z67" s="410">
        <f t="shared" si="40"/>
        <v>0.3227753554</v>
      </c>
      <c r="AA67" s="410">
        <f t="shared" si="40"/>
        <v>0.3227753554</v>
      </c>
      <c r="AB67" s="410">
        <f t="shared" si="40"/>
        <v>0.3227753554</v>
      </c>
      <c r="AC67" s="410">
        <f t="shared" si="40"/>
        <v>0.3227753554</v>
      </c>
      <c r="AD67" s="410">
        <f t="shared" si="40"/>
        <v>0.3227753554</v>
      </c>
      <c r="AE67" s="410">
        <f t="shared" si="40"/>
        <v>0.3227753554</v>
      </c>
      <c r="AF67" s="410">
        <f t="shared" si="40"/>
        <v>0.3227753554</v>
      </c>
      <c r="AG67" s="410">
        <f t="shared" si="40"/>
        <v>0.3227753554</v>
      </c>
      <c r="AH67" s="410">
        <f t="shared" si="40"/>
        <v>0.3227753554</v>
      </c>
      <c r="AI67" s="410">
        <f t="shared" si="40"/>
        <v>0.3227753554</v>
      </c>
      <c r="AJ67" s="410">
        <f t="shared" si="40"/>
        <v>0.3227753554</v>
      </c>
      <c r="AK67" s="410">
        <f t="shared" si="40"/>
        <v>0.3227753554</v>
      </c>
      <c r="AL67" s="410">
        <f t="shared" si="40"/>
        <v>0.3227753554</v>
      </c>
      <c r="AM67" s="410">
        <f t="shared" si="40"/>
        <v>0.3227753554</v>
      </c>
      <c r="AN67" s="410">
        <f t="shared" si="40"/>
        <v>0.3227753554</v>
      </c>
      <c r="AO67" s="410">
        <f t="shared" si="40"/>
        <v>0.3227753554</v>
      </c>
      <c r="AP67" s="410">
        <f t="shared" si="40"/>
        <v>0.3227753554</v>
      </c>
      <c r="AQ67" s="410">
        <f t="shared" si="40"/>
        <v>0.3227753554</v>
      </c>
      <c r="AR67" s="410">
        <f t="shared" si="40"/>
        <v>0.3227753554</v>
      </c>
      <c r="AS67" s="410">
        <f t="shared" si="40"/>
        <v>0.3227753554</v>
      </c>
      <c r="AT67" s="410">
        <f t="shared" si="40"/>
        <v>0.3227753554</v>
      </c>
      <c r="AU67" s="410">
        <f t="shared" si="40"/>
        <v>0.3227753554</v>
      </c>
      <c r="AV67" s="410">
        <f t="shared" si="40"/>
        <v>0.3227753554</v>
      </c>
      <c r="AW67" s="410">
        <f t="shared" si="40"/>
        <v>0.3227753554</v>
      </c>
      <c r="AX67" s="410">
        <f t="shared" si="40"/>
        <v>0.3227753554</v>
      </c>
      <c r="AY67" s="410">
        <f t="shared" si="40"/>
        <v>0.3227753554</v>
      </c>
      <c r="AZ67" s="410">
        <f t="shared" si="40"/>
        <v>0.3227753554</v>
      </c>
      <c r="BA67" s="410">
        <f t="shared" si="40"/>
        <v>0.3227753554</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v>
      </c>
      <c r="C22" s="642">
        <f>(Model!D673+Model!D898)/SUM(Model!D9,Model!D428,Model!D673,Model!D898,Model!D1123,Model!D1350)</f>
        <v>0.0002594216895</v>
      </c>
      <c r="D22" s="642">
        <f>(Model!E673+Model!E898)/SUM(Model!E9,Model!E428,Model!E673,Model!E898,Model!E1123,Model!E1350)</f>
        <v>0.002728793887</v>
      </c>
      <c r="E22" s="642">
        <f>(Model!F673+Model!F898)/SUM(Model!F9,Model!F428,Model!F673,Model!F898,Model!F1123,Model!F1350)</f>
        <v>0.003201749609</v>
      </c>
      <c r="F22" s="642">
        <f>(Model!G673+Model!G898)/SUM(Model!G9,Model!G428,Model!G673,Model!G898,Model!G1123,Model!G1350)</f>
        <v>0.00763226319</v>
      </c>
      <c r="G22" s="644">
        <f>(Model!H673+Model!H898)/SUM(Model!H9,Model!H428,Model!H673,Model!H898,Model!H1123,Model!H1350)</f>
        <v>0.009556880096</v>
      </c>
      <c r="H22" s="644">
        <f>(Model!I673+Model!I898)/SUM(Model!I9,Model!I428,Model!I673,Model!I898,Model!I1123,Model!I1350)</f>
        <v>0.01879965228</v>
      </c>
      <c r="I22" s="644">
        <f>(Model!J673+Model!J898)/SUM(Model!J9,Model!J428,Model!J673,Model!J898,Model!J1123,Model!J1350)</f>
        <v>0.02078403713</v>
      </c>
      <c r="J22" s="644">
        <f>(Model!K673+Model!K898)/SUM(Model!K9,Model!K428,Model!K673,Model!K898,Model!K1123,Model!K1350)</f>
        <v>0.03169405889</v>
      </c>
      <c r="K22" s="642">
        <f>(Model!L673+Model!L898)/SUM(Model!L9,Model!L428,Model!L673,Model!L898,Model!L1123,Model!L1350)</f>
        <v>0.04736772538</v>
      </c>
      <c r="L22" s="642">
        <f>(Model!M673+Model!M898)/SUM(Model!M9,Model!M428,Model!M673,Model!M898,Model!M1123,Model!M1350)</f>
        <v>0.06518909091</v>
      </c>
      <c r="M22" s="642">
        <f>(Model!N673+Model!N898)/SUM(Model!N9,Model!N428,Model!N673,Model!N898,Model!N1123,Model!N1350)</f>
        <v>0.09022686248</v>
      </c>
      <c r="N22" s="642">
        <f>(Model!O673+Model!O898)/SUM(Model!O9,Model!O428,Model!O673,Model!O898,Model!O1123,Model!O1350)</f>
        <v>0.1093833218</v>
      </c>
      <c r="O22" s="642">
        <f>(Model!P673+Model!P898)/SUM(Model!P9,Model!P428,Model!P673,Model!P898,Model!P1123,Model!P1350)</f>
        <v>0.1501971613</v>
      </c>
      <c r="P22" s="642">
        <f>(Model!Q673+Model!Q898)/SUM(Model!Q9,Model!Q428,Model!Q673,Model!Q898,Model!Q1123,Model!Q1350)</f>
        <v>0.1651568073</v>
      </c>
      <c r="Q22" s="642">
        <f>(Model!R673+Model!R898)/SUM(Model!R9,Model!R428,Model!R673,Model!R898,Model!R1123,Model!R1350)</f>
        <v>0.1791544075</v>
      </c>
      <c r="R22" s="642">
        <f>(Model!S673+Model!S898)/SUM(Model!S9,Model!S428,Model!S673,Model!S898,Model!S1123,Model!S1350)</f>
        <v>0.2357669425</v>
      </c>
      <c r="S22" s="642">
        <f>(Model!T673+Model!T898)/SUM(Model!T9,Model!T428,Model!T673,Model!T898,Model!T1123,Model!T1350)</f>
        <v>0.290938086</v>
      </c>
      <c r="T22" s="642">
        <f>(Model!U673+Model!U898)/SUM(Model!U9,Model!U428,Model!U673,Model!U898,Model!U1123,Model!U1350)</f>
        <v>0.2852480967</v>
      </c>
      <c r="U22" s="642">
        <f>(Model!V673+Model!V898)/SUM(Model!V9,Model!V428,Model!V673,Model!V898,Model!V1123,Model!V1350)</f>
        <v>0.2968509023</v>
      </c>
      <c r="V22" s="642">
        <f>(Model!W673+Model!W898)/SUM(Model!W9,Model!W428,Model!W673,Model!W898,Model!W1123,Model!W1350)</f>
        <v>0.2968509023</v>
      </c>
      <c r="W22" s="642">
        <f>(Model!X673+Model!X898)/SUM(Model!X9,Model!X428,Model!X673,Model!X898,Model!X1123,Model!X1350)</f>
        <v>0.3163075811</v>
      </c>
      <c r="X22" s="642">
        <f>(Model!Y673+Model!Y898)/SUM(Model!Y9,Model!Y428,Model!Y673,Model!Y898,Model!Y1123,Model!Y1350)</f>
        <v>0.3356902889</v>
      </c>
      <c r="Y22" s="642">
        <f>(Model!Z673+Model!Z898)/SUM(Model!Z9,Model!Z428,Model!Z673,Model!Z898,Model!Z1123,Model!Z1350)</f>
        <v>0.3549994468</v>
      </c>
      <c r="Z22" s="642">
        <f>(Model!AA673+Model!AA898)/SUM(Model!AA9,Model!AA428,Model!AA673,Model!AA898,Model!AA1123,Model!AA1350)</f>
        <v>0.3742354726</v>
      </c>
      <c r="AA22" s="642">
        <f>(Model!AB673+Model!AB898)/SUM(Model!AB9,Model!AB428,Model!AB673,Model!AB898,Model!AB1123,Model!AB1350)</f>
        <v>0.393398781</v>
      </c>
      <c r="AB22" s="642">
        <f>(Model!AC673+Model!AC898)/SUM(Model!AC9,Model!AC428,Model!AC673,Model!AC898,Model!AC1123,Model!AC1350)</f>
        <v>0.4124897836</v>
      </c>
      <c r="AC22" s="642">
        <f>(Model!AD673+Model!AD898)/SUM(Model!AD9,Model!AD428,Model!AD673,Model!AD898,Model!AD1123,Model!AD1350)</f>
        <v>0.4315088888</v>
      </c>
      <c r="AD22" s="642">
        <f>(Model!AE673+Model!AE898)/SUM(Model!AE9,Model!AE428,Model!AE673,Model!AE898,Model!AE1123,Model!AE1350)</f>
        <v>0.450456502</v>
      </c>
      <c r="AE22" s="642">
        <f>(Model!AF673+Model!AF898)/SUM(Model!AF9,Model!AF428,Model!AF673,Model!AF898,Model!AF1123,Model!AF1350)</f>
        <v>0.4693330256</v>
      </c>
      <c r="AF22" s="642">
        <f>(Model!AG673+Model!AG898)/SUM(Model!AG9,Model!AG428,Model!AG673,Model!AG898,Model!AG1123,Model!AG1350)</f>
        <v>0.4881388589</v>
      </c>
      <c r="AG22" s="642">
        <f>(Model!AH673+Model!AH898)/SUM(Model!AH9,Model!AH428,Model!AH673,Model!AH898,Model!AH1123,Model!AH1350)</f>
        <v>0.5068743982</v>
      </c>
      <c r="AH22" s="642">
        <f>(Model!AI673+Model!AI898)/SUM(Model!AI9,Model!AI428,Model!AI673,Model!AI898,Model!AI1123,Model!AI1350)</f>
        <v>0.525540037</v>
      </c>
      <c r="AI22" s="642">
        <f>(Model!AJ673+Model!AJ898)/SUM(Model!AJ9,Model!AJ428,Model!AJ673,Model!AJ898,Model!AJ1123,Model!AJ1350)</f>
        <v>0.5441361656</v>
      </c>
      <c r="AJ22" s="642">
        <f>(Model!AK673+Model!AK898)/SUM(Model!AK9,Model!AK428,Model!AK673,Model!AK898,Model!AK1123,Model!AK1350)</f>
        <v>0.5626631718</v>
      </c>
      <c r="AK22" s="642">
        <f>(Model!AL673+Model!AL898)/SUM(Model!AL9,Model!AL428,Model!AL673,Model!AL898,Model!AL1123,Model!AL1350)</f>
        <v>0.58112144</v>
      </c>
      <c r="AL22" s="642">
        <f>(Model!AM673+Model!AM898)/SUM(Model!AM9,Model!AM428,Model!AM673,Model!AM898,Model!AM1123,Model!AM1350)</f>
        <v>0.5995113522</v>
      </c>
      <c r="AM22" s="642">
        <f>(Model!AN673+Model!AN898)/SUM(Model!AN9,Model!AN428,Model!AN673,Model!AN898,Model!AN1123,Model!AN1350)</f>
        <v>0.6178332874</v>
      </c>
      <c r="AN22" s="642">
        <f>(Model!AO673+Model!AO898)/SUM(Model!AO9,Model!AO428,Model!AO673,Model!AO898,Model!AO1123,Model!AO1350)</f>
        <v>0.6360876218</v>
      </c>
      <c r="AO22" s="642">
        <f>(Model!AP673+Model!AP898)/SUM(Model!AP9,Model!AP428,Model!AP673,Model!AP898,Model!AP1123,Model!AP1350)</f>
        <v>0.6542747288</v>
      </c>
      <c r="AP22" s="642">
        <f>(Model!AQ673+Model!AQ898)/SUM(Model!AQ9,Model!AQ428,Model!AQ673,Model!AQ898,Model!AQ1123,Model!AQ1350)</f>
        <v>0.6723949792</v>
      </c>
      <c r="AQ22" s="642">
        <f>(Model!AR673+Model!AR898)/SUM(Model!AR9,Model!AR428,Model!AR673,Model!AR898,Model!AR1123,Model!AR1350)</f>
        <v>0.6904487408</v>
      </c>
      <c r="AR22" s="642">
        <f>(Model!AS673+Model!AS898)/SUM(Model!AS9,Model!AS428,Model!AS673,Model!AS898,Model!AS1123,Model!AS1350)</f>
        <v>0.7084363791</v>
      </c>
      <c r="AS22" s="642">
        <f>(Model!AT673+Model!AT898)/SUM(Model!AT9,Model!AT428,Model!AT673,Model!AT898,Model!AT1123,Model!AT1350)</f>
        <v>0.7263582565</v>
      </c>
      <c r="AT22" s="642">
        <f>(Model!AU673+Model!AU898)/SUM(Model!AU9,Model!AU428,Model!AU673,Model!AU898,Model!AU1123,Model!AU1350)</f>
        <v>0.7442147331</v>
      </c>
      <c r="AU22" s="642">
        <f>(Model!AV673+Model!AV898)/SUM(Model!AV9,Model!AV428,Model!AV673,Model!AV898,Model!AV1123,Model!AV1350)</f>
        <v>0.7620061662</v>
      </c>
      <c r="AV22" s="642">
        <f>(Model!AW673+Model!AW898)/SUM(Model!AW9,Model!AW428,Model!AW673,Model!AW898,Model!AW1123,Model!AW1350)</f>
        <v>0.7797329106</v>
      </c>
      <c r="AW22" s="642">
        <f>(Model!AX673+Model!AX898)/SUM(Model!AX9,Model!AX428,Model!AX673,Model!AX898,Model!AX1123,Model!AX1350)</f>
        <v>0.7973953183</v>
      </c>
      <c r="AX22" s="642">
        <f>(Model!AY673+Model!AY898)/SUM(Model!AY9,Model!AY428,Model!AY673,Model!AY898,Model!AY1123,Model!AY1350)</f>
        <v>0.8149937391</v>
      </c>
      <c r="AY22" s="642">
        <f>(Model!AZ673+Model!AZ898)/SUM(Model!AZ9,Model!AZ428,Model!AZ673,Model!AZ898,Model!AZ1123,Model!AZ1350)</f>
        <v>0.83252852</v>
      </c>
      <c r="AZ22" s="642">
        <f>(Model!BA673+Model!BA898)/SUM(Model!BA9,Model!BA428,Model!BA673,Model!BA898,Model!BA1123,Model!BA1350)</f>
        <v>0.8500000056</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4</v>
      </c>
      <c r="C27" s="647">
        <f>Model!D672</f>
        <v>118.6</v>
      </c>
      <c r="D27" s="647">
        <f>Model!E672</f>
        <v>129.1</v>
      </c>
      <c r="E27" s="647">
        <f>Model!F672</f>
        <v>410</v>
      </c>
      <c r="F27" s="647">
        <f>Model!G672</f>
        <v>410</v>
      </c>
      <c r="G27" s="647">
        <f>Model!H672</f>
        <v>960.8</v>
      </c>
      <c r="H27" s="647">
        <f>Model!I672</f>
        <v>1249.9</v>
      </c>
      <c r="I27" s="647">
        <f>Model!J672</f>
        <v>1550</v>
      </c>
      <c r="J27" s="647">
        <f>Model!K672</f>
        <v>2557.8</v>
      </c>
      <c r="K27" s="647">
        <f>Model!L672</f>
        <v>3751</v>
      </c>
      <c r="L27" s="647">
        <f>Model!M672</f>
        <v>4751.8</v>
      </c>
      <c r="M27" s="647">
        <f>Model!N672</f>
        <v>5568</v>
      </c>
      <c r="N27" s="647">
        <f>Model!O672</f>
        <v>8712.8</v>
      </c>
      <c r="O27" s="647">
        <f>Model!P672</f>
        <v>9041.4</v>
      </c>
      <c r="P27" s="647">
        <f>Model!Q672</f>
        <v>9989</v>
      </c>
      <c r="Q27" s="647">
        <f>Model!R672</f>
        <v>12536.4</v>
      </c>
      <c r="R27" s="647">
        <f>Model!S672</f>
        <v>16116.5</v>
      </c>
      <c r="S27" s="647">
        <f>Model!T672</f>
        <v>17406.9</v>
      </c>
      <c r="T27" s="647">
        <f>Model!U672</f>
        <v>19253.3</v>
      </c>
      <c r="U27" s="647">
        <f>Model!V672</f>
        <v>19253.3</v>
      </c>
      <c r="V27" s="648">
        <f>Model!W672</f>
        <v>19253.3</v>
      </c>
      <c r="W27" s="648">
        <f>Model!X672</f>
        <v>20600.05914</v>
      </c>
      <c r="X27" s="648">
        <f>Model!Y672</f>
        <v>21946.81828</v>
      </c>
      <c r="Y27" s="648">
        <f>Model!Z672</f>
        <v>23293.57741</v>
      </c>
      <c r="Z27" s="648">
        <f>Model!AA672</f>
        <v>24640.33655</v>
      </c>
      <c r="AA27" s="648">
        <f>Model!AB672</f>
        <v>25987.09569</v>
      </c>
      <c r="AB27" s="648">
        <f>Model!AC672</f>
        <v>27333.85483</v>
      </c>
      <c r="AC27" s="648">
        <f>Model!AD672</f>
        <v>28680.61396</v>
      </c>
      <c r="AD27" s="648">
        <f>Model!AE672</f>
        <v>30027.3731</v>
      </c>
      <c r="AE27" s="648">
        <f>Model!AF672</f>
        <v>31374.13224</v>
      </c>
      <c r="AF27" s="648">
        <f>Model!AG672</f>
        <v>32720.89138</v>
      </c>
      <c r="AG27" s="648">
        <f>Model!AH672</f>
        <v>34067.65052</v>
      </c>
      <c r="AH27" s="648">
        <f>Model!AI672</f>
        <v>35414.40965</v>
      </c>
      <c r="AI27" s="648">
        <f>Model!AJ672</f>
        <v>36761.16879</v>
      </c>
      <c r="AJ27" s="648">
        <f>Model!AK672</f>
        <v>38107.92793</v>
      </c>
      <c r="AK27" s="648">
        <f>Model!AL672</f>
        <v>39454.68707</v>
      </c>
      <c r="AL27" s="648">
        <f>Model!AM672</f>
        <v>40801.4462</v>
      </c>
      <c r="AM27" s="648">
        <f>Model!AN672</f>
        <v>42148.20534</v>
      </c>
      <c r="AN27" s="648">
        <f>Model!AO672</f>
        <v>43494.96448</v>
      </c>
      <c r="AO27" s="648">
        <f>Model!AP672</f>
        <v>44841.72362</v>
      </c>
      <c r="AP27" s="648">
        <f>Model!AQ672</f>
        <v>46188.48276</v>
      </c>
      <c r="AQ27" s="648">
        <f>Model!AR672</f>
        <v>47535.24189</v>
      </c>
      <c r="AR27" s="648">
        <f>Model!AS672</f>
        <v>48882.00103</v>
      </c>
      <c r="AS27" s="648">
        <f>Model!AT672</f>
        <v>50228.76017</v>
      </c>
      <c r="AT27" s="648">
        <f>Model!AU672</f>
        <v>51575.51931</v>
      </c>
      <c r="AU27" s="648">
        <f>Model!AV672</f>
        <v>52922.27844</v>
      </c>
      <c r="AV27" s="648">
        <f>Model!AW672</f>
        <v>54269.03758</v>
      </c>
      <c r="AW27" s="648">
        <f>Model!AX672</f>
        <v>55615.79672</v>
      </c>
      <c r="AX27" s="648">
        <f>Model!AY672</f>
        <v>56962.55586</v>
      </c>
      <c r="AY27" s="648">
        <f>Model!AZ672</f>
        <v>58309.31499</v>
      </c>
      <c r="AZ27" s="648">
        <f>Model!BA672</f>
        <v>59656.07413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3004.7</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0.5496622262</v>
      </c>
      <c r="W15" s="208">
        <f>if(Model!X8&gt;0,Model!X9*1000000/(Model!X8*8760),0)</f>
        <v>0.547484391</v>
      </c>
      <c r="X15" s="208">
        <f>if(Model!Y8&gt;0,Model!Y9*1000000/(Model!Y8*8760),0)</f>
        <v>0.5452017143</v>
      </c>
      <c r="Y15" s="208">
        <f>if(Model!Z8&gt;0,Model!Z9*1000000/(Model!Z8*8760),0)</f>
        <v>0.5428064388</v>
      </c>
      <c r="Z15" s="208">
        <f>if(Model!AA8&gt;0,Model!AA9*1000000/(Model!AA8*8760),0)</f>
        <v>0.5402900225</v>
      </c>
      <c r="AA15" s="208">
        <f>if(Model!AB8&gt;0,Model!AB9*1000000/(Model!AB8*8760),0)</f>
        <v>0.5376430369</v>
      </c>
      <c r="AB15" s="208">
        <f>if(Model!AC8&gt;0,Model!AC9*1000000/(Model!AC8*8760),0)</f>
        <v>0.534855049</v>
      </c>
      <c r="AC15" s="208">
        <f>if(Model!AD8&gt;0,Model!AD9*1000000/(Model!AD8*8760),0)</f>
        <v>0.531914484</v>
      </c>
      <c r="AD15" s="208">
        <f>if(Model!AE8&gt;0,Model!AE9*1000000/(Model!AE8*8760),0)</f>
        <v>0.5288084645</v>
      </c>
      <c r="AE15" s="208">
        <f>if(Model!AF8&gt;0,Model!AF9*1000000/(Model!AF8*8760),0)</f>
        <v>0.525522622</v>
      </c>
      <c r="AF15" s="208">
        <f>if(Model!AG8&gt;0,Model!AG9*1000000/(Model!AG8*8760),0)</f>
        <v>0.5220408747</v>
      </c>
      <c r="AG15" s="208">
        <f>if(Model!AH8&gt;0,Model!AH9*1000000/(Model!AH8*8760),0)</f>
        <v>0.5183451643</v>
      </c>
      <c r="AH15" s="208">
        <f>if(Model!AI8&gt;0,Model!AI9*1000000/(Model!AI8*8760),0)</f>
        <v>0.5144151425</v>
      </c>
      <c r="AI15" s="208">
        <f>if(Model!AJ8&gt;0,Model!AJ9*1000000/(Model!AJ8*8760),0)</f>
        <v>0.5102277965</v>
      </c>
      <c r="AJ15" s="208">
        <f>if(Model!AK8&gt;0,Model!AK9*1000000/(Model!AK8*8760),0)</f>
        <v>0.505756998</v>
      </c>
      <c r="AK15" s="208">
        <f>if(Model!AL8&gt;0,Model!AL9*1000000/(Model!AL8*8760),0)</f>
        <v>0.500972957</v>
      </c>
      <c r="AL15" s="208">
        <f>if(Model!AM8&gt;0,Model!AM9*1000000/(Model!AM8*8760),0)</f>
        <v>0.495841558</v>
      </c>
      <c r="AM15" s="208">
        <f>if(Model!AN8&gt;0,Model!AN9*1000000/(Model!AN8*8760),0)</f>
        <v>0.4903235444</v>
      </c>
      <c r="AN15" s="208">
        <f>if(Model!AO8&gt;0,Model!AO9*1000000/(Model!AO8*8760),0)</f>
        <v>0.4843735129</v>
      </c>
      <c r="AO15" s="208">
        <f>if(Model!AP8&gt;0,Model!AP9*1000000/(Model!AP8*8760),0)</f>
        <v>0.477938661</v>
      </c>
      <c r="AP15" s="208">
        <f>if(Model!AQ8&gt;0,Model!AQ9*1000000/(Model!AQ8*8760),0)</f>
        <v>0.4709572157</v>
      </c>
      <c r="AQ15" s="208">
        <f>if(Model!AR8&gt;0,Model!AR9*1000000/(Model!AR8*8760),0)</f>
        <v>0.4633564443</v>
      </c>
      <c r="AR15" s="208">
        <f>if(Model!AS8&gt;0,Model!AS9*1000000/(Model!AS8*8760),0)</f>
        <v>0.4550501109</v>
      </c>
      <c r="AS15" s="208">
        <f>if(Model!AT8&gt;0,Model!AT9*1000000/(Model!AT8*8760),0)</f>
        <v>0.4459351903</v>
      </c>
      <c r="AT15" s="208">
        <f>if(Model!AU8&gt;0,Model!AU9*1000000/(Model!AU8*8760),0)</f>
        <v>0.4358875727</v>
      </c>
      <c r="AU15" s="208">
        <f>if(Model!AV8&gt;0,Model!AV9*1000000/(Model!AV8*8760),0)</f>
        <v>0.4247563793</v>
      </c>
      <c r="AV15" s="208">
        <f>if(Model!AW8&gt;0,Model!AW9*1000000/(Model!AW8*8760),0)</f>
        <v>0.4123563339</v>
      </c>
      <c r="AW15" s="208">
        <f>if(Model!AX8&gt;0,Model!AX9*1000000/(Model!AX8*8760),0)</f>
        <v>0.3984573678</v>
      </c>
      <c r="AX15" s="208">
        <f>if(Model!AY8&gt;0,Model!AY9*1000000/(Model!AY8*8760),0)</f>
        <v>0.3827702126</v>
      </c>
      <c r="AY15" s="208">
        <f>if(Model!AZ8&gt;0,Model!AZ9*1000000/(Model!AZ8*8760),0)</f>
        <v>0.3649260504</v>
      </c>
      <c r="AZ15" s="208">
        <f>if(Model!BA8&gt;0,Model!BA9*1000000/(Model!BA8*8760),0)</f>
        <v>0.3444471493</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21.85315608</v>
      </c>
      <c r="W20" s="177">
        <f t="shared" ref="W20:AZ20" si="7">V20*(1+V50-V21)</f>
        <v>22.22234848</v>
      </c>
      <c r="X20" s="177">
        <f t="shared" si="7"/>
        <v>22.59777811</v>
      </c>
      <c r="Y20" s="177">
        <f t="shared" si="7"/>
        <v>22.97955034</v>
      </c>
      <c r="Z20" s="177">
        <f t="shared" si="7"/>
        <v>23.36777232</v>
      </c>
      <c r="AA20" s="177">
        <f t="shared" si="7"/>
        <v>23.76255301</v>
      </c>
      <c r="AB20" s="177">
        <f t="shared" si="7"/>
        <v>24.16400322</v>
      </c>
      <c r="AC20" s="177">
        <f t="shared" si="7"/>
        <v>24.57223563</v>
      </c>
      <c r="AD20" s="177">
        <f t="shared" si="7"/>
        <v>24.98736481</v>
      </c>
      <c r="AE20" s="177">
        <f t="shared" si="7"/>
        <v>25.40950728</v>
      </c>
      <c r="AF20" s="177">
        <f t="shared" si="7"/>
        <v>25.83878153</v>
      </c>
      <c r="AG20" s="177">
        <f t="shared" si="7"/>
        <v>26.27530804</v>
      </c>
      <c r="AH20" s="177">
        <f t="shared" si="7"/>
        <v>26.71920933</v>
      </c>
      <c r="AI20" s="177">
        <f t="shared" si="7"/>
        <v>27.17061</v>
      </c>
      <c r="AJ20" s="177">
        <f t="shared" si="7"/>
        <v>27.62963673</v>
      </c>
      <c r="AK20" s="177">
        <f t="shared" si="7"/>
        <v>28.09641837</v>
      </c>
      <c r="AL20" s="177">
        <f t="shared" si="7"/>
        <v>28.57108593</v>
      </c>
      <c r="AM20" s="177">
        <f t="shared" si="7"/>
        <v>29.05377264</v>
      </c>
      <c r="AN20" s="177">
        <f t="shared" si="7"/>
        <v>29.54461397</v>
      </c>
      <c r="AO20" s="177">
        <f t="shared" si="7"/>
        <v>30.0437477</v>
      </c>
      <c r="AP20" s="177">
        <f t="shared" si="7"/>
        <v>30.5513139</v>
      </c>
      <c r="AQ20" s="177">
        <f t="shared" si="7"/>
        <v>31.06745505</v>
      </c>
      <c r="AR20" s="177">
        <f t="shared" si="7"/>
        <v>31.59231601</v>
      </c>
      <c r="AS20" s="177">
        <f t="shared" si="7"/>
        <v>32.1260441</v>
      </c>
      <c r="AT20" s="177">
        <f t="shared" si="7"/>
        <v>32.66878911</v>
      </c>
      <c r="AU20" s="177">
        <f t="shared" si="7"/>
        <v>33.22070339</v>
      </c>
      <c r="AV20" s="177">
        <f t="shared" si="7"/>
        <v>33.78194184</v>
      </c>
      <c r="AW20" s="177">
        <f t="shared" si="7"/>
        <v>34.35266198</v>
      </c>
      <c r="AX20" s="177">
        <f t="shared" si="7"/>
        <v>34.93302401</v>
      </c>
      <c r="AY20" s="177">
        <f t="shared" si="7"/>
        <v>35.52319081</v>
      </c>
      <c r="AZ20" s="177">
        <f t="shared" si="7"/>
        <v>36.12332803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10.69206368</v>
      </c>
      <c r="W27" s="177">
        <f t="shared" ref="W27:AZ27" si="17">V27*(1+V50-V28)</f>
        <v>10.88873603</v>
      </c>
      <c r="X27" s="177">
        <f t="shared" si="17"/>
        <v>11.08902603</v>
      </c>
      <c r="Y27" s="177">
        <f t="shared" si="17"/>
        <v>11.29300021</v>
      </c>
      <c r="Z27" s="177">
        <f t="shared" si="17"/>
        <v>11.50072633</v>
      </c>
      <c r="AA27" s="177">
        <f t="shared" si="17"/>
        <v>11.71227342</v>
      </c>
      <c r="AB27" s="177">
        <f t="shared" si="17"/>
        <v>11.92771176</v>
      </c>
      <c r="AC27" s="177">
        <f t="shared" si="17"/>
        <v>12.14711292</v>
      </c>
      <c r="AD27" s="177">
        <f t="shared" si="17"/>
        <v>12.3705498</v>
      </c>
      <c r="AE27" s="177">
        <f t="shared" si="17"/>
        <v>12.59809663</v>
      </c>
      <c r="AF27" s="177">
        <f t="shared" si="17"/>
        <v>12.82982901</v>
      </c>
      <c r="AG27" s="177">
        <f t="shared" si="17"/>
        <v>13.06582393</v>
      </c>
      <c r="AH27" s="177">
        <f t="shared" si="17"/>
        <v>13.3061598</v>
      </c>
      <c r="AI27" s="177">
        <f t="shared" si="17"/>
        <v>13.55091646</v>
      </c>
      <c r="AJ27" s="177">
        <f t="shared" si="17"/>
        <v>13.80017523</v>
      </c>
      <c r="AK27" s="177">
        <f t="shared" si="17"/>
        <v>14.05401893</v>
      </c>
      <c r="AL27" s="177">
        <f t="shared" si="17"/>
        <v>14.31253189</v>
      </c>
      <c r="AM27" s="177">
        <f t="shared" si="17"/>
        <v>14.5758</v>
      </c>
      <c r="AN27" s="177">
        <f t="shared" si="17"/>
        <v>14.84391073</v>
      </c>
      <c r="AO27" s="177">
        <f t="shared" si="17"/>
        <v>15.11695314</v>
      </c>
      <c r="AP27" s="177">
        <f t="shared" si="17"/>
        <v>15.39501797</v>
      </c>
      <c r="AQ27" s="177">
        <f t="shared" si="17"/>
        <v>15.67819758</v>
      </c>
      <c r="AR27" s="177">
        <f t="shared" si="17"/>
        <v>15.96658607</v>
      </c>
      <c r="AS27" s="177">
        <f t="shared" si="17"/>
        <v>16.26027925</v>
      </c>
      <c r="AT27" s="177">
        <f t="shared" si="17"/>
        <v>16.55937468</v>
      </c>
      <c r="AU27" s="177">
        <f t="shared" si="17"/>
        <v>16.86397175</v>
      </c>
      <c r="AV27" s="177">
        <f t="shared" si="17"/>
        <v>17.17417165</v>
      </c>
      <c r="AW27" s="177">
        <f t="shared" si="17"/>
        <v>17.49007744</v>
      </c>
      <c r="AX27" s="177">
        <f t="shared" si="17"/>
        <v>17.81179408</v>
      </c>
      <c r="AY27" s="177">
        <f t="shared" si="17"/>
        <v>18.13942845</v>
      </c>
      <c r="AZ27" s="177">
        <f t="shared" si="17"/>
        <v>18.4730894</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1071.8</v>
      </c>
      <c r="X53" s="252">
        <f t="shared" si="29"/>
        <v>257</v>
      </c>
      <c r="Y53" s="252">
        <f t="shared" si="29"/>
        <v>403</v>
      </c>
      <c r="Z53" s="252">
        <f t="shared" si="29"/>
        <v>0</v>
      </c>
      <c r="AA53" s="252">
        <f t="shared" si="29"/>
        <v>873</v>
      </c>
      <c r="AB53" s="252">
        <f t="shared" si="29"/>
        <v>0</v>
      </c>
      <c r="AC53" s="252">
        <f t="shared" si="29"/>
        <v>890</v>
      </c>
      <c r="AD53" s="252">
        <f t="shared" si="29"/>
        <v>91.5</v>
      </c>
      <c r="AE53" s="252">
        <f t="shared" si="29"/>
        <v>1774.9</v>
      </c>
      <c r="AF53" s="252">
        <f t="shared" si="29"/>
        <v>1292</v>
      </c>
      <c r="AG53" s="252">
        <f t="shared" si="29"/>
        <v>3004.7</v>
      </c>
      <c r="AH53" s="252">
        <f t="shared" si="29"/>
        <v>1938.3</v>
      </c>
      <c r="AI53" s="252">
        <f t="shared" si="29"/>
        <v>787.3</v>
      </c>
      <c r="AJ53" s="252">
        <f t="shared" si="29"/>
        <v>1281.6</v>
      </c>
      <c r="AK53" s="252">
        <f t="shared" si="29"/>
        <v>1068.7</v>
      </c>
      <c r="AL53" s="252">
        <f t="shared" si="29"/>
        <v>1049</v>
      </c>
      <c r="AM53" s="252">
        <f t="shared" si="29"/>
        <v>594</v>
      </c>
      <c r="AN53" s="252">
        <f t="shared" si="29"/>
        <v>477</v>
      </c>
      <c r="AO53" s="252">
        <f t="shared" si="29"/>
        <v>5</v>
      </c>
      <c r="AP53" s="252">
        <f t="shared" si="29"/>
        <v>7.9</v>
      </c>
      <c r="AQ53" s="252">
        <f t="shared" si="29"/>
        <v>0</v>
      </c>
      <c r="AR53" s="252">
        <f t="shared" si="29"/>
        <v>363.3</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40.0</v>
      </c>
      <c r="W79" s="252">
        <f t="shared" si="31"/>
        <v>40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16.5</v>
      </c>
      <c r="W82" s="252">
        <f t="shared" si="31"/>
        <v>16.5</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114.0</v>
      </c>
      <c r="W85" s="252">
        <f t="shared" si="31"/>
        <v>114</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108.8</v>
      </c>
      <c r="W86" s="252">
        <f t="shared" si="31"/>
        <v>108.8</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233.0</v>
      </c>
      <c r="W88" s="252">
        <f t="shared" si="31"/>
        <v>233</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125.9</v>
      </c>
      <c r="W90" s="252">
        <f t="shared" si="31"/>
        <v>125.9</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216.0</v>
      </c>
      <c r="W91" s="252">
        <f t="shared" si="31"/>
        <v>216</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217.6</v>
      </c>
      <c r="W93" s="252">
        <f t="shared" si="31"/>
        <v>217.6</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257.0</v>
      </c>
      <c r="W95" s="252">
        <f t="shared" si="31"/>
        <v>0</v>
      </c>
      <c r="X95" s="252">
        <f t="shared" ref="X95:BB95" si="71">IF(AND(X$54-$A95&gt;$V$38,SUM($W95:W95)&lt;&gt;$V95),$V95,0)</f>
        <v>257</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403.0</v>
      </c>
      <c r="W96" s="252">
        <f t="shared" si="31"/>
        <v>0</v>
      </c>
      <c r="X96" s="252">
        <f t="shared" ref="X96:BB96" si="72">IF(AND(X$54-$A96&gt;$V$38,SUM($W96:W96)&lt;&gt;$V96),$V96,0)</f>
        <v>0</v>
      </c>
      <c r="Y96" s="252">
        <f t="shared" si="72"/>
        <v>403</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873.0</v>
      </c>
      <c r="W98" s="252">
        <f t="shared" si="31"/>
        <v>0</v>
      </c>
      <c r="X98" s="252">
        <f t="shared" ref="X98:BB98" si="74">IF(AND(X$54-$A98&gt;$V$38,SUM($W98:W98)&lt;&gt;$V98),$V98,0)</f>
        <v>0</v>
      </c>
      <c r="Y98" s="252">
        <f t="shared" si="74"/>
        <v>0</v>
      </c>
      <c r="Z98" s="252">
        <f t="shared" si="74"/>
        <v>0</v>
      </c>
      <c r="AA98" s="252">
        <f t="shared" si="74"/>
        <v>873</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890.0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890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91.5</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91.5</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1774.9</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1774.9</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1292.0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1292</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3004.7</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3004.7</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1938.3</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1938.3</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787.3</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787.3</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1281.6</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1281.6</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1068.7</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1068.7</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1049.0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1049</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594.0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594</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477.0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477</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5.0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5</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7.9</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7.9</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363.3</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363.3</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738.0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71.4</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248.0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106.2</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649.3984837138087</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910.1878697104748</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869.5984837138094</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2582.29848371381</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1515.8984837138087</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364.8984837138087</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859.1984837138098</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646.2984837138101</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626.5984837138094</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171.5984837138094</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54.5984837138094</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2352.8</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0.556026588</v>
      </c>
      <c r="X17" s="754">
        <f t="shared" si="7"/>
        <v>0.5420531761</v>
      </c>
      <c r="Y17" s="754">
        <f t="shared" si="7"/>
        <v>0.5280797641</v>
      </c>
      <c r="Z17" s="754">
        <f t="shared" si="7"/>
        <v>0.5141063522</v>
      </c>
      <c r="AA17" s="754">
        <f t="shared" si="7"/>
        <v>0.5001329402</v>
      </c>
      <c r="AB17" s="754">
        <f t="shared" si="7"/>
        <v>0.4861595282</v>
      </c>
      <c r="AC17" s="754">
        <f t="shared" si="7"/>
        <v>0.4721861163</v>
      </c>
      <c r="AD17" s="754">
        <f t="shared" si="7"/>
        <v>0.4582127043</v>
      </c>
      <c r="AE17" s="754">
        <f t="shared" si="7"/>
        <v>0.4442392924</v>
      </c>
      <c r="AF17" s="754">
        <f t="shared" si="7"/>
        <v>0.4302658804</v>
      </c>
      <c r="AG17" s="754">
        <f t="shared" si="7"/>
        <v>0.4162924684</v>
      </c>
      <c r="AH17" s="754">
        <f t="shared" si="7"/>
        <v>0.4023190565</v>
      </c>
      <c r="AI17" s="754">
        <f t="shared" si="7"/>
        <v>0.3883456445</v>
      </c>
      <c r="AJ17" s="754">
        <f t="shared" si="7"/>
        <v>0.3743722326</v>
      </c>
      <c r="AK17" s="754">
        <f t="shared" si="7"/>
        <v>0.3603988206</v>
      </c>
      <c r="AL17" s="754">
        <f t="shared" si="7"/>
        <v>0.3464254086</v>
      </c>
      <c r="AM17" s="754">
        <f t="shared" si="7"/>
        <v>0.3324519967</v>
      </c>
      <c r="AN17" s="754">
        <f t="shared" si="7"/>
        <v>0.3184785847</v>
      </c>
      <c r="AO17" s="754">
        <f t="shared" si="7"/>
        <v>0.3045051728</v>
      </c>
      <c r="AP17" s="754">
        <f t="shared" si="7"/>
        <v>0.2905317608</v>
      </c>
      <c r="AQ17" s="539">
        <f t="shared" si="7"/>
        <v>0.2765583488</v>
      </c>
      <c r="AR17" s="539">
        <f t="shared" si="7"/>
        <v>0.2625849369</v>
      </c>
      <c r="AS17" s="539">
        <f t="shared" si="7"/>
        <v>0.2486115249</v>
      </c>
      <c r="AT17" s="539">
        <f t="shared" si="7"/>
        <v>0.234638113</v>
      </c>
      <c r="AU17" s="539">
        <f t="shared" si="7"/>
        <v>0.220664701</v>
      </c>
      <c r="AV17" s="539">
        <f t="shared" si="7"/>
        <v>0.206691289</v>
      </c>
      <c r="AW17" s="539">
        <f t="shared" si="7"/>
        <v>0.1927178771</v>
      </c>
      <c r="AX17" s="539">
        <f t="shared" si="7"/>
        <v>0.1787444651</v>
      </c>
      <c r="AY17" s="539">
        <f t="shared" si="7"/>
        <v>0.1647710532</v>
      </c>
      <c r="AZ17" s="755">
        <f>if(Inputs!$H$5+Inputs!$H$6&gt;0,Inputs!$H$5/(Inputs!$H$5+Inputs!$H$6),0)</f>
        <v>0.1507976412</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0.443973412</v>
      </c>
      <c r="X18" s="754">
        <f t="shared" si="9"/>
        <v>0.4579468239</v>
      </c>
      <c r="Y18" s="754">
        <f t="shared" si="9"/>
        <v>0.4719202359</v>
      </c>
      <c r="Z18" s="754">
        <f t="shared" si="9"/>
        <v>0.4858936478</v>
      </c>
      <c r="AA18" s="754">
        <f t="shared" si="9"/>
        <v>0.4998670598</v>
      </c>
      <c r="AB18" s="754">
        <f t="shared" si="9"/>
        <v>0.5138404718</v>
      </c>
      <c r="AC18" s="754">
        <f t="shared" si="9"/>
        <v>0.5278138837</v>
      </c>
      <c r="AD18" s="754">
        <f t="shared" si="9"/>
        <v>0.5417872957</v>
      </c>
      <c r="AE18" s="754">
        <f t="shared" si="9"/>
        <v>0.5557607076</v>
      </c>
      <c r="AF18" s="754">
        <f t="shared" si="9"/>
        <v>0.5697341196</v>
      </c>
      <c r="AG18" s="754">
        <f t="shared" si="9"/>
        <v>0.5837075316</v>
      </c>
      <c r="AH18" s="754">
        <f t="shared" si="9"/>
        <v>0.5976809435</v>
      </c>
      <c r="AI18" s="754">
        <f t="shared" si="9"/>
        <v>0.6116543555</v>
      </c>
      <c r="AJ18" s="754">
        <f t="shared" si="9"/>
        <v>0.6256277674</v>
      </c>
      <c r="AK18" s="754">
        <f t="shared" si="9"/>
        <v>0.6396011794</v>
      </c>
      <c r="AL18" s="754">
        <f t="shared" si="9"/>
        <v>0.6535745914</v>
      </c>
      <c r="AM18" s="754">
        <f t="shared" si="9"/>
        <v>0.6675480033</v>
      </c>
      <c r="AN18" s="754">
        <f t="shared" si="9"/>
        <v>0.6815214153</v>
      </c>
      <c r="AO18" s="754">
        <f t="shared" si="9"/>
        <v>0.6954948272</v>
      </c>
      <c r="AP18" s="754">
        <f t="shared" si="9"/>
        <v>0.7094682392</v>
      </c>
      <c r="AQ18" s="539">
        <f t="shared" si="9"/>
        <v>0.7234416512</v>
      </c>
      <c r="AR18" s="539">
        <f t="shared" si="9"/>
        <v>0.7374150631</v>
      </c>
      <c r="AS18" s="539">
        <f t="shared" si="9"/>
        <v>0.7513884751</v>
      </c>
      <c r="AT18" s="539">
        <f t="shared" si="9"/>
        <v>0.765361887</v>
      </c>
      <c r="AU18" s="539">
        <f t="shared" si="9"/>
        <v>0.779335299</v>
      </c>
      <c r="AV18" s="539">
        <f t="shared" si="9"/>
        <v>0.793308711</v>
      </c>
      <c r="AW18" s="539">
        <f t="shared" si="9"/>
        <v>0.8072821229</v>
      </c>
      <c r="AX18" s="539">
        <f t="shared" si="9"/>
        <v>0.8212555349</v>
      </c>
      <c r="AY18" s="539">
        <f t="shared" si="9"/>
        <v>0.8352289468</v>
      </c>
      <c r="AZ18" s="755">
        <f>if(Inputs!$H$5+Inputs!$H$6&gt;0,Inputs!$H$6/(Inputs!$H$5+Inputs!$H$6),0)</f>
        <v>0.8492023588</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0.5093771566</v>
      </c>
      <c r="X20" s="754">
        <f t="shared" si="11"/>
        <v>0.4982628595</v>
      </c>
      <c r="Y20" s="754">
        <f t="shared" si="11"/>
        <v>0.4871485623</v>
      </c>
      <c r="Z20" s="754">
        <f t="shared" si="11"/>
        <v>0.4760342652</v>
      </c>
      <c r="AA20" s="754">
        <f t="shared" si="11"/>
        <v>0.4649199681</v>
      </c>
      <c r="AB20" s="754">
        <f t="shared" si="11"/>
        <v>0.453805671</v>
      </c>
      <c r="AC20" s="754">
        <f t="shared" si="11"/>
        <v>0.4426913738</v>
      </c>
      <c r="AD20" s="754">
        <f t="shared" si="11"/>
        <v>0.4315770767</v>
      </c>
      <c r="AE20" s="754">
        <f t="shared" si="11"/>
        <v>0.4204627796</v>
      </c>
      <c r="AF20" s="754">
        <f t="shared" si="11"/>
        <v>0.4093484825</v>
      </c>
      <c r="AG20" s="754">
        <f t="shared" si="11"/>
        <v>0.3982341854</v>
      </c>
      <c r="AH20" s="754">
        <f t="shared" si="11"/>
        <v>0.3871198882</v>
      </c>
      <c r="AI20" s="754">
        <f t="shared" si="11"/>
        <v>0.3760055911</v>
      </c>
      <c r="AJ20" s="754">
        <f t="shared" si="11"/>
        <v>0.364891294</v>
      </c>
      <c r="AK20" s="754">
        <f t="shared" si="11"/>
        <v>0.3537769969</v>
      </c>
      <c r="AL20" s="754">
        <f t="shared" si="11"/>
        <v>0.3426626998</v>
      </c>
      <c r="AM20" s="754">
        <f t="shared" si="11"/>
        <v>0.3315484026</v>
      </c>
      <c r="AN20" s="754">
        <f t="shared" si="11"/>
        <v>0.3204341055</v>
      </c>
      <c r="AO20" s="754">
        <f t="shared" si="11"/>
        <v>0.3093198084</v>
      </c>
      <c r="AP20" s="754">
        <f t="shared" si="11"/>
        <v>0.2982055113</v>
      </c>
      <c r="AQ20" s="539">
        <f t="shared" si="11"/>
        <v>0.2870912142</v>
      </c>
      <c r="AR20" s="539">
        <f t="shared" si="11"/>
        <v>0.275976917</v>
      </c>
      <c r="AS20" s="539">
        <f t="shared" si="11"/>
        <v>0.2648626199</v>
      </c>
      <c r="AT20" s="539">
        <f t="shared" si="11"/>
        <v>0.2537483228</v>
      </c>
      <c r="AU20" s="539">
        <f t="shared" si="11"/>
        <v>0.2426340257</v>
      </c>
      <c r="AV20" s="539">
        <f t="shared" si="11"/>
        <v>0.2315197285</v>
      </c>
      <c r="AW20" s="539">
        <f t="shared" si="11"/>
        <v>0.2204054314</v>
      </c>
      <c r="AX20" s="539">
        <f t="shared" si="11"/>
        <v>0.2092911343</v>
      </c>
      <c r="AY20" s="539">
        <f t="shared" si="11"/>
        <v>0.1981768372</v>
      </c>
      <c r="AZ20" s="755">
        <f>Inputs!$B$26</f>
        <v>0.1870625401</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0.0881973243</v>
      </c>
      <c r="X22" s="754">
        <f t="shared" si="14"/>
        <v>0.08639464859</v>
      </c>
      <c r="Y22" s="754">
        <f t="shared" si="14"/>
        <v>0.08459197289</v>
      </c>
      <c r="Z22" s="754">
        <f t="shared" si="14"/>
        <v>0.08278929718</v>
      </c>
      <c r="AA22" s="754">
        <f t="shared" si="14"/>
        <v>0.08098662148</v>
      </c>
      <c r="AB22" s="754">
        <f t="shared" si="14"/>
        <v>0.07918394578</v>
      </c>
      <c r="AC22" s="754">
        <f t="shared" si="14"/>
        <v>0.07738127007</v>
      </c>
      <c r="AD22" s="754">
        <f t="shared" si="14"/>
        <v>0.07557859437</v>
      </c>
      <c r="AE22" s="754">
        <f t="shared" si="14"/>
        <v>0.07377591866</v>
      </c>
      <c r="AF22" s="754">
        <f t="shared" si="14"/>
        <v>0.07197324296</v>
      </c>
      <c r="AG22" s="754">
        <f t="shared" si="14"/>
        <v>0.07017056725</v>
      </c>
      <c r="AH22" s="754">
        <f t="shared" si="14"/>
        <v>0.06836789155</v>
      </c>
      <c r="AI22" s="754">
        <f t="shared" si="14"/>
        <v>0.06656521585</v>
      </c>
      <c r="AJ22" s="754">
        <f t="shared" si="14"/>
        <v>0.06476254014</v>
      </c>
      <c r="AK22" s="754">
        <f t="shared" si="14"/>
        <v>0.06295986444</v>
      </c>
      <c r="AL22" s="754">
        <f t="shared" si="14"/>
        <v>0.06115718873</v>
      </c>
      <c r="AM22" s="754">
        <f t="shared" si="14"/>
        <v>0.05935451303</v>
      </c>
      <c r="AN22" s="754">
        <f t="shared" si="14"/>
        <v>0.05755183733</v>
      </c>
      <c r="AO22" s="754">
        <f t="shared" si="14"/>
        <v>0.05574916162</v>
      </c>
      <c r="AP22" s="754">
        <f t="shared" si="14"/>
        <v>0.05394648592</v>
      </c>
      <c r="AQ22" s="539">
        <f t="shared" si="14"/>
        <v>0.05214381021</v>
      </c>
      <c r="AR22" s="539">
        <f t="shared" si="14"/>
        <v>0.05034113451</v>
      </c>
      <c r="AS22" s="539">
        <f t="shared" si="14"/>
        <v>0.04853845881</v>
      </c>
      <c r="AT22" s="539">
        <f t="shared" si="14"/>
        <v>0.0467357831</v>
      </c>
      <c r="AU22" s="539">
        <f t="shared" si="14"/>
        <v>0.0449331074</v>
      </c>
      <c r="AV22" s="539">
        <f t="shared" si="14"/>
        <v>0.04313043169</v>
      </c>
      <c r="AW22" s="539">
        <f t="shared" si="14"/>
        <v>0.04132775599</v>
      </c>
      <c r="AX22" s="539">
        <f t="shared" si="14"/>
        <v>0.03952508028</v>
      </c>
      <c r="AY22" s="539">
        <f t="shared" si="14"/>
        <v>0.03772240458</v>
      </c>
      <c r="AZ22" s="755">
        <f>Inputs!$B$27</f>
        <v>0.03591972888</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5315.7</v>
      </c>
      <c r="X63" s="252">
        <f t="shared" si="45"/>
        <v>203.5</v>
      </c>
      <c r="Y63" s="252">
        <f t="shared" si="45"/>
        <v>850.8</v>
      </c>
      <c r="Z63" s="252">
        <f t="shared" si="45"/>
        <v>785.7</v>
      </c>
      <c r="AA63" s="252">
        <f t="shared" si="45"/>
        <v>962.7</v>
      </c>
      <c r="AB63" s="252">
        <f t="shared" si="45"/>
        <v>654.1</v>
      </c>
      <c r="AC63" s="252">
        <f t="shared" si="45"/>
        <v>100.2</v>
      </c>
      <c r="AD63" s="252">
        <f t="shared" si="45"/>
        <v>29.3</v>
      </c>
      <c r="AE63" s="252">
        <f t="shared" si="45"/>
        <v>178.7</v>
      </c>
      <c r="AF63" s="252">
        <f t="shared" si="45"/>
        <v>0.9</v>
      </c>
      <c r="AG63" s="252">
        <f t="shared" si="45"/>
        <v>623</v>
      </c>
      <c r="AH63" s="252">
        <f t="shared" si="45"/>
        <v>52.1</v>
      </c>
      <c r="AI63" s="252">
        <f t="shared" si="45"/>
        <v>5.9</v>
      </c>
      <c r="AJ63" s="252">
        <f t="shared" si="45"/>
        <v>4.2</v>
      </c>
      <c r="AK63" s="252">
        <f t="shared" si="45"/>
        <v>11.9</v>
      </c>
      <c r="AL63" s="252">
        <f t="shared" si="45"/>
        <v>550</v>
      </c>
      <c r="AM63" s="252">
        <f t="shared" si="45"/>
        <v>913.9</v>
      </c>
      <c r="AN63" s="252">
        <f t="shared" si="45"/>
        <v>1543.5</v>
      </c>
      <c r="AO63" s="252">
        <f t="shared" si="45"/>
        <v>2057.5</v>
      </c>
      <c r="AP63" s="252">
        <f t="shared" si="45"/>
        <v>1565.9</v>
      </c>
      <c r="AQ63" s="252">
        <f t="shared" si="45"/>
        <v>290</v>
      </c>
      <c r="AR63" s="252">
        <f t="shared" si="45"/>
        <v>2.3</v>
      </c>
      <c r="AS63" s="252">
        <f t="shared" si="45"/>
        <v>158.8</v>
      </c>
      <c r="AT63" s="252">
        <f t="shared" si="45"/>
        <v>255.3</v>
      </c>
      <c r="AU63" s="252">
        <f t="shared" si="45"/>
        <v>1</v>
      </c>
      <c r="AV63" s="252">
        <f t="shared" si="45"/>
        <v>156.1</v>
      </c>
      <c r="AW63" s="252">
        <f t="shared" si="45"/>
        <v>637.4</v>
      </c>
      <c r="AX63" s="252">
        <f t="shared" si="45"/>
        <v>454.4</v>
      </c>
      <c r="AY63" s="252">
        <f t="shared" si="45"/>
        <v>1.3</v>
      </c>
      <c r="AZ63" s="252">
        <f t="shared" si="45"/>
        <v>319.4</v>
      </c>
      <c r="BA63" s="252">
        <f t="shared" ref="BA63:BB63" si="46">BA64+BA133</f>
        <v>0</v>
      </c>
      <c r="BB63" s="252">
        <f t="shared" si="46"/>
        <v>118.8</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795.1</v>
      </c>
      <c r="X64" s="742">
        <f t="shared" si="47"/>
        <v>0</v>
      </c>
      <c r="Y64" s="742">
        <f t="shared" si="47"/>
        <v>0</v>
      </c>
      <c r="Z64" s="742">
        <f t="shared" si="47"/>
        <v>0</v>
      </c>
      <c r="AA64" s="742">
        <f t="shared" si="47"/>
        <v>122.4</v>
      </c>
      <c r="AB64" s="742">
        <f t="shared" si="47"/>
        <v>0</v>
      </c>
      <c r="AC64" s="742">
        <f t="shared" si="47"/>
        <v>0</v>
      </c>
      <c r="AD64" s="742">
        <f t="shared" si="47"/>
        <v>0</v>
      </c>
      <c r="AE64" s="742">
        <f t="shared" si="47"/>
        <v>0</v>
      </c>
      <c r="AF64" s="742">
        <f t="shared" si="47"/>
        <v>0</v>
      </c>
      <c r="AG64" s="742">
        <f t="shared" si="47"/>
        <v>54</v>
      </c>
      <c r="AH64" s="742">
        <f t="shared" si="47"/>
        <v>0</v>
      </c>
      <c r="AI64" s="742">
        <f t="shared" si="47"/>
        <v>0</v>
      </c>
      <c r="AJ64" s="742">
        <f t="shared" si="47"/>
        <v>0</v>
      </c>
      <c r="AK64" s="742">
        <f t="shared" si="47"/>
        <v>0</v>
      </c>
      <c r="AL64" s="742">
        <f t="shared" si="47"/>
        <v>534.8</v>
      </c>
      <c r="AM64" s="742">
        <f t="shared" si="47"/>
        <v>908.3</v>
      </c>
      <c r="AN64" s="742">
        <f t="shared" si="47"/>
        <v>1510.9</v>
      </c>
      <c r="AO64" s="742">
        <f t="shared" si="47"/>
        <v>2037.5</v>
      </c>
      <c r="AP64" s="742">
        <f t="shared" si="47"/>
        <v>1522.3</v>
      </c>
      <c r="AQ64" s="742">
        <f t="shared" si="47"/>
        <v>247.1</v>
      </c>
      <c r="AR64" s="742">
        <f t="shared" si="47"/>
        <v>0</v>
      </c>
      <c r="AS64" s="742">
        <f t="shared" si="47"/>
        <v>148.8</v>
      </c>
      <c r="AT64" s="742">
        <f t="shared" si="47"/>
        <v>0</v>
      </c>
      <c r="AU64" s="742">
        <f t="shared" si="47"/>
        <v>0</v>
      </c>
      <c r="AV64" s="742">
        <f t="shared" si="47"/>
        <v>0</v>
      </c>
      <c r="AW64" s="742">
        <f t="shared" si="47"/>
        <v>534.8</v>
      </c>
      <c r="AX64" s="742">
        <f t="shared" si="47"/>
        <v>324</v>
      </c>
      <c r="AY64" s="742">
        <f t="shared" si="47"/>
        <v>0</v>
      </c>
      <c r="AZ64" s="742">
        <f t="shared" si="47"/>
        <v>0</v>
      </c>
      <c r="BA64" s="742">
        <f t="shared" si="47"/>
        <v>0</v>
      </c>
      <c r="BB64" s="742">
        <f t="shared" si="47"/>
        <v>118.8</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170.0</v>
      </c>
      <c r="W97" s="252">
        <f t="shared" si="49"/>
        <v>170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19.8</v>
      </c>
      <c r="W102" s="252">
        <f t="shared" si="49"/>
        <v>19.8</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170.0</v>
      </c>
      <c r="W109" s="252">
        <f t="shared" si="49"/>
        <v>170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120.0</v>
      </c>
      <c r="W110" s="252">
        <f t="shared" si="49"/>
        <v>120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315.3</v>
      </c>
      <c r="W113" s="252">
        <f t="shared" si="49"/>
        <v>315.3</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122.4</v>
      </c>
      <c r="W125" s="252">
        <f t="shared" si="49"/>
        <v>0</v>
      </c>
      <c r="X125" s="252">
        <f t="shared" ref="X125:BB125" si="108">IF(AND(X$190-$A125&gt;$V$44,SUM($W125:W125)&lt;&gt;$V125),$V125,0)</f>
        <v>0</v>
      </c>
      <c r="Y125" s="252">
        <f t="shared" si="108"/>
        <v>0</v>
      </c>
      <c r="Z125" s="252">
        <f t="shared" si="108"/>
        <v>0</v>
      </c>
      <c r="AA125" s="252">
        <f t="shared" si="108"/>
        <v>122.4</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0</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0.0</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0</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54.0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54</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534.8</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534.8</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908.3</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908.3</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1510.9</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1510.9</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2037.5</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2037.5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1522.3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1522.3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247.1</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247.1</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0.0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0</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148.8</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148.8</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534.8</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534.8</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324.0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324</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118.8</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118.8</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600.3</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597.7317033486233</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0.0</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1615.270660275225</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1324.931703348624</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49.73170334862425</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4520.6</v>
      </c>
      <c r="X189" s="742">
        <f t="shared" si="170"/>
        <v>203.5</v>
      </c>
      <c r="Y189" s="742">
        <f t="shared" si="170"/>
        <v>850.8</v>
      </c>
      <c r="Z189" s="742">
        <f t="shared" si="170"/>
        <v>785.7</v>
      </c>
      <c r="AA189" s="742">
        <f t="shared" si="170"/>
        <v>840.3</v>
      </c>
      <c r="AB189" s="742">
        <f t="shared" si="170"/>
        <v>654.1</v>
      </c>
      <c r="AC189" s="742">
        <f t="shared" si="170"/>
        <v>100.2</v>
      </c>
      <c r="AD189" s="742">
        <f t="shared" si="170"/>
        <v>29.3</v>
      </c>
      <c r="AE189" s="742">
        <f t="shared" si="170"/>
        <v>178.7</v>
      </c>
      <c r="AF189" s="742">
        <f t="shared" si="170"/>
        <v>0.9</v>
      </c>
      <c r="AG189" s="742">
        <f t="shared" si="170"/>
        <v>569</v>
      </c>
      <c r="AH189" s="742">
        <f t="shared" si="170"/>
        <v>52.1</v>
      </c>
      <c r="AI189" s="742">
        <f t="shared" si="170"/>
        <v>5.9</v>
      </c>
      <c r="AJ189" s="742">
        <f t="shared" si="170"/>
        <v>4.2</v>
      </c>
      <c r="AK189" s="742">
        <f t="shared" si="170"/>
        <v>11.9</v>
      </c>
      <c r="AL189" s="742">
        <f t="shared" si="170"/>
        <v>15.2</v>
      </c>
      <c r="AM189" s="742">
        <f t="shared" si="170"/>
        <v>5.6</v>
      </c>
      <c r="AN189" s="742">
        <f t="shared" si="170"/>
        <v>32.6</v>
      </c>
      <c r="AO189" s="742">
        <f t="shared" si="170"/>
        <v>20</v>
      </c>
      <c r="AP189" s="742">
        <f t="shared" si="170"/>
        <v>43.6</v>
      </c>
      <c r="AQ189" s="742">
        <f t="shared" si="170"/>
        <v>42.9</v>
      </c>
      <c r="AR189" s="742">
        <f t="shared" si="170"/>
        <v>2.3</v>
      </c>
      <c r="AS189" s="742">
        <f t="shared" si="170"/>
        <v>10</v>
      </c>
      <c r="AT189" s="742">
        <f t="shared" si="170"/>
        <v>255.3</v>
      </c>
      <c r="AU189" s="742">
        <f t="shared" si="170"/>
        <v>1</v>
      </c>
      <c r="AV189" s="742">
        <f t="shared" si="170"/>
        <v>156.1</v>
      </c>
      <c r="AW189" s="742">
        <f t="shared" si="170"/>
        <v>102.6</v>
      </c>
      <c r="AX189" s="742">
        <f t="shared" si="170"/>
        <v>130.4</v>
      </c>
      <c r="AY189" s="742">
        <f t="shared" si="170"/>
        <v>1.3</v>
      </c>
      <c r="AZ189" s="742">
        <f t="shared" si="170"/>
        <v>319.4</v>
      </c>
      <c r="BA189" s="742">
        <f t="shared" si="170"/>
        <v>836</v>
      </c>
      <c r="BB189" s="742">
        <f t="shared" si="170"/>
        <v>115</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2.2</v>
      </c>
      <c r="W207" s="252">
        <f t="shared" si="172"/>
        <v>2.2</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2.1</v>
      </c>
      <c r="W208" s="252">
        <f t="shared" si="172"/>
        <v>2.1</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3.0</v>
      </c>
      <c r="W209" s="252">
        <f t="shared" si="172"/>
        <v>3</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5.7</v>
      </c>
      <c r="W210" s="252">
        <f t="shared" si="172"/>
        <v>5.7</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2.0</v>
      </c>
      <c r="W211" s="252">
        <f t="shared" si="172"/>
        <v>2</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3.8</v>
      </c>
      <c r="W212" s="252">
        <f t="shared" si="172"/>
        <v>3.8</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86.7</v>
      </c>
      <c r="W213" s="252">
        <f t="shared" si="172"/>
        <v>86.7</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36.3</v>
      </c>
      <c r="W214" s="252">
        <f t="shared" si="172"/>
        <v>36.3</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165.5</v>
      </c>
      <c r="W215" s="252">
        <f t="shared" si="172"/>
        <v>165.5</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64.0</v>
      </c>
      <c r="W216" s="252">
        <f t="shared" si="172"/>
        <v>64</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197.2</v>
      </c>
      <c r="W217" s="252">
        <f t="shared" si="172"/>
        <v>197.2</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180.1</v>
      </c>
      <c r="W218" s="252">
        <f t="shared" si="172"/>
        <v>180.1</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451.6</v>
      </c>
      <c r="W219" s="252">
        <f t="shared" si="172"/>
        <v>451.6</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161.3</v>
      </c>
      <c r="W220" s="252">
        <f t="shared" si="172"/>
        <v>161.3</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5.6</v>
      </c>
      <c r="W221" s="252">
        <f t="shared" si="172"/>
        <v>5.6</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28.6</v>
      </c>
      <c r="W222" s="252">
        <f t="shared" si="172"/>
        <v>28.6</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90.5</v>
      </c>
      <c r="W223" s="252">
        <f t="shared" si="172"/>
        <v>90.5</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356.7</v>
      </c>
      <c r="W224" s="252">
        <f t="shared" si="172"/>
        <v>356.7</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57.5</v>
      </c>
      <c r="W225" s="252">
        <f t="shared" si="172"/>
        <v>57.5</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107.4</v>
      </c>
      <c r="W226" s="252">
        <f t="shared" si="172"/>
        <v>107.4</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14.0</v>
      </c>
      <c r="W227" s="252">
        <f t="shared" si="172"/>
        <v>14</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358.3</v>
      </c>
      <c r="W228" s="252">
        <f t="shared" si="172"/>
        <v>358.3</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182.6</v>
      </c>
      <c r="W229" s="252">
        <f t="shared" si="172"/>
        <v>182.6</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606.4</v>
      </c>
      <c r="W230" s="252">
        <f t="shared" si="172"/>
        <v>606.4</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528.0</v>
      </c>
      <c r="W231" s="252">
        <f t="shared" si="172"/>
        <v>528</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823.5</v>
      </c>
      <c r="W232" s="252">
        <f t="shared" si="172"/>
        <v>823.5</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203.5</v>
      </c>
      <c r="W233" s="252">
        <f t="shared" si="172"/>
        <v>0</v>
      </c>
      <c r="X233" s="252">
        <f t="shared" ref="X233:BB233" si="214">IF(AND(X$190-$A233&gt;$V$48,SUM($W233:W233)&lt;&gt;$V233),$V233,0)</f>
        <v>203.5</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850.8</v>
      </c>
      <c r="W234" s="252">
        <f t="shared" si="172"/>
        <v>0</v>
      </c>
      <c r="X234" s="252">
        <f t="shared" ref="X234:BB234" si="215">IF(AND(X$190-$A234&gt;$V$48,SUM($W234:W234)&lt;&gt;$V234),$V234,0)</f>
        <v>0</v>
      </c>
      <c r="Y234" s="252">
        <f t="shared" si="215"/>
        <v>850.8</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785.7</v>
      </c>
      <c r="W235" s="252">
        <f t="shared" si="172"/>
        <v>0</v>
      </c>
      <c r="X235" s="252">
        <f t="shared" ref="X235:BB235" si="216">IF(AND(X$190-$A235&gt;$V$48,SUM($W235:W235)&lt;&gt;$V235),$V235,0)</f>
        <v>0</v>
      </c>
      <c r="Y235" s="252">
        <f t="shared" si="216"/>
        <v>0</v>
      </c>
      <c r="Z235" s="252">
        <f t="shared" si="216"/>
        <v>785.7</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840.3</v>
      </c>
      <c r="W236" s="252">
        <f t="shared" si="172"/>
        <v>0</v>
      </c>
      <c r="X236" s="252">
        <f t="shared" ref="X236:BB236" si="217">IF(AND(X$190-$A236&gt;$V$48,SUM($W236:W236)&lt;&gt;$V236),$V236,0)</f>
        <v>0</v>
      </c>
      <c r="Y236" s="252">
        <f t="shared" si="217"/>
        <v>0</v>
      </c>
      <c r="Z236" s="252">
        <f t="shared" si="217"/>
        <v>0</v>
      </c>
      <c r="AA236" s="252">
        <f t="shared" si="217"/>
        <v>840.3</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654.1</v>
      </c>
      <c r="W237" s="252">
        <f t="shared" si="172"/>
        <v>0</v>
      </c>
      <c r="X237" s="252">
        <f t="shared" ref="X237:BB237" si="218">IF(AND(X$190-$A237&gt;$V$48,SUM($W237:W237)&lt;&gt;$V237),$V237,0)</f>
        <v>0</v>
      </c>
      <c r="Y237" s="252">
        <f t="shared" si="218"/>
        <v>0</v>
      </c>
      <c r="Z237" s="252">
        <f t="shared" si="218"/>
        <v>0</v>
      </c>
      <c r="AA237" s="252">
        <f t="shared" si="218"/>
        <v>0</v>
      </c>
      <c r="AB237" s="252">
        <f t="shared" si="218"/>
        <v>654.1</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100.2</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100.2</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29.3</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29.3</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178.7</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178.7</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0.9</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0.9</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569.0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569</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52.1</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52.1</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5.9</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5.9</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4.2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4.2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11.9</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11.9</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15.2</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15.2</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5.6</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5.6</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32.6</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32.6</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20.0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20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43.6</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43.6</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42.9</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42.9</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2.3</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2.3</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10.0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10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255.3</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255.3</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1.0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1</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156.1</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156.1</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102.6</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102.6</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130.4</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130.4</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1.3</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1.3</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319.4</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319.4</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836.0</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836</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115.0</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115</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1142.8</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8.0</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179.8</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193.1</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0.0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909.0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477.8</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2.0</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225.1</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356.6</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243.0</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87.5</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750.7</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9.3</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4668.6797738722</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351.57977387219944</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998.8797738721987</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933.7797738722002</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988.3797738721987</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802.1797738721998</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248.27977387220017</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177.3797738721987</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326.77977387220017</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148.9797738722009</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717.0797738721994</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200.17977387219798</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153.9797738722009</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152.27977387220017</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159.9797738722009</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163.27977387220017</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153.67977387219798</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180.67977387219798</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168.07977387219944</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191.67977387219798</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190.9797738722009</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150.3797738721987</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158.07977387219944</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403.3797738721987</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149.07977387219944</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304.179773872198</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250.67977387219798</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278.4797738722009</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149.3797738721987</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467.4797738722191</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0.6</v>
      </c>
      <c r="AC42" s="235">
        <f t="shared" si="16"/>
        <v>0.6</v>
      </c>
      <c r="AD42" s="235">
        <f t="shared" si="16"/>
        <v>0</v>
      </c>
      <c r="AE42" s="235">
        <f t="shared" si="16"/>
        <v>114.6</v>
      </c>
      <c r="AF42" s="235">
        <f t="shared" si="16"/>
        <v>0</v>
      </c>
      <c r="AG42" s="235">
        <f t="shared" si="16"/>
        <v>280.9</v>
      </c>
      <c r="AH42" s="235">
        <f t="shared" si="16"/>
        <v>0</v>
      </c>
      <c r="AI42" s="235">
        <f t="shared" si="16"/>
        <v>550.8</v>
      </c>
      <c r="AJ42" s="235">
        <f t="shared" si="16"/>
        <v>289.1</v>
      </c>
      <c r="AK42" s="235">
        <f t="shared" si="16"/>
        <v>301.5</v>
      </c>
      <c r="AL42" s="235">
        <f t="shared" si="16"/>
        <v>1009.2</v>
      </c>
      <c r="AM42" s="235">
        <f t="shared" si="16"/>
        <v>1193.2</v>
      </c>
      <c r="AN42" s="235">
        <f t="shared" si="16"/>
        <v>1000.8</v>
      </c>
      <c r="AO42" s="235">
        <f t="shared" si="16"/>
        <v>816.2</v>
      </c>
      <c r="AP42" s="235">
        <f t="shared" si="16"/>
        <v>3144.8</v>
      </c>
      <c r="AQ42" s="235">
        <f t="shared" si="16"/>
        <v>328.6</v>
      </c>
      <c r="AR42" s="235">
        <f t="shared" si="16"/>
        <v>947.6</v>
      </c>
      <c r="AS42" s="235">
        <f t="shared" si="16"/>
        <v>2547.4</v>
      </c>
      <c r="AT42" s="235">
        <f t="shared" si="16"/>
        <v>3580.1</v>
      </c>
      <c r="AU42" s="235">
        <f t="shared" si="16"/>
        <v>1300.9</v>
      </c>
      <c r="AV42" s="235">
        <f t="shared" si="16"/>
        <v>1846.4</v>
      </c>
      <c r="AW42" s="235">
        <f t="shared" si="16"/>
        <v>0</v>
      </c>
      <c r="AX42" s="235">
        <f t="shared" si="16"/>
        <v>0</v>
      </c>
      <c r="AY42" s="235">
        <f t="shared" si="16"/>
        <v>1346.759138</v>
      </c>
      <c r="AZ42" s="235">
        <f t="shared" si="16"/>
        <v>1346.759138</v>
      </c>
      <c r="BA42" s="235">
        <f t="shared" si="16"/>
        <v>1346.759138</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0.6</v>
      </c>
      <c r="W112" s="252">
        <f t="shared" si="18"/>
        <v>0</v>
      </c>
      <c r="X112" s="252">
        <f t="shared" ref="X112:BA112" si="86">IF(AND(X$43-$A112&gt;$V$30,SUM($W112:W112)&lt;&gt;$V112),$V112,0)</f>
        <v>0</v>
      </c>
      <c r="Y112" s="252">
        <f t="shared" si="86"/>
        <v>0</v>
      </c>
      <c r="Z112" s="252">
        <f t="shared" si="86"/>
        <v>0</v>
      </c>
      <c r="AA112" s="252">
        <f t="shared" si="86"/>
        <v>0</v>
      </c>
      <c r="AB112" s="252">
        <f t="shared" si="86"/>
        <v>0.6</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0.6</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0.6</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114.6</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114.6</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280.9</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280.9</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550.8</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550.8</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289.1</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289.1</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301.5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301.5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1009.2</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1009.2</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1193.2</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1193.2</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1000.8</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1000.8</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816.2</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816.2</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3144.8</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3144.8</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328.6</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328.6</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947.6</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947.6</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2547.4</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2547.4</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3580.1</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3580.1</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1300.9</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1300.9</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1846.4</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1846.4</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1346.7591377576246</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1346.759138</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1346.759137757621</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1346.759138</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1346.7591377576246</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1346.759138</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1346.7591377576246</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1346.7591377576246</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1347.359137757623</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1347.359137757623</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1346.759137757621</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1461.3591377576195</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1346.7591377576246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1627.659137757626</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1346.7591377576246</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1897.5591377576275</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1635.859137757623</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1648.2591377576173</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2355.959137757629</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2539.9591377576144</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2347.5591377576275</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2162.9591377576216</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4491.55913775762</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1675.3591377576304</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2294.359137757616</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3894.1591377576333</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4926.859137757616</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2647.6591377576333</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3193.1591377576187</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1346.7591377576173</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1346.7591377576318</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2693.518275515242</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2693.518275515249</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0</v>
      </c>
      <c r="AL51" s="252">
        <f t="shared" si="20"/>
        <v>0</v>
      </c>
      <c r="AM51" s="252">
        <f t="shared" si="20"/>
        <v>0</v>
      </c>
      <c r="AN51" s="252">
        <f t="shared" si="20"/>
        <v>0</v>
      </c>
      <c r="AO51" s="252">
        <f t="shared" si="20"/>
        <v>0</v>
      </c>
      <c r="AP51" s="252">
        <f t="shared" si="20"/>
        <v>0</v>
      </c>
      <c r="AQ51" s="252">
        <f t="shared" si="20"/>
        <v>3.5</v>
      </c>
      <c r="AR51" s="252">
        <f t="shared" si="20"/>
        <v>7.3</v>
      </c>
      <c r="AS51" s="252">
        <f t="shared" si="20"/>
        <v>30.3</v>
      </c>
      <c r="AT51" s="252">
        <f t="shared" si="20"/>
        <v>12.3</v>
      </c>
      <c r="AU51" s="252">
        <f t="shared" si="20"/>
        <v>0</v>
      </c>
      <c r="AV51" s="252">
        <f t="shared" si="20"/>
        <v>0</v>
      </c>
      <c r="AW51" s="253">
        <f t="shared" si="20"/>
        <v>925.6669838</v>
      </c>
      <c r="AX51" s="253">
        <f t="shared" si="20"/>
        <v>925.6669838</v>
      </c>
      <c r="AY51" s="253">
        <f t="shared" si="20"/>
        <v>925.6669838</v>
      </c>
      <c r="AZ51" s="253">
        <f t="shared" si="20"/>
        <v>925.6669838</v>
      </c>
      <c r="BA51" s="253">
        <f t="shared" si="20"/>
        <v>925.6669838</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0.0</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0</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0.0</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0</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0.0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0</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3.5</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3.5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7.3</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7.3</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30.3</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30.3</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12.3</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12.3</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925.6669838462333</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925.6669838</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925.6669838462333</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925.6669838</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925.6669838462333</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925.6669838</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925.666983846233</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925.6669838</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925.666983846233</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925.6669838</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925.666983846233</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925.666983846233</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925.666983846233</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925.666983846233</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925.666983846233</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925.666983846233</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925.666983846233</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925.666983846233</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925.666983846233</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925.666983846233</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925.666983846233</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925.666983846233</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925.666983846233</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925.666983846233</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925.666983846233</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929.166983846233</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932.9669838462323</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955.9669838462323</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937.9669838462323</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925.666983846233</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925.666983846233</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1851.333967692466</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1851.333967692466</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1851.333967692466</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1851.3339676924734</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801</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1267.7</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801.0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801</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1267.7</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1267.7</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2">
        <f t="shared" ref="W38:W158" si="23">IF(W$37-$A38&gt;$V$25,$V38,0)</f>
        <v>0</v>
      </c>
      <c r="X38" s="252">
        <f t="shared" ref="X38:BA38" si="22">IF(AND(X$37-$A38&gt;$V$25,SUM($W38:W38)&lt;&gt;$V38),$V38,0)</f>
        <v>0</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2">
        <f t="shared" si="23"/>
        <v>0</v>
      </c>
      <c r="X39" s="252">
        <f t="shared" ref="X39:BA39" si="24">IF(AND(X$37-$A39&gt;$V$25,SUM($W39:W39)&lt;&gt;$V39),$V39,0)</f>
        <v>0</v>
      </c>
      <c r="Y39" s="252">
        <f t="shared" si="24"/>
        <v>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26.2</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26.2</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54.0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54</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86.9</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86.9</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65.7</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65.7</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43.2</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43.2</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1.6</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1.6</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83.8</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83.8</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160.0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160</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120.0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120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512.3</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512.3</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44.1</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44.1</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230.0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448.0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336.0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352.8</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242.7</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117.0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70.0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100.0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110.0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70.0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50.0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0.0</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37.0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4.6</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30775034.49</v>
      </c>
      <c r="C2" s="160">
        <f>C3*1000*'Inflation GDP Population'!C$18/'Inflation GDP Population'!$S$18</f>
        <v>31450058.97</v>
      </c>
      <c r="D2" s="160">
        <f>D3*1000*'Inflation GDP Population'!D$18/'Inflation GDP Population'!$S$18</f>
        <v>31947519.48</v>
      </c>
      <c r="E2" s="160">
        <f>E3*1000*'Inflation GDP Population'!E$18/'Inflation GDP Population'!$S$18</f>
        <v>32540824.49</v>
      </c>
      <c r="F2" s="160">
        <f>F3*1000*'Inflation GDP Population'!F$18/'Inflation GDP Population'!$S$18</f>
        <v>33416888.66</v>
      </c>
      <c r="G2" s="160">
        <f>G3*1000*'Inflation GDP Population'!G$18/'Inflation GDP Population'!$S$18</f>
        <v>34457794.53</v>
      </c>
      <c r="H2" s="160">
        <f>H3*1000*'Inflation GDP Population'!H$18/'Inflation GDP Population'!$S$18</f>
        <v>35500560.5</v>
      </c>
      <c r="I2" s="160">
        <f>I3*1000*'Inflation GDP Population'!I$18/'Inflation GDP Population'!$S$18</f>
        <v>36454214.33</v>
      </c>
      <c r="J2" s="160">
        <f>J3*1000*'Inflation GDP Population'!J$18/'Inflation GDP Population'!$S$18</f>
        <v>37163295.67</v>
      </c>
      <c r="K2" s="160">
        <f>K3*1000*'Inflation GDP Population'!K$18/'Inflation GDP Population'!$S$18</f>
        <v>37446605.06</v>
      </c>
      <c r="L2" s="160">
        <f>L3*1000*'Inflation GDP Population'!L$18/'Inflation GDP Population'!$S$18</f>
        <v>37882952.68</v>
      </c>
      <c r="M2" s="160">
        <f>M3*1000*'Inflation GDP Population'!M$18/'Inflation GDP Population'!$S$18</f>
        <v>38674295.21</v>
      </c>
      <c r="N2" s="160">
        <f>N3*1000*'Inflation GDP Population'!N$18/'Inflation GDP Population'!$S$18</f>
        <v>39416006.68</v>
      </c>
      <c r="O2" s="160">
        <f>O3*1000*'Inflation GDP Population'!O$18/'Inflation GDP Population'!$S$18</f>
        <v>40107729.58</v>
      </c>
      <c r="P2" s="160">
        <f>P3*1000*'Inflation GDP Population'!P$18/'Inflation GDP Population'!$S$18</f>
        <v>40849867.91</v>
      </c>
      <c r="Q2" s="160">
        <f>Q3*1000*'Inflation GDP Population'!Q$18/'Inflation GDP Population'!$S$18</f>
        <v>41275254.56</v>
      </c>
      <c r="R2" s="160">
        <f>R3*1000*'Inflation GDP Population'!R$18/'Inflation GDP Population'!$S$18</f>
        <v>41702568.2</v>
      </c>
      <c r="S2" s="160">
        <f>S3*1000*'Inflation GDP Population'!S$18/'Inflation GDP Population'!$S$18</f>
        <v>42488086.08</v>
      </c>
      <c r="T2" s="160">
        <f>T3*1000*'Inflation GDP Population'!T$18/'Inflation GDP Population'!$S$18</f>
        <v>43523074.87</v>
      </c>
      <c r="U2" s="160">
        <f>U3*1000*'Inflation GDP Population'!U$18/'Inflation GDP Population'!$S$18</f>
        <v>44372165.44</v>
      </c>
      <c r="V2" s="161">
        <f>V3*1000*'Inflation GDP Population'!V$18/'Inflation GDP Population'!$S$18</f>
        <v>45237820.89</v>
      </c>
      <c r="W2" s="160">
        <f>W3*1000*'Inflation GDP Population'!W$18/'Inflation GDP Population'!$S$18</f>
        <v>46120364.4</v>
      </c>
      <c r="X2" s="160">
        <f>X3*1000*'Inflation GDP Population'!X$18/'Inflation GDP Population'!$S$18</f>
        <v>47020125.42</v>
      </c>
      <c r="Y2" s="160">
        <f>Y3*1000*'Inflation GDP Population'!Y$18/'Inflation GDP Population'!$S$18</f>
        <v>47937439.86</v>
      </c>
      <c r="Z2" s="160">
        <f>Z3*1000*'Inflation GDP Population'!Z$18/'Inflation GDP Population'!$S$18</f>
        <v>48872650.16</v>
      </c>
      <c r="AA2" s="160">
        <f>AA3*1000*'Inflation GDP Population'!AA$18/'Inflation GDP Population'!$S$18</f>
        <v>49826105.46</v>
      </c>
      <c r="AB2" s="160">
        <f>AB3*1000*'Inflation GDP Population'!AB$18/'Inflation GDP Population'!$S$18</f>
        <v>50798161.69</v>
      </c>
      <c r="AC2" s="160">
        <f>AC3*1000*'Inflation GDP Population'!AC$18/'Inflation GDP Population'!$S$18</f>
        <v>51789181.74</v>
      </c>
      <c r="AD2" s="160">
        <f>AD3*1000*'Inflation GDP Population'!AD$18/'Inflation GDP Population'!$S$18</f>
        <v>52799535.58</v>
      </c>
      <c r="AE2" s="160">
        <f>AE3*1000*'Inflation GDP Population'!AE$18/'Inflation GDP Population'!$S$18</f>
        <v>53829600.39</v>
      </c>
      <c r="AF2" s="160">
        <f>AF3*1000*'Inflation GDP Population'!AF$18/'Inflation GDP Population'!$S$18</f>
        <v>54879760.7</v>
      </c>
      <c r="AG2" s="160">
        <f>AG3*1000*'Inflation GDP Population'!AG$18/'Inflation GDP Population'!$S$18</f>
        <v>55950408.56</v>
      </c>
      <c r="AH2" s="160">
        <f>AH3*1000*'Inflation GDP Population'!AH$18/'Inflation GDP Population'!$S$18</f>
        <v>57041943.67</v>
      </c>
      <c r="AI2" s="160">
        <f>AI3*1000*'Inflation GDP Population'!AI$18/'Inflation GDP Population'!$S$18</f>
        <v>58154773.51</v>
      </c>
      <c r="AJ2" s="160">
        <f>AJ3*1000*'Inflation GDP Population'!AJ$18/'Inflation GDP Population'!$S$18</f>
        <v>59289313.52</v>
      </c>
      <c r="AK2" s="160">
        <f>AK3*1000*'Inflation GDP Population'!AK$18/'Inflation GDP Population'!$S$18</f>
        <v>60445987.23</v>
      </c>
      <c r="AL2" s="160">
        <f>AL3*1000*'Inflation GDP Population'!AL$18/'Inflation GDP Population'!$S$18</f>
        <v>61625226.47</v>
      </c>
      <c r="AM2" s="160">
        <f>AM3*1000*'Inflation GDP Population'!AM$18/'Inflation GDP Population'!$S$18</f>
        <v>62827471.46</v>
      </c>
      <c r="AN2" s="160">
        <f>AN3*1000*'Inflation GDP Population'!AN$18/'Inflation GDP Population'!$S$18</f>
        <v>64053171.01</v>
      </c>
      <c r="AO2" s="160">
        <f>AO3*1000*'Inflation GDP Population'!AO$18/'Inflation GDP Population'!$S$18</f>
        <v>65302782.7</v>
      </c>
      <c r="AP2" s="160">
        <f>AP3*1000*'Inflation GDP Population'!AP$18/'Inflation GDP Population'!$S$18</f>
        <v>66576773.04</v>
      </c>
      <c r="AQ2" s="160">
        <f>AQ3*1000*'Inflation GDP Population'!AQ$18/'Inflation GDP Population'!$S$18</f>
        <v>67875617.62</v>
      </c>
      <c r="AR2" s="160">
        <f>AR3*1000*'Inflation GDP Population'!AR$18/'Inflation GDP Population'!$S$18</f>
        <v>69199801.33</v>
      </c>
      <c r="AS2" s="160">
        <f>AS3*1000*'Inflation GDP Population'!AS$18/'Inflation GDP Population'!$S$18</f>
        <v>70549818.51</v>
      </c>
      <c r="AT2" s="160">
        <f>AT3*1000*'Inflation GDP Population'!AT$18/'Inflation GDP Population'!$S$18</f>
        <v>71926173.14</v>
      </c>
      <c r="AU2" s="160">
        <f>AU3*1000*'Inflation GDP Population'!AU$18/'Inflation GDP Population'!$S$18</f>
        <v>73329379.03</v>
      </c>
      <c r="AV2" s="160">
        <f>AV3*1000*'Inflation GDP Population'!AV$18/'Inflation GDP Population'!$S$18</f>
        <v>74759960.03</v>
      </c>
      <c r="AW2" s="160">
        <f>AW3*1000*'Inflation GDP Population'!AW$18/'Inflation GDP Population'!$S$18</f>
        <v>76218450.2</v>
      </c>
      <c r="AX2" s="160">
        <f>AX3*1000*'Inflation GDP Population'!AX$18/'Inflation GDP Population'!$S$18</f>
        <v>77705394.02</v>
      </c>
      <c r="AY2" s="160">
        <f>AY3*1000*'Inflation GDP Population'!AY$18/'Inflation GDP Population'!$S$18</f>
        <v>79221346.59</v>
      </c>
      <c r="AZ2" s="160">
        <f>AZ3*1000*'Inflation GDP Population'!AZ$18/'Inflation GDP Population'!$S$18</f>
        <v>80766873.84</v>
      </c>
    </row>
    <row r="3" ht="15.0" customHeight="1">
      <c r="A3" s="541" t="s">
        <v>1125</v>
      </c>
      <c r="B3" s="792">
        <f t="shared" ref="B3:U3" si="1">C3</f>
        <v>42488.08608</v>
      </c>
      <c r="C3" s="792">
        <f t="shared" si="1"/>
        <v>42488.08608</v>
      </c>
      <c r="D3" s="792">
        <f t="shared" si="1"/>
        <v>42488.08608</v>
      </c>
      <c r="E3" s="792">
        <f t="shared" si="1"/>
        <v>42488.08608</v>
      </c>
      <c r="F3" s="792">
        <f t="shared" si="1"/>
        <v>42488.08608</v>
      </c>
      <c r="G3" s="792">
        <f t="shared" si="1"/>
        <v>42488.08608</v>
      </c>
      <c r="H3" s="792">
        <f t="shared" si="1"/>
        <v>42488.08608</v>
      </c>
      <c r="I3" s="792">
        <f t="shared" si="1"/>
        <v>42488.08608</v>
      </c>
      <c r="J3" s="792">
        <f t="shared" si="1"/>
        <v>42488.08608</v>
      </c>
      <c r="K3" s="792">
        <f t="shared" si="1"/>
        <v>42488.08608</v>
      </c>
      <c r="L3" s="792">
        <f t="shared" si="1"/>
        <v>42488.08608</v>
      </c>
      <c r="M3" s="792">
        <f t="shared" si="1"/>
        <v>42488.08608</v>
      </c>
      <c r="N3" s="792">
        <f t="shared" si="1"/>
        <v>42488.08608</v>
      </c>
      <c r="O3" s="792">
        <f t="shared" si="1"/>
        <v>42488.08608</v>
      </c>
      <c r="P3" s="792">
        <f t="shared" si="1"/>
        <v>42488.08608</v>
      </c>
      <c r="Q3" s="792">
        <f t="shared" si="1"/>
        <v>42488.08608</v>
      </c>
      <c r="R3" s="792">
        <f t="shared" si="1"/>
        <v>42488.08608</v>
      </c>
      <c r="S3" s="792">
        <f t="shared" si="1"/>
        <v>42488.08608</v>
      </c>
      <c r="T3" s="792">
        <f t="shared" si="1"/>
        <v>42488.08608</v>
      </c>
      <c r="U3" s="792">
        <f t="shared" si="1"/>
        <v>42488.08608</v>
      </c>
      <c r="V3" s="842">
        <f>Inputs!$H$25</f>
        <v>42488.08608</v>
      </c>
      <c r="W3" s="827">
        <f t="shared" ref="W3:AY3" si="2">V$3+($AZ$3-$V$3)/($AZ$1-$V$1)</f>
        <v>42488.08608</v>
      </c>
      <c r="X3" s="827">
        <f t="shared" si="2"/>
        <v>42488.08608</v>
      </c>
      <c r="Y3" s="827">
        <f t="shared" si="2"/>
        <v>42488.08608</v>
      </c>
      <c r="Z3" s="827">
        <f t="shared" si="2"/>
        <v>42488.08608</v>
      </c>
      <c r="AA3" s="827">
        <f t="shared" si="2"/>
        <v>42488.08608</v>
      </c>
      <c r="AB3" s="827">
        <f t="shared" si="2"/>
        <v>42488.08608</v>
      </c>
      <c r="AC3" s="827">
        <f t="shared" si="2"/>
        <v>42488.08608</v>
      </c>
      <c r="AD3" s="827">
        <f t="shared" si="2"/>
        <v>42488.08608</v>
      </c>
      <c r="AE3" s="827">
        <f t="shared" si="2"/>
        <v>42488.08608</v>
      </c>
      <c r="AF3" s="827">
        <f t="shared" si="2"/>
        <v>42488.08608</v>
      </c>
      <c r="AG3" s="827">
        <f t="shared" si="2"/>
        <v>42488.08608</v>
      </c>
      <c r="AH3" s="827">
        <f t="shared" si="2"/>
        <v>42488.08608</v>
      </c>
      <c r="AI3" s="827">
        <f t="shared" si="2"/>
        <v>42488.08608</v>
      </c>
      <c r="AJ3" s="827">
        <f t="shared" si="2"/>
        <v>42488.08608</v>
      </c>
      <c r="AK3" s="827">
        <f t="shared" si="2"/>
        <v>42488.08608</v>
      </c>
      <c r="AL3" s="827">
        <f t="shared" si="2"/>
        <v>42488.08608</v>
      </c>
      <c r="AM3" s="827">
        <f t="shared" si="2"/>
        <v>42488.08608</v>
      </c>
      <c r="AN3" s="827">
        <f t="shared" si="2"/>
        <v>42488.08608</v>
      </c>
      <c r="AO3" s="827">
        <f t="shared" si="2"/>
        <v>42488.08608</v>
      </c>
      <c r="AP3" s="827">
        <f t="shared" si="2"/>
        <v>42488.08608</v>
      </c>
      <c r="AQ3" s="827">
        <f t="shared" si="2"/>
        <v>42488.08608</v>
      </c>
      <c r="AR3" s="827">
        <f t="shared" si="2"/>
        <v>42488.08608</v>
      </c>
      <c r="AS3" s="827">
        <f t="shared" si="2"/>
        <v>42488.08608</v>
      </c>
      <c r="AT3" s="827">
        <f t="shared" si="2"/>
        <v>42488.08608</v>
      </c>
      <c r="AU3" s="827">
        <f t="shared" si="2"/>
        <v>42488.08608</v>
      </c>
      <c r="AV3" s="827">
        <f t="shared" si="2"/>
        <v>42488.08608</v>
      </c>
      <c r="AW3" s="827">
        <f t="shared" si="2"/>
        <v>42488.08608</v>
      </c>
      <c r="AX3" s="827">
        <f t="shared" si="2"/>
        <v>42488.08608</v>
      </c>
      <c r="AY3" s="827">
        <f t="shared" si="2"/>
        <v>42488.08608</v>
      </c>
      <c r="AZ3" s="843">
        <f>Inputs!$H$23</f>
        <v>42488.08608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442191.405</v>
      </c>
      <c r="C18" s="160">
        <f>C$19*1000*'Inflation GDP Population'!C$18/'Inflation GDP Population'!$S$18</f>
        <v>451890.5013</v>
      </c>
      <c r="D18" s="160">
        <f>D$19*1000*'Inflation GDP Population'!D$18/'Inflation GDP Population'!$S$18</f>
        <v>459038.2678</v>
      </c>
      <c r="E18" s="160">
        <f>E$19*1000*'Inflation GDP Population'!E$18/'Inflation GDP Population'!$S$18</f>
        <v>467563.1771</v>
      </c>
      <c r="F18" s="160">
        <f>F$19*1000*'Inflation GDP Population'!F$18/'Inflation GDP Population'!$S$18</f>
        <v>480150.9143</v>
      </c>
      <c r="G18" s="160">
        <f>G$19*1000*'Inflation GDP Population'!G$18/'Inflation GDP Population'!$S$18</f>
        <v>495107.1812</v>
      </c>
      <c r="H18" s="160">
        <f>H$19*1000*'Inflation GDP Population'!H$18/'Inflation GDP Population'!$S$18</f>
        <v>510090.1749</v>
      </c>
      <c r="I18" s="160">
        <f>I$19*1000*'Inflation GDP Population'!I$18/'Inflation GDP Population'!$S$18</f>
        <v>523792.7599</v>
      </c>
      <c r="J18" s="160">
        <f>J$19*1000*'Inflation GDP Population'!J$18/'Inflation GDP Population'!$S$18</f>
        <v>533981.2026</v>
      </c>
      <c r="K18" s="160">
        <f>K$19*1000*'Inflation GDP Population'!K$18/'Inflation GDP Population'!$S$18</f>
        <v>538051.9365</v>
      </c>
      <c r="L18" s="160">
        <f>L$19*1000*'Inflation GDP Population'!L$18/'Inflation GDP Population'!$S$18</f>
        <v>544321.6019</v>
      </c>
      <c r="M18" s="160">
        <f>M$19*1000*'Inflation GDP Population'!M$18/'Inflation GDP Population'!$S$18</f>
        <v>555692.0153</v>
      </c>
      <c r="N18" s="160">
        <f>N$19*1000*'Inflation GDP Population'!N$18/'Inflation GDP Population'!$S$18</f>
        <v>566349.3043</v>
      </c>
      <c r="O18" s="160">
        <f>O$19*1000*'Inflation GDP Population'!O$18/'Inflation GDP Population'!$S$18</f>
        <v>576288.332</v>
      </c>
      <c r="P18" s="160">
        <f>P$19*1000*'Inflation GDP Population'!P$18/'Inflation GDP Population'!$S$18</f>
        <v>586951.7544</v>
      </c>
      <c r="Q18" s="160">
        <f>Q$19*1000*'Inflation GDP Population'!Q$18/'Inflation GDP Population'!$S$18</f>
        <v>593063.927</v>
      </c>
      <c r="R18" s="160">
        <f>R$19*1000*'Inflation GDP Population'!R$18/'Inflation GDP Population'!$S$18</f>
        <v>599203.7875</v>
      </c>
      <c r="S18" s="160">
        <f>S$19*1000*'Inflation GDP Population'!S$18/'Inflation GDP Population'!$S$18</f>
        <v>610490.5093</v>
      </c>
      <c r="T18" s="160">
        <f>T$19*1000*'Inflation GDP Population'!T$18/'Inflation GDP Population'!$S$18</f>
        <v>625361.7566</v>
      </c>
      <c r="U18" s="160">
        <f>U$19*1000*'Inflation GDP Population'!U$18/'Inflation GDP Population'!$S$18</f>
        <v>637561.9233</v>
      </c>
      <c r="V18" s="161">
        <f>V$19*1000*'Inflation GDP Population'!V$18/'Inflation GDP Population'!$S$18</f>
        <v>650000.1027</v>
      </c>
      <c r="W18" s="160">
        <f>W$19*1000*'Inflation GDP Population'!W$18/'Inflation GDP Population'!$S$18</f>
        <v>662680.9383</v>
      </c>
      <c r="X18" s="160">
        <f>X$19*1000*'Inflation GDP Population'!X$18/'Inflation GDP Population'!$S$18</f>
        <v>675609.164</v>
      </c>
      <c r="Y18" s="160">
        <f>Y$19*1000*'Inflation GDP Population'!Y$18/'Inflation GDP Population'!$S$18</f>
        <v>688789.6061</v>
      </c>
      <c r="Z18" s="160">
        <f>Z$19*1000*'Inflation GDP Population'!Z$18/'Inflation GDP Population'!$S$18</f>
        <v>702227.1851</v>
      </c>
      <c r="AA18" s="160">
        <f>AA$19*1000*'Inflation GDP Population'!AA$18/'Inflation GDP Population'!$S$18</f>
        <v>715926.9175</v>
      </c>
      <c r="AB18" s="160">
        <f>AB$19*1000*'Inflation GDP Population'!AB$18/'Inflation GDP Population'!$S$18</f>
        <v>729893.9176</v>
      </c>
      <c r="AC18" s="160">
        <f>AC$19*1000*'Inflation GDP Population'!AC$18/'Inflation GDP Population'!$S$18</f>
        <v>744133.3996</v>
      </c>
      <c r="AD18" s="160">
        <f>AD$19*1000*'Inflation GDP Population'!AD$18/'Inflation GDP Population'!$S$18</f>
        <v>758650.6793</v>
      </c>
      <c r="AE18" s="160">
        <f>AE$19*1000*'Inflation GDP Population'!AE$18/'Inflation GDP Population'!$S$18</f>
        <v>773451.1763</v>
      </c>
      <c r="AF18" s="160">
        <f>AF$19*1000*'Inflation GDP Population'!AF$18/'Inflation GDP Population'!$S$18</f>
        <v>788540.4157</v>
      </c>
      <c r="AG18" s="160">
        <f>AG$19*1000*'Inflation GDP Population'!AG$18/'Inflation GDP Population'!$S$18</f>
        <v>803924.0307</v>
      </c>
      <c r="AH18" s="160">
        <f>AH$19*1000*'Inflation GDP Population'!AH$18/'Inflation GDP Population'!$S$18</f>
        <v>819607.7643</v>
      </c>
      <c r="AI18" s="160">
        <f>AI$19*1000*'Inflation GDP Population'!AI$18/'Inflation GDP Population'!$S$18</f>
        <v>835597.4715</v>
      </c>
      <c r="AJ18" s="160">
        <f>AJ$19*1000*'Inflation GDP Population'!AJ$18/'Inflation GDP Population'!$S$18</f>
        <v>851899.1215</v>
      </c>
      <c r="AK18" s="160">
        <f>AK$19*1000*'Inflation GDP Population'!AK$18/'Inflation GDP Population'!$S$18</f>
        <v>868518.7999</v>
      </c>
      <c r="AL18" s="160">
        <f>AL$19*1000*'Inflation GDP Population'!AL$18/'Inflation GDP Population'!$S$18</f>
        <v>885462.7112</v>
      </c>
      <c r="AM18" s="160">
        <f>AM$19*1000*'Inflation GDP Population'!AM$18/'Inflation GDP Population'!$S$18</f>
        <v>902737.1809</v>
      </c>
      <c r="AN18" s="160">
        <f>AN$19*1000*'Inflation GDP Population'!AN$18/'Inflation GDP Population'!$S$18</f>
        <v>920348.6577</v>
      </c>
      <c r="AO18" s="160">
        <f>AO$19*1000*'Inflation GDP Population'!AO$18/'Inflation GDP Population'!$S$18</f>
        <v>938303.7164</v>
      </c>
      <c r="AP18" s="160">
        <f>AP$19*1000*'Inflation GDP Population'!AP$18/'Inflation GDP Population'!$S$18</f>
        <v>956609.0599</v>
      </c>
      <c r="AQ18" s="160">
        <f>AQ$19*1000*'Inflation GDP Population'!AQ$18/'Inflation GDP Population'!$S$18</f>
        <v>975271.5219</v>
      </c>
      <c r="AR18" s="160">
        <f>AR$19*1000*'Inflation GDP Population'!AR$18/'Inflation GDP Population'!$S$18</f>
        <v>994298.0694</v>
      </c>
      <c r="AS18" s="160">
        <f>AS$19*1000*'Inflation GDP Population'!AS$18/'Inflation GDP Population'!$S$18</f>
        <v>1013695.805</v>
      </c>
      <c r="AT18" s="160">
        <f>AT$19*1000*'Inflation GDP Population'!AT$18/'Inflation GDP Population'!$S$18</f>
        <v>1033471.971</v>
      </c>
      <c r="AU18" s="160">
        <f>AU$19*1000*'Inflation GDP Population'!AU$18/'Inflation GDP Population'!$S$18</f>
        <v>1053633.95</v>
      </c>
      <c r="AV18" s="160">
        <f>AV$19*1000*'Inflation GDP Population'!AV$18/'Inflation GDP Population'!$S$18</f>
        <v>1074189.268</v>
      </c>
      <c r="AW18" s="160">
        <f>AW$19*1000*'Inflation GDP Population'!AW$18/'Inflation GDP Population'!$S$18</f>
        <v>1095145.599</v>
      </c>
      <c r="AX18" s="160">
        <f>AX$19*1000*'Inflation GDP Population'!AX$18/'Inflation GDP Population'!$S$18</f>
        <v>1116510.767</v>
      </c>
      <c r="AY18" s="160">
        <f>AY$19*1000*'Inflation GDP Population'!AY$18/'Inflation GDP Population'!$S$18</f>
        <v>1138292.747</v>
      </c>
      <c r="AZ18" s="160">
        <f>AZ$19*1000*'Inflation GDP Population'!AZ$18/'Inflation GDP Population'!$S$18</f>
        <v>1160499.672</v>
      </c>
    </row>
    <row r="19" ht="15.0" customHeight="1">
      <c r="A19" s="541" t="s">
        <v>1126</v>
      </c>
      <c r="B19" s="177">
        <f t="shared" ref="B19:U19" si="7">C19</f>
        <v>610.4905093</v>
      </c>
      <c r="C19" s="177">
        <f t="shared" si="7"/>
        <v>610.4905093</v>
      </c>
      <c r="D19" s="177">
        <f t="shared" si="7"/>
        <v>610.4905093</v>
      </c>
      <c r="E19" s="177">
        <f t="shared" si="7"/>
        <v>610.4905093</v>
      </c>
      <c r="F19" s="177">
        <f t="shared" si="7"/>
        <v>610.4905093</v>
      </c>
      <c r="G19" s="177">
        <f t="shared" si="7"/>
        <v>610.4905093</v>
      </c>
      <c r="H19" s="177">
        <f t="shared" si="7"/>
        <v>610.4905093</v>
      </c>
      <c r="I19" s="177">
        <f t="shared" si="7"/>
        <v>610.4905093</v>
      </c>
      <c r="J19" s="177">
        <f t="shared" si="7"/>
        <v>610.4905093</v>
      </c>
      <c r="K19" s="177">
        <f t="shared" si="7"/>
        <v>610.4905093</v>
      </c>
      <c r="L19" s="177">
        <f t="shared" si="7"/>
        <v>610.4905093</v>
      </c>
      <c r="M19" s="177">
        <f t="shared" si="7"/>
        <v>610.4905093</v>
      </c>
      <c r="N19" s="177">
        <f t="shared" si="7"/>
        <v>610.4905093</v>
      </c>
      <c r="O19" s="177">
        <f t="shared" si="7"/>
        <v>610.4905093</v>
      </c>
      <c r="P19" s="177">
        <f t="shared" si="7"/>
        <v>610.4905093</v>
      </c>
      <c r="Q19" s="177">
        <f t="shared" si="7"/>
        <v>610.4905093</v>
      </c>
      <c r="R19" s="177">
        <f t="shared" si="7"/>
        <v>610.4905093</v>
      </c>
      <c r="S19" s="177">
        <f t="shared" si="7"/>
        <v>610.4905093</v>
      </c>
      <c r="T19" s="177">
        <f t="shared" si="7"/>
        <v>610.4905093</v>
      </c>
      <c r="U19" s="177">
        <f t="shared" si="7"/>
        <v>610.4905093</v>
      </c>
      <c r="V19" s="845">
        <f>Inputs!$H$26</f>
        <v>610.4905093</v>
      </c>
      <c r="W19" s="177">
        <f t="shared" ref="W19:AY19" si="8">V$19+($AZ$19-$V$19)/($AZ$1-$V$1)</f>
        <v>610.4905093</v>
      </c>
      <c r="X19" s="177">
        <f t="shared" si="8"/>
        <v>610.4905093</v>
      </c>
      <c r="Y19" s="177">
        <f t="shared" si="8"/>
        <v>610.4905093</v>
      </c>
      <c r="Z19" s="177">
        <f t="shared" si="8"/>
        <v>610.4905093</v>
      </c>
      <c r="AA19" s="177">
        <f t="shared" si="8"/>
        <v>610.4905093</v>
      </c>
      <c r="AB19" s="177">
        <f t="shared" si="8"/>
        <v>610.4905093</v>
      </c>
      <c r="AC19" s="177">
        <f t="shared" si="8"/>
        <v>610.4905093</v>
      </c>
      <c r="AD19" s="177">
        <f t="shared" si="8"/>
        <v>610.4905093</v>
      </c>
      <c r="AE19" s="177">
        <f t="shared" si="8"/>
        <v>610.4905093</v>
      </c>
      <c r="AF19" s="177">
        <f t="shared" si="8"/>
        <v>610.4905093</v>
      </c>
      <c r="AG19" s="177">
        <f t="shared" si="8"/>
        <v>610.4905093</v>
      </c>
      <c r="AH19" s="177">
        <f t="shared" si="8"/>
        <v>610.4905093</v>
      </c>
      <c r="AI19" s="177">
        <f t="shared" si="8"/>
        <v>610.4905093</v>
      </c>
      <c r="AJ19" s="177">
        <f t="shared" si="8"/>
        <v>610.4905093</v>
      </c>
      <c r="AK19" s="177">
        <f t="shared" si="8"/>
        <v>610.4905093</v>
      </c>
      <c r="AL19" s="177">
        <f t="shared" si="8"/>
        <v>610.4905093</v>
      </c>
      <c r="AM19" s="177">
        <f t="shared" si="8"/>
        <v>610.4905093</v>
      </c>
      <c r="AN19" s="177">
        <f t="shared" si="8"/>
        <v>610.4905093</v>
      </c>
      <c r="AO19" s="177">
        <f t="shared" si="8"/>
        <v>610.4905093</v>
      </c>
      <c r="AP19" s="177">
        <f t="shared" si="8"/>
        <v>610.4905093</v>
      </c>
      <c r="AQ19" s="177">
        <f t="shared" si="8"/>
        <v>610.4905093</v>
      </c>
      <c r="AR19" s="177">
        <f t="shared" si="8"/>
        <v>610.4905093</v>
      </c>
      <c r="AS19" s="177">
        <f t="shared" si="8"/>
        <v>610.4905093</v>
      </c>
      <c r="AT19" s="177">
        <f t="shared" si="8"/>
        <v>610.4905093</v>
      </c>
      <c r="AU19" s="177">
        <f t="shared" si="8"/>
        <v>610.4905093</v>
      </c>
      <c r="AV19" s="177">
        <f t="shared" si="8"/>
        <v>610.4905093</v>
      </c>
      <c r="AW19" s="177">
        <f t="shared" si="8"/>
        <v>610.4905093</v>
      </c>
      <c r="AX19" s="177">
        <f t="shared" si="8"/>
        <v>610.4905093</v>
      </c>
      <c r="AY19" s="177">
        <f t="shared" si="8"/>
        <v>610.4905093</v>
      </c>
      <c r="AZ19" s="845">
        <f>Inputs!$H$24</f>
        <v>610.4905093</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41.33393295</v>
      </c>
      <c r="C20" s="177">
        <f t="shared" si="12"/>
        <v>42.11490609</v>
      </c>
      <c r="D20" s="177">
        <f t="shared" si="12"/>
        <v>42.91063512</v>
      </c>
      <c r="E20" s="177">
        <f t="shared" si="12"/>
        <v>43.72139885</v>
      </c>
      <c r="F20" s="177">
        <f t="shared" si="12"/>
        <v>44.54748134</v>
      </c>
      <c r="G20" s="177">
        <f t="shared" si="12"/>
        <v>45.38917202</v>
      </c>
      <c r="H20" s="177">
        <f t="shared" si="12"/>
        <v>46.24676581</v>
      </c>
      <c r="I20" s="177">
        <f t="shared" si="12"/>
        <v>47.12056319</v>
      </c>
      <c r="J20" s="177">
        <f t="shared" si="12"/>
        <v>48.01087029</v>
      </c>
      <c r="K20" s="177">
        <f t="shared" si="12"/>
        <v>48.91799907</v>
      </c>
      <c r="L20" s="177">
        <f t="shared" si="12"/>
        <v>49.84226736</v>
      </c>
      <c r="M20" s="177">
        <f t="shared" si="12"/>
        <v>50.78399899</v>
      </c>
      <c r="N20" s="177">
        <f t="shared" si="12"/>
        <v>51.74352392</v>
      </c>
      <c r="O20" s="177">
        <f t="shared" si="12"/>
        <v>52.72117835</v>
      </c>
      <c r="P20" s="177">
        <f t="shared" si="12"/>
        <v>53.71730481</v>
      </c>
      <c r="Q20" s="177">
        <f t="shared" si="12"/>
        <v>54.73225231</v>
      </c>
      <c r="R20" s="177">
        <f t="shared" si="12"/>
        <v>55.76637648</v>
      </c>
      <c r="S20" s="177">
        <f t="shared" si="12"/>
        <v>56.82003964</v>
      </c>
      <c r="T20" s="177">
        <f t="shared" si="12"/>
        <v>57.89361095</v>
      </c>
      <c r="U20" s="177">
        <f t="shared" si="12"/>
        <v>58.98746658</v>
      </c>
      <c r="V20" s="715">
        <f>if(Model!W2025&gt;0,V18*Model!W2024/(Model!W2025*10^6)+V19,V19)</f>
        <v>60.10198978</v>
      </c>
      <c r="W20" s="177">
        <f t="shared" ref="W20:AZ20" si="13">V20*(1+V40-V21)</f>
        <v>61.23757104</v>
      </c>
      <c r="X20" s="177">
        <f t="shared" si="13"/>
        <v>62.39460824</v>
      </c>
      <c r="Y20" s="177">
        <f t="shared" si="13"/>
        <v>63.57350678</v>
      </c>
      <c r="Z20" s="177">
        <f t="shared" si="13"/>
        <v>64.77467971</v>
      </c>
      <c r="AA20" s="177">
        <f t="shared" si="13"/>
        <v>65.99854789</v>
      </c>
      <c r="AB20" s="177">
        <f t="shared" si="13"/>
        <v>67.24554012</v>
      </c>
      <c r="AC20" s="177">
        <f t="shared" si="13"/>
        <v>68.51609331</v>
      </c>
      <c r="AD20" s="177">
        <f t="shared" si="13"/>
        <v>69.81065265</v>
      </c>
      <c r="AE20" s="177">
        <f t="shared" si="13"/>
        <v>71.12967169</v>
      </c>
      <c r="AF20" s="177">
        <f t="shared" si="13"/>
        <v>72.47361259</v>
      </c>
      <c r="AG20" s="177">
        <f t="shared" si="13"/>
        <v>73.84294623</v>
      </c>
      <c r="AH20" s="177">
        <f t="shared" si="13"/>
        <v>75.23815239</v>
      </c>
      <c r="AI20" s="177">
        <f t="shared" si="13"/>
        <v>76.6597199</v>
      </c>
      <c r="AJ20" s="177">
        <f t="shared" si="13"/>
        <v>78.10814684</v>
      </c>
      <c r="AK20" s="177">
        <f t="shared" si="13"/>
        <v>79.58394071</v>
      </c>
      <c r="AL20" s="177">
        <f t="shared" si="13"/>
        <v>81.08761858</v>
      </c>
      <c r="AM20" s="177">
        <f t="shared" si="13"/>
        <v>82.61970729</v>
      </c>
      <c r="AN20" s="177">
        <f t="shared" si="13"/>
        <v>84.18074365</v>
      </c>
      <c r="AO20" s="177">
        <f t="shared" si="13"/>
        <v>85.77127461</v>
      </c>
      <c r="AP20" s="177">
        <f t="shared" si="13"/>
        <v>87.39185743</v>
      </c>
      <c r="AQ20" s="177">
        <f t="shared" si="13"/>
        <v>89.04305993</v>
      </c>
      <c r="AR20" s="177">
        <f t="shared" si="13"/>
        <v>90.72546064</v>
      </c>
      <c r="AS20" s="177">
        <f t="shared" si="13"/>
        <v>92.43964903</v>
      </c>
      <c r="AT20" s="177">
        <f t="shared" si="13"/>
        <v>94.1862257</v>
      </c>
      <c r="AU20" s="177">
        <f t="shared" si="13"/>
        <v>95.96580261</v>
      </c>
      <c r="AV20" s="177">
        <f t="shared" si="13"/>
        <v>97.77900326</v>
      </c>
      <c r="AW20" s="177">
        <f t="shared" si="13"/>
        <v>99.62646296</v>
      </c>
      <c r="AX20" s="177">
        <f t="shared" si="13"/>
        <v>101.508829</v>
      </c>
      <c r="AY20" s="177">
        <f t="shared" si="13"/>
        <v>103.4267609</v>
      </c>
      <c r="AZ20" s="177">
        <f t="shared" si="13"/>
        <v>105.3809307</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3.203148951</v>
      </c>
      <c r="X23" s="859">
        <f>X25*(1+X24)*'Inflation GDP Population'!X$18/'Inflation GDP Population'!$S$18</f>
        <v>3.211279842</v>
      </c>
      <c r="Y23" s="859">
        <f>Y25*(1+Y24)*'Inflation GDP Population'!Y$18/'Inflation GDP Population'!$S$18</f>
        <v>3.218508865</v>
      </c>
      <c r="Z23" s="859">
        <f>Z25*(1+Z24)*'Inflation GDP Population'!Z$18/'Inflation GDP Population'!$S$18</f>
        <v>3.224797736</v>
      </c>
      <c r="AA23" s="859">
        <f>AA25*(1+AA24)*'Inflation GDP Population'!AA$18/'Inflation GDP Population'!$S$18</f>
        <v>3.230107022</v>
      </c>
      <c r="AB23" s="859">
        <f>AB25*(1+AB24)*'Inflation GDP Population'!AB$18/'Inflation GDP Population'!$S$18</f>
        <v>3.234396106</v>
      </c>
      <c r="AC23" s="859">
        <f>AC25*(1+AC24)*'Inflation GDP Population'!AC$18/'Inflation GDP Population'!$S$18</f>
        <v>3.237623163</v>
      </c>
      <c r="AD23" s="859">
        <f>AD25*(1+AD24)*'Inflation GDP Population'!AD$18/'Inflation GDP Population'!$S$18</f>
        <v>3.239745122</v>
      </c>
      <c r="AE23" s="859">
        <f>AE25*(1+AE24)*'Inflation GDP Population'!AE$18/'Inflation GDP Population'!$S$18</f>
        <v>3.240717635</v>
      </c>
      <c r="AF23" s="859">
        <f>AF25*(1+AF24)*'Inflation GDP Population'!AF$18/'Inflation GDP Population'!$S$18</f>
        <v>3.240495046</v>
      </c>
      <c r="AG23" s="859">
        <f>AG25*(1+AG24)*'Inflation GDP Population'!AG$18/'Inflation GDP Population'!$S$18</f>
        <v>3.239030355</v>
      </c>
      <c r="AH23" s="859">
        <f>AH25*(1+AH24)*'Inflation GDP Population'!AH$18/'Inflation GDP Population'!$S$18</f>
        <v>3.236275182</v>
      </c>
      <c r="AI23" s="859">
        <f>AI25*(1+AI24)*'Inflation GDP Population'!AI$18/'Inflation GDP Population'!$S$18</f>
        <v>3.232179733</v>
      </c>
      <c r="AJ23" s="859">
        <f>AJ25*(1+AJ24)*'Inflation GDP Population'!AJ$18/'Inflation GDP Population'!$S$18</f>
        <v>3.22669276</v>
      </c>
      <c r="AK23" s="859">
        <f>AK25*(1+AK24)*'Inflation GDP Population'!AK$18/'Inflation GDP Population'!$S$18</f>
        <v>3.21976153</v>
      </c>
      <c r="AL23" s="859">
        <f>AL25*(1+AL24)*'Inflation GDP Population'!AL$18/'Inflation GDP Population'!$S$18</f>
        <v>3.211331778</v>
      </c>
      <c r="AM23" s="859">
        <f>AM25*(1+AM24)*'Inflation GDP Population'!AM$18/'Inflation GDP Population'!$S$18</f>
        <v>3.201347672</v>
      </c>
      <c r="AN23" s="859">
        <f>AN25*(1+AN24)*'Inflation GDP Population'!AN$18/'Inflation GDP Population'!$S$18</f>
        <v>3.189751774</v>
      </c>
      <c r="AO23" s="859">
        <f>AO25*(1+AO24)*'Inflation GDP Population'!AO$18/'Inflation GDP Population'!$S$18</f>
        <v>3.176484994</v>
      </c>
      <c r="AP23" s="859">
        <f>AP25*(1+AP24)*'Inflation GDP Population'!AP$18/'Inflation GDP Population'!$S$18</f>
        <v>3.161486552</v>
      </c>
      <c r="AQ23" s="859">
        <f>AQ25*(1+AQ24)*'Inflation GDP Population'!AQ$18/'Inflation GDP Population'!$S$18</f>
        <v>3.144693932</v>
      </c>
      <c r="AR23" s="859">
        <f>AR25*(1+AR24)*'Inflation GDP Population'!AR$18/'Inflation GDP Population'!$S$18</f>
        <v>3.126042835</v>
      </c>
      <c r="AS23" s="859">
        <f>AS25*(1+AS24)*'Inflation GDP Population'!AS$18/'Inflation GDP Population'!$S$18</f>
        <v>3.10546714</v>
      </c>
      <c r="AT23" s="859">
        <f>AT25*(1+AT24)*'Inflation GDP Population'!AT$18/'Inflation GDP Population'!$S$18</f>
        <v>3.082898852</v>
      </c>
      <c r="AU23" s="859">
        <f>AU25*(1+AU24)*'Inflation GDP Population'!AU$18/'Inflation GDP Population'!$S$18</f>
        <v>3.058268054</v>
      </c>
      <c r="AV23" s="859">
        <f>AV25*(1+AV24)*'Inflation GDP Population'!AV$18/'Inflation GDP Population'!$S$18</f>
        <v>3.031502861</v>
      </c>
      <c r="AW23" s="859">
        <f>AW25*(1+AW24)*'Inflation GDP Population'!AW$18/'Inflation GDP Population'!$S$18</f>
        <v>3.002529368</v>
      </c>
      <c r="AX23" s="859">
        <f>AX25*(1+AX24)*'Inflation GDP Population'!AX$18/'Inflation GDP Population'!$S$18</f>
        <v>2.971271599</v>
      </c>
      <c r="AY23" s="859">
        <f>AY25*(1+AY24)*'Inflation GDP Population'!AY$18/'Inflation GDP Population'!$S$18</f>
        <v>2.937651452</v>
      </c>
      <c r="AZ23" s="859">
        <f>AZ25*(1+AZ24)*'Inflation GDP Population'!AZ$18/'Inflation GDP Population'!$S$18</f>
        <v>2.90158865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2.950880162</v>
      </c>
      <c r="X25" s="177">
        <f t="shared" si="20"/>
        <v>2.901760324</v>
      </c>
      <c r="Y25" s="177">
        <f t="shared" si="20"/>
        <v>2.852640486</v>
      </c>
      <c r="Z25" s="177">
        <f t="shared" si="20"/>
        <v>2.803520647</v>
      </c>
      <c r="AA25" s="177">
        <f t="shared" si="20"/>
        <v>2.754400809</v>
      </c>
      <c r="AB25" s="177">
        <f t="shared" si="20"/>
        <v>2.705280971</v>
      </c>
      <c r="AC25" s="177">
        <f t="shared" si="20"/>
        <v>2.656161133</v>
      </c>
      <c r="AD25" s="177">
        <f t="shared" si="20"/>
        <v>2.607041295</v>
      </c>
      <c r="AE25" s="177">
        <f t="shared" si="20"/>
        <v>2.557921457</v>
      </c>
      <c r="AF25" s="177">
        <f t="shared" si="20"/>
        <v>2.508801618</v>
      </c>
      <c r="AG25" s="177">
        <f t="shared" si="20"/>
        <v>2.45968178</v>
      </c>
      <c r="AH25" s="177">
        <f t="shared" si="20"/>
        <v>2.410561942</v>
      </c>
      <c r="AI25" s="177">
        <f t="shared" si="20"/>
        <v>2.361442104</v>
      </c>
      <c r="AJ25" s="177">
        <f t="shared" si="20"/>
        <v>2.312322266</v>
      </c>
      <c r="AK25" s="177">
        <f t="shared" si="20"/>
        <v>2.263202428</v>
      </c>
      <c r="AL25" s="177">
        <f t="shared" si="20"/>
        <v>2.214082589</v>
      </c>
      <c r="AM25" s="177">
        <f t="shared" si="20"/>
        <v>2.164962751</v>
      </c>
      <c r="AN25" s="177">
        <f t="shared" si="20"/>
        <v>2.115842913</v>
      </c>
      <c r="AO25" s="177">
        <f t="shared" si="20"/>
        <v>2.066723075</v>
      </c>
      <c r="AP25" s="177">
        <f t="shared" si="20"/>
        <v>2.017603237</v>
      </c>
      <c r="AQ25" s="177">
        <f t="shared" si="20"/>
        <v>1.968483399</v>
      </c>
      <c r="AR25" s="177">
        <f t="shared" si="20"/>
        <v>1.91936356</v>
      </c>
      <c r="AS25" s="177">
        <f t="shared" si="20"/>
        <v>1.870243722</v>
      </c>
      <c r="AT25" s="177">
        <f t="shared" si="20"/>
        <v>1.821123884</v>
      </c>
      <c r="AU25" s="177">
        <f t="shared" si="20"/>
        <v>1.772004046</v>
      </c>
      <c r="AV25" s="177">
        <f t="shared" si="20"/>
        <v>1.722884208</v>
      </c>
      <c r="AW25" s="177">
        <f t="shared" si="20"/>
        <v>1.67376437</v>
      </c>
      <c r="AX25" s="177">
        <f t="shared" si="20"/>
        <v>1.624644531</v>
      </c>
      <c r="AY25" s="177">
        <f t="shared" si="20"/>
        <v>1.575524693</v>
      </c>
      <c r="AZ25" s="865">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68.0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9.8</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2.0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1.5</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16.8</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0.0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1.0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3.2</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2.4</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0.0</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0.0</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0.8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7.2</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1.6</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3.6</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4.8</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1251.3</v>
      </c>
      <c r="X38" s="252">
        <f t="shared" si="22"/>
        <v>2.5</v>
      </c>
      <c r="Y38" s="252">
        <f t="shared" si="22"/>
        <v>13.7</v>
      </c>
      <c r="Z38" s="252">
        <f t="shared" si="22"/>
        <v>3</v>
      </c>
      <c r="AA38" s="252">
        <f t="shared" si="22"/>
        <v>4</v>
      </c>
      <c r="AB38" s="252">
        <f t="shared" si="22"/>
        <v>7.2</v>
      </c>
      <c r="AC38" s="252">
        <f t="shared" si="22"/>
        <v>0</v>
      </c>
      <c r="AD38" s="252">
        <f t="shared" si="22"/>
        <v>10.9</v>
      </c>
      <c r="AE38" s="252">
        <f t="shared" si="22"/>
        <v>13.8</v>
      </c>
      <c r="AF38" s="252">
        <f t="shared" si="22"/>
        <v>11.5</v>
      </c>
      <c r="AG38" s="252">
        <f t="shared" si="22"/>
        <v>26.3</v>
      </c>
      <c r="AH38" s="252">
        <f t="shared" si="22"/>
        <v>4</v>
      </c>
      <c r="AI38" s="252">
        <f t="shared" si="22"/>
        <v>9</v>
      </c>
      <c r="AJ38" s="252">
        <f t="shared" si="22"/>
        <v>34.1</v>
      </c>
      <c r="AK38" s="252">
        <f t="shared" si="22"/>
        <v>13.2</v>
      </c>
      <c r="AL38" s="252">
        <f t="shared" si="22"/>
        <v>35.7</v>
      </c>
      <c r="AM38" s="252">
        <f t="shared" si="22"/>
        <v>9.6</v>
      </c>
      <c r="AN38" s="252">
        <f t="shared" si="22"/>
        <v>5.4</v>
      </c>
      <c r="AO38" s="252">
        <f t="shared" si="22"/>
        <v>8.5</v>
      </c>
      <c r="AP38" s="252">
        <f t="shared" si="22"/>
        <v>2</v>
      </c>
      <c r="AQ38" s="252">
        <f t="shared" si="22"/>
        <v>0</v>
      </c>
      <c r="AR38" s="252">
        <f t="shared" si="22"/>
        <v>8</v>
      </c>
      <c r="AS38" s="252">
        <f t="shared" si="22"/>
        <v>0</v>
      </c>
      <c r="AT38" s="252">
        <f t="shared" si="22"/>
        <v>6.5</v>
      </c>
      <c r="AU38" s="252">
        <f t="shared" si="22"/>
        <v>0</v>
      </c>
      <c r="AV38" s="252">
        <f t="shared" si="22"/>
        <v>3</v>
      </c>
      <c r="AW38" s="252">
        <f t="shared" si="22"/>
        <v>2.5</v>
      </c>
      <c r="AX38" s="252">
        <f t="shared" si="22"/>
        <v>8</v>
      </c>
      <c r="AY38" s="252">
        <f t="shared" si="22"/>
        <v>14</v>
      </c>
      <c r="AZ38" s="252">
        <f t="shared" si="22"/>
        <v>6</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1.0</v>
      </c>
      <c r="W40" s="252">
        <f t="shared" ref="W40:W160" si="24">IF(W$39-$A40&gt;$V$26,$V40,0)</f>
        <v>1</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0.8</v>
      </c>
      <c r="W41" s="252">
        <f t="shared" si="24"/>
        <v>0.8</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2.5</v>
      </c>
      <c r="W46" s="252">
        <f t="shared" si="24"/>
        <v>2.5</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1.7</v>
      </c>
      <c r="W47" s="252">
        <f t="shared" si="24"/>
        <v>1.7</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2.2</v>
      </c>
      <c r="W49" s="252">
        <f t="shared" si="24"/>
        <v>2.2</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0.2</v>
      </c>
      <c r="W52" s="252">
        <f t="shared" si="24"/>
        <v>0.2</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1.1</v>
      </c>
      <c r="W54" s="252">
        <f t="shared" si="24"/>
        <v>1.1</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0.8</v>
      </c>
      <c r="W55" s="252">
        <f t="shared" si="24"/>
        <v>0.8</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0.4</v>
      </c>
      <c r="W56" s="252">
        <f t="shared" si="24"/>
        <v>0.4</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2.4</v>
      </c>
      <c r="W57" s="252">
        <f t="shared" si="24"/>
        <v>2.4</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2.2</v>
      </c>
      <c r="W58" s="252">
        <f t="shared" si="24"/>
        <v>2.2</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5.3</v>
      </c>
      <c r="W59" s="252">
        <f t="shared" si="24"/>
        <v>5.3</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3.7</v>
      </c>
      <c r="W60" s="252">
        <f t="shared" si="24"/>
        <v>3.7</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4.3</v>
      </c>
      <c r="W61" s="252">
        <f t="shared" si="24"/>
        <v>4.3</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0.9</v>
      </c>
      <c r="W62" s="252">
        <f t="shared" si="24"/>
        <v>0.9</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7.7</v>
      </c>
      <c r="W63" s="252">
        <f t="shared" si="24"/>
        <v>7.7</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3.2</v>
      </c>
      <c r="W64" s="252">
        <f t="shared" si="24"/>
        <v>3.2</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5.2</v>
      </c>
      <c r="W65" s="252">
        <f t="shared" si="24"/>
        <v>5.2</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14.7</v>
      </c>
      <c r="W66" s="252">
        <f t="shared" si="24"/>
        <v>14.7</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6.8</v>
      </c>
      <c r="W67" s="252">
        <f t="shared" si="24"/>
        <v>6.8</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9.9</v>
      </c>
      <c r="W68" s="252">
        <f t="shared" si="24"/>
        <v>9.9</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5.0</v>
      </c>
      <c r="W69" s="252">
        <f t="shared" si="24"/>
        <v>5</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14.1</v>
      </c>
      <c r="W70" s="252">
        <f t="shared" si="24"/>
        <v>14.1</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6.6</v>
      </c>
      <c r="W71" s="252">
        <f t="shared" si="24"/>
        <v>6.6</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7.9</v>
      </c>
      <c r="W72" s="252">
        <f t="shared" si="24"/>
        <v>7.9</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18.4</v>
      </c>
      <c r="W73" s="252">
        <f t="shared" si="24"/>
        <v>18.4</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14.1</v>
      </c>
      <c r="W74" s="252">
        <f t="shared" si="24"/>
        <v>14.1</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23.6</v>
      </c>
      <c r="W75" s="252">
        <f t="shared" si="24"/>
        <v>23.6</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18.9</v>
      </c>
      <c r="W76" s="252">
        <f t="shared" si="24"/>
        <v>18.9</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16.1</v>
      </c>
      <c r="W77" s="252">
        <f t="shared" si="24"/>
        <v>16.1</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10.1</v>
      </c>
      <c r="W78" s="252">
        <f t="shared" si="24"/>
        <v>10.1</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15.5</v>
      </c>
      <c r="W79" s="252">
        <f t="shared" si="24"/>
        <v>15.5</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10.9</v>
      </c>
      <c r="W80" s="252">
        <f t="shared" si="24"/>
        <v>10.9</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27.1</v>
      </c>
      <c r="W81" s="252">
        <f t="shared" si="24"/>
        <v>27.1</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11.5</v>
      </c>
      <c r="W82" s="252">
        <f t="shared" si="24"/>
        <v>11.5</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254.0</v>
      </c>
      <c r="W83" s="252">
        <f t="shared" si="24"/>
        <v>254</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78.3</v>
      </c>
      <c r="W84" s="252">
        <f t="shared" si="24"/>
        <v>78.3</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133.1</v>
      </c>
      <c r="W85" s="252">
        <f t="shared" si="24"/>
        <v>133.1</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108.2</v>
      </c>
      <c r="W86" s="252">
        <f t="shared" si="24"/>
        <v>108.2</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68.4</v>
      </c>
      <c r="W87" s="252">
        <f t="shared" si="24"/>
        <v>68.4</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287.9</v>
      </c>
      <c r="W88" s="252">
        <f t="shared" si="24"/>
        <v>287.9</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11.5</v>
      </c>
      <c r="W90" s="252">
        <f t="shared" si="24"/>
        <v>11.5</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7.6</v>
      </c>
      <c r="W91" s="252">
        <f t="shared" si="24"/>
        <v>7.6</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3.1</v>
      </c>
      <c r="W92" s="252">
        <f t="shared" si="24"/>
        <v>3.1</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9.1</v>
      </c>
      <c r="W93" s="252">
        <f t="shared" si="24"/>
        <v>9.1</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1.1</v>
      </c>
      <c r="W95" s="252">
        <f t="shared" si="24"/>
        <v>1.1</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2.6</v>
      </c>
      <c r="W96" s="252">
        <f t="shared" si="24"/>
        <v>2.6</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1.3</v>
      </c>
      <c r="W97" s="252">
        <f t="shared" si="24"/>
        <v>1.3</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6.3</v>
      </c>
      <c r="W98" s="252">
        <f t="shared" si="24"/>
        <v>6.3</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2.0</v>
      </c>
      <c r="W99" s="252">
        <f t="shared" si="24"/>
        <v>2</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2.5</v>
      </c>
      <c r="W100" s="252">
        <f t="shared" si="24"/>
        <v>0</v>
      </c>
      <c r="X100" s="252">
        <f t="shared" ref="X100:BA100" si="84">IF(AND(X$39-$A100&gt;$V$26,SUM($W100:W100)&lt;&gt;$V100),$V100,0)</f>
        <v>2.5</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13.7</v>
      </c>
      <c r="W101" s="252">
        <f t="shared" si="24"/>
        <v>0</v>
      </c>
      <c r="X101" s="252">
        <f t="shared" ref="X101:BA101" si="85">IF(AND(X$39-$A101&gt;$V$26,SUM($W101:W101)&lt;&gt;$V101),$V101,0)</f>
        <v>0</v>
      </c>
      <c r="Y101" s="252">
        <f t="shared" si="85"/>
        <v>13.7</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3.0</v>
      </c>
      <c r="W102" s="252">
        <f t="shared" si="24"/>
        <v>0</v>
      </c>
      <c r="X102" s="252">
        <f t="shared" ref="X102:BA102" si="86">IF(AND(X$39-$A102&gt;$V$26,SUM($W102:W102)&lt;&gt;$V102),$V102,0)</f>
        <v>0</v>
      </c>
      <c r="Y102" s="252">
        <f t="shared" si="86"/>
        <v>0</v>
      </c>
      <c r="Z102" s="252">
        <f t="shared" si="86"/>
        <v>3</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4.0</v>
      </c>
      <c r="W103" s="252">
        <f t="shared" si="24"/>
        <v>0</v>
      </c>
      <c r="X103" s="252">
        <f t="shared" ref="X103:BA103" si="87">IF(AND(X$39-$A103&gt;$V$26,SUM($W103:W103)&lt;&gt;$V103),$V103,0)</f>
        <v>0</v>
      </c>
      <c r="Y103" s="252">
        <f t="shared" si="87"/>
        <v>0</v>
      </c>
      <c r="Z103" s="252">
        <f t="shared" si="87"/>
        <v>0</v>
      </c>
      <c r="AA103" s="252">
        <f t="shared" si="87"/>
        <v>4</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7.2</v>
      </c>
      <c r="W104" s="252">
        <f t="shared" si="24"/>
        <v>0</v>
      </c>
      <c r="X104" s="252">
        <f t="shared" ref="X104:BA104" si="88">IF(AND(X$39-$A104&gt;$V$26,SUM($W104:W104)&lt;&gt;$V104),$V104,0)</f>
        <v>0</v>
      </c>
      <c r="Y104" s="252">
        <f t="shared" si="88"/>
        <v>0</v>
      </c>
      <c r="Z104" s="252">
        <f t="shared" si="88"/>
        <v>0</v>
      </c>
      <c r="AA104" s="252">
        <f t="shared" si="88"/>
        <v>0</v>
      </c>
      <c r="AB104" s="252">
        <f t="shared" si="88"/>
        <v>7.2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10.9</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10.9</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13.8</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13.8</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11.5</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11.5</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26.3</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26.3</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4.0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4</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9.0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9</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34.1</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34.1</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13.2</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13.2</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35.7</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35.7</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9.6</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9.6</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5.4</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5.4</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8.5</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8.5</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2.0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2</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8.0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8</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6.5</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6.5</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3.0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3</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2.5</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2.5</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8.0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8</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14.0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14</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6.0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6</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0</v>
      </c>
      <c r="AK46" s="252">
        <f t="shared" si="34"/>
        <v>0.8</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0.0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0</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0.8</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0.8</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0.4000000000000006</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