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<sst xmlns="http://schemas.openxmlformats.org/spreadsheetml/2006/main" count="3089" uniqueCount="1163">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</sst>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167" xfId="0" applyAlignment="1" applyFont="1" applyNumberFormat="1">
      <alignment readingOrder="0" vertical="bottom"/>
    </xf>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449968270"/>
        <c:axId val="1654977212"/>
      </c:barChart>
      <c:catAx>
        <c:axId val="4499682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54977212"/>
      </c:catAx>
      <c:valAx>
        <c:axId val="16549772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9968270"/>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650431073"/>
        <c:axId val="1502842320"/>
      </c:lineChart>
      <c:catAx>
        <c:axId val="65043107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02842320"/>
      </c:catAx>
      <c:valAx>
        <c:axId val="150284232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0431073"/>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98128012"/>
        <c:axId val="1613045087"/>
      </c:lineChart>
      <c:catAx>
        <c:axId val="9812801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13045087"/>
      </c:catAx>
      <c:valAx>
        <c:axId val="16130450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128012"/>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147114136"/>
        <c:axId val="136817282"/>
      </c:barChart>
      <c:catAx>
        <c:axId val="114711413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36817282"/>
      </c:catAx>
      <c:valAx>
        <c:axId val="13681728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7114136"/>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2013782468"/>
        <c:axId val="963597922"/>
      </c:lineChart>
      <c:catAx>
        <c:axId val="20137824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63597922"/>
      </c:catAx>
      <c:valAx>
        <c:axId val="9635979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3782468"/>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715116098"/>
        <c:axId val="1943394737"/>
      </c:lineChart>
      <c:catAx>
        <c:axId val="17151160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43394737"/>
      </c:catAx>
      <c:valAx>
        <c:axId val="19433947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5116098"/>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070836117"/>
        <c:axId val="1715103958"/>
      </c:lineChart>
      <c:catAx>
        <c:axId val="10708361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5103958"/>
      </c:catAx>
      <c:valAx>
        <c:axId val="17151039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0836117"/>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599586316"/>
        <c:axId val="257360429"/>
      </c:lineChart>
      <c:catAx>
        <c:axId val="15995863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57360429"/>
      </c:catAx>
      <c:valAx>
        <c:axId val="2573604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9586316"/>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328106533"/>
        <c:axId val="1342135341"/>
      </c:areaChart>
      <c:catAx>
        <c:axId val="13281065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342135341"/>
      </c:catAx>
      <c:valAx>
        <c:axId val="13421353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8106533"/>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610506049"/>
        <c:axId val="638875737"/>
      </c:lineChart>
      <c:catAx>
        <c:axId val="161050604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638875737"/>
      </c:catAx>
      <c:valAx>
        <c:axId val="6388757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0506049"/>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088019966"/>
        <c:axId val="838289219"/>
      </c:lineChart>
      <c:catAx>
        <c:axId val="10880199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838289219"/>
      </c:catAx>
      <c:valAx>
        <c:axId val="838289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8019966"/>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2038112554"/>
        <c:axId val="2055187097"/>
      </c:lineChart>
      <c:catAx>
        <c:axId val="20381125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55187097"/>
      </c:catAx>
      <c:valAx>
        <c:axId val="20551870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8112554"/>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532161262"/>
        <c:axId val="310084982"/>
      </c:lineChart>
      <c:catAx>
        <c:axId val="5321612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310084982"/>
      </c:catAx>
      <c:valAx>
        <c:axId val="3100849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2161262"/>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570355558"/>
        <c:axId val="2114878637"/>
      </c:scatterChart>
      <c:valAx>
        <c:axId val="5703555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4878637"/>
      </c:valAx>
      <c:valAx>
        <c:axId val="21148786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0355558"/>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703462340"/>
        <c:axId val="1086640094"/>
      </c:lineChart>
      <c:catAx>
        <c:axId val="17034623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6640094"/>
      </c:catAx>
      <c:valAx>
        <c:axId val="1086640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3462340"/>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527203873"/>
        <c:axId val="1690533053"/>
      </c:lineChart>
      <c:catAx>
        <c:axId val="15272038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90533053"/>
      </c:catAx>
      <c:valAx>
        <c:axId val="16905330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7203873"/>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741096126"/>
        <c:axId val="1260113060"/>
      </c:lineChart>
      <c:catAx>
        <c:axId val="174109612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60113060"/>
      </c:catAx>
      <c:valAx>
        <c:axId val="12601130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41096126"/>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586592278"/>
        <c:axId val="58903562"/>
      </c:lineChart>
      <c:catAx>
        <c:axId val="58659227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58903562"/>
      </c:catAx>
      <c:valAx>
        <c:axId val="5890356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6592278"/>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2068561870"/>
        <c:axId val="1465727771"/>
      </c:lineChart>
      <c:catAx>
        <c:axId val="20685618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65727771"/>
      </c:catAx>
      <c:valAx>
        <c:axId val="14657277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8561870"/>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910434495"/>
        <c:axId val="319060746"/>
      </c:lineChart>
      <c:catAx>
        <c:axId val="9104344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19060746"/>
      </c:catAx>
      <c:valAx>
        <c:axId val="319060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0434495"/>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437908768"/>
        <c:axId val="1072620056"/>
      </c:lineChart>
      <c:catAx>
        <c:axId val="14379087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72620056"/>
      </c:catAx>
      <c:valAx>
        <c:axId val="10726200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7908768"/>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495772975"/>
        <c:axId val="429595429"/>
      </c:scatterChart>
      <c:valAx>
        <c:axId val="14957729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9595429"/>
      </c:valAx>
      <c:valAx>
        <c:axId val="4295954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5772975"/>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654301413"/>
        <c:axId val="522589997"/>
      </c:scatterChart>
      <c:valAx>
        <c:axId val="165430141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2589997"/>
      </c:valAx>
      <c:valAx>
        <c:axId val="522589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4301413"/>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410198501"/>
        <c:axId val="1242284257"/>
      </c:scatterChart>
      <c:valAx>
        <c:axId val="4101985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2284257"/>
      </c:valAx>
      <c:valAx>
        <c:axId val="1242284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0198501"/>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1998700713"/>
        <c:axId val="128548267"/>
      </c:lineChart>
      <c:catAx>
        <c:axId val="19987007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8548267"/>
      </c:catAx>
      <c:valAx>
        <c:axId val="1285482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8700713"/>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533533471"/>
        <c:axId val="892355752"/>
      </c:lineChart>
      <c:catAx>
        <c:axId val="153353347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92355752"/>
      </c:catAx>
      <c:valAx>
        <c:axId val="892355752"/>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3533471"/>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77288796"/>
        <c:axId val="1019441567"/>
      </c:lineChart>
      <c:catAx>
        <c:axId val="17728879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19441567"/>
      </c:catAx>
      <c:valAx>
        <c:axId val="101944156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288796"/>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863071713"/>
        <c:axId val="2049167486"/>
      </c:scatterChart>
      <c:valAx>
        <c:axId val="186307171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9167486"/>
      </c:valAx>
      <c:valAx>
        <c:axId val="2049167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3071713"/>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419406049"/>
        <c:axId val="484959104"/>
      </c:scatterChart>
      <c:valAx>
        <c:axId val="4194060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4959104"/>
      </c:valAx>
      <c:valAx>
        <c:axId val="4849591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9406049"/>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374778137"/>
        <c:axId val="1257555456"/>
      </c:lineChart>
      <c:catAx>
        <c:axId val="37477813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57555456"/>
      </c:catAx>
      <c:valAx>
        <c:axId val="1257555456"/>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74778137"/>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545662596"/>
        <c:axId val="1632950140"/>
      </c:scatterChart>
      <c:valAx>
        <c:axId val="5456625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2950140"/>
      </c:valAx>
      <c:valAx>
        <c:axId val="16329501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5662596"/>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494142302"/>
        <c:axId val="1122517661"/>
      </c:scatterChart>
      <c:valAx>
        <c:axId val="4941423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2517661"/>
      </c:valAx>
      <c:valAx>
        <c:axId val="11225176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4142302"/>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902782187"/>
        <c:axId val="685717381"/>
      </c:lineChart>
      <c:catAx>
        <c:axId val="19027821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685717381"/>
      </c:catAx>
      <c:valAx>
        <c:axId val="68571738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02782187"/>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747679054"/>
        <c:axId val="316282684"/>
      </c:lineChart>
      <c:catAx>
        <c:axId val="17476790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316282684"/>
      </c:catAx>
      <c:valAx>
        <c:axId val="31628268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47679054"/>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685059628"/>
        <c:axId val="1277371787"/>
      </c:lineChart>
      <c:catAx>
        <c:axId val="6850596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277371787"/>
      </c:catAx>
      <c:valAx>
        <c:axId val="127737178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85059628"/>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618464586"/>
        <c:axId val="1598624578"/>
      </c:lineChart>
      <c:catAx>
        <c:axId val="16184645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598624578"/>
      </c:catAx>
      <c:valAx>
        <c:axId val="159862457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18464586"/>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965066010"/>
        <c:axId val="1259150850"/>
      </c:scatterChart>
      <c:valAx>
        <c:axId val="96506601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59150850"/>
      </c:valAx>
      <c:valAx>
        <c:axId val="125915085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65066010"/>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38790605"/>
        <c:axId val="1329845648"/>
      </c:scatterChart>
      <c:valAx>
        <c:axId val="13879060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29845648"/>
      </c:valAx>
      <c:valAx>
        <c:axId val="132984564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8790605"/>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669935066"/>
        <c:axId val="1251211343"/>
      </c:scatterChart>
      <c:valAx>
        <c:axId val="66993506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51211343"/>
      </c:valAx>
      <c:valAx>
        <c:axId val="125121134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69935066"/>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612822894"/>
        <c:axId val="834878347"/>
      </c:scatterChart>
      <c:valAx>
        <c:axId val="16128228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4878347"/>
      </c:valAx>
      <c:valAx>
        <c:axId val="8348783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2822894"/>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673503878"/>
        <c:axId val="1775820197"/>
      </c:scatterChart>
      <c:valAx>
        <c:axId val="16735038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5820197"/>
      </c:valAx>
      <c:valAx>
        <c:axId val="17758201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3503878"/>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2043603872"/>
        <c:axId val="909924999"/>
      </c:lineChart>
      <c:catAx>
        <c:axId val="20436038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09924999"/>
      </c:catAx>
      <c:valAx>
        <c:axId val="9099249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3603872"/>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227273653"/>
        <c:axId val="1540955155"/>
      </c:scatterChart>
      <c:valAx>
        <c:axId val="2272736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0955155"/>
      </c:valAx>
      <c:valAx>
        <c:axId val="15409551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7273653"/>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2054075858"/>
        <c:axId val="91384969"/>
      </c:scatterChart>
      <c:valAx>
        <c:axId val="20540758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384969"/>
      </c:valAx>
      <c:valAx>
        <c:axId val="913849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4075858"/>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807136331"/>
        <c:axId val="1057646280"/>
      </c:lineChart>
      <c:catAx>
        <c:axId val="18071363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57646280"/>
      </c:catAx>
      <c:valAx>
        <c:axId val="10576462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7136331"/>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69179851"/>
        <c:axId val="470134291"/>
      </c:scatterChart>
      <c:valAx>
        <c:axId val="691798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470134291"/>
      </c:valAx>
      <c:valAx>
        <c:axId val="4701342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69179851"/>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2050053290"/>
        <c:axId val="1599864027"/>
      </c:scatterChart>
      <c:valAx>
        <c:axId val="20500532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9864027"/>
      </c:valAx>
      <c:valAx>
        <c:axId val="1599864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0053290"/>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2145130097"/>
        <c:axId val="1033848314"/>
      </c:scatterChart>
      <c:valAx>
        <c:axId val="21451300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3848314"/>
      </c:valAx>
      <c:valAx>
        <c:axId val="10338483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45130097"/>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66359379"/>
        <c:axId val="330369764"/>
      </c:scatterChart>
      <c:valAx>
        <c:axId val="1663593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0369764"/>
      </c:valAx>
      <c:valAx>
        <c:axId val="3303697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359379"/>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632390408"/>
        <c:axId val="1814328029"/>
      </c:scatterChart>
      <c:valAx>
        <c:axId val="6323904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4328029"/>
      </c:valAx>
      <c:valAx>
        <c:axId val="1814328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2390408"/>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388138345"/>
        <c:axId val="186313108"/>
      </c:scatterChart>
      <c:valAx>
        <c:axId val="13881383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313108"/>
      </c:valAx>
      <c:valAx>
        <c:axId val="1863131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8138345"/>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2085443379"/>
        <c:axId val="1387249769"/>
      </c:scatterChart>
      <c:valAx>
        <c:axId val="20854433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7249769"/>
      </c:valAx>
      <c:valAx>
        <c:axId val="13872497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5443379"/>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911852072"/>
        <c:axId val="1200596210"/>
      </c:scatterChart>
      <c:valAx>
        <c:axId val="9118520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0596210"/>
      </c:valAx>
      <c:valAx>
        <c:axId val="12005962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1852072"/>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722136869"/>
        <c:axId val="1860220976"/>
      </c:scatterChart>
      <c:valAx>
        <c:axId val="17221368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0220976"/>
      </c:valAx>
      <c:valAx>
        <c:axId val="1860220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2136869"/>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946050148"/>
        <c:axId val="1971283028"/>
      </c:scatterChart>
      <c:valAx>
        <c:axId val="9460501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1283028"/>
      </c:valAx>
      <c:valAx>
        <c:axId val="1971283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6050148"/>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124692392"/>
        <c:axId val="616592277"/>
      </c:lineChart>
      <c:catAx>
        <c:axId val="11246923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16592277"/>
      </c:catAx>
      <c:valAx>
        <c:axId val="616592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4692392"/>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900503060"/>
        <c:axId val="1550524928"/>
      </c:lineChart>
      <c:catAx>
        <c:axId val="19005030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50524928"/>
      </c:catAx>
      <c:valAx>
        <c:axId val="1550524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0503060"/>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534617473"/>
        <c:axId val="100030489"/>
      </c:lineChart>
      <c:catAx>
        <c:axId val="5346174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0030489"/>
      </c:catAx>
      <c:valAx>
        <c:axId val="1000304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4617473"/>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291659834"/>
        <c:axId val="1407725099"/>
      </c:lineChart>
      <c:catAx>
        <c:axId val="129165983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07725099"/>
      </c:catAx>
      <c:valAx>
        <c:axId val="14077250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91659834"/>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522340585"/>
        <c:axId val="248630339"/>
      </c:scatterChart>
      <c:valAx>
        <c:axId val="5223405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8630339"/>
      </c:valAx>
      <c:valAx>
        <c:axId val="2486303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2340585"/>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2132904920"/>
        <c:axId val="1767183595"/>
      </c:lineChart>
      <c:catAx>
        <c:axId val="21329049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67183595"/>
      </c:catAx>
      <c:valAx>
        <c:axId val="17671835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2904920"/>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363664647"/>
        <c:axId val="1956571929"/>
      </c:lineChart>
      <c:catAx>
        <c:axId val="136366464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956571929"/>
      </c:catAx>
      <c:valAx>
        <c:axId val="195657192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363664647"/>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557573507"/>
        <c:axId val="1260869128"/>
      </c:lineChart>
      <c:catAx>
        <c:axId val="15575735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60869128"/>
      </c:catAx>
      <c:valAx>
        <c:axId val="12608691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7573507"/>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609136890"/>
        <c:axId val="943825177"/>
      </c:scatterChart>
      <c:valAx>
        <c:axId val="16091368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3825177"/>
      </c:valAx>
      <c:valAx>
        <c:axId val="9438251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9136890"/>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952989389"/>
        <c:axId val="1463646410"/>
      </c:scatterChart>
      <c:valAx>
        <c:axId val="9529893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3646410"/>
      </c:valAx>
      <c:valAx>
        <c:axId val="14636464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2989389"/>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568574214"/>
        <c:axId val="1434258310"/>
      </c:scatterChart>
      <c:valAx>
        <c:axId val="15685742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4258310"/>
      </c:valAx>
      <c:valAx>
        <c:axId val="14342583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8574214"/>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635412157"/>
        <c:axId val="1438578814"/>
      </c:scatterChart>
      <c:valAx>
        <c:axId val="16354121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8578814"/>
      </c:valAx>
      <c:valAx>
        <c:axId val="14385788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5412157"/>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283562767"/>
        <c:axId val="669332546"/>
      </c:scatterChart>
      <c:valAx>
        <c:axId val="12835627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9332546"/>
      </c:valAx>
      <c:valAx>
        <c:axId val="6693325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3562767"/>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669287480"/>
        <c:axId val="765640463"/>
      </c:scatterChart>
      <c:valAx>
        <c:axId val="6692874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65640463"/>
      </c:valAx>
      <c:valAx>
        <c:axId val="7656404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9287480"/>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170712805"/>
        <c:axId val="335240147"/>
      </c:scatterChart>
      <c:valAx>
        <c:axId val="11707128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5240147"/>
      </c:valAx>
      <c:valAx>
        <c:axId val="3352401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0712805"/>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250610303"/>
        <c:axId val="2030549762"/>
      </c:scatterChart>
      <c:valAx>
        <c:axId val="12506103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0549762"/>
      </c:valAx>
      <c:valAx>
        <c:axId val="2030549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0610303"/>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662228854"/>
        <c:axId val="1339043518"/>
      </c:scatterChart>
      <c:valAx>
        <c:axId val="16622288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9043518"/>
      </c:valAx>
      <c:valAx>
        <c:axId val="13390435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2228854"/>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34772433"/>
        <c:axId val="728033539"/>
      </c:lineChart>
      <c:catAx>
        <c:axId val="347724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28033539"/>
      </c:catAx>
      <c:valAx>
        <c:axId val="728033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772433"/>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515116935"/>
        <c:axId val="1879438932"/>
      </c:lineChart>
      <c:catAx>
        <c:axId val="15151169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79438932"/>
      </c:catAx>
      <c:valAx>
        <c:axId val="18794389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5116935"/>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654067803"/>
        <c:axId val="480416595"/>
      </c:lineChart>
      <c:catAx>
        <c:axId val="65406780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480416595"/>
      </c:catAx>
      <c:valAx>
        <c:axId val="48041659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654067803"/>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923555682"/>
        <c:axId val="1462931354"/>
      </c:scatterChart>
      <c:valAx>
        <c:axId val="19235556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2931354"/>
      </c:valAx>
      <c:valAx>
        <c:axId val="14629313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3555682"/>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676893059"/>
        <c:axId val="1586559794"/>
      </c:scatterChart>
      <c:valAx>
        <c:axId val="167689305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586559794"/>
      </c:valAx>
      <c:valAx>
        <c:axId val="158655979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676893059"/>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860556230"/>
        <c:axId val="208946009"/>
      </c:scatterChart>
      <c:valAx>
        <c:axId val="86055623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08946009"/>
      </c:valAx>
      <c:valAx>
        <c:axId val="20894600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860556230"/>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1893.83750244674</v>
      </c>
      <c r="I3">
        <v>15.3714673354829</v>
      </c>
      <c r="J3" s="41">
        <f t="shared" ref="J3:J13" si="1">I3/sum(I$3:I$13,I$15)</f>
        <v>0.1499960578</v>
      </c>
      <c r="K3" s="43"/>
      <c r="L3" s="32"/>
      <c r="M3" s="32"/>
      <c r="N3" s="32"/>
    </row>
    <row r="4" ht="15.75" customHeight="1">
      <c r="A4" s="38" t="s">
        <v>153</v>
      </c>
      <c r="B4" s="39">
        <v>0.1176</v>
      </c>
      <c r="C4" s="40">
        <v>0.181</v>
      </c>
      <c r="D4" s="41"/>
      <c r="E4" s="24"/>
      <c r="F4" s="24"/>
      <c r="G4" s="42" t="s">
        <v>153</v>
      </c>
      <c r="H4">
        <v>3571.03703641012</v>
      </c>
      <c r="I4">
        <v>29.718170217005</v>
      </c>
      <c r="J4" s="41">
        <f t="shared" si="1"/>
        <v>0.2899923788</v>
      </c>
      <c r="K4" s="43"/>
      <c r="L4" s="32"/>
      <c r="M4" s="32"/>
      <c r="N4" s="32"/>
    </row>
    <row r="5" ht="15.75" customHeight="1">
      <c r="A5" s="44" t="s">
        <v>154</v>
      </c>
      <c r="B5" s="22" t="s">
        <v>155</v>
      </c>
      <c r="C5" s="45" t="s">
        <v>156</v>
      </c>
      <c r="D5" s="41"/>
      <c r="E5" s="24"/>
      <c r="F5" s="24"/>
      <c r="G5" s="46" t="s">
        <v>157</v>
      </c>
      <c r="H5">
        <v>6936.59388603948</v>
      </c>
      <c r="I5">
        <v>28.7375671762379</v>
      </c>
      <c r="J5" s="41">
        <f t="shared" si="1"/>
        <v>0.2804235727</v>
      </c>
      <c r="K5" s="43"/>
      <c r="L5" s="32"/>
      <c r="M5" s="32"/>
      <c r="N5" s="32"/>
    </row>
    <row r="6" ht="15.75" customHeight="1">
      <c r="A6" s="44" t="s">
        <v>158</v>
      </c>
      <c r="B6" s="47" t="s">
        <v>159</v>
      </c>
      <c r="C6" s="48" t="s">
        <v>159</v>
      </c>
      <c r="D6" s="41"/>
      <c r="E6" s="24"/>
      <c r="F6" s="24"/>
      <c r="G6" s="46" t="s">
        <v>158</v>
      </c>
      <c r="H6">
        <v>6627.2843331866</v>
      </c>
      <c r="I6">
        <v>3.03566568088861</v>
      </c>
      <c r="J6" s="41">
        <f t="shared" si="1"/>
        <v>0.02962227841</v>
      </c>
      <c r="K6" s="43"/>
      <c r="L6" s="32"/>
      <c r="M6" s="32"/>
      <c r="N6" s="32"/>
    </row>
    <row r="7" ht="15.75" customHeight="1">
      <c r="A7" s="38" t="s">
        <v>160</v>
      </c>
      <c r="B7" s="39">
        <v>0.055</v>
      </c>
      <c r="C7" s="40">
        <v>0.07970868105778128</v>
      </c>
      <c r="D7" s="41"/>
      <c r="E7" s="24"/>
      <c r="F7" s="24"/>
      <c r="G7" s="42" t="s">
        <v>160</v>
      </c>
      <c r="H7">
        <v>276.675542064429</v>
      </c>
      <c r="I7">
        <v>2.0495289804831</v>
      </c>
      <c r="J7" s="41">
        <f t="shared" si="1"/>
        <v>0.0199994744</v>
      </c>
      <c r="K7" s="43"/>
      <c r="L7" s="32"/>
      <c r="M7" s="32"/>
      <c r="N7" s="32"/>
    </row>
    <row r="8" ht="15.75" customHeight="1">
      <c r="A8" s="44" t="s">
        <v>161</v>
      </c>
      <c r="B8" s="39">
        <v>0.1442</v>
      </c>
      <c r="C8" s="40">
        <v>0.026480274320664382</v>
      </c>
      <c r="D8" s="41"/>
      <c r="E8" s="24"/>
      <c r="F8" s="24"/>
      <c r="G8" s="46" t="s">
        <v>161</v>
      </c>
      <c r="H8">
        <v>5449.33987569789</v>
      </c>
      <c r="I8">
        <v>12.295239322165</v>
      </c>
      <c r="J8" s="41">
        <f t="shared" si="1"/>
        <v>0.1199779688</v>
      </c>
      <c r="K8" s="43"/>
      <c r="L8" s="32"/>
      <c r="M8" s="32"/>
      <c r="N8" s="32"/>
    </row>
    <row r="9" ht="15.75" customHeight="1">
      <c r="A9" s="38" t="s">
        <v>162</v>
      </c>
      <c r="B9" s="39">
        <v>0.0824</v>
      </c>
      <c r="C9" s="40">
        <v>0.07728600020376007</v>
      </c>
      <c r="D9" s="41"/>
      <c r="E9" s="24"/>
      <c r="F9" s="24"/>
      <c r="G9" s="42" t="s">
        <v>162</v>
      </c>
      <c r="H9">
        <v>2810.72519927962</v>
      </c>
      <c r="I9">
        <v>9.22216406889418</v>
      </c>
      <c r="J9" s="41">
        <f t="shared" si="1"/>
        <v>0.08999064467</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136.635624575306</v>
      </c>
      <c r="I13">
        <v>1.02476449024076</v>
      </c>
      <c r="J13" s="41">
        <f t="shared" si="1"/>
        <v>0.0099997372</v>
      </c>
      <c r="K13" s="43"/>
      <c r="L13" s="32"/>
      <c r="M13" s="32"/>
      <c r="N13" s="32"/>
    </row>
    <row r="14" ht="15.75" customHeight="1">
      <c r="A14" s="38" t="s">
        <v>168</v>
      </c>
      <c r="B14" s="39">
        <v>0.002</v>
      </c>
      <c r="C14" s="40">
        <v>0.003</v>
      </c>
      <c r="D14" s="41"/>
      <c r="E14" s="24"/>
      <c r="F14" s="24"/>
      <c r="G14" s="42" t="s">
        <v>169</v>
      </c>
      <c r="H14">
        <v>1370.90142636057</v>
      </c>
      <c r="I14">
        <v>0.0494614015015286</v>
      </c>
      <c r="J14" s="41"/>
      <c r="K14" s="43"/>
      <c r="L14" s="32"/>
      <c r="M14" s="32"/>
      <c r="N14" s="32"/>
    </row>
    <row r="15" ht="15.75" customHeight="1">
      <c r="A15" s="53" t="s">
        <v>169</v>
      </c>
      <c r="B15" s="54" t="s">
        <v>170</v>
      </c>
      <c r="C15" s="41"/>
      <c r="D15" s="41"/>
      <c r="E15" s="24"/>
      <c r="F15" s="24"/>
      <c r="G15" s="55" t="s">
        <v>171</v>
      </c>
      <c r="H15">
        <v>418.687788121718</v>
      </c>
      <c r="I15">
        <v>1.02457490092058</v>
      </c>
      <c r="J15" s="41">
        <f>I15/sum(I$3:I$13,I$15)</f>
        <v>0.009997887172</v>
      </c>
      <c r="K15" s="43"/>
      <c r="L15" s="32"/>
      <c r="M15" s="32"/>
      <c r="N15" s="32"/>
    </row>
    <row r="16" ht="15.75" customHeight="1">
      <c r="A16" s="56" t="s">
        <v>172</v>
      </c>
      <c r="B16" s="32"/>
      <c r="C16" s="32"/>
      <c r="D16" s="41"/>
      <c r="E16" s="24"/>
      <c r="F16" s="24"/>
      <c r="G16" s="57" t="s">
        <v>173</v>
      </c>
      <c r="H16">
        <v>150.0</v>
      </c>
      <c r="I16">
        <v>0.0</v>
      </c>
      <c r="J16" s="32"/>
      <c r="K16" s="43"/>
      <c r="L16" s="32"/>
      <c r="M16" s="32"/>
      <c r="N16" s="32"/>
    </row>
    <row r="17" ht="15.75" customHeight="1">
      <c r="A17" s="32"/>
      <c r="B17" s="32"/>
      <c r="C17" s="32"/>
      <c r="D17" s="32"/>
      <c r="E17" s="32"/>
      <c r="F17" s="52"/>
      <c r="G17" s="57" t="s">
        <v>174</v>
      </c>
      <c r="H17">
        <v>205.0</v>
      </c>
      <c r="I17">
        <v>0.0</v>
      </c>
      <c r="J17" s="32"/>
      <c r="K17" s="43"/>
      <c r="L17" s="32"/>
      <c r="M17" s="32"/>
      <c r="N17" s="32"/>
    </row>
    <row r="18" ht="15.75" customHeight="1">
      <c r="A18" s="32"/>
      <c r="B18" s="32"/>
      <c r="C18" s="32"/>
      <c r="D18" s="32"/>
      <c r="E18" s="32"/>
      <c r="F18" s="32"/>
      <c r="G18" s="58" t="s">
        <v>175</v>
      </c>
      <c r="H18">
        <v>0.0328444123036724</v>
      </c>
      <c r="I18">
        <v>0.0</v>
      </c>
      <c r="J18" s="32"/>
      <c r="K18" s="43"/>
      <c r="L18" s="32"/>
      <c r="M18" s="32"/>
      <c r="N18" s="32"/>
    </row>
    <row r="19" ht="15.75" customHeight="1">
      <c r="A19" s="24"/>
      <c r="B19" s="24"/>
      <c r="C19" s="24"/>
      <c r="D19" s="32"/>
      <c r="E19" s="32"/>
      <c r="F19" s="32"/>
      <c r="G19" s="58" t="s">
        <v>176</v>
      </c>
      <c r="H19">
        <v>0.0179822987296636</v>
      </c>
      <c r="I19">
        <v>0.0</v>
      </c>
      <c r="J19" s="32"/>
      <c r="K19" s="43"/>
      <c r="L19" s="32"/>
      <c r="M19" s="32"/>
      <c r="N19" s="32"/>
    </row>
    <row r="20" ht="16.5" customHeight="1">
      <c r="A20" s="59"/>
      <c r="B20" s="60"/>
      <c r="C20" s="43"/>
      <c r="D20" s="32"/>
      <c r="E20" s="32"/>
      <c r="F20" s="32"/>
      <c r="G20" s="57" t="s">
        <v>177</v>
      </c>
      <c r="H20">
        <v>22290.9312357</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0.284662710280201</v>
      </c>
      <c r="I21">
        <v>0.0</v>
      </c>
      <c r="J21" s="43"/>
      <c r="K21" s="43"/>
      <c r="L21" s="43"/>
      <c r="M21" s="43"/>
      <c r="N21" s="43"/>
    </row>
    <row r="22" ht="15.75" customHeight="1">
      <c r="A22" s="59" t="s">
        <v>180</v>
      </c>
      <c r="B22" s="64">
        <f>'Inflation GDP Population'!U15</f>
        <v>0.01974797033</v>
      </c>
      <c r="C22" s="32"/>
      <c r="D22" s="32"/>
      <c r="E22" s="32"/>
      <c r="F22" s="32"/>
      <c r="G22" s="57" t="s">
        <v>181</v>
      </c>
      <c r="H22">
        <v>1.526404855</v>
      </c>
      <c r="I22">
        <v>0.0</v>
      </c>
      <c r="J22" s="32"/>
      <c r="K22" s="32"/>
      <c r="L22" s="32"/>
      <c r="M22" s="32"/>
      <c r="N22" s="32"/>
    </row>
    <row r="23" ht="15.75" customHeight="1">
      <c r="A23" s="65" t="s">
        <v>182</v>
      </c>
      <c r="B23" s="66" t="s">
        <v>183</v>
      </c>
      <c r="C23" s="32"/>
      <c r="D23" s="32"/>
      <c r="E23" s="32"/>
      <c r="F23" s="32"/>
      <c r="G23" s="57" t="s">
        <v>184</v>
      </c>
      <c r="H23">
        <v>4230.517091</v>
      </c>
      <c r="I23">
        <v>0.0</v>
      </c>
      <c r="J23" s="32"/>
      <c r="K23" s="32"/>
      <c r="L23" s="32"/>
      <c r="M23" s="32"/>
      <c r="N23" s="32"/>
    </row>
    <row r="24" ht="15.75" customHeight="1">
      <c r="A24" s="67" t="s">
        <v>152</v>
      </c>
      <c r="B24" s="68">
        <f t="shared" ref="B24:B26" si="2">if(H3&gt;0,I3*1000000/(H3*8760),0)</f>
        <v>0.9265492482</v>
      </c>
      <c r="C24" s="32"/>
      <c r="D24" s="32"/>
      <c r="E24" s="32"/>
      <c r="F24" s="32"/>
      <c r="G24" s="57" t="s">
        <v>185</v>
      </c>
      <c r="H24">
        <v>117.4750747</v>
      </c>
      <c r="I24">
        <v>0.0</v>
      </c>
      <c r="J24" s="32"/>
      <c r="K24" s="32"/>
      <c r="L24" s="32"/>
      <c r="M24" s="32"/>
      <c r="N24" s="32"/>
    </row>
    <row r="25" ht="15.75" customHeight="1">
      <c r="A25" s="67" t="s">
        <v>153</v>
      </c>
      <c r="B25" s="68">
        <f t="shared" si="2"/>
        <v>0.95</v>
      </c>
      <c r="C25" s="32"/>
      <c r="D25" s="32"/>
      <c r="E25" s="32"/>
      <c r="F25" s="32"/>
      <c r="G25" s="57" t="s">
        <v>186</v>
      </c>
      <c r="H25">
        <v>4230.517091</v>
      </c>
      <c r="I25">
        <v>0.0</v>
      </c>
      <c r="J25" s="32"/>
      <c r="K25" s="32"/>
      <c r="L25" s="32"/>
      <c r="M25" s="32"/>
      <c r="N25" s="32"/>
    </row>
    <row r="26" ht="15.75" customHeight="1">
      <c r="A26" s="69" t="s">
        <v>157</v>
      </c>
      <c r="B26" s="68">
        <f t="shared" si="2"/>
        <v>0.472933006</v>
      </c>
      <c r="C26" s="32"/>
      <c r="D26" s="32"/>
      <c r="E26" s="32"/>
      <c r="F26" s="32"/>
      <c r="G26" s="57" t="s">
        <v>187</v>
      </c>
      <c r="H26">
        <v>117.4750747</v>
      </c>
      <c r="I26">
        <v>0.0</v>
      </c>
      <c r="J26" s="32"/>
      <c r="K26" s="32"/>
      <c r="L26" s="32"/>
      <c r="M26" s="32"/>
      <c r="N26" s="32"/>
    </row>
    <row r="27" ht="15.75" customHeight="1">
      <c r="A27" s="70" t="s">
        <v>158</v>
      </c>
      <c r="B27" s="68">
        <f>if(H6&gt;0, I6*1000000/(H6*8760), 0)</f>
        <v>0.05228946892</v>
      </c>
      <c r="C27" s="32"/>
      <c r="D27" s="32"/>
      <c r="E27" s="32"/>
      <c r="F27" s="32"/>
      <c r="G27" s="32"/>
      <c r="J27" s="32"/>
      <c r="K27" s="32"/>
      <c r="L27" s="32"/>
      <c r="M27" s="32"/>
      <c r="N27" s="32"/>
    </row>
    <row r="28" ht="15.75" customHeight="1">
      <c r="A28" s="67" t="s">
        <v>160</v>
      </c>
      <c r="B28" s="68">
        <f>if(H7 &gt; 0, (I7*1000000/(H7*8760)), 0)</f>
        <v>0.8456276754</v>
      </c>
      <c r="C28" s="32"/>
      <c r="D28" s="32"/>
      <c r="E28" s="32"/>
      <c r="F28" s="32"/>
      <c r="G28" s="32"/>
      <c r="J28" s="32"/>
      <c r="K28" s="32"/>
      <c r="L28" s="32"/>
      <c r="M28" s="32"/>
      <c r="N28" s="32"/>
    </row>
    <row r="29" ht="15.75" customHeight="1">
      <c r="A29" s="71" t="s">
        <v>161</v>
      </c>
      <c r="B29" s="68">
        <f>if(H8&gt;0, I8*1000000/(H8*8760), 0)</f>
        <v>0.2575662676</v>
      </c>
      <c r="C29" s="32"/>
      <c r="D29" s="32"/>
      <c r="E29" s="32"/>
      <c r="F29" s="32"/>
      <c r="G29" s="32"/>
      <c r="J29" s="32"/>
      <c r="K29" s="32"/>
      <c r="L29" s="32"/>
      <c r="M29" s="32"/>
      <c r="N29" s="32"/>
    </row>
    <row r="30" ht="15.75" customHeight="1">
      <c r="A30" s="67" t="s">
        <v>162</v>
      </c>
      <c r="B30" s="68">
        <f t="shared" ref="B30:B31" si="3">if(H9&gt;0,I9*1000000/(H9*8760),0)</f>
        <v>0.3745504739</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0.8561621327</v>
      </c>
      <c r="C35" s="32"/>
      <c r="D35" s="32"/>
      <c r="E35" s="32"/>
      <c r="F35" s="32"/>
      <c r="G35" s="32"/>
      <c r="H35" s="32"/>
      <c r="I35" s="32"/>
      <c r="J35" s="32"/>
      <c r="K35" s="32"/>
      <c r="L35" s="32"/>
      <c r="M35" s="32"/>
      <c r="N35" s="32"/>
    </row>
    <row r="36" ht="15.75" customHeight="1">
      <c r="A36" s="74" t="s">
        <v>169</v>
      </c>
      <c r="B36" s="68">
        <f t="shared" si="4"/>
        <v>0.004118661343</v>
      </c>
      <c r="C36" s="32"/>
      <c r="D36" s="32"/>
      <c r="E36" s="32"/>
      <c r="F36" s="32"/>
      <c r="G36" s="32"/>
      <c r="H36" s="32"/>
      <c r="I36" s="32"/>
      <c r="J36" s="32"/>
      <c r="K36" s="32"/>
      <c r="L36" s="32"/>
      <c r="M36" s="32"/>
      <c r="N36" s="32"/>
    </row>
    <row r="37" ht="15.75" customHeight="1">
      <c r="A37" s="75" t="s">
        <v>172</v>
      </c>
      <c r="B37" s="68">
        <f t="shared" si="4"/>
        <v>0.2793504097</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22613.9</v>
      </c>
      <c r="E2" s="82">
        <f>sum(Model!D8,Model!D426,,Model!D427,Model!D672,Model!D897,Model!D1122,Model!D1349,Model!D1574,Model!D1799*0,Model!D2024,Model!D2247,Model!D3534)</f>
        <v>24261.8</v>
      </c>
      <c r="F2" s="82">
        <f>sum(Model!E8,Model!E426,,Model!E427,Model!E672,Model!E897,Model!E1122,Model!E1349,Model!E1574,Model!E1799*0,Model!E2024,Model!E2247,Model!E3534)</f>
        <v>27972.9</v>
      </c>
      <c r="G2" s="82">
        <f>sum(Model!F8,Model!F426,,Model!F427,Model!F672,Model!F897,Model!F1122,Model!F1349,Model!F1574,Model!F1799*0,Model!F2024,Model!F2247,Model!F3534)</f>
        <v>32791.6</v>
      </c>
      <c r="H2" s="82">
        <f>sum(Model!G8,Model!G426,,Model!G427,Model!G672,Model!G897,Model!G1122,Model!G1349,Model!G1574,Model!G1799*0,Model!G2024,Model!G2247,Model!G3534)</f>
        <v>34172.2</v>
      </c>
      <c r="I2" s="82">
        <f>sum(Model!H8,Model!H426,,Model!H427,Model!H672,Model!H897,Model!H1122,Model!H1349,Model!H1574,Model!H1799*0,Model!H2024,Model!H2247,Model!H3534)</f>
        <v>34962.3</v>
      </c>
      <c r="J2" s="82">
        <f>sum(Model!I8,Model!I426,,Model!I427,Model!I672,Model!I897,Model!I1122,Model!I1349,Model!I1574,Model!I1799*0,Model!I2024,Model!I2247,Model!I3534)</f>
        <v>36503.2</v>
      </c>
      <c r="K2" s="82">
        <f>sum(Model!J8,Model!J426,,Model!J427,Model!J672,Model!J897,Model!J1122,Model!J1349,Model!J1574,Model!J1799*0,Model!J2024,Model!J2247,Model!J3534)</f>
        <v>36613.2</v>
      </c>
      <c r="L2" s="82">
        <f>sum(Model!K8,Model!K426,,Model!K427,Model!K672,Model!K897,Model!K1122,Model!K1349,Model!K1574,Model!K1799*0,Model!K2024,Model!K2247,Model!K3534)</f>
        <v>37712.8</v>
      </c>
      <c r="M2" s="82">
        <f>sum(Model!L8,Model!L426,,Model!L427,Model!L672,Model!L897,Model!L1122,Model!L1349,Model!L1574,Model!L1799*0,Model!L2024,Model!L2247,Model!L3534)</f>
        <v>38337.4</v>
      </c>
      <c r="N2" s="82">
        <f>sum(Model!M8,Model!M426,,Model!M427,Model!M672,Model!M897,Model!M1122,Model!M1349,Model!M1574,Model!M1799*0,Model!M2024,Model!M2247,Model!M3534)</f>
        <v>38539.7</v>
      </c>
      <c r="O2" s="82">
        <f>sum(Model!N8,Model!N426,,Model!N427,Model!N672,Model!N897,Model!N1122,Model!N1349,Model!N1574,Model!N1799*0,Model!N2024,Model!N2247,Model!N3534)</f>
        <v>39554.8</v>
      </c>
      <c r="P2" s="82">
        <f>sum(Model!O8,Model!O426,,Model!O427,Model!O672,Model!O897,Model!O1122,Model!O1349,Model!O1574,Model!O1799*0,Model!O2024,Model!O2247,Model!O3534)</f>
        <v>40215.6</v>
      </c>
      <c r="Q2" s="82">
        <f>sum(Model!P8,Model!P426,,Model!P427,Model!P672,Model!P897,Model!P1122,Model!P1349,Model!P1574,Model!P1799*0,Model!P2024,Model!P2247,Model!P3534)</f>
        <v>40053.6</v>
      </c>
      <c r="R2" s="82">
        <f>sum(Model!Q8,Model!Q426,,Model!Q427,Model!Q672,Model!Q897,Model!Q1122,Model!Q1349,Model!Q1574,Model!Q1799*0,Model!Q2024,Model!Q2247,Model!Q3534)</f>
        <v>40377.8</v>
      </c>
      <c r="S2" s="82">
        <f>sum(Model!R8,Model!R426,,Model!R427,Model!R672,Model!R897,Model!R1122,Model!R1349,Model!R1574,Model!R1799*0,Model!R2024,Model!R2247,Model!R3534)</f>
        <v>40571.6</v>
      </c>
      <c r="T2" s="82">
        <f>sum(Model!S8,Model!S426,,Model!S427,Model!S672,Model!S897,Model!S1122,Model!S1349,Model!S1574,Model!S1799*0,Model!S2024,Model!S2247,Model!S3534)</f>
        <v>41039.5</v>
      </c>
      <c r="U2" s="82">
        <f>sum(Model!T8,Model!T426,,Model!T427,Model!T672,Model!T897,Model!T1122,Model!T1349,Model!T1574,Model!T1799*0,Model!T2024,Model!T2247,Model!T3534)</f>
        <v>40884.5</v>
      </c>
      <c r="V2" s="82">
        <f>sum(Model!U8,Model!U426,,Model!U427,Model!U672,Model!U897,Model!U1122,Model!U1349,Model!U1574,Model!U1799*0,Model!U2024,Model!U2247,Model!U3534)</f>
        <v>41063.6</v>
      </c>
      <c r="W2" s="82">
        <f>sum(Model!V8,Model!V426,,Model!V427,Model!V672,Model!V897,Model!V1122,Model!V1349,Model!V1574,Model!V1799*0,Model!V2024,Model!V2247,Model!V3534)</f>
        <v>41179</v>
      </c>
      <c r="X2" s="82">
        <f>sum(Model!W8,Model!W426,,Model!W427,Model!W672,Model!W897,Model!W1122,Model!W1349,Model!W1574,Model!W1799*0,Model!W2024,Model!W2247,Model!W3534)</f>
        <v>41179</v>
      </c>
      <c r="Y2" s="82">
        <f>sum(Model!X8,Model!X426,,Model!X427,Model!X672,Model!X897,Model!X1122,Model!X1349,Model!X1574,Model!X1799*0,Model!X2024,Model!X2247,Model!X3534)</f>
        <v>40743.72723</v>
      </c>
      <c r="Z2" s="82">
        <f>sum(Model!Y8,Model!Y426,,Model!Y427,Model!Y672,Model!Y897,Model!Y1122,Model!Y1349,Model!Y1574,Model!Y1799*0,Model!Y2024,Model!Y2247,Model!Y3534)</f>
        <v>40308.45445</v>
      </c>
      <c r="AA2" s="82">
        <f>sum(Model!Z8,Model!Z426,,Model!Z427,Model!Z672,Model!Z897,Model!Z1122,Model!Z1349,Model!Z1574,Model!Z1799*0,Model!Z2024,Model!Z2247,Model!Z3534)</f>
        <v>39873.18168</v>
      </c>
      <c r="AB2" s="82">
        <f>sum(Model!AA8,Model!AA426,,Model!AA427,Model!AA672,Model!AA897,Model!AA1122,Model!AA1349,Model!AA1574,Model!AA1799*0,Model!AA2024,Model!AA2247,Model!AA3534)</f>
        <v>39437.90891</v>
      </c>
      <c r="AC2" s="82">
        <f>sum(Model!AB8,Model!AB426,,Model!AB427,Model!AB672,Model!AB897,Model!AB1122,Model!AB1349,Model!AB1574,Model!AB1799*0,Model!AB2024,Model!AB2247,Model!AB3534)</f>
        <v>39002.63613</v>
      </c>
      <c r="AD2" s="82">
        <f>sum(Model!AC8,Model!AC426,,Model!AC427,Model!AC672,Model!AC897,Model!AC1122,Model!AC1349,Model!AC1574,Model!AC1799*0,Model!AC2024,Model!AC2247,Model!AC3534)</f>
        <v>38567.36336</v>
      </c>
      <c r="AE2" s="82">
        <f>sum(Model!AD8,Model!AD426,,Model!AD427,Model!AD672,Model!AD897,Model!AD1122,Model!AD1349,Model!AD1574,Model!AD1799*0,Model!AD2024,Model!AD2247,Model!AD3534)</f>
        <v>38132.09058</v>
      </c>
      <c r="AF2" s="82">
        <f>sum(Model!AE8,Model!AE426,,Model!AE427,Model!AE672,Model!AE897,Model!AE1122,Model!AE1349,Model!AE1574,Model!AE1799*0,Model!AE2024,Model!AE2247,Model!AE3534)</f>
        <v>37696.81781</v>
      </c>
      <c r="AG2" s="82">
        <f>sum(Model!AF8,Model!AF426,,Model!AF427,Model!AF672,Model!AF897,Model!AF1122,Model!AF1349,Model!AF1574,Model!AF1799*0,Model!AF2024,Model!AF2247,Model!AF3534)</f>
        <v>37261.54504</v>
      </c>
      <c r="AH2" s="82">
        <f>sum(Model!AG8,Model!AG426,,Model!AG427,Model!AG672,Model!AG897,Model!AG1122,Model!AG1349,Model!AG1574,Model!AG1799*0,Model!AG2024,Model!AG2247,Model!AG3534)</f>
        <v>36826.27226</v>
      </c>
      <c r="AI2" s="82">
        <f>sum(Model!AH8,Model!AH426,,Model!AH427,Model!AH672,Model!AH897,Model!AH1122,Model!AH1349,Model!AH1574,Model!AH1799*0,Model!AH2024,Model!AH2247,Model!AH3534)</f>
        <v>36390.99949</v>
      </c>
      <c r="AJ2" s="82">
        <f>sum(Model!AI8,Model!AI426,,Model!AI427,Model!AI672,Model!AI897,Model!AI1122,Model!AI1349,Model!AI1574,Model!AI1799*0,Model!AI2024,Model!AI2247,Model!AI3534)</f>
        <v>35955.72672</v>
      </c>
      <c r="AK2" s="82">
        <f>sum(Model!AJ8,Model!AJ426,,Model!AJ427,Model!AJ672,Model!AJ897,Model!AJ1122,Model!AJ1349,Model!AJ1574,Model!AJ1799*0,Model!AJ2024,Model!AJ2247,Model!AJ3534)</f>
        <v>35520.45394</v>
      </c>
      <c r="AL2" s="82">
        <f>sum(Model!AK8,Model!AK426,,Model!AK427,Model!AK672,Model!AK897,Model!AK1122,Model!AK1349,Model!AK1574,Model!AK1799*0,Model!AK2024,Model!AK2247,Model!AK3534)</f>
        <v>35085.18117</v>
      </c>
      <c r="AM2" s="82">
        <f>sum(Model!AL8,Model!AL426,,Model!AL427,Model!AL672,Model!AL897,Model!AL1122,Model!AL1349,Model!AL1574,Model!AL1799*0,Model!AL2024,Model!AL2247,Model!AL3534)</f>
        <v>34649.90839</v>
      </c>
      <c r="AN2" s="82">
        <f>sum(Model!AM8,Model!AM426,,Model!AM427,Model!AM672,Model!AM897,Model!AM1122,Model!AM1349,Model!AM1574,Model!AM1799*0,Model!AM2024,Model!AM2247,Model!AM3534)</f>
        <v>34214.63562</v>
      </c>
      <c r="AO2" s="82">
        <f>sum(Model!AN8,Model!AN426,,Model!AN427,Model!AN672,Model!AN897,Model!AN1122,Model!AN1349,Model!AN1574,Model!AN1799*0,Model!AN2024,Model!AN2247,Model!AN3534)</f>
        <v>33779.36285</v>
      </c>
      <c r="AP2" s="82">
        <f>sum(Model!AO8,Model!AO426,,Model!AO427,Model!AO672,Model!AO897,Model!AO1122,Model!AO1349,Model!AO1574,Model!AO1799*0,Model!AO2024,Model!AO2247,Model!AO3534)</f>
        <v>33344.09007</v>
      </c>
      <c r="AQ2" s="82">
        <f>sum(Model!AP8,Model!AP426,,Model!AP427,Model!AP672,Model!AP897,Model!AP1122,Model!AP1349,Model!AP1574,Model!AP1799*0,Model!AP2024,Model!AP2247,Model!AP3534)</f>
        <v>32908.8173</v>
      </c>
      <c r="AR2" s="82">
        <f>sum(Model!AQ8,Model!AQ426,,Model!AQ427,Model!AQ672,Model!AQ897,Model!AQ1122,Model!AQ1349,Model!AQ1574,Model!AQ1799*0,Model!AQ2024,Model!AQ2247,Model!AQ3534)</f>
        <v>32473.54453</v>
      </c>
      <c r="AS2" s="82">
        <f>sum(Model!AR8,Model!AR426,,Model!AR427,Model!AR672,Model!AR897,Model!AR1122,Model!AR1349,Model!AR1574,Model!AR1799*0,Model!AR2024,Model!AR2247,Model!AR3534)</f>
        <v>32038.27175</v>
      </c>
      <c r="AT2" s="82">
        <f>sum(Model!AS8,Model!AS426,,Model!AS427,Model!AS672,Model!AS897,Model!AS1122,Model!AS1349,Model!AS1574,Model!AS1799*0,Model!AS2024,Model!AS2247,Model!AS3534)</f>
        <v>31602.99898</v>
      </c>
      <c r="AU2" s="82">
        <f>sum(Model!AT8,Model!AT426,,Model!AT427,Model!AT672,Model!AT897,Model!AT1122,Model!AT1349,Model!AT1574,Model!AT1799*0,Model!AT2024,Model!AT2247,Model!AT3534)</f>
        <v>31167.7262</v>
      </c>
      <c r="AV2" s="82">
        <f>sum(Model!AU8,Model!AU426,,Model!AU427,Model!AU672,Model!AU897,Model!AU1122,Model!AU1349,Model!AU1574,Model!AU1799*0,Model!AU2024,Model!AU2247,Model!AU3534)</f>
        <v>30732.45343</v>
      </c>
      <c r="AW2" s="82">
        <f>sum(Model!AV8,Model!AV426,,Model!AV427,Model!AV672,Model!AV897,Model!AV1122,Model!AV1349,Model!AV1574,Model!AV1799*0,Model!AV2024,Model!AV2247,Model!AV3534)</f>
        <v>30297.18066</v>
      </c>
      <c r="AX2" s="82">
        <f>sum(Model!AW8,Model!AW426,,Model!AW427,Model!AW672,Model!AW897,Model!AW1122,Model!AW1349,Model!AW1574,Model!AW1799*0,Model!AW2024,Model!AW2247,Model!AW3534)</f>
        <v>29861.90788</v>
      </c>
      <c r="AY2" s="82">
        <f>sum(Model!AX8,Model!AX426,,Model!AX427,Model!AX672,Model!AX897,Model!AX1122,Model!AX1349,Model!AX1574,Model!AX1799*0,Model!AX2024,Model!AX2247,Model!AX3534)</f>
        <v>29426.63511</v>
      </c>
      <c r="AZ2" s="82">
        <f>sum(Model!AY8,Model!AY426,,Model!AY427,Model!AY672,Model!AY897,Model!AY1122,Model!AY1349,Model!AY1574,Model!AY1799*0,Model!AY2024,Model!AY2247,Model!AY3534)</f>
        <v>28991.36234</v>
      </c>
      <c r="BA2" s="82">
        <f>sum(Model!AZ8,Model!AZ426,,Model!AZ427,Model!AZ672,Model!AZ897,Model!AZ1122,Model!AZ1349,Model!AZ1574,Model!AZ1799*0,Model!AZ2024,Model!AZ2247,Model!AZ3534)</f>
        <v>28556.08956</v>
      </c>
      <c r="BB2" s="82">
        <f>sum(Model!BA8,Model!BA426,,Model!BA427,Model!BA672,Model!BA897,Model!BA1122,Model!BA1349,Model!BA1574,Model!BA1799*0,Model!BA2024,Model!BA2247,Model!BA3534)</f>
        <v>28120.81679</v>
      </c>
      <c r="BC2" s="83"/>
      <c r="BD2" s="83"/>
      <c r="BE2" s="83"/>
      <c r="BF2" s="83"/>
      <c r="BG2" s="83"/>
      <c r="BH2" s="83"/>
      <c r="BI2" s="83"/>
      <c r="BJ2" s="83"/>
      <c r="BK2" s="83"/>
      <c r="BL2" s="83"/>
      <c r="BM2" s="83"/>
      <c r="BN2" s="83"/>
      <c r="BO2" s="83"/>
      <c r="BP2" s="83"/>
    </row>
    <row r="3">
      <c r="A3" s="79" t="s">
        <v>194</v>
      </c>
      <c r="B3" s="80" t="s">
        <v>192</v>
      </c>
      <c r="C3" s="81" t="s">
        <v>195</v>
      </c>
      <c r="D3" s="82">
        <f>Model!C8</f>
        <v>9788.1</v>
      </c>
      <c r="E3" s="82">
        <f>Model!D8</f>
        <v>9788.1</v>
      </c>
      <c r="F3" s="82">
        <f>Model!E8</f>
        <v>9788.1</v>
      </c>
      <c r="G3" s="82">
        <f>Model!F8</f>
        <v>9788.1</v>
      </c>
      <c r="H3" s="82">
        <f>Model!G8</f>
        <v>9788.1</v>
      </c>
      <c r="I3" s="82">
        <f>Model!H8</f>
        <v>9788.1</v>
      </c>
      <c r="J3" s="82">
        <f>Model!I8</f>
        <v>10246.2</v>
      </c>
      <c r="K3" s="82">
        <f>Model!J8</f>
        <v>10246.2</v>
      </c>
      <c r="L3" s="82">
        <f>Model!K8</f>
        <v>10246.2</v>
      </c>
      <c r="M3" s="82">
        <f>Model!L8</f>
        <v>10704.3</v>
      </c>
      <c r="N3" s="82">
        <f>Model!M8</f>
        <v>10704.3</v>
      </c>
      <c r="O3" s="82">
        <f>Model!N8</f>
        <v>10704.3</v>
      </c>
      <c r="P3" s="82">
        <f>Model!O8</f>
        <v>10704.3</v>
      </c>
      <c r="Q3" s="82">
        <f>Model!P8</f>
        <v>10070.9</v>
      </c>
      <c r="R3" s="82">
        <f>Model!Q8</f>
        <v>10070.9</v>
      </c>
      <c r="S3" s="82">
        <f>Model!R8</f>
        <v>9782</v>
      </c>
      <c r="T3" s="82">
        <f>Model!S8</f>
        <v>9782</v>
      </c>
      <c r="U3" s="82">
        <f>Model!T8</f>
        <v>8858</v>
      </c>
      <c r="V3" s="82">
        <f>Model!U8</f>
        <v>8858</v>
      </c>
      <c r="W3" s="82">
        <f>Model!V8</f>
        <v>8858</v>
      </c>
      <c r="X3" s="82">
        <f>Model!W8</f>
        <v>8858</v>
      </c>
      <c r="Y3" s="82">
        <f>Model!X8</f>
        <v>8625.86125</v>
      </c>
      <c r="Z3" s="82">
        <f>Model!Y8</f>
        <v>8393.7225</v>
      </c>
      <c r="AA3" s="82">
        <f>Model!Z8</f>
        <v>8161.58375</v>
      </c>
      <c r="AB3" s="82">
        <f>Model!AA8</f>
        <v>7929.445</v>
      </c>
      <c r="AC3" s="82">
        <f>Model!AB8</f>
        <v>7697.30625</v>
      </c>
      <c r="AD3" s="82">
        <f>Model!AC8</f>
        <v>7465.1675</v>
      </c>
      <c r="AE3" s="82">
        <f>Model!AD8</f>
        <v>7233.028751</v>
      </c>
      <c r="AF3" s="82">
        <f>Model!AE8</f>
        <v>7000.890001</v>
      </c>
      <c r="AG3" s="82">
        <f>Model!AF8</f>
        <v>6768.751251</v>
      </c>
      <c r="AH3" s="82">
        <f>Model!AG8</f>
        <v>6536.612501</v>
      </c>
      <c r="AI3" s="82">
        <f>Model!AH8</f>
        <v>6304.473751</v>
      </c>
      <c r="AJ3" s="82">
        <f>Model!AI8</f>
        <v>6072.335001</v>
      </c>
      <c r="AK3" s="82">
        <f>Model!AJ8</f>
        <v>5840.196251</v>
      </c>
      <c r="AL3" s="82">
        <f>Model!AK8</f>
        <v>5608.057501</v>
      </c>
      <c r="AM3" s="82">
        <f>Model!AL8</f>
        <v>5375.918751</v>
      </c>
      <c r="AN3" s="82">
        <f>Model!AM8</f>
        <v>5143.780001</v>
      </c>
      <c r="AO3" s="82">
        <f>Model!AN8</f>
        <v>4911.641251</v>
      </c>
      <c r="AP3" s="82">
        <f>Model!AO8</f>
        <v>4679.502501</v>
      </c>
      <c r="AQ3" s="82">
        <f>Model!AP8</f>
        <v>4447.363752</v>
      </c>
      <c r="AR3" s="82">
        <f>Model!AQ8</f>
        <v>4215.225002</v>
      </c>
      <c r="AS3" s="82">
        <f>Model!AR8</f>
        <v>3983.086252</v>
      </c>
      <c r="AT3" s="82">
        <f>Model!AS8</f>
        <v>3750.947502</v>
      </c>
      <c r="AU3" s="82">
        <f>Model!AT8</f>
        <v>3518.808752</v>
      </c>
      <c r="AV3" s="82">
        <f>Model!AU8</f>
        <v>3286.670002</v>
      </c>
      <c r="AW3" s="82">
        <f>Model!AV8</f>
        <v>3054.531252</v>
      </c>
      <c r="AX3" s="82">
        <f>Model!AW8</f>
        <v>2822.392502</v>
      </c>
      <c r="AY3" s="82">
        <f>Model!AX8</f>
        <v>2590.253752</v>
      </c>
      <c r="AZ3" s="82">
        <f>Model!AY8</f>
        <v>2358.115002</v>
      </c>
      <c r="BA3" s="82">
        <f>Model!AZ8</f>
        <v>2125.976252</v>
      </c>
      <c r="BB3" s="82">
        <f>Model!BA8</f>
        <v>1893.837502</v>
      </c>
      <c r="BC3" s="82"/>
      <c r="BD3" s="83"/>
      <c r="BE3" s="83"/>
      <c r="BF3" s="83"/>
      <c r="BG3" s="83"/>
      <c r="BH3" s="83"/>
      <c r="BI3" s="83"/>
      <c r="BJ3" s="83"/>
      <c r="BK3" s="83"/>
      <c r="BL3" s="83"/>
      <c r="BM3" s="83"/>
      <c r="BN3" s="83"/>
      <c r="BO3" s="83"/>
      <c r="BP3" s="83"/>
    </row>
    <row r="4">
      <c r="A4" s="79" t="s">
        <v>196</v>
      </c>
      <c r="B4" s="80" t="s">
        <v>192</v>
      </c>
      <c r="C4" s="81" t="s">
        <v>197</v>
      </c>
      <c r="D4" s="82">
        <f>Model!C426</f>
        <v>895.1</v>
      </c>
      <c r="E4" s="82">
        <f>Model!D426</f>
        <v>2422.3</v>
      </c>
      <c r="F4" s="82">
        <f>Model!E426</f>
        <v>5414.6</v>
      </c>
      <c r="G4" s="82">
        <f>Model!F426</f>
        <v>9843.4</v>
      </c>
      <c r="H4" s="82">
        <f>Model!G426</f>
        <v>11168.5</v>
      </c>
      <c r="I4" s="82">
        <f>Model!H426</f>
        <v>11857.6</v>
      </c>
      <c r="J4" s="82">
        <f>Model!I426</f>
        <v>12806.7</v>
      </c>
      <c r="K4" s="82">
        <f>Model!J426</f>
        <v>12916.7</v>
      </c>
      <c r="L4" s="82">
        <f>Model!K426</f>
        <v>13575.1</v>
      </c>
      <c r="M4" s="82">
        <f>Model!L426</f>
        <v>13575.1</v>
      </c>
      <c r="N4" s="82">
        <f>Model!M426</f>
        <v>13575.1</v>
      </c>
      <c r="O4" s="82">
        <f>Model!N426</f>
        <v>13575.1</v>
      </c>
      <c r="P4" s="82">
        <f>Model!O426</f>
        <v>13575.1</v>
      </c>
      <c r="Q4" s="82">
        <f>Model!P426</f>
        <v>13575.1</v>
      </c>
      <c r="R4" s="82">
        <f>Model!Q426</f>
        <v>13575.1</v>
      </c>
      <c r="S4" s="82">
        <f>Model!R426</f>
        <v>13569.1</v>
      </c>
      <c r="T4" s="82">
        <f>Model!S426</f>
        <v>13569.1</v>
      </c>
      <c r="U4" s="82">
        <f>Model!T426</f>
        <v>13569.1</v>
      </c>
      <c r="V4" s="82">
        <f>Model!U426</f>
        <v>13569.1</v>
      </c>
      <c r="W4" s="82">
        <f>Model!V426</f>
        <v>13569.1</v>
      </c>
      <c r="X4" s="82">
        <f>Model!W426</f>
        <v>13569.1</v>
      </c>
      <c r="Y4" s="82">
        <f>Model!X426</f>
        <v>13348.01646</v>
      </c>
      <c r="Z4" s="82">
        <f>Model!Y426</f>
        <v>13126.93293</v>
      </c>
      <c r="AA4" s="82">
        <f>Model!Z426</f>
        <v>12905.84939</v>
      </c>
      <c r="AB4" s="82">
        <f>Model!AA426</f>
        <v>12684.76585</v>
      </c>
      <c r="AC4" s="82">
        <f>Model!AB426</f>
        <v>12463.68231</v>
      </c>
      <c r="AD4" s="82">
        <f>Model!AC426</f>
        <v>12242.59878</v>
      </c>
      <c r="AE4" s="82">
        <f>Model!AD426</f>
        <v>12021.51524</v>
      </c>
      <c r="AF4" s="82">
        <f>Model!AE426</f>
        <v>11800.4317</v>
      </c>
      <c r="AG4" s="82">
        <f>Model!AF426</f>
        <v>11579.34817</v>
      </c>
      <c r="AH4" s="82">
        <f>Model!AG426</f>
        <v>11358.26463</v>
      </c>
      <c r="AI4" s="82">
        <f>Model!AH426</f>
        <v>11137.18109</v>
      </c>
      <c r="AJ4" s="82">
        <f>Model!AI426</f>
        <v>10916.09755</v>
      </c>
      <c r="AK4" s="82">
        <f>Model!AJ426</f>
        <v>10695.01402</v>
      </c>
      <c r="AL4" s="82">
        <f>Model!AK426</f>
        <v>10473.93048</v>
      </c>
      <c r="AM4" s="82">
        <f>Model!AL426</f>
        <v>10252.84694</v>
      </c>
      <c r="AN4" s="82">
        <f>Model!AM426</f>
        <v>10031.76341</v>
      </c>
      <c r="AO4" s="82">
        <f>Model!AN426</f>
        <v>9810.679869</v>
      </c>
      <c r="AP4" s="82">
        <f>Model!AO426</f>
        <v>9589.596332</v>
      </c>
      <c r="AQ4" s="82">
        <f>Model!AP426</f>
        <v>9368.512794</v>
      </c>
      <c r="AR4" s="82">
        <f>Model!AQ426</f>
        <v>9147.429257</v>
      </c>
      <c r="AS4" s="82">
        <f>Model!AR426</f>
        <v>8926.34572</v>
      </c>
      <c r="AT4" s="82">
        <f>Model!AS426</f>
        <v>8705.262183</v>
      </c>
      <c r="AU4" s="82">
        <f>Model!AT426</f>
        <v>8484.178646</v>
      </c>
      <c r="AV4" s="82">
        <f>Model!AU426</f>
        <v>8263.095109</v>
      </c>
      <c r="AW4" s="82">
        <f>Model!AV426</f>
        <v>8042.011572</v>
      </c>
      <c r="AX4" s="82">
        <f>Model!AW426</f>
        <v>7820.928035</v>
      </c>
      <c r="AY4" s="82">
        <f>Model!AX426</f>
        <v>7599.844497</v>
      </c>
      <c r="AZ4" s="82">
        <f>Model!AY426</f>
        <v>7378.76096</v>
      </c>
      <c r="BA4" s="82">
        <f>Model!AZ426</f>
        <v>7157.677423</v>
      </c>
      <c r="BB4" s="82">
        <f>Model!BA426</f>
        <v>6936.593886</v>
      </c>
      <c r="BC4" s="83"/>
      <c r="BD4" s="83"/>
      <c r="BE4" s="83"/>
      <c r="BF4" s="83"/>
      <c r="BG4" s="83"/>
      <c r="BH4" s="83"/>
      <c r="BI4" s="83"/>
      <c r="BJ4" s="83"/>
      <c r="BK4" s="83"/>
      <c r="BL4" s="83"/>
      <c r="BM4" s="83"/>
      <c r="BN4" s="83"/>
      <c r="BO4" s="83"/>
      <c r="BP4" s="83"/>
    </row>
    <row r="5">
      <c r="A5" s="79" t="s">
        <v>198</v>
      </c>
      <c r="B5" s="80" t="s">
        <v>192</v>
      </c>
      <c r="C5" s="81" t="s">
        <v>199</v>
      </c>
      <c r="D5" s="82">
        <f>Model!C427</f>
        <v>4701.8</v>
      </c>
      <c r="E5" s="82">
        <f>Model!D427</f>
        <v>4813.6</v>
      </c>
      <c r="F5" s="82">
        <f>Model!E427</f>
        <v>5530.3</v>
      </c>
      <c r="G5" s="82">
        <f>Model!F427</f>
        <v>5714.8</v>
      </c>
      <c r="H5" s="82">
        <f>Model!G427</f>
        <v>5707.3</v>
      </c>
      <c r="I5" s="82">
        <f>Model!H427</f>
        <v>5674.3</v>
      </c>
      <c r="J5" s="82">
        <f>Model!I427</f>
        <v>5728.3</v>
      </c>
      <c r="K5" s="82">
        <f>Model!J427</f>
        <v>5728.3</v>
      </c>
      <c r="L5" s="82">
        <f>Model!K427</f>
        <v>6137</v>
      </c>
      <c r="M5" s="82">
        <f>Model!L427</f>
        <v>6134.5</v>
      </c>
      <c r="N5" s="82">
        <f>Model!M427</f>
        <v>6134.5</v>
      </c>
      <c r="O5" s="82">
        <f>Model!N427</f>
        <v>6858.6</v>
      </c>
      <c r="P5" s="82">
        <f>Model!O427</f>
        <v>6873.6</v>
      </c>
      <c r="Q5" s="82">
        <f>Model!P427</f>
        <v>6755.4</v>
      </c>
      <c r="R5" s="82">
        <f>Model!Q427</f>
        <v>6762.1</v>
      </c>
      <c r="S5" s="82">
        <f>Model!R427</f>
        <v>6804.4</v>
      </c>
      <c r="T5" s="82">
        <f>Model!S427</f>
        <v>6682.8</v>
      </c>
      <c r="U5" s="82">
        <f>Model!T427</f>
        <v>6666.5</v>
      </c>
      <c r="V5" s="82">
        <f>Model!U427</f>
        <v>6666.5</v>
      </c>
      <c r="W5" s="82">
        <f>Model!V427</f>
        <v>6666.5</v>
      </c>
      <c r="X5" s="82">
        <f>Model!W427</f>
        <v>6666.5</v>
      </c>
      <c r="Y5" s="82">
        <f>Model!X427</f>
        <v>6665.192811</v>
      </c>
      <c r="Z5" s="82">
        <f>Model!Y427</f>
        <v>6663.885622</v>
      </c>
      <c r="AA5" s="82">
        <f>Model!Z427</f>
        <v>6662.578433</v>
      </c>
      <c r="AB5" s="82">
        <f>Model!AA427</f>
        <v>6661.271244</v>
      </c>
      <c r="AC5" s="82">
        <f>Model!AB427</f>
        <v>6659.964056</v>
      </c>
      <c r="AD5" s="82">
        <f>Model!AC427</f>
        <v>6658.656867</v>
      </c>
      <c r="AE5" s="82">
        <f>Model!AD427</f>
        <v>6657.349678</v>
      </c>
      <c r="AF5" s="82">
        <f>Model!AE427</f>
        <v>6656.042489</v>
      </c>
      <c r="AG5" s="82">
        <f>Model!AF427</f>
        <v>6654.7353</v>
      </c>
      <c r="AH5" s="82">
        <f>Model!AG427</f>
        <v>6653.428111</v>
      </c>
      <c r="AI5" s="82">
        <f>Model!AH427</f>
        <v>6652.120922</v>
      </c>
      <c r="AJ5" s="82">
        <f>Model!AI427</f>
        <v>6650.813733</v>
      </c>
      <c r="AK5" s="82">
        <f>Model!AJ427</f>
        <v>6649.506544</v>
      </c>
      <c r="AL5" s="82">
        <f>Model!AK427</f>
        <v>6648.199355</v>
      </c>
      <c r="AM5" s="82">
        <f>Model!AL427</f>
        <v>6646.892167</v>
      </c>
      <c r="AN5" s="82">
        <f>Model!AM427</f>
        <v>6645.584978</v>
      </c>
      <c r="AO5" s="82">
        <f>Model!AN427</f>
        <v>6644.277789</v>
      </c>
      <c r="AP5" s="82">
        <f>Model!AO427</f>
        <v>6642.9706</v>
      </c>
      <c r="AQ5" s="82">
        <f>Model!AP427</f>
        <v>6641.663411</v>
      </c>
      <c r="AR5" s="82">
        <f>Model!AQ427</f>
        <v>6640.356222</v>
      </c>
      <c r="AS5" s="82">
        <f>Model!AR427</f>
        <v>6639.049033</v>
      </c>
      <c r="AT5" s="82">
        <f>Model!AS427</f>
        <v>6637.741844</v>
      </c>
      <c r="AU5" s="82">
        <f>Model!AT427</f>
        <v>6636.434655</v>
      </c>
      <c r="AV5" s="82">
        <f>Model!AU427</f>
        <v>6635.127467</v>
      </c>
      <c r="AW5" s="82">
        <f>Model!AV427</f>
        <v>6633.820278</v>
      </c>
      <c r="AX5" s="82">
        <f>Model!AW427</f>
        <v>6632.513089</v>
      </c>
      <c r="AY5" s="82">
        <f>Model!AX427</f>
        <v>6631.2059</v>
      </c>
      <c r="AZ5" s="82">
        <f>Model!AY427</f>
        <v>6629.898711</v>
      </c>
      <c r="BA5" s="82">
        <f>Model!AZ427</f>
        <v>6628.591522</v>
      </c>
      <c r="BB5" s="82">
        <f>Model!BA427</f>
        <v>6627.284333</v>
      </c>
      <c r="BC5" s="83"/>
      <c r="BD5" s="83"/>
      <c r="BE5" s="83"/>
      <c r="BF5" s="83"/>
      <c r="BG5" s="83"/>
      <c r="BH5" s="83"/>
      <c r="BI5" s="83"/>
      <c r="BJ5" s="83"/>
      <c r="BK5" s="83"/>
      <c r="BL5" s="83"/>
      <c r="BM5" s="83"/>
      <c r="BN5" s="83"/>
      <c r="BO5" s="83"/>
      <c r="BP5" s="83"/>
    </row>
    <row r="6">
      <c r="A6" s="79" t="s">
        <v>200</v>
      </c>
      <c r="B6" s="80" t="s">
        <v>192</v>
      </c>
      <c r="C6" s="81" t="s">
        <v>201</v>
      </c>
      <c r="D6" s="82">
        <f>Model!C672</f>
        <v>0.6</v>
      </c>
      <c r="E6" s="82">
        <f>Model!D672</f>
        <v>0.6</v>
      </c>
      <c r="F6" s="82">
        <f>Model!E672</f>
        <v>0.6</v>
      </c>
      <c r="G6" s="82">
        <f>Model!F672</f>
        <v>205.9</v>
      </c>
      <c r="H6" s="82">
        <f>Model!G672</f>
        <v>265.9</v>
      </c>
      <c r="I6" s="82">
        <f>Model!H672</f>
        <v>405.9</v>
      </c>
      <c r="J6" s="82">
        <f>Model!I672</f>
        <v>495.9</v>
      </c>
      <c r="K6" s="82">
        <f>Model!J672</f>
        <v>495.9</v>
      </c>
      <c r="L6" s="82">
        <f>Model!K672</f>
        <v>497.4</v>
      </c>
      <c r="M6" s="82">
        <f>Model!L672</f>
        <v>660.4</v>
      </c>
      <c r="N6" s="82">
        <f>Model!M672</f>
        <v>827.9</v>
      </c>
      <c r="O6" s="82">
        <f>Model!N672</f>
        <v>888.3</v>
      </c>
      <c r="P6" s="82">
        <f>Model!O672</f>
        <v>1014.8</v>
      </c>
      <c r="Q6" s="82">
        <f>Model!P672</f>
        <v>1014.8</v>
      </c>
      <c r="R6" s="82">
        <f>Model!Q672</f>
        <v>1049.6</v>
      </c>
      <c r="S6" s="82">
        <f>Model!R672</f>
        <v>1329.6</v>
      </c>
      <c r="T6" s="82">
        <f>Model!S672</f>
        <v>1379.6</v>
      </c>
      <c r="U6" s="82">
        <f>Model!T672</f>
        <v>2031.8</v>
      </c>
      <c r="V6" s="82">
        <f>Model!U672</f>
        <v>2082.7</v>
      </c>
      <c r="W6" s="82">
        <f>Model!V672</f>
        <v>2082.7</v>
      </c>
      <c r="X6" s="82">
        <f>Model!W672</f>
        <v>2082.7</v>
      </c>
      <c r="Y6" s="82">
        <f>Model!X672</f>
        <v>2106.967507</v>
      </c>
      <c r="Z6" s="82">
        <f>Model!Y672</f>
        <v>2131.235013</v>
      </c>
      <c r="AA6" s="82">
        <f>Model!Z672</f>
        <v>2155.50252</v>
      </c>
      <c r="AB6" s="82">
        <f>Model!AA672</f>
        <v>2179.770027</v>
      </c>
      <c r="AC6" s="82">
        <f>Model!AB672</f>
        <v>2204.037533</v>
      </c>
      <c r="AD6" s="82">
        <f>Model!AC672</f>
        <v>2228.30504</v>
      </c>
      <c r="AE6" s="82">
        <f>Model!AD672</f>
        <v>2252.572546</v>
      </c>
      <c r="AF6" s="82">
        <f>Model!AE672</f>
        <v>2276.840053</v>
      </c>
      <c r="AG6" s="82">
        <f>Model!AF672</f>
        <v>2301.10756</v>
      </c>
      <c r="AH6" s="82">
        <f>Model!AG672</f>
        <v>2325.375066</v>
      </c>
      <c r="AI6" s="82">
        <f>Model!AH672</f>
        <v>2349.642573</v>
      </c>
      <c r="AJ6" s="82">
        <f>Model!AI672</f>
        <v>2373.91008</v>
      </c>
      <c r="AK6" s="82">
        <f>Model!AJ672</f>
        <v>2398.177586</v>
      </c>
      <c r="AL6" s="82">
        <f>Model!AK672</f>
        <v>2422.445093</v>
      </c>
      <c r="AM6" s="82">
        <f>Model!AL672</f>
        <v>2446.7126</v>
      </c>
      <c r="AN6" s="82">
        <f>Model!AM672</f>
        <v>2470.980106</v>
      </c>
      <c r="AO6" s="82">
        <f>Model!AN672</f>
        <v>2495.247613</v>
      </c>
      <c r="AP6" s="82">
        <f>Model!AO672</f>
        <v>2519.51512</v>
      </c>
      <c r="AQ6" s="82">
        <f>Model!AP672</f>
        <v>2543.782626</v>
      </c>
      <c r="AR6" s="82">
        <f>Model!AQ672</f>
        <v>2568.050133</v>
      </c>
      <c r="AS6" s="82">
        <f>Model!AR672</f>
        <v>2592.317639</v>
      </c>
      <c r="AT6" s="82">
        <f>Model!AS672</f>
        <v>2616.585146</v>
      </c>
      <c r="AU6" s="82">
        <f>Model!AT672</f>
        <v>2640.852653</v>
      </c>
      <c r="AV6" s="82">
        <f>Model!AU672</f>
        <v>2665.120159</v>
      </c>
      <c r="AW6" s="82">
        <f>Model!AV672</f>
        <v>2689.387666</v>
      </c>
      <c r="AX6" s="82">
        <f>Model!AW672</f>
        <v>2713.655173</v>
      </c>
      <c r="AY6" s="82">
        <f>Model!AX672</f>
        <v>2737.922679</v>
      </c>
      <c r="AZ6" s="82">
        <f>Model!AY672</f>
        <v>2762.190186</v>
      </c>
      <c r="BA6" s="82">
        <f>Model!AZ672</f>
        <v>2786.457693</v>
      </c>
      <c r="BB6" s="82">
        <f>Model!BA672</f>
        <v>2810.725199</v>
      </c>
      <c r="BC6" s="83"/>
      <c r="BD6" s="83"/>
      <c r="BE6" s="83"/>
      <c r="BF6" s="83"/>
      <c r="BG6" s="83"/>
      <c r="BH6" s="83"/>
      <c r="BI6" s="83"/>
      <c r="BJ6" s="83"/>
      <c r="BK6" s="83"/>
      <c r="BL6" s="83"/>
      <c r="BM6" s="83"/>
      <c r="BN6" s="83"/>
      <c r="BO6" s="83"/>
      <c r="BP6" s="83"/>
    </row>
    <row r="7">
      <c r="A7" s="79" t="s">
        <v>202</v>
      </c>
      <c r="B7" s="80" t="s">
        <v>192</v>
      </c>
      <c r="C7" s="84" t="s">
        <v>203</v>
      </c>
      <c r="D7" s="82">
        <f>Model!C897</f>
        <v>0.6</v>
      </c>
      <c r="E7" s="82">
        <f>Model!D897</f>
        <v>4.5</v>
      </c>
      <c r="F7" s="82">
        <f>Model!E897</f>
        <v>6.6</v>
      </c>
      <c r="G7" s="82">
        <f>Model!F897</f>
        <v>6.7</v>
      </c>
      <c r="H7" s="82">
        <f>Model!G897</f>
        <v>6.7</v>
      </c>
      <c r="I7" s="82">
        <f>Model!H897</f>
        <v>6.7</v>
      </c>
      <c r="J7" s="82">
        <f>Model!I897</f>
        <v>6.7</v>
      </c>
      <c r="K7" s="82">
        <f>Model!J897</f>
        <v>6.7</v>
      </c>
      <c r="L7" s="82">
        <f>Model!K897</f>
        <v>7.3</v>
      </c>
      <c r="M7" s="82">
        <f>Model!L897</f>
        <v>11.3</v>
      </c>
      <c r="N7" s="82">
        <f>Model!M897</f>
        <v>49.1</v>
      </c>
      <c r="O7" s="82">
        <f>Model!N897</f>
        <v>296.7</v>
      </c>
      <c r="P7" s="82">
        <f>Model!O897</f>
        <v>812.8</v>
      </c>
      <c r="Q7" s="82">
        <f>Model!P897</f>
        <v>1092.4</v>
      </c>
      <c r="R7" s="82">
        <f>Model!Q897</f>
        <v>1375.1</v>
      </c>
      <c r="S7" s="82">
        <f>Model!R897</f>
        <v>1546.5</v>
      </c>
      <c r="T7" s="82">
        <f>Model!S897</f>
        <v>2086</v>
      </c>
      <c r="U7" s="82">
        <f>Model!T897</f>
        <v>2234.1</v>
      </c>
      <c r="V7" s="82">
        <f>Model!U897</f>
        <v>2349.5</v>
      </c>
      <c r="W7" s="82">
        <f>Model!V897</f>
        <v>2464.9</v>
      </c>
      <c r="X7" s="82">
        <f>Model!W897</f>
        <v>2464.9</v>
      </c>
      <c r="Y7" s="82">
        <f>Model!X897</f>
        <v>2564.381329</v>
      </c>
      <c r="Z7" s="82">
        <f>Model!Y897</f>
        <v>2663.862658</v>
      </c>
      <c r="AA7" s="82">
        <f>Model!Z897</f>
        <v>2763.343988</v>
      </c>
      <c r="AB7" s="82">
        <f>Model!AA897</f>
        <v>2862.825317</v>
      </c>
      <c r="AC7" s="82">
        <f>Model!AB897</f>
        <v>2962.306646</v>
      </c>
      <c r="AD7" s="82">
        <f>Model!AC897</f>
        <v>3061.787975</v>
      </c>
      <c r="AE7" s="82">
        <f>Model!AD897</f>
        <v>3161.269304</v>
      </c>
      <c r="AF7" s="82">
        <f>Model!AE897</f>
        <v>3260.750634</v>
      </c>
      <c r="AG7" s="82">
        <f>Model!AF897</f>
        <v>3360.231963</v>
      </c>
      <c r="AH7" s="82">
        <f>Model!AG897</f>
        <v>3459.713292</v>
      </c>
      <c r="AI7" s="82">
        <f>Model!AH897</f>
        <v>3559.194621</v>
      </c>
      <c r="AJ7" s="82">
        <f>Model!AI897</f>
        <v>3658.67595</v>
      </c>
      <c r="AK7" s="82">
        <f>Model!AJ897</f>
        <v>3758.157279</v>
      </c>
      <c r="AL7" s="82">
        <f>Model!AK897</f>
        <v>3857.638609</v>
      </c>
      <c r="AM7" s="82">
        <f>Model!AL897</f>
        <v>3957.119938</v>
      </c>
      <c r="AN7" s="82">
        <f>Model!AM897</f>
        <v>4056.601267</v>
      </c>
      <c r="AO7" s="82">
        <f>Model!AN897</f>
        <v>4156.082596</v>
      </c>
      <c r="AP7" s="82">
        <f>Model!AO897</f>
        <v>4255.563925</v>
      </c>
      <c r="AQ7" s="82">
        <f>Model!AP897</f>
        <v>4355.045255</v>
      </c>
      <c r="AR7" s="82">
        <f>Model!AQ897</f>
        <v>4454.526584</v>
      </c>
      <c r="AS7" s="82">
        <f>Model!AR897</f>
        <v>4554.007913</v>
      </c>
      <c r="AT7" s="82">
        <f>Model!AS897</f>
        <v>4653.489242</v>
      </c>
      <c r="AU7" s="82">
        <f>Model!AT897</f>
        <v>4752.970571</v>
      </c>
      <c r="AV7" s="82">
        <f>Model!AU897</f>
        <v>4852.451901</v>
      </c>
      <c r="AW7" s="82">
        <f>Model!AV897</f>
        <v>4951.93323</v>
      </c>
      <c r="AX7" s="82">
        <f>Model!AW897</f>
        <v>5051.414559</v>
      </c>
      <c r="AY7" s="82">
        <f>Model!AX897</f>
        <v>5150.895888</v>
      </c>
      <c r="AZ7" s="82">
        <f>Model!AY897</f>
        <v>5250.377217</v>
      </c>
      <c r="BA7" s="82">
        <f>Model!AZ897</f>
        <v>5349.858547</v>
      </c>
      <c r="BB7" s="82">
        <f>Model!BA897</f>
        <v>5449.339876</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1</v>
      </c>
      <c r="J8" s="85">
        <f>Model!I3534</f>
        <v>1</v>
      </c>
      <c r="K8" s="85">
        <f>Model!J3534</f>
        <v>1</v>
      </c>
      <c r="L8" s="85">
        <f>Model!K3534</f>
        <v>1</v>
      </c>
      <c r="M8" s="85">
        <f>Model!L3534</f>
        <v>1</v>
      </c>
      <c r="N8" s="85">
        <f>Model!M3534</f>
        <v>1</v>
      </c>
      <c r="O8" s="85">
        <f>Model!N3534</f>
        <v>1</v>
      </c>
      <c r="P8" s="85">
        <f>Model!O3534</f>
        <v>1</v>
      </c>
      <c r="Q8" s="85">
        <f>Model!P3534</f>
        <v>280</v>
      </c>
      <c r="R8" s="85">
        <f>Model!Q3534</f>
        <v>280</v>
      </c>
      <c r="S8" s="85">
        <f>Model!R3534</f>
        <v>280</v>
      </c>
      <c r="T8" s="85">
        <f>Model!S3534</f>
        <v>280</v>
      </c>
      <c r="U8" s="85">
        <f>Model!T3534</f>
        <v>280</v>
      </c>
      <c r="V8" s="85">
        <f>Model!U3534</f>
        <v>280</v>
      </c>
      <c r="W8" s="85">
        <f>Model!V3534</f>
        <v>280</v>
      </c>
      <c r="X8" s="85">
        <f>Model!W3534</f>
        <v>280</v>
      </c>
      <c r="Y8" s="85">
        <f>Model!X3534</f>
        <v>284.6229263</v>
      </c>
      <c r="Z8" s="85">
        <f>Model!Y3534</f>
        <v>289.2458525</v>
      </c>
      <c r="AA8" s="85">
        <f>Model!Z3534</f>
        <v>293.8687788</v>
      </c>
      <c r="AB8" s="85">
        <f>Model!AA3534</f>
        <v>298.4917051</v>
      </c>
      <c r="AC8" s="85">
        <f>Model!AB3534</f>
        <v>303.1146314</v>
      </c>
      <c r="AD8" s="85">
        <f>Model!AC3534</f>
        <v>307.7375576</v>
      </c>
      <c r="AE8" s="85">
        <f>Model!AD3534</f>
        <v>312.3604839</v>
      </c>
      <c r="AF8" s="85">
        <f>Model!AE3534</f>
        <v>316.9834102</v>
      </c>
      <c r="AG8" s="85">
        <f>Model!AF3534</f>
        <v>321.6063364</v>
      </c>
      <c r="AH8" s="85">
        <f>Model!AG3534</f>
        <v>326.2292627</v>
      </c>
      <c r="AI8" s="85">
        <f>Model!AH3534</f>
        <v>330.852189</v>
      </c>
      <c r="AJ8" s="85">
        <f>Model!AI3534</f>
        <v>335.4751152</v>
      </c>
      <c r="AK8" s="85">
        <f>Model!AJ3534</f>
        <v>340.0980415</v>
      </c>
      <c r="AL8" s="85">
        <f>Model!AK3534</f>
        <v>344.7209678</v>
      </c>
      <c r="AM8" s="85">
        <f>Model!AL3534</f>
        <v>349.3438941</v>
      </c>
      <c r="AN8" s="85">
        <f>Model!AM3534</f>
        <v>353.9668203</v>
      </c>
      <c r="AO8" s="85">
        <f>Model!AN3534</f>
        <v>358.5897466</v>
      </c>
      <c r="AP8" s="85">
        <f>Model!AO3534</f>
        <v>363.2126729</v>
      </c>
      <c r="AQ8" s="85">
        <f>Model!AP3534</f>
        <v>367.8355991</v>
      </c>
      <c r="AR8" s="85">
        <f>Model!AQ3534</f>
        <v>372.4585254</v>
      </c>
      <c r="AS8" s="85">
        <f>Model!AR3534</f>
        <v>377.0814517</v>
      </c>
      <c r="AT8" s="85">
        <f>Model!AS3534</f>
        <v>381.704378</v>
      </c>
      <c r="AU8" s="85">
        <f>Model!AT3534</f>
        <v>386.3273042</v>
      </c>
      <c r="AV8" s="85">
        <f>Model!AU3534</f>
        <v>390.9502305</v>
      </c>
      <c r="AW8" s="85">
        <f>Model!AV3534</f>
        <v>395.5731568</v>
      </c>
      <c r="AX8" s="85">
        <f>Model!AW3534</f>
        <v>400.196083</v>
      </c>
      <c r="AY8" s="85">
        <f>Model!AX3534</f>
        <v>404.8190093</v>
      </c>
      <c r="AZ8" s="85">
        <f>Model!AY3534</f>
        <v>409.4419356</v>
      </c>
      <c r="BA8" s="85">
        <f>Model!AZ3534</f>
        <v>414.0648619</v>
      </c>
      <c r="BB8" s="85">
        <f>Model!BA3534</f>
        <v>418.6877881</v>
      </c>
      <c r="BC8" s="83"/>
      <c r="BD8" s="83"/>
      <c r="BE8" s="83"/>
      <c r="BF8" s="83"/>
      <c r="BG8" s="83"/>
      <c r="BH8" s="83"/>
      <c r="BI8" s="83"/>
      <c r="BJ8" s="83"/>
      <c r="BK8" s="83"/>
      <c r="BL8" s="83"/>
      <c r="BM8" s="83"/>
      <c r="BN8" s="83"/>
      <c r="BO8" s="83"/>
      <c r="BP8" s="83"/>
    </row>
    <row r="9">
      <c r="A9" s="79" t="s">
        <v>206</v>
      </c>
      <c r="B9" s="80" t="s">
        <v>192</v>
      </c>
      <c r="C9" s="81" t="s">
        <v>207</v>
      </c>
      <c r="D9" s="82">
        <f>Model!C1122</f>
        <v>4209.6</v>
      </c>
      <c r="E9" s="82">
        <f>Model!D1122</f>
        <v>4209.6</v>
      </c>
      <c r="F9" s="82">
        <f>Model!E1122</f>
        <v>4209.6</v>
      </c>
      <c r="G9" s="82">
        <f>Model!F1122</f>
        <v>4209.6</v>
      </c>
      <c r="H9" s="82">
        <f>Model!G1122</f>
        <v>4209.6</v>
      </c>
      <c r="I9" s="82">
        <f>Model!H1122</f>
        <v>4209.6</v>
      </c>
      <c r="J9" s="82">
        <f>Model!I1122</f>
        <v>4209.6</v>
      </c>
      <c r="K9" s="82">
        <f>Model!J1122</f>
        <v>4209.6</v>
      </c>
      <c r="L9" s="82">
        <f>Model!K1122</f>
        <v>4209.6</v>
      </c>
      <c r="M9" s="82">
        <f>Model!L1122</f>
        <v>4209.6</v>
      </c>
      <c r="N9" s="82">
        <f>Model!M1122</f>
        <v>4209.6</v>
      </c>
      <c r="O9" s="82">
        <f>Model!N1122</f>
        <v>4209.6</v>
      </c>
      <c r="P9" s="82">
        <f>Model!O1122</f>
        <v>4209.6</v>
      </c>
      <c r="Q9" s="82">
        <f>Model!P1122</f>
        <v>4209.6</v>
      </c>
      <c r="R9" s="82">
        <f>Model!Q1122</f>
        <v>4209.6</v>
      </c>
      <c r="S9" s="82">
        <f>Model!R1122</f>
        <v>4209.6</v>
      </c>
      <c r="T9" s="82">
        <f>Model!S1122</f>
        <v>4209.6</v>
      </c>
      <c r="U9" s="82">
        <f>Model!T1122</f>
        <v>4209.6</v>
      </c>
      <c r="V9" s="82">
        <f>Model!U1122</f>
        <v>4209.6</v>
      </c>
      <c r="W9" s="82">
        <f>Model!V1122</f>
        <v>4209.6</v>
      </c>
      <c r="X9" s="82">
        <f>Model!W1122</f>
        <v>4209.6</v>
      </c>
      <c r="Y9" s="82">
        <f>Model!X1122</f>
        <v>4188.314568</v>
      </c>
      <c r="Z9" s="82">
        <f>Model!Y1122</f>
        <v>4167.029136</v>
      </c>
      <c r="AA9" s="82">
        <f>Model!Z1122</f>
        <v>4145.743704</v>
      </c>
      <c r="AB9" s="82">
        <f>Model!AA1122</f>
        <v>4124.458272</v>
      </c>
      <c r="AC9" s="82">
        <f>Model!AB1122</f>
        <v>4103.172839</v>
      </c>
      <c r="AD9" s="82">
        <f>Model!AC1122</f>
        <v>4081.887407</v>
      </c>
      <c r="AE9" s="82">
        <f>Model!AD1122</f>
        <v>4060.601975</v>
      </c>
      <c r="AF9" s="82">
        <f>Model!AE1122</f>
        <v>4039.316543</v>
      </c>
      <c r="AG9" s="82">
        <f>Model!AF1122</f>
        <v>4018.031111</v>
      </c>
      <c r="AH9" s="82">
        <f>Model!AG1122</f>
        <v>3996.745679</v>
      </c>
      <c r="AI9" s="82">
        <f>Model!AH1122</f>
        <v>3975.460247</v>
      </c>
      <c r="AJ9" s="82">
        <f>Model!AI1122</f>
        <v>3954.174815</v>
      </c>
      <c r="AK9" s="82">
        <f>Model!AJ1122</f>
        <v>3932.889382</v>
      </c>
      <c r="AL9" s="82">
        <f>Model!AK1122</f>
        <v>3911.60395</v>
      </c>
      <c r="AM9" s="82">
        <f>Model!AL1122</f>
        <v>3890.318518</v>
      </c>
      <c r="AN9" s="82">
        <f>Model!AM1122</f>
        <v>3869.033086</v>
      </c>
      <c r="AO9" s="82">
        <f>Model!AN1122</f>
        <v>3847.747654</v>
      </c>
      <c r="AP9" s="82">
        <f>Model!AO1122</f>
        <v>3826.462222</v>
      </c>
      <c r="AQ9" s="82">
        <f>Model!AP1122</f>
        <v>3805.17679</v>
      </c>
      <c r="AR9" s="82">
        <f>Model!AQ1122</f>
        <v>3783.891358</v>
      </c>
      <c r="AS9" s="82">
        <f>Model!AR1122</f>
        <v>3762.605925</v>
      </c>
      <c r="AT9" s="82">
        <f>Model!AS1122</f>
        <v>3741.320493</v>
      </c>
      <c r="AU9" s="82">
        <f>Model!AT1122</f>
        <v>3720.035061</v>
      </c>
      <c r="AV9" s="82">
        <f>Model!AU1122</f>
        <v>3698.749629</v>
      </c>
      <c r="AW9" s="82">
        <f>Model!AV1122</f>
        <v>3677.464197</v>
      </c>
      <c r="AX9" s="82">
        <f>Model!AW1122</f>
        <v>3656.178765</v>
      </c>
      <c r="AY9" s="82">
        <f>Model!AX1122</f>
        <v>3634.893333</v>
      </c>
      <c r="AZ9" s="82">
        <f>Model!AY1122</f>
        <v>3613.607901</v>
      </c>
      <c r="BA9" s="82">
        <f>Model!AZ1122</f>
        <v>3592.322469</v>
      </c>
      <c r="BB9" s="82">
        <f>Model!BA1122</f>
        <v>3571.037036</v>
      </c>
      <c r="BC9" s="83"/>
      <c r="BD9" s="83"/>
      <c r="BE9" s="83"/>
      <c r="BF9" s="83"/>
      <c r="BG9" s="83"/>
      <c r="BH9" s="83"/>
      <c r="BI9" s="83"/>
      <c r="BJ9" s="83"/>
      <c r="BK9" s="83"/>
      <c r="BL9" s="83"/>
      <c r="BM9" s="83"/>
      <c r="BN9" s="83"/>
      <c r="BO9" s="83"/>
      <c r="BP9" s="83"/>
    </row>
    <row r="10">
      <c r="A10" s="79" t="s">
        <v>208</v>
      </c>
      <c r="B10" s="80" t="s">
        <v>192</v>
      </c>
      <c r="C10" s="81" t="s">
        <v>209</v>
      </c>
      <c r="D10" s="82">
        <f>Model!C1349</f>
        <v>2803.7</v>
      </c>
      <c r="E10" s="82">
        <f>Model!D1349</f>
        <v>2803.7</v>
      </c>
      <c r="F10" s="82">
        <f>Model!E1349</f>
        <v>2803.7</v>
      </c>
      <c r="G10" s="82">
        <f>Model!F1349</f>
        <v>2803.7</v>
      </c>
      <c r="H10" s="82">
        <f>Model!G1349</f>
        <v>2803.7</v>
      </c>
      <c r="I10" s="82">
        <f>Model!H1349</f>
        <v>2796.7</v>
      </c>
      <c r="J10" s="82">
        <f>Model!I1349</f>
        <v>2796.7</v>
      </c>
      <c r="K10" s="82">
        <f>Model!J1349</f>
        <v>2796.7</v>
      </c>
      <c r="L10" s="82">
        <f>Model!K1349</f>
        <v>2796.7</v>
      </c>
      <c r="M10" s="82">
        <f>Model!L1349</f>
        <v>2796.7</v>
      </c>
      <c r="N10" s="82">
        <f>Model!M1349</f>
        <v>2796.7</v>
      </c>
      <c r="O10" s="82">
        <f>Model!N1349</f>
        <v>2799.7</v>
      </c>
      <c r="P10" s="82">
        <f>Model!O1349</f>
        <v>2799.7</v>
      </c>
      <c r="Q10" s="82">
        <f>Model!P1349</f>
        <v>2799.7</v>
      </c>
      <c r="R10" s="82">
        <f>Model!Q1349</f>
        <v>2799.7</v>
      </c>
      <c r="S10" s="82">
        <f>Model!R1349</f>
        <v>2799.7</v>
      </c>
      <c r="T10" s="82">
        <f>Model!S1349</f>
        <v>2799.7</v>
      </c>
      <c r="U10" s="82">
        <f>Model!T1349</f>
        <v>2799.7</v>
      </c>
      <c r="V10" s="82">
        <f>Model!U1349</f>
        <v>2799.7</v>
      </c>
      <c r="W10" s="82">
        <f>Model!V1349</f>
        <v>2799.7</v>
      </c>
      <c r="X10" s="82">
        <f>Model!W1349</f>
        <v>2799.7</v>
      </c>
      <c r="Y10" s="82">
        <f>Model!X1349</f>
        <v>2715.599185</v>
      </c>
      <c r="Z10" s="82">
        <f>Model!Y1349</f>
        <v>2631.498369</v>
      </c>
      <c r="AA10" s="82">
        <f>Model!Z1349</f>
        <v>2547.397554</v>
      </c>
      <c r="AB10" s="82">
        <f>Model!AA1349</f>
        <v>2463.296739</v>
      </c>
      <c r="AC10" s="82">
        <f>Model!AB1349</f>
        <v>2379.195924</v>
      </c>
      <c r="AD10" s="82">
        <f>Model!AC1349</f>
        <v>2295.095108</v>
      </c>
      <c r="AE10" s="82">
        <f>Model!AD1349</f>
        <v>2210.994293</v>
      </c>
      <c r="AF10" s="82">
        <f>Model!AE1349</f>
        <v>2126.893478</v>
      </c>
      <c r="AG10" s="82">
        <f>Model!AF1349</f>
        <v>2042.792663</v>
      </c>
      <c r="AH10" s="82">
        <f>Model!AG1349</f>
        <v>1958.691847</v>
      </c>
      <c r="AI10" s="82">
        <f>Model!AH1349</f>
        <v>1874.591032</v>
      </c>
      <c r="AJ10" s="82">
        <f>Model!AI1349</f>
        <v>1790.490217</v>
      </c>
      <c r="AK10" s="82">
        <f>Model!AJ1349</f>
        <v>1706.389402</v>
      </c>
      <c r="AL10" s="82">
        <f>Model!AK1349</f>
        <v>1622.288586</v>
      </c>
      <c r="AM10" s="82">
        <f>Model!AL1349</f>
        <v>1538.187771</v>
      </c>
      <c r="AN10" s="82">
        <f>Model!AM1349</f>
        <v>1454.086956</v>
      </c>
      <c r="AO10" s="82">
        <f>Model!AN1349</f>
        <v>1369.986141</v>
      </c>
      <c r="AP10" s="82">
        <f>Model!AO1349</f>
        <v>1285.885325</v>
      </c>
      <c r="AQ10" s="82">
        <f>Model!AP1349</f>
        <v>1201.78451</v>
      </c>
      <c r="AR10" s="82">
        <f>Model!AQ1349</f>
        <v>1117.683695</v>
      </c>
      <c r="AS10" s="82">
        <f>Model!AR1349</f>
        <v>1033.582879</v>
      </c>
      <c r="AT10" s="82">
        <f>Model!AS1349</f>
        <v>949.4820642</v>
      </c>
      <c r="AU10" s="82">
        <f>Model!AT1349</f>
        <v>865.3812489</v>
      </c>
      <c r="AV10" s="82">
        <f>Model!AU1349</f>
        <v>781.2804337</v>
      </c>
      <c r="AW10" s="82">
        <f>Model!AV1349</f>
        <v>697.1796184</v>
      </c>
      <c r="AX10" s="82">
        <f>Model!AW1349</f>
        <v>613.0788031</v>
      </c>
      <c r="AY10" s="82">
        <f>Model!AX1349</f>
        <v>528.9779879</v>
      </c>
      <c r="AZ10" s="82">
        <f>Model!AY1349</f>
        <v>444.8771726</v>
      </c>
      <c r="BA10" s="82">
        <f>Model!AZ1349</f>
        <v>360.7763573</v>
      </c>
      <c r="BB10" s="82">
        <f>Model!BA1349</f>
        <v>276.6755421</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4</v>
      </c>
      <c r="R11" s="82">
        <f>Model!Q1574</f>
        <v>4</v>
      </c>
      <c r="S11" s="82">
        <f>Model!R1574</f>
        <v>4</v>
      </c>
      <c r="T11" s="82">
        <f>Model!S1574</f>
        <v>4</v>
      </c>
      <c r="U11" s="82">
        <f>Model!T1574</f>
        <v>4</v>
      </c>
      <c r="V11" s="82">
        <f>Model!U1574</f>
        <v>19.2</v>
      </c>
      <c r="W11" s="82">
        <f>Model!V1574</f>
        <v>19.2</v>
      </c>
      <c r="X11" s="82">
        <f>Model!W1574</f>
        <v>19.2</v>
      </c>
      <c r="Y11" s="82">
        <f>Model!X1574</f>
        <v>18.56</v>
      </c>
      <c r="Z11" s="82">
        <f>Model!Y1574</f>
        <v>17.92</v>
      </c>
      <c r="AA11" s="82">
        <f>Model!Z1574</f>
        <v>17.28</v>
      </c>
      <c r="AB11" s="82">
        <f>Model!AA1574</f>
        <v>16.64</v>
      </c>
      <c r="AC11" s="82">
        <f>Model!AB1574</f>
        <v>16</v>
      </c>
      <c r="AD11" s="82">
        <f>Model!AC1574</f>
        <v>15.36</v>
      </c>
      <c r="AE11" s="82">
        <f>Model!AD1574</f>
        <v>14.72</v>
      </c>
      <c r="AF11" s="82">
        <f>Model!AE1574</f>
        <v>14.08</v>
      </c>
      <c r="AG11" s="82">
        <f>Model!AF1574</f>
        <v>13.44</v>
      </c>
      <c r="AH11" s="82">
        <f>Model!AG1574</f>
        <v>12.8</v>
      </c>
      <c r="AI11" s="82">
        <f>Model!AH1574</f>
        <v>12.16</v>
      </c>
      <c r="AJ11" s="82">
        <f>Model!AI1574</f>
        <v>11.52</v>
      </c>
      <c r="AK11" s="82">
        <f>Model!AJ1574</f>
        <v>10.88</v>
      </c>
      <c r="AL11" s="82">
        <f>Model!AK1574</f>
        <v>10.24</v>
      </c>
      <c r="AM11" s="82">
        <f>Model!AL1574</f>
        <v>9.6</v>
      </c>
      <c r="AN11" s="82">
        <f>Model!AM1574</f>
        <v>8.96</v>
      </c>
      <c r="AO11" s="82">
        <f>Model!AN1574</f>
        <v>8.32</v>
      </c>
      <c r="AP11" s="82">
        <f>Model!AO1574</f>
        <v>7.68</v>
      </c>
      <c r="AQ11" s="82">
        <f>Model!AP1574</f>
        <v>7.04</v>
      </c>
      <c r="AR11" s="82">
        <f>Model!AQ1574</f>
        <v>6.4</v>
      </c>
      <c r="AS11" s="82">
        <f>Model!AR1574</f>
        <v>5.76</v>
      </c>
      <c r="AT11" s="82">
        <f>Model!AS1574</f>
        <v>5.12</v>
      </c>
      <c r="AU11" s="82">
        <f>Model!AT1574</f>
        <v>4.48</v>
      </c>
      <c r="AV11" s="82">
        <f>Model!AU1574</f>
        <v>3.84</v>
      </c>
      <c r="AW11" s="82">
        <f>Model!AV1574</f>
        <v>3.2</v>
      </c>
      <c r="AX11" s="82">
        <f>Model!AW1574</f>
        <v>2.56</v>
      </c>
      <c r="AY11" s="82">
        <f>Model!AX1574</f>
        <v>1.92</v>
      </c>
      <c r="AZ11" s="82">
        <f>Model!AY1574</f>
        <v>1.28</v>
      </c>
      <c r="BA11" s="82">
        <f>Model!AZ1574</f>
        <v>0.64</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2.2</v>
      </c>
      <c r="E12" s="82">
        <f>Model!D1799*0+Model!D2024</f>
        <v>7.2</v>
      </c>
      <c r="F12" s="82">
        <f>Model!E1799*0+Model!E2024</f>
        <v>7.2</v>
      </c>
      <c r="G12" s="82">
        <f>Model!F1799*0+Model!F2024</f>
        <v>7.2</v>
      </c>
      <c r="H12" s="82">
        <f>Model!G1799*0+Model!G2024</f>
        <v>10.2</v>
      </c>
      <c r="I12" s="82">
        <f>Model!H1799*0+Model!H2024</f>
        <v>10.2</v>
      </c>
      <c r="J12" s="82">
        <f>Model!I1799*0+Model!I2024</f>
        <v>10.2</v>
      </c>
      <c r="K12" s="82">
        <f>Model!J1799*0+Model!J2024</f>
        <v>10.2</v>
      </c>
      <c r="L12" s="82">
        <f>Model!K1799*0+Model!K2024</f>
        <v>40.6</v>
      </c>
      <c r="M12" s="82">
        <f>Model!L1799*0+Model!L2024</f>
        <v>40.6</v>
      </c>
      <c r="N12" s="82">
        <f>Model!M1799*0+Model!M2024</f>
        <v>43.4</v>
      </c>
      <c r="O12" s="82">
        <f>Model!N1799*0+Model!N2024</f>
        <v>43.4</v>
      </c>
      <c r="P12" s="82">
        <f>Model!O1799*0+Model!O2024</f>
        <v>46.6</v>
      </c>
      <c r="Q12" s="82">
        <f>Model!P1799*0+Model!P2024</f>
        <v>46.6</v>
      </c>
      <c r="R12" s="82">
        <f>Model!Q1799*0+Model!Q2024</f>
        <v>46.6</v>
      </c>
      <c r="S12" s="82">
        <f>Model!R1799*0+Model!R2024</f>
        <v>41.6</v>
      </c>
      <c r="T12" s="82">
        <f>Model!S1799*0+Model!S2024</f>
        <v>41.6</v>
      </c>
      <c r="U12" s="82">
        <f>Model!T1799*0+Model!T2024</f>
        <v>41.6</v>
      </c>
      <c r="V12" s="82">
        <f>Model!U1799*0+Model!U2024</f>
        <v>41.6</v>
      </c>
      <c r="W12" s="82">
        <f>Model!V1799*0+Model!V2024</f>
        <v>41.6</v>
      </c>
      <c r="X12" s="82">
        <f>Model!W1799*0+Model!W2024</f>
        <v>41.6</v>
      </c>
      <c r="Y12" s="82">
        <f>Model!X1799*0+Model!X2024</f>
        <v>40.21333333</v>
      </c>
      <c r="Z12" s="82">
        <f>Model!Y1799*0+Model!Y2024</f>
        <v>38.82666667</v>
      </c>
      <c r="AA12" s="82">
        <f>Model!Z1799*0+Model!Z2024</f>
        <v>37.44</v>
      </c>
      <c r="AB12" s="82">
        <f>Model!AA1799*0+Model!AA2024</f>
        <v>36.05333333</v>
      </c>
      <c r="AC12" s="82">
        <f>Model!AB1799*0+Model!AB2024</f>
        <v>34.66666667</v>
      </c>
      <c r="AD12" s="82">
        <f>Model!AC1799*0+Model!AC2024</f>
        <v>33.28</v>
      </c>
      <c r="AE12" s="82">
        <f>Model!AD1799*0+Model!AD2024</f>
        <v>31.89333333</v>
      </c>
      <c r="AF12" s="82">
        <f>Model!AE1799*0+Model!AE2024</f>
        <v>30.50666667</v>
      </c>
      <c r="AG12" s="82">
        <f>Model!AF1799*0+Model!AF2024</f>
        <v>29.12</v>
      </c>
      <c r="AH12" s="82">
        <f>Model!AG1799*0+Model!AG2024</f>
        <v>27.73333333</v>
      </c>
      <c r="AI12" s="82">
        <f>Model!AH1799*0+Model!AH2024</f>
        <v>26.34666667</v>
      </c>
      <c r="AJ12" s="82">
        <f>Model!AI1799*0+Model!AI2024</f>
        <v>24.96</v>
      </c>
      <c r="AK12" s="82">
        <f>Model!AJ1799*0+Model!AJ2024</f>
        <v>23.57333333</v>
      </c>
      <c r="AL12" s="82">
        <f>Model!AK1799*0+Model!AK2024</f>
        <v>22.18666667</v>
      </c>
      <c r="AM12" s="82">
        <f>Model!AL1799*0+Model!AL2024</f>
        <v>20.8</v>
      </c>
      <c r="AN12" s="82">
        <f>Model!AM1799*0+Model!AM2024</f>
        <v>19.41333333</v>
      </c>
      <c r="AO12" s="82">
        <f>Model!AN1799*0+Model!AN2024</f>
        <v>18.02666667</v>
      </c>
      <c r="AP12" s="82">
        <f>Model!AO1799*0+Model!AO2024</f>
        <v>16.64</v>
      </c>
      <c r="AQ12" s="82">
        <f>Model!AP1799*0+Model!AP2024</f>
        <v>15.25333333</v>
      </c>
      <c r="AR12" s="82">
        <f>Model!AQ1799*0+Model!AQ2024</f>
        <v>13.86666667</v>
      </c>
      <c r="AS12" s="82">
        <f>Model!AR1799*0+Model!AR2024</f>
        <v>12.48</v>
      </c>
      <c r="AT12" s="82">
        <f>Model!AS1799*0+Model!AS2024</f>
        <v>11.09333333</v>
      </c>
      <c r="AU12" s="82">
        <f>Model!AT1799*0+Model!AT2024</f>
        <v>9.706666667</v>
      </c>
      <c r="AV12" s="82">
        <f>Model!AU1799*0+Model!AU2024</f>
        <v>8.32</v>
      </c>
      <c r="AW12" s="82">
        <f>Model!AV1799*0+Model!AV2024</f>
        <v>6.933333333</v>
      </c>
      <c r="AX12" s="82">
        <f>Model!AW1799*0+Model!AW2024</f>
        <v>5.546666667</v>
      </c>
      <c r="AY12" s="82">
        <f>Model!AX1799*0+Model!AX2024</f>
        <v>4.16</v>
      </c>
      <c r="AZ12" s="82">
        <f>Model!AY1799*0+Model!AY2024</f>
        <v>2.773333333</v>
      </c>
      <c r="BA12" s="82">
        <f>Model!AZ1799*0+Model!AZ2024</f>
        <v>1.386666667</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212.2</v>
      </c>
      <c r="E13" s="82">
        <f>Model!D2247</f>
        <v>212.2</v>
      </c>
      <c r="F13" s="82">
        <f>Model!E2247</f>
        <v>212.2</v>
      </c>
      <c r="G13" s="82">
        <f>Model!F2247</f>
        <v>212.2</v>
      </c>
      <c r="H13" s="82">
        <f>Model!G2247</f>
        <v>212.2</v>
      </c>
      <c r="I13" s="82">
        <f>Model!H2247</f>
        <v>212.2</v>
      </c>
      <c r="J13" s="82">
        <f>Model!I2247</f>
        <v>201.9</v>
      </c>
      <c r="K13" s="82">
        <f>Model!J2247</f>
        <v>201.9</v>
      </c>
      <c r="L13" s="82">
        <f>Model!K2247</f>
        <v>201.9</v>
      </c>
      <c r="M13" s="82">
        <f>Model!L2247</f>
        <v>203.9</v>
      </c>
      <c r="N13" s="82">
        <f>Model!M2247</f>
        <v>198.1</v>
      </c>
      <c r="O13" s="82">
        <f>Model!N2247</f>
        <v>178.1</v>
      </c>
      <c r="P13" s="82">
        <f>Model!O2247</f>
        <v>178.1</v>
      </c>
      <c r="Q13" s="82">
        <f>Model!P2247</f>
        <v>205.1</v>
      </c>
      <c r="R13" s="82">
        <f>Model!Q2247</f>
        <v>205.1</v>
      </c>
      <c r="S13" s="82">
        <f>Model!R2247</f>
        <v>205.1</v>
      </c>
      <c r="T13" s="82">
        <f>Model!S2247</f>
        <v>205.1</v>
      </c>
      <c r="U13" s="82">
        <f>Model!T2247</f>
        <v>190.1</v>
      </c>
      <c r="V13" s="82">
        <f>Model!U2247</f>
        <v>187.7</v>
      </c>
      <c r="W13" s="82">
        <f>Model!V2247</f>
        <v>187.7</v>
      </c>
      <c r="X13" s="82">
        <f>Model!W2247</f>
        <v>187.7</v>
      </c>
      <c r="Y13" s="82">
        <f>Model!X2247</f>
        <v>185.9978542</v>
      </c>
      <c r="Z13" s="82">
        <f>Model!Y2247</f>
        <v>184.2957083</v>
      </c>
      <c r="AA13" s="82">
        <f>Model!Z2247</f>
        <v>182.5935625</v>
      </c>
      <c r="AB13" s="82">
        <f>Model!AA2247</f>
        <v>180.8914166</v>
      </c>
      <c r="AC13" s="82">
        <f>Model!AB2247</f>
        <v>179.1892708</v>
      </c>
      <c r="AD13" s="82">
        <f>Model!AC2247</f>
        <v>177.4871249</v>
      </c>
      <c r="AE13" s="82">
        <f>Model!AD2247</f>
        <v>175.7849791</v>
      </c>
      <c r="AF13" s="82">
        <f>Model!AE2247</f>
        <v>174.0828332</v>
      </c>
      <c r="AG13" s="82">
        <f>Model!AF2247</f>
        <v>172.3806874</v>
      </c>
      <c r="AH13" s="82">
        <f>Model!AG2247</f>
        <v>170.6785415</v>
      </c>
      <c r="AI13" s="82">
        <f>Model!AH2247</f>
        <v>168.9763957</v>
      </c>
      <c r="AJ13" s="82">
        <f>Model!AI2247</f>
        <v>167.2742498</v>
      </c>
      <c r="AK13" s="82">
        <f>Model!AJ2247</f>
        <v>165.572104</v>
      </c>
      <c r="AL13" s="82">
        <f>Model!AK2247</f>
        <v>163.8699581</v>
      </c>
      <c r="AM13" s="82">
        <f>Model!AL2247</f>
        <v>162.1678123</v>
      </c>
      <c r="AN13" s="82">
        <f>Model!AM2247</f>
        <v>160.4656664</v>
      </c>
      <c r="AO13" s="82">
        <f>Model!AN2247</f>
        <v>158.7635206</v>
      </c>
      <c r="AP13" s="82">
        <f>Model!AO2247</f>
        <v>157.0613747</v>
      </c>
      <c r="AQ13" s="82">
        <f>Model!AP2247</f>
        <v>155.3592289</v>
      </c>
      <c r="AR13" s="82">
        <f>Model!AQ2247</f>
        <v>153.6570831</v>
      </c>
      <c r="AS13" s="82">
        <f>Model!AR2247</f>
        <v>151.9549372</v>
      </c>
      <c r="AT13" s="82">
        <f>Model!AS2247</f>
        <v>150.2527914</v>
      </c>
      <c r="AU13" s="82">
        <f>Model!AT2247</f>
        <v>148.5506455</v>
      </c>
      <c r="AV13" s="82">
        <f>Model!AU2247</f>
        <v>146.8484997</v>
      </c>
      <c r="AW13" s="82">
        <f>Model!AV2247</f>
        <v>145.1463538</v>
      </c>
      <c r="AX13" s="82">
        <f>Model!AW2247</f>
        <v>143.444208</v>
      </c>
      <c r="AY13" s="82">
        <f>Model!AX2247</f>
        <v>141.7420621</v>
      </c>
      <c r="AZ13" s="82">
        <f>Model!AY2247</f>
        <v>140.0399163</v>
      </c>
      <c r="BA13" s="82">
        <f>Model!AZ2247</f>
        <v>138.3377704</v>
      </c>
      <c r="BB13" s="82">
        <f>Model!BA2247</f>
        <v>136.6356246</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0.8</v>
      </c>
      <c r="P14" s="82">
        <f>Model!O2473</f>
        <v>2.6</v>
      </c>
      <c r="Q14" s="82">
        <f>Model!P2473</f>
        <v>2.6</v>
      </c>
      <c r="R14" s="82">
        <f>Model!Q2473</f>
        <v>2.6</v>
      </c>
      <c r="S14" s="82">
        <f>Model!R2473</f>
        <v>2.6</v>
      </c>
      <c r="T14" s="82">
        <f>Model!S2473</f>
        <v>2.6</v>
      </c>
      <c r="U14" s="82">
        <f>Model!T2473</f>
        <v>22.6</v>
      </c>
      <c r="V14" s="82">
        <f>Model!U2473</f>
        <v>35.6</v>
      </c>
      <c r="W14" s="82">
        <f>Model!V2473</f>
        <v>35.6</v>
      </c>
      <c r="X14" s="82">
        <f>Model!W2473</f>
        <v>35.6</v>
      </c>
      <c r="Y14" s="82">
        <f>Model!X2473</f>
        <v>80.11004755</v>
      </c>
      <c r="Z14" s="82">
        <f>Model!Y2473</f>
        <v>124.6200951</v>
      </c>
      <c r="AA14" s="82">
        <f>Model!Z2473</f>
        <v>169.1301426</v>
      </c>
      <c r="AB14" s="82">
        <f>Model!AA2473</f>
        <v>213.6401902</v>
      </c>
      <c r="AC14" s="82">
        <f>Model!AB2473</f>
        <v>258.1502377</v>
      </c>
      <c r="AD14" s="82">
        <f>Model!AC2473</f>
        <v>302.6602853</v>
      </c>
      <c r="AE14" s="82">
        <f>Model!AD2473</f>
        <v>347.1703328</v>
      </c>
      <c r="AF14" s="82">
        <f>Model!AE2473</f>
        <v>391.6803804</v>
      </c>
      <c r="AG14" s="82">
        <f>Model!AF2473</f>
        <v>436.1904279</v>
      </c>
      <c r="AH14" s="82">
        <f>Model!AG2473</f>
        <v>480.7004755</v>
      </c>
      <c r="AI14" s="82">
        <f>Model!AH2473</f>
        <v>525.210523</v>
      </c>
      <c r="AJ14" s="82">
        <f>Model!AI2473</f>
        <v>569.7205705</v>
      </c>
      <c r="AK14" s="82">
        <f>Model!AJ2473</f>
        <v>614.2306181</v>
      </c>
      <c r="AL14" s="82">
        <f>Model!AK2473</f>
        <v>658.7406656</v>
      </c>
      <c r="AM14" s="82">
        <f>Model!AL2473</f>
        <v>703.2507132</v>
      </c>
      <c r="AN14" s="82">
        <f>Model!AM2473</f>
        <v>747.7607607</v>
      </c>
      <c r="AO14" s="82">
        <f>Model!AN2473</f>
        <v>792.2708083</v>
      </c>
      <c r="AP14" s="82">
        <f>Model!AO2473</f>
        <v>836.7808558</v>
      </c>
      <c r="AQ14" s="82">
        <f>Model!AP2473</f>
        <v>881.2909034</v>
      </c>
      <c r="AR14" s="82">
        <f>Model!AQ2473</f>
        <v>925.8009509</v>
      </c>
      <c r="AS14" s="82">
        <f>Model!AR2473</f>
        <v>970.3109985</v>
      </c>
      <c r="AT14" s="82">
        <f>Model!AS2473</f>
        <v>1014.821046</v>
      </c>
      <c r="AU14" s="82">
        <f>Model!AT2473</f>
        <v>1059.331094</v>
      </c>
      <c r="AV14" s="82">
        <f>Model!AU2473</f>
        <v>1103.841141</v>
      </c>
      <c r="AW14" s="82">
        <f>Model!AV2473</f>
        <v>1148.351189</v>
      </c>
      <c r="AX14" s="82">
        <f>Model!AW2473</f>
        <v>1192.861236</v>
      </c>
      <c r="AY14" s="82">
        <f>Model!AX2473</f>
        <v>1237.371284</v>
      </c>
      <c r="AZ14" s="82">
        <f>Model!AY2473</f>
        <v>1281.881331</v>
      </c>
      <c r="BA14" s="82">
        <f>Model!AZ2473</f>
        <v>1326.391379</v>
      </c>
      <c r="BB14" s="82">
        <f>Model!BA2473</f>
        <v>1370.901426</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122.666594</v>
      </c>
      <c r="E15" s="89">
        <f>sum(Model!D9,Model!D428,Model!D673,Model!D898,Model!D1123,Model!D1350,Model!D1575,0*Model!D1800,Model!D2025,Model!D2248,Model!D3535)</f>
        <v>123.189021</v>
      </c>
      <c r="F15" s="89">
        <f>sum(Model!E9,Model!E428,Model!E673,Model!E898,Model!E1123,Model!E1350,Model!E1575,0*Model!E1800,Model!E2025,Model!E2248,Model!E3535)</f>
        <v>124.508941</v>
      </c>
      <c r="G15" s="89">
        <f>sum(Model!F9,Model!F428,Model!F673,Model!F898,Model!F1123,Model!F1350,Model!F1575,0*Model!F1800,Model!F2025,Model!F2248,Model!F3535)</f>
        <v>125.464811</v>
      </c>
      <c r="H15" s="89">
        <f>sum(Model!G9,Model!G428,Model!G673,Model!G898,Model!G1123,Model!G1350,Model!G1575,0*Model!G1800,Model!G2025,Model!G2248,Model!G3535)</f>
        <v>136.146397</v>
      </c>
      <c r="I15" s="89">
        <f>sum(Model!H9,Model!H428,Model!H673,Model!H898,Model!H1123,Model!H1350,Model!H1575,0*Model!H1800,Model!H2025,Model!H2248,Model!H3535)</f>
        <v>136.453928</v>
      </c>
      <c r="J15" s="89">
        <f>sum(Model!I9,Model!I428,Model!I673,Model!I898,Model!I1123,Model!I1350,Model!I1575,0*Model!I1800,Model!I2025,Model!I2248,Model!I3535)</f>
        <v>141.455522</v>
      </c>
      <c r="K15" s="89">
        <f>sum(Model!J9,Model!J428,Model!J673,Model!J898,Model!J1123,Model!J1350,Model!J1575,0*Model!J1800,Model!J2025,Model!J2248,Model!J3535)</f>
        <v>149.151909</v>
      </c>
      <c r="L15" s="89">
        <f>sum(Model!K9,Model!K428,Model!K673,Model!K898,Model!K1123,Model!K1350,Model!K1575,0*Model!K1800,Model!K2025,Model!K2248,Model!K3535)</f>
        <v>156.329559</v>
      </c>
      <c r="M15" s="89">
        <f>sum(Model!L9,Model!L428,Model!L673,Model!L898,Model!L1123,Model!L1350,Model!L1575,0*Model!L1800,Model!L2025,Model!L2248,Model!L3535)</f>
        <v>151.418888</v>
      </c>
      <c r="N15" s="89">
        <f>sum(Model!M9,Model!M428,Model!M673,Model!M898,Model!M1123,Model!M1350,Model!M1575,0*Model!M1800,Model!M2025,Model!M2248,Model!M3535)</f>
        <v>147.736637</v>
      </c>
      <c r="O15" s="89">
        <f>sum(Model!N9,Model!N428,Model!N673,Model!N898,Model!N1123,Model!N1350,Model!N1575,0*Model!N1800,Model!N2025,Model!N2248,Model!N3535)</f>
        <v>146.114464</v>
      </c>
      <c r="P15" s="89">
        <f>sum(Model!O9,Model!O428,Model!O673,Model!O898,Model!O1123,Model!O1350,Model!O1575,0*Model!O1800,Model!O2025,Model!O2248,Model!O3535)</f>
        <v>147.36886</v>
      </c>
      <c r="Q15" s="89">
        <f>sum(Model!P9,Model!P428,Model!P673,Model!P898,Model!P1123,Model!P1350,Model!P1575,0*Model!P1800,Model!P2025,Model!P2248,Model!P3535)</f>
        <v>149.080952</v>
      </c>
      <c r="R15" s="89">
        <f>sum(Model!Q9,Model!Q428,Model!Q673,Model!Q898,Model!Q1123,Model!Q1350,Model!Q1575,0*Model!Q1800,Model!Q2025,Model!Q2248,Model!Q3535)</f>
        <v>144.473608</v>
      </c>
      <c r="S15" s="89">
        <f>sum(Model!R9,Model!R428,Model!R673,Model!R898,Model!R1123,Model!R1350,Model!R1575,0*Model!R1800,Model!R2025,Model!R2248,Model!R3535)</f>
        <v>145.700493</v>
      </c>
      <c r="T15" s="89">
        <f>sum(Model!S9,Model!S428,Model!S673,Model!S898,Model!S1123,Model!S1350,Model!S1575,0*Model!S1800,Model!S2025,Model!S2248,Model!S3535)</f>
        <v>141.560531</v>
      </c>
      <c r="U15" s="89">
        <f>sum(Model!T9,Model!T428,Model!T673,Model!T898,Model!T1123,Model!T1350,Model!T1575,0*Model!T1800,Model!T2025,Model!T2248,Model!T3535)</f>
        <v>139.440463</v>
      </c>
      <c r="V15" s="89">
        <f>sum(Model!U9,Model!U428,Model!U673,Model!U898,Model!U1123,Model!U1350,Model!U1575,0*Model!U1800,Model!U2025,Model!U2248,Model!U3535)</f>
        <v>144.548089</v>
      </c>
      <c r="W15" s="89">
        <f>sum(Model!V9,Model!V428,Model!V673,Model!V898,Model!V1123,Model!V1350,Model!V1575,0*Model!V1800,Model!V2025,Model!V2248,Model!V3535)</f>
        <v>146.2901035</v>
      </c>
      <c r="X15" s="89">
        <f>sum(Model!W9,Model!W428,Model!W673,Model!W898,Model!W1123,Model!W1350,Model!W1575,0*Model!W1800,Model!W2025,Model!W2248,Model!W3535)</f>
        <v>146.2901035</v>
      </c>
      <c r="Y15" s="89">
        <f>sum(Model!X9,Model!X428,Model!X673,Model!X898,Model!X1123,Model!X1350,Model!X1575,0*Model!X1800,Model!X2025,Model!X2248,Model!X3535)</f>
        <v>144.8297382</v>
      </c>
      <c r="Z15" s="89">
        <f>sum(Model!Y9,Model!Y428,Model!Y673,Model!Y898,Model!Y1123,Model!Y1350,Model!Y1575,0*Model!Y1800,Model!Y2025,Model!Y2248,Model!Y3535)</f>
        <v>143.3693728</v>
      </c>
      <c r="AA15" s="89">
        <f>sum(Model!Z9,Model!Z428,Model!Z673,Model!Z898,Model!Z1123,Model!Z1350,Model!Z1575,0*Model!Z1800,Model!Z2025,Model!Z2248,Model!Z3535)</f>
        <v>141.9090074</v>
      </c>
      <c r="AB15" s="89">
        <f>sum(Model!AA9,Model!AA428,Model!AA673,Model!AA898,Model!AA1123,Model!AA1350,Model!AA1575,0*Model!AA1800,Model!AA2025,Model!AA2248,Model!AA3535)</f>
        <v>140.448642</v>
      </c>
      <c r="AC15" s="89">
        <f>sum(Model!AB9,Model!AB428,Model!AB673,Model!AB898,Model!AB1123,Model!AB1350,Model!AB1575,0*Model!AB1800,Model!AB2025,Model!AB2248,Model!AB3535)</f>
        <v>138.9882766</v>
      </c>
      <c r="AD15" s="89">
        <f>sum(Model!AC9,Model!AC428,Model!AC673,Model!AC898,Model!AC1123,Model!AC1350,Model!AC1575,0*Model!AC1800,Model!AC2025,Model!AC2248,Model!AC3535)</f>
        <v>137.5279113</v>
      </c>
      <c r="AE15" s="89">
        <f>sum(Model!AD9,Model!AD428,Model!AD673,Model!AD898,Model!AD1123,Model!AD1350,Model!AD1575,0*Model!AD1800,Model!AD2025,Model!AD2248,Model!AD3535)</f>
        <v>136.0675459</v>
      </c>
      <c r="AF15" s="89">
        <f>sum(Model!AE9,Model!AE428,Model!AE673,Model!AE898,Model!AE1123,Model!AE1350,Model!AE1575,0*Model!AE1800,Model!AE2025,Model!AE2248,Model!AE3535)</f>
        <v>134.6071805</v>
      </c>
      <c r="AG15" s="89">
        <f>sum(Model!AF9,Model!AF428,Model!AF673,Model!AF898,Model!AF1123,Model!AF1350,Model!AF1575,0*Model!AF1800,Model!AF2025,Model!AF2248,Model!AF3535)</f>
        <v>133.1468151</v>
      </c>
      <c r="AH15" s="89">
        <f>sum(Model!AG9,Model!AG428,Model!AG673,Model!AG898,Model!AG1123,Model!AG1350,Model!AG1575,0*Model!AG1800,Model!AG2025,Model!AG2248,Model!AG3535)</f>
        <v>131.6864498</v>
      </c>
      <c r="AI15" s="89">
        <f>sum(Model!AH9,Model!AH428,Model!AH673,Model!AH898,Model!AH1123,Model!AH1350,Model!AH1575,0*Model!AH1800,Model!AH2025,Model!AH2248,Model!AH3535)</f>
        <v>130.2260844</v>
      </c>
      <c r="AJ15" s="89">
        <f>sum(Model!AI9,Model!AI428,Model!AI673,Model!AI898,Model!AI1123,Model!AI1350,Model!AI1575,0*Model!AI1800,Model!AI2025,Model!AI2248,Model!AI3535)</f>
        <v>128.765719</v>
      </c>
      <c r="AK15" s="89">
        <f>sum(Model!AJ9,Model!AJ428,Model!AJ673,Model!AJ898,Model!AJ1123,Model!AJ1350,Model!AJ1575,0*Model!AJ1800,Model!AJ2025,Model!AJ2248,Model!AJ3535)</f>
        <v>127.3053536</v>
      </c>
      <c r="AL15" s="89">
        <f>sum(Model!AK9,Model!AK428,Model!AK673,Model!AK898,Model!AK1123,Model!AK1350,Model!AK1575,0*Model!AK1800,Model!AK2025,Model!AK2248,Model!AK3535)</f>
        <v>125.8449882</v>
      </c>
      <c r="AM15" s="89">
        <f>sum(Model!AL9,Model!AL428,Model!AL673,Model!AL898,Model!AL1123,Model!AL1350,Model!AL1575,0*Model!AL1800,Model!AL2025,Model!AL2248,Model!AL3535)</f>
        <v>124.3846229</v>
      </c>
      <c r="AN15" s="89">
        <f>sum(Model!AM9,Model!AM428,Model!AM673,Model!AM898,Model!AM1123,Model!AM1350,Model!AM1575,0*Model!AM1800,Model!AM2025,Model!AM2248,Model!AM3535)</f>
        <v>122.9242575</v>
      </c>
      <c r="AO15" s="89">
        <f>sum(Model!AN9,Model!AN428,Model!AN673,Model!AN898,Model!AN1123,Model!AN1350,Model!AN1575,0*Model!AN1800,Model!AN2025,Model!AN2248,Model!AN3535)</f>
        <v>121.4638921</v>
      </c>
      <c r="AP15" s="89">
        <f>sum(Model!AO9,Model!AO428,Model!AO673,Model!AO898,Model!AO1123,Model!AO1350,Model!AO1575,0*Model!AO1800,Model!AO2025,Model!AO2248,Model!AO3535)</f>
        <v>120.0035267</v>
      </c>
      <c r="AQ15" s="89">
        <f>sum(Model!AP9,Model!AP428,Model!AP673,Model!AP898,Model!AP1123,Model!AP1350,Model!AP1575,0*Model!AP1800,Model!AP2025,Model!AP2248,Model!AP3535)</f>
        <v>118.5431613</v>
      </c>
      <c r="AR15" s="89">
        <f>sum(Model!AQ9,Model!AQ428,Model!AQ673,Model!AQ898,Model!AQ1123,Model!AQ1350,Model!AQ1575,0*Model!AQ1800,Model!AQ2025,Model!AQ2248,Model!AQ3535)</f>
        <v>117.082796</v>
      </c>
      <c r="AS15" s="89">
        <f>sum(Model!AR9,Model!AR428,Model!AR673,Model!AR898,Model!AR1123,Model!AR1350,Model!AR1575,0*Model!AR1800,Model!AR2025,Model!AR2248,Model!AR3535)</f>
        <v>115.6224306</v>
      </c>
      <c r="AT15" s="89">
        <f>sum(Model!AS9,Model!AS428,Model!AS673,Model!AS898,Model!AS1123,Model!AS1350,Model!AS1575,0*Model!AS1800,Model!AS2025,Model!AS2248,Model!AS3535)</f>
        <v>114.1620652</v>
      </c>
      <c r="AU15" s="89">
        <f>sum(Model!AT9,Model!AT428,Model!AT673,Model!AT898,Model!AT1123,Model!AT1350,Model!AT1575,0*Model!AT1800,Model!AT2025,Model!AT2248,Model!AT3535)</f>
        <v>112.7016998</v>
      </c>
      <c r="AV15" s="89">
        <f>sum(Model!AU9,Model!AU428,Model!AU673,Model!AU898,Model!AU1123,Model!AU1350,Model!AU1575,0*Model!AU1800,Model!AU2025,Model!AU2248,Model!AU3535)</f>
        <v>111.2413344</v>
      </c>
      <c r="AW15" s="89">
        <f>sum(Model!AV9,Model!AV428,Model!AV673,Model!AV898,Model!AV1123,Model!AV1350,Model!AV1575,0*Model!AV1800,Model!AV2025,Model!AV2248,Model!AV3535)</f>
        <v>109.7809691</v>
      </c>
      <c r="AX15" s="89">
        <f>sum(Model!AW9,Model!AW428,Model!AW673,Model!AW898,Model!AW1123,Model!AW1350,Model!AW1575,0*Model!AW1800,Model!AW2025,Model!AW2248,Model!AW3535)</f>
        <v>108.3206037</v>
      </c>
      <c r="AY15" s="89">
        <f>sum(Model!AX9,Model!AX428,Model!AX673,Model!AX898,Model!AX1123,Model!AX1350,Model!AX1575,0*Model!AX1800,Model!AX2025,Model!AX2248,Model!AX3535)</f>
        <v>106.8602383</v>
      </c>
      <c r="AZ15" s="89">
        <f>sum(Model!AY9,Model!AY428,Model!AY673,Model!AY898,Model!AY1123,Model!AY1350,Model!AY1575,0*Model!AY1800,Model!AY2025,Model!AY2248,Model!AY3535)</f>
        <v>105.3998729</v>
      </c>
      <c r="BA15" s="89">
        <f>sum(Model!AZ9,Model!AZ428,Model!AZ673,Model!AZ898,Model!AZ1123,Model!AZ1350,Model!AZ1575,0*Model!AZ1800,Model!AZ2025,Model!AZ2248,Model!AZ3535)</f>
        <v>103.9395076</v>
      </c>
      <c r="BB15" s="89">
        <f>sum(Model!BA9,Model!BA428,Model!BA673,Model!BA898,Model!BA1123,Model!BA1350,Model!BA1575,0*Model!BA1800,Model!BA2025,Model!BA2248,Model!BA3535)</f>
        <v>102.4791422</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0.0000032</v>
      </c>
      <c r="P16" s="89">
        <f>Model!O2474</f>
        <v>0.0000104</v>
      </c>
      <c r="Q16" s="89">
        <f>Model!P2474</f>
        <v>0.0000104</v>
      </c>
      <c r="R16" s="89">
        <f>Model!Q2474</f>
        <v>0.0000104</v>
      </c>
      <c r="S16" s="89">
        <f>Model!R2474</f>
        <v>0.0000104</v>
      </c>
      <c r="T16" s="89">
        <f>Model!S2474</f>
        <v>0.0000104</v>
      </c>
      <c r="U16" s="89">
        <f>Model!T2474</f>
        <v>0.0000904</v>
      </c>
      <c r="V16" s="89">
        <f>Model!U2474</f>
        <v>0.0001424</v>
      </c>
      <c r="W16" s="89">
        <f>Model!V2474</f>
        <v>0.0001424</v>
      </c>
      <c r="X16" s="89">
        <f>Model!W2474</f>
        <v>0.0001424</v>
      </c>
      <c r="Y16" s="89">
        <f>Model!X2474</f>
        <v>0.001786366717</v>
      </c>
      <c r="Z16" s="89">
        <f>Model!Y2474</f>
        <v>0.003430333433</v>
      </c>
      <c r="AA16" s="89">
        <f>Model!Z2474</f>
        <v>0.00507430015</v>
      </c>
      <c r="AB16" s="89">
        <f>Model!AA2474</f>
        <v>0.006718266867</v>
      </c>
      <c r="AC16" s="89">
        <f>Model!AB2474</f>
        <v>0.008362233584</v>
      </c>
      <c r="AD16" s="89">
        <f>Model!AC2474</f>
        <v>0.0100062003</v>
      </c>
      <c r="AE16" s="89">
        <f>Model!AD2474</f>
        <v>0.01165016702</v>
      </c>
      <c r="AF16" s="89">
        <f>Model!AE2474</f>
        <v>0.01329413373</v>
      </c>
      <c r="AG16" s="89">
        <f>Model!AF2474</f>
        <v>0.01493810045</v>
      </c>
      <c r="AH16" s="89">
        <f>Model!AG2474</f>
        <v>0.01658206717</v>
      </c>
      <c r="AI16" s="89">
        <f>Model!AH2474</f>
        <v>0.01822603388</v>
      </c>
      <c r="AJ16" s="89">
        <f>Model!AI2474</f>
        <v>0.0198700006</v>
      </c>
      <c r="AK16" s="89">
        <f>Model!AJ2474</f>
        <v>0.02151396732</v>
      </c>
      <c r="AL16" s="89">
        <f>Model!AK2474</f>
        <v>0.02315793403</v>
      </c>
      <c r="AM16" s="89">
        <f>Model!AL2474</f>
        <v>0.02480190075</v>
      </c>
      <c r="AN16" s="89">
        <f>Model!AM2474</f>
        <v>0.02644586747</v>
      </c>
      <c r="AO16" s="89">
        <f>Model!AN2474</f>
        <v>0.02808983418</v>
      </c>
      <c r="AP16" s="89">
        <f>Model!AO2474</f>
        <v>0.0297338009</v>
      </c>
      <c r="AQ16" s="89">
        <f>Model!AP2474</f>
        <v>0.03137776762</v>
      </c>
      <c r="AR16" s="89">
        <f>Model!AQ2474</f>
        <v>0.03302173433</v>
      </c>
      <c r="AS16" s="89">
        <f>Model!AR2474</f>
        <v>0.03466570105</v>
      </c>
      <c r="AT16" s="89">
        <f>Model!AS2474</f>
        <v>0.03630966777</v>
      </c>
      <c r="AU16" s="89">
        <f>Model!AT2474</f>
        <v>0.03795363448</v>
      </c>
      <c r="AV16" s="89">
        <f>Model!AU2474</f>
        <v>0.0395976012</v>
      </c>
      <c r="AW16" s="89">
        <f>Model!AV2474</f>
        <v>0.04124156792</v>
      </c>
      <c r="AX16" s="89">
        <f>Model!AW2474</f>
        <v>0.04288553463</v>
      </c>
      <c r="AY16" s="89">
        <f>Model!AX2474</f>
        <v>0.04452950135</v>
      </c>
      <c r="AZ16" s="89">
        <f>Model!AY2474</f>
        <v>0.04617346807</v>
      </c>
      <c r="BA16" s="89">
        <f>Model!AZ2474</f>
        <v>0.04781743478</v>
      </c>
      <c r="BB16" s="89">
        <f>Model!BA2474</f>
        <v>0.0494614015</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1.74779156</v>
      </c>
      <c r="E17" s="82">
        <f>sum(Model!D10,Model!D432,Model!D674,Model!D899,Model!D1124,Model!D1351,Model!D1576,0*Model!D1801,Model!D2026,Model!D2250,Model!D2475,Model!D3536)*'Inflation GDP Population'!$S$11/'Inflation GDP Population'!C$11</f>
        <v>1.715104769</v>
      </c>
      <c r="F17" s="82">
        <f>sum(Model!E10,Model!E432,Model!E674,Model!E899,Model!E1124,Model!E1351,Model!E1576,0*Model!E1801,Model!E2026,Model!E2250,Model!E2475,Model!E3536)*'Inflation GDP Population'!$S$11/'Inflation GDP Population'!D$11</f>
        <v>1.727771046</v>
      </c>
      <c r="G17" s="82">
        <f>sum(Model!F10,Model!F432,Model!F674,Model!F899,Model!F1124,Model!F1351,Model!F1576,0*Model!F1801,Model!F2026,Model!F2250,Model!F2475,Model!F3536)*'Inflation GDP Population'!$S$11/'Inflation GDP Population'!E$11</f>
        <v>1.719866586</v>
      </c>
      <c r="H17" s="82">
        <f>sum(Model!G10,Model!G432,Model!G674,Model!G899,Model!G1124,Model!G1351,Model!G1576,0*Model!G1801,Model!G2026,Model!G2250,Model!G2475,Model!G3536)*'Inflation GDP Population'!$S$11/'Inflation GDP Population'!F$11</f>
        <v>1.727679015</v>
      </c>
      <c r="I17" s="82">
        <f>sum(Model!H10,Model!H432,Model!H674,Model!H899,Model!H1124,Model!H1351,Model!H1576,0*Model!H1801,Model!H2026,Model!H2250,Model!H2475,Model!H3536)*'Inflation GDP Population'!$S$11/'Inflation GDP Population'!G$11</f>
        <v>1.655061042</v>
      </c>
      <c r="J17" s="82">
        <f>sum(Model!I10,Model!I432,Model!I674,Model!I899,Model!I1124,Model!I1351,Model!I1576,0*Model!I1801,Model!I2026,Model!I2250,Model!I2475,Model!I3536)*'Inflation GDP Population'!$S$11/'Inflation GDP Population'!H$11</f>
        <v>1.599015512</v>
      </c>
      <c r="K17" s="82">
        <f>sum(Model!J10,Model!J432,Model!J674,Model!J899,Model!J1124,Model!J1351,Model!J1576,0*Model!J1801,Model!J2026,Model!J2250,Model!J2475,Model!J3536)*'Inflation GDP Population'!$S$11/'Inflation GDP Population'!I$11</f>
        <v>1.682482897</v>
      </c>
      <c r="L17" s="82">
        <f>sum(Model!K10,Model!K432,Model!K674,Model!K899,Model!K1124,Model!K1351,Model!K1576,0*Model!K1801,Model!K2026,Model!K2250,Model!K2475,Model!K3536)*'Inflation GDP Population'!$S$11/'Inflation GDP Population'!J$11</f>
        <v>1.729526414</v>
      </c>
      <c r="M17" s="82">
        <f>sum(Model!L10,Model!L432,Model!L674,Model!L899,Model!L1124,Model!L1351,Model!L1576,0*Model!L1801,Model!L2026,Model!L2250,Model!L2475,Model!L3536)*'Inflation GDP Population'!$S$11/'Inflation GDP Population'!K$11</f>
        <v>1.766871806</v>
      </c>
      <c r="N17" s="82">
        <f>sum(Model!M10,Model!M432,Model!M674,Model!M899,Model!M1124,Model!M1351,Model!M1576,0*Model!M1801,Model!M2026,Model!M2250,Model!M2475,Model!M3536)*'Inflation GDP Population'!$S$11/'Inflation GDP Population'!L$11</f>
        <v>1.763236603</v>
      </c>
      <c r="O17" s="82">
        <f>sum(Model!N10,Model!N432,Model!N674,Model!N899,Model!N1124,Model!N1351,Model!N1576,0*Model!N1801,Model!N2026,Model!N2250,Model!N2475,Model!N3536)*'Inflation GDP Population'!$S$11/'Inflation GDP Population'!M$11</f>
        <v>1.757341481</v>
      </c>
      <c r="P17" s="82">
        <f>sum(Model!O10,Model!O432,Model!O674,Model!O899,Model!O1124,Model!O1351,Model!O1576,0*Model!O1801,Model!O2026,Model!O2250,Model!O2475,Model!O3536)*'Inflation GDP Population'!$S$11/'Inflation GDP Population'!N$11</f>
        <v>1.783738516</v>
      </c>
      <c r="Q17" s="82">
        <f>sum(Model!P10,Model!P432,Model!P674,Model!P899,Model!P1124,Model!P1351,Model!P1576,0*Model!P1801,Model!P2026,Model!P2250,Model!P2475,Model!P3536)*'Inflation GDP Population'!$S$11/'Inflation GDP Population'!O$11</f>
        <v>1.783997116</v>
      </c>
      <c r="R17" s="82">
        <f>sum(Model!Q10,Model!Q432,Model!Q674,Model!Q899,Model!Q1124,Model!Q1351,Model!Q1576,0*Model!Q1801,Model!Q2026,Model!Q2250,Model!Q2475,Model!Q3536)*'Inflation GDP Population'!$S$11/'Inflation GDP Population'!P$11</f>
        <v>1.744122313</v>
      </c>
      <c r="S17" s="82">
        <f>sum(Model!R10,Model!R432,Model!R674,Model!R899,Model!R1124,Model!R1351,Model!R1576,0*Model!R1801,Model!R2026,Model!R2250,Model!R2475,Model!R3536)*'Inflation GDP Population'!$S$11/'Inflation GDP Population'!Q$11</f>
        <v>1.753466574</v>
      </c>
      <c r="T17" s="82">
        <f>sum(Model!S10,Model!S432,Model!S674,Model!S899,Model!S1124,Model!S1351,Model!S1576,0*Model!S1801,Model!S2026,Model!S2250,Model!S2475,Model!S3536)*'Inflation GDP Population'!$S$11/'Inflation GDP Population'!R$11</f>
        <v>1.751577937</v>
      </c>
      <c r="U17" s="82">
        <f>sum(Model!T10,Model!T432,Model!T674,Model!T899,Model!T1124,Model!T1351,Model!T1576,0*Model!T1801,Model!T2026,Model!T2250,Model!T2475,Model!T3536)*'Inflation GDP Population'!$S$11/'Inflation GDP Population'!S$11</f>
        <v>1.684130048</v>
      </c>
      <c r="V17" s="82">
        <f>sum(Model!U10,Model!U432,Model!U674,Model!U899,Model!U1124,Model!U1351,Model!U1576,0*Model!U1801,Model!U2026,Model!U2250,Model!U2475,Model!U3536)*'Inflation GDP Population'!$S$11/'Inflation GDP Population'!T$11</f>
        <v>1.686260797</v>
      </c>
      <c r="W17" s="94">
        <f>sum(Model!V10,Model!V432,Model!V674,Model!V899,Model!V1124,Model!V1351,Model!V1576,0*Model!V1801,Model!V2026,Model!V2250,Model!V2475,Model!V3536)*'Inflation GDP Population'!$S$18/'Inflation GDP Population'!U$18</f>
        <v>1.651742495</v>
      </c>
      <c r="X17" s="94">
        <f>sum(Model!W10,Model!W432,Model!W674,Model!W899,Model!W1124,Model!W1351,Model!W1576,0*Model!W1801,Model!W2026,Model!W2250,Model!W2475,Model!W3536)*'Inflation GDP Population'!$S$18/'Inflation GDP Population'!V$18</f>
        <v>1.643492963</v>
      </c>
      <c r="Y17" s="94">
        <f>sum(Model!X10,Model!X432,Model!X674,Model!X899,Model!X1124,Model!X1351,Model!X1576,0*Model!X1801,Model!X2026,Model!X2250,Model!X2475,Model!X3536)*'Inflation GDP Population'!$S$18/'Inflation GDP Population'!W$18</f>
        <v>1.628967362</v>
      </c>
      <c r="Z17" s="94">
        <f>sum(Model!Y10,Model!Y432,Model!Y674,Model!Y899,Model!Y1124,Model!Y1351,Model!Y1576,0*Model!Y1801,Model!Y2026,Model!Y2250,Model!Y2475,Model!Y3536)*'Inflation GDP Population'!$S$18/'Inflation GDP Population'!X$18</f>
        <v>1.651338537</v>
      </c>
      <c r="AA17" s="94">
        <f>sum(Model!Z10,Model!Z432,Model!Z674,Model!Z899,Model!Z1124,Model!Z1351,Model!Z1576,0*Model!Z1801,Model!Z2026,Model!Z2250,Model!Z2475,Model!Z3536)*'Inflation GDP Population'!$S$18/'Inflation GDP Population'!Y$18</f>
        <v>1.629266599</v>
      </c>
      <c r="AB17" s="94">
        <f>sum(Model!AA10,Model!AA432,Model!AA674,Model!AA899,Model!AA1124,Model!AA1351,Model!AA1576,0*Model!AA1801,Model!AA2026,Model!AA2250,Model!AA2475,Model!AA3536)*'Inflation GDP Population'!$S$18/'Inflation GDP Population'!Z$18</f>
        <v>1.584198547</v>
      </c>
      <c r="AC17" s="94">
        <f>sum(Model!AB10,Model!AB432,Model!AB674,Model!AB899,Model!AB1124,Model!AB1351,Model!AB1576,0*Model!AB1801,Model!AB2026,Model!AB2250,Model!AB2475,Model!AB3536)*'Inflation GDP Population'!$S$18/'Inflation GDP Population'!AA$18</f>
        <v>1.566817902</v>
      </c>
      <c r="AD17" s="94">
        <f>sum(Model!AC10,Model!AC432,Model!AC674,Model!AC899,Model!AC1124,Model!AC1351,Model!AC1576,0*Model!AC1801,Model!AC2026,Model!AC2250,Model!AC2475,Model!AC3536)*'Inflation GDP Population'!$S$18/'Inflation GDP Population'!AB$18</f>
        <v>1.548403232</v>
      </c>
      <c r="AE17" s="94">
        <f>sum(Model!AD10,Model!AD432,Model!AD674,Model!AD899,Model!AD1124,Model!AD1351,Model!AD1576,0*Model!AD1801,Model!AD2026,Model!AD2250,Model!AD2475,Model!AD3536)*'Inflation GDP Population'!$S$18/'Inflation GDP Population'!AC$18</f>
        <v>1.531692922</v>
      </c>
      <c r="AF17" s="94">
        <f>sum(Model!AE10,Model!AE432,Model!AE674,Model!AE899,Model!AE1124,Model!AE1351,Model!AE1576,0*Model!AE1801,Model!AE2026,Model!AE2250,Model!AE2475,Model!AE3536)*'Inflation GDP Population'!$S$18/'Inflation GDP Population'!AD$18</f>
        <v>1.536060833</v>
      </c>
      <c r="AG17" s="94">
        <f>sum(Model!AF10,Model!AF432,Model!AF674,Model!AF899,Model!AF1124,Model!AF1351,Model!AF1576,0*Model!AF1801,Model!AF2026,Model!AF2250,Model!AF2475,Model!AF3536)*'Inflation GDP Population'!$S$18/'Inflation GDP Population'!AE$18</f>
        <v>1.539747966</v>
      </c>
      <c r="AH17" s="94">
        <f>sum(Model!AG10,Model!AG432,Model!AG674,Model!AG899,Model!AG1124,Model!AG1351,Model!AG1576,0*Model!AG1801,Model!AG2026,Model!AG2250,Model!AG2475,Model!AG3536)*'Inflation GDP Population'!$S$18/'Inflation GDP Population'!AF$18</f>
        <v>1.474648492</v>
      </c>
      <c r="AI17" s="94">
        <f>sum(Model!AH10,Model!AH432,Model!AH674,Model!AH899,Model!AH1124,Model!AH1351,Model!AH1576,0*Model!AH1801,Model!AH2026,Model!AH2250,Model!AH2475,Model!AH3536)*'Inflation GDP Population'!$S$18/'Inflation GDP Population'!AG$18</f>
        <v>1.459901503</v>
      </c>
      <c r="AJ17" s="94">
        <f>sum(Model!AI10,Model!AI432,Model!AI674,Model!AI899,Model!AI1124,Model!AI1351,Model!AI1576,0*Model!AI1801,Model!AI2026,Model!AI2250,Model!AI2475,Model!AI3536)*'Inflation GDP Population'!$S$18/'Inflation GDP Population'!AH$18</f>
        <v>1.442721634</v>
      </c>
      <c r="AK17" s="94">
        <f>sum(Model!AJ10,Model!AJ432,Model!AJ674,Model!AJ899,Model!AJ1124,Model!AJ1351,Model!AJ1576,0*Model!AJ1801,Model!AJ2026,Model!AJ2250,Model!AJ2475,Model!AJ3536)*'Inflation GDP Population'!$S$18/'Inflation GDP Population'!AI$18</f>
        <v>1.447186306</v>
      </c>
      <c r="AL17" s="94">
        <f>sum(Model!AK10,Model!AK432,Model!AK674,Model!AK899,Model!AK1124,Model!AK1351,Model!AK1576,0*Model!AK1801,Model!AK2026,Model!AK2250,Model!AK2475,Model!AK3536)*'Inflation GDP Population'!$S$18/'Inflation GDP Population'!AJ$18</f>
        <v>1.420900999</v>
      </c>
      <c r="AM17" s="94">
        <f>sum(Model!AL10,Model!AL432,Model!AL674,Model!AL899,Model!AL1124,Model!AL1351,Model!AL1576,0*Model!AL1801,Model!AL2026,Model!AL2250,Model!AL2475,Model!AL3536)*'Inflation GDP Population'!$S$18/'Inflation GDP Population'!AK$18</f>
        <v>1.410061129</v>
      </c>
      <c r="AN17" s="94">
        <f>sum(Model!AM10,Model!AM432,Model!AM674,Model!AM899,Model!AM1124,Model!AM1351,Model!AM1576,0*Model!AM1801,Model!AM2026,Model!AM2250,Model!AM2475,Model!AM3536)*'Inflation GDP Population'!$S$18/'Inflation GDP Population'!AL$18</f>
        <v>1.378977836</v>
      </c>
      <c r="AO17" s="94">
        <f>sum(Model!AN10,Model!AN432,Model!AN674,Model!AN899,Model!AN1124,Model!AN1351,Model!AN1576,0*Model!AN1801,Model!AN2026,Model!AN2250,Model!AN2475,Model!AN3536)*'Inflation GDP Population'!$S$18/'Inflation GDP Population'!AM$18</f>
        <v>1.36344758</v>
      </c>
      <c r="AP17" s="94">
        <f>sum(Model!AO10,Model!AO432,Model!AO674,Model!AO899,Model!AO1124,Model!AO1351,Model!AO1576,0*Model!AO1801,Model!AO2026,Model!AO2250,Model!AO2475,Model!AO3536)*'Inflation GDP Population'!$S$18/'Inflation GDP Population'!AN$18</f>
        <v>1.347800185</v>
      </c>
      <c r="AQ17" s="94">
        <f>sum(Model!AP10,Model!AP432,Model!AP674,Model!AP899,Model!AP1124,Model!AP1351,Model!AP1576,0*Model!AP1801,Model!AP2026,Model!AP2250,Model!AP2475,Model!AP3536)*'Inflation GDP Population'!$S$18/'Inflation GDP Population'!AO$18</f>
        <v>1.329573588</v>
      </c>
      <c r="AR17" s="94">
        <f>sum(Model!AQ10,Model!AQ432,Model!AQ674,Model!AQ899,Model!AQ1124,Model!AQ1351,Model!AQ1576,0*Model!AQ1801,Model!AQ2026,Model!AQ2250,Model!AQ2475,Model!AQ3536)*'Inflation GDP Population'!$S$18/'Inflation GDP Population'!AP$18</f>
        <v>1.313668471</v>
      </c>
      <c r="AS17" s="94">
        <f>sum(Model!AR10,Model!AR432,Model!AR674,Model!AR899,Model!AR1124,Model!AR1351,Model!AR1576,0*Model!AR1801,Model!AR2026,Model!AR2250,Model!AR2475,Model!AR3536)*'Inflation GDP Population'!$S$18/'Inflation GDP Population'!AQ$18</f>
        <v>1.297645377</v>
      </c>
      <c r="AT17" s="94">
        <f>sum(Model!AS10,Model!AS432,Model!AS674,Model!AS899,Model!AS1124,Model!AS1351,Model!AS1576,0*Model!AS1801,Model!AS2026,Model!AS2250,Model!AS2475,Model!AS3536)*'Inflation GDP Population'!$S$18/'Inflation GDP Population'!AR$18</f>
        <v>1.278949668</v>
      </c>
      <c r="AU17" s="94">
        <f>sum(Model!AT10,Model!AT432,Model!AT674,Model!AT899,Model!AT1124,Model!AT1351,Model!AT1576,0*Model!AT1801,Model!AT2026,Model!AT2250,Model!AT2475,Model!AT3536)*'Inflation GDP Population'!$S$18/'Inflation GDP Population'!AS$18</f>
        <v>1.262666102</v>
      </c>
      <c r="AV17" s="94">
        <f>sum(Model!AU10,Model!AU432,Model!AU674,Model!AU899,Model!AU1124,Model!AU1351,Model!AU1576,0*Model!AU1801,Model!AU2026,Model!AU2250,Model!AU2475,Model!AU3536)*'Inflation GDP Population'!$S$18/'Inflation GDP Population'!AT$18</f>
        <v>1.245324275</v>
      </c>
      <c r="AW17" s="94">
        <f>sum(Model!AV10,Model!AV432,Model!AV674,Model!AV899,Model!AV1124,Model!AV1351,Model!AV1576,0*Model!AV1801,Model!AV2026,Model!AV2250,Model!AV2475,Model!AV3536)*'Inflation GDP Population'!$S$18/'Inflation GDP Population'!AU$18</f>
        <v>1.228763798</v>
      </c>
      <c r="AX17" s="94">
        <f>sum(Model!AW10,Model!AW432,Model!AW674,Model!AW899,Model!AW1124,Model!AW1351,Model!AW1576,0*Model!AW1801,Model!AW2026,Model!AW2250,Model!AW2475,Model!AW3536)*'Inflation GDP Population'!$S$18/'Inflation GDP Population'!AV$18</f>
        <v>1.209434853</v>
      </c>
      <c r="AY17" s="94">
        <f>sum(Model!AX10,Model!AX432,Model!AX674,Model!AX899,Model!AX1124,Model!AX1351,Model!AX1576,0*Model!AX1801,Model!AX2026,Model!AX2250,Model!AX2475,Model!AX3536)*'Inflation GDP Population'!$S$18/'Inflation GDP Population'!AW$18</f>
        <v>1.192611728</v>
      </c>
      <c r="AZ17" s="94">
        <f>sum(Model!AY10,Model!AY432,Model!AY674,Model!AY899,Model!AY1124,Model!AY1351,Model!AY1576,0*Model!AY1801,Model!AY2026,Model!AY2250,Model!AY2475,Model!AY3536)*'Inflation GDP Population'!$S$18/'Inflation GDP Population'!AX$18</f>
        <v>1.175668721</v>
      </c>
      <c r="BA17" s="94">
        <f>sum(Model!AZ10,Model!AZ432,Model!AZ674,Model!AZ899,Model!AZ1124,Model!AZ1351,Model!AZ1576,0*Model!AZ1801,Model!AZ2026,Model!AZ2250,Model!AZ2475,Model!AZ3536)*'Inflation GDP Population'!$S$18/'Inflation GDP Population'!AY$18</f>
        <v>1.155885371</v>
      </c>
      <c r="BB17" s="94">
        <f>sum(Model!BA10,Model!BA432,Model!BA674,Model!BA899,Model!BA1124,Model!BA1351,Model!BA1576,0*Model!BA1801,Model!BA2026,Model!BA2250,Model!BA2475,Model!BA3536)*'Inflation GDP Population'!$S$18/'Inflation GDP Population'!AZ$18</f>
        <v>1.13871157</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3.10384662</v>
      </c>
      <c r="E18" s="82">
        <f>sum(Model!D11,Model!D435,0*Model!D675,0*Model!D900,Model!D1126,0*Model!D1352,0*Model!D1802,Model!D2027,Model!D2249,Model!D3537)*'Inflation GDP Population'!$S$11/'Inflation GDP Population'!C$11</f>
        <v>3.324654607</v>
      </c>
      <c r="F18" s="82">
        <f>sum(Model!E11,Model!E435,0*Model!E675,0*Model!E900,Model!E1126,0*Model!E1352,0*Model!E1802,Model!E2027,Model!E2249,Model!E3537)*'Inflation GDP Population'!$S$11/'Inflation GDP Population'!D$11</f>
        <v>2.96226925</v>
      </c>
      <c r="G18" s="82">
        <f>sum(Model!F11,Model!F435,0*Model!F675,0*Model!F900,Model!F1126,0*Model!F1352,0*Model!F1802,Model!F2027,Model!F2249,Model!F3537)*'Inflation GDP Population'!$S$11/'Inflation GDP Population'!E$11</f>
        <v>3.524764068</v>
      </c>
      <c r="H18" s="82">
        <f>sum(Model!G11,Model!G435,0*Model!G675,0*Model!G900,Model!G1126,0*Model!G1352,0*Model!G1802,Model!G2027,Model!G2249,Model!G3537)*'Inflation GDP Population'!$S$11/'Inflation GDP Population'!F$11</f>
        <v>4.253736083</v>
      </c>
      <c r="I18" s="82">
        <f>sum(Model!H11,Model!H435,0*Model!H675,0*Model!H900,Model!H1126,0*Model!H1352,0*Model!H1802,Model!H2027,Model!H2249,Model!H3537)*'Inflation GDP Population'!$S$11/'Inflation GDP Population'!G$11</f>
        <v>5.07936891</v>
      </c>
      <c r="J18" s="82">
        <f>sum(Model!I11,Model!I435,0*Model!I675,0*Model!I900,Model!I1126,0*Model!I1352,0*Model!I1802,Model!I2027,Model!I2249,Model!I3537)*'Inflation GDP Population'!$S$11/'Inflation GDP Population'!H$11</f>
        <v>4.685424753</v>
      </c>
      <c r="K18" s="82">
        <f>sum(Model!J11,Model!J435,0*Model!J675,0*Model!J900,Model!J1126,0*Model!J1352,0*Model!J1802,Model!J2027,Model!J2249,Model!J3537)*'Inflation GDP Population'!$S$11/'Inflation GDP Population'!I$11</f>
        <v>5.074360496</v>
      </c>
      <c r="L18" s="82">
        <f>sum(Model!K11,Model!K435,0*Model!K675,0*Model!K900,Model!K1126,0*Model!K1352,0*Model!K1802,Model!K2027,Model!K2249,Model!K3537)*'Inflation GDP Population'!$S$11/'Inflation GDP Population'!J$11</f>
        <v>6.178056519</v>
      </c>
      <c r="M18" s="82">
        <f>sum(Model!L11,Model!L435,0*Model!L675,0*Model!L900,Model!L1126,0*Model!L1352,0*Model!L1802,Model!L2027,Model!L2249,Model!L3537)*'Inflation GDP Population'!$S$11/'Inflation GDP Population'!K$11</f>
        <v>4.040446287</v>
      </c>
      <c r="N18" s="82">
        <f>sum(Model!M11,Model!M435,0*Model!M675,0*Model!M900,Model!M1126,0*Model!M1352,0*Model!M1802,Model!M2027,Model!M2249,Model!M3537)*'Inflation GDP Population'!$S$11/'Inflation GDP Population'!L$11</f>
        <v>3.912406795</v>
      </c>
      <c r="O18" s="82">
        <f>sum(Model!N11,Model!N435,0*Model!N675,0*Model!N900,Model!N1126,0*Model!N1352,0*Model!N1802,Model!N2027,Model!N2249,Model!N3537)*'Inflation GDP Population'!$S$11/'Inflation GDP Population'!M$11</f>
        <v>3.545845081</v>
      </c>
      <c r="P18" s="82">
        <f>sum(Model!O11,Model!O435,0*Model!O675,0*Model!O900,Model!O1126,0*Model!O1352,0*Model!O1802,Model!O2027,Model!O2249,Model!O3537)*'Inflation GDP Population'!$S$11/'Inflation GDP Population'!N$11</f>
        <v>3.205812284</v>
      </c>
      <c r="Q18" s="82">
        <f>sum(Model!P11,Model!P435,0*Model!P675,0*Model!P900,Model!P1126,0*Model!P1352,0*Model!P1802,Model!P2027,Model!P2249,Model!P3537)*'Inflation GDP Population'!$S$11/'Inflation GDP Population'!O$11</f>
        <v>3.547074492</v>
      </c>
      <c r="R18" s="82">
        <f>sum(Model!Q11,Model!Q435,0*Model!Q675,0*Model!Q900,Model!Q1126,0*Model!Q1352,0*Model!Q1802,Model!Q2027,Model!Q2249,Model!Q3537)*'Inflation GDP Population'!$S$11/'Inflation GDP Population'!P$11</f>
        <v>3.462327496</v>
      </c>
      <c r="S18" s="82">
        <f>sum(Model!R11,Model!R435,0*Model!R675,0*Model!R900,Model!R1126,0*Model!R1352,0*Model!R1802,Model!R2027,Model!R2249,Model!R3537)*'Inflation GDP Population'!$S$11/'Inflation GDP Population'!Q$11</f>
        <v>2.792710716</v>
      </c>
      <c r="T18" s="82">
        <f>sum(Model!S11,Model!S435,0*Model!S675,0*Model!S900,Model!S1126,0*Model!S1352,0*Model!S1802,Model!S2027,Model!S2249,Model!S3537)*'Inflation GDP Population'!$S$11/'Inflation GDP Population'!R$11</f>
        <v>2.461166995</v>
      </c>
      <c r="U18" s="82">
        <f>sum(Model!T11,Model!T435,0*Model!T675,0*Model!T900,Model!T1126,0*Model!T1352,0*Model!T1802,Model!T2027,Model!T2249,Model!T3537)*'Inflation GDP Population'!$S$11/'Inflation GDP Population'!S$11</f>
        <v>2.400613731</v>
      </c>
      <c r="V18" s="82">
        <f>sum(Model!U11,Model!U435,0*Model!U675,0*Model!U900,Model!U1126,0*Model!U1352,0*Model!U1802,Model!U2027,Model!U2249,Model!U3537)*'Inflation GDP Population'!$S$11/'Inflation GDP Population'!T$11</f>
        <v>2.562221836</v>
      </c>
      <c r="W18" s="94">
        <f>sum(Model!V11,Model!V435,0*Model!V675,0*Model!V900,Model!V1126,0*Model!V1352,0*Model!V1802,Model!V2027,Model!V2249,Model!V3537)*'Inflation GDP Population'!$S$18/'Inflation GDP Population'!U$18</f>
        <v>2.357295742</v>
      </c>
      <c r="X18" s="94">
        <f>sum(Model!W11,Model!W435,0*Model!W675,0*Model!W900,Model!W1126,0*Model!W1352,0*Model!W1802,Model!W2027,Model!W2249,Model!W3537)*'Inflation GDP Population'!$S$18/'Inflation GDP Population'!V$18</f>
        <v>2.477630492</v>
      </c>
      <c r="Y18" s="94">
        <f>sum(Model!X11,Model!X435,0*Model!X675,0*Model!X900,Model!X1126,0*Model!X1352,0*Model!X1802,Model!X2027,Model!X2249,Model!X3537)*'Inflation GDP Population'!$S$18/'Inflation GDP Population'!W$18</f>
        <v>2.382924393</v>
      </c>
      <c r="Z18" s="94">
        <f>sum(Model!Y11,Model!Y435,0*Model!Y675,0*Model!Y900,Model!Y1126,0*Model!Y1352,0*Model!Y1802,Model!Y2027,Model!Y2249,Model!Y3537)*'Inflation GDP Population'!$S$18/'Inflation GDP Population'!X$18</f>
        <v>2.550377732</v>
      </c>
      <c r="AA18" s="94">
        <f>sum(Model!Z11,Model!Z435,0*Model!Z675,0*Model!Z900,Model!Z1126,0*Model!Z1352,0*Model!Z1802,Model!Z2027,Model!Z2249,Model!Z3537)*'Inflation GDP Population'!$S$18/'Inflation GDP Population'!Y$18</f>
        <v>2.52443094</v>
      </c>
      <c r="AB18" s="94">
        <f>sum(Model!AA11,Model!AA435,0*Model!AA675,0*Model!AA900,Model!AA1126,0*Model!AA1352,0*Model!AA1802,Model!AA2027,Model!AA2249,Model!AA3537)*'Inflation GDP Population'!$S$18/'Inflation GDP Population'!Z$18</f>
        <v>2.520533259</v>
      </c>
      <c r="AC18" s="94">
        <f>sum(Model!AB11,Model!AB435,0*Model!AB675,0*Model!AB900,Model!AB1126,0*Model!AB1352,0*Model!AB1802,Model!AB2027,Model!AB2249,Model!AB3537)*'Inflation GDP Population'!$S$18/'Inflation GDP Population'!AA$18</f>
        <v>2.508254107</v>
      </c>
      <c r="AD18" s="94">
        <f>sum(Model!AC11,Model!AC435,0*Model!AC675,0*Model!AC900,Model!AC1126,0*Model!AC1352,0*Model!AC1802,Model!AC2027,Model!AC2249,Model!AC3537)*'Inflation GDP Population'!$S$18/'Inflation GDP Population'!AB$18</f>
        <v>2.437348981</v>
      </c>
      <c r="AE18" s="94">
        <f>sum(Model!AD11,Model!AD435,0*Model!AD675,0*Model!AD900,Model!AD1126,0*Model!AD1352,0*Model!AD1802,Model!AD2027,Model!AD2249,Model!AD3537)*'Inflation GDP Population'!$S$18/'Inflation GDP Population'!AC$18</f>
        <v>2.347127485</v>
      </c>
      <c r="AF18" s="94">
        <f>sum(Model!AE11,Model!AE435,0*Model!AE675,0*Model!AE900,Model!AE1126,0*Model!AE1352,0*Model!AE1802,Model!AE2027,Model!AE2249,Model!AE3537)*'Inflation GDP Population'!$S$18/'Inflation GDP Population'!AD$18</f>
        <v>2.29839398</v>
      </c>
      <c r="AG18" s="94">
        <f>sum(Model!AF11,Model!AF435,0*Model!AF675,0*Model!AF900,Model!AF1126,0*Model!AF1352,0*Model!AF1802,Model!AF2027,Model!AF2249,Model!AF3537)*'Inflation GDP Population'!$S$18/'Inflation GDP Population'!AE$18</f>
        <v>2.240705606</v>
      </c>
      <c r="AH18" s="94">
        <f>sum(Model!AG11,Model!AG435,0*Model!AG675,0*Model!AG900,Model!AG1126,0*Model!AG1352,0*Model!AG1802,Model!AG2027,Model!AG2249,Model!AG3537)*'Inflation GDP Population'!$S$18/'Inflation GDP Population'!AF$18</f>
        <v>2.195219614</v>
      </c>
      <c r="AI18" s="94">
        <f>sum(Model!AH11,Model!AH435,0*Model!AH675,0*Model!AH900,Model!AH1126,0*Model!AH1352,0*Model!AH1802,Model!AH2027,Model!AH2249,Model!AH3537)*'Inflation GDP Population'!$S$18/'Inflation GDP Population'!AG$18</f>
        <v>2.134824981</v>
      </c>
      <c r="AJ18" s="94">
        <f>sum(Model!AI11,Model!AI435,0*Model!AI675,0*Model!AI900,Model!AI1126,0*Model!AI1352,0*Model!AI1802,Model!AI2027,Model!AI2249,Model!AI3537)*'Inflation GDP Population'!$S$18/'Inflation GDP Population'!AH$18</f>
        <v>2.110803894</v>
      </c>
      <c r="AK18" s="94">
        <f>sum(Model!AJ11,Model!AJ435,0*Model!AJ675,0*Model!AJ900,Model!AJ1126,0*Model!AJ1352,0*Model!AJ1802,Model!AJ2027,Model!AJ2249,Model!AJ3537)*'Inflation GDP Population'!$S$18/'Inflation GDP Population'!AI$18</f>
        <v>2.069381489</v>
      </c>
      <c r="AL18" s="94">
        <f>sum(Model!AK11,Model!AK435,0*Model!AK675,0*Model!AK900,Model!AK1126,0*Model!AK1352,0*Model!AK1802,Model!AK2027,Model!AK2249,Model!AK3537)*'Inflation GDP Population'!$S$18/'Inflation GDP Population'!AJ$18</f>
        <v>2.021138747</v>
      </c>
      <c r="AM18" s="94">
        <f>sum(Model!AL11,Model!AL435,0*Model!AL675,0*Model!AL900,Model!AL1126,0*Model!AL1352,0*Model!AL1802,Model!AL2027,Model!AL2249,Model!AL3537)*'Inflation GDP Population'!$S$18/'Inflation GDP Population'!AK$18</f>
        <v>1.980867204</v>
      </c>
      <c r="AN18" s="94">
        <f>sum(Model!AM11,Model!AM435,0*Model!AM675,0*Model!AM900,Model!AM1126,0*Model!AM1352,0*Model!AM1802,Model!AM2027,Model!AM2249,Model!AM3537)*'Inflation GDP Population'!$S$18/'Inflation GDP Population'!AL$18</f>
        <v>1.946983012</v>
      </c>
      <c r="AO18" s="94">
        <f>sum(Model!AN11,Model!AN435,0*Model!AN675,0*Model!AN900,Model!AN1126,0*Model!AN1352,0*Model!AN1802,Model!AN2027,Model!AN2249,Model!AN3537)*'Inflation GDP Population'!$S$18/'Inflation GDP Population'!AM$18</f>
        <v>1.897944164</v>
      </c>
      <c r="AP18" s="94">
        <f>sum(Model!AO11,Model!AO435,0*Model!AO675,0*Model!AO900,Model!AO1126,0*Model!AO1352,0*Model!AO1802,Model!AO2027,Model!AO2249,Model!AO3537)*'Inflation GDP Population'!$S$18/'Inflation GDP Population'!AN$18</f>
        <v>1.85054351</v>
      </c>
      <c r="AQ18" s="94">
        <f>sum(Model!AP11,Model!AP435,0*Model!AP675,0*Model!AP900,Model!AP1126,0*Model!AP1352,0*Model!AP1802,Model!AP2027,Model!AP2249,Model!AP3537)*'Inflation GDP Population'!$S$18/'Inflation GDP Population'!AO$18</f>
        <v>1.809352254</v>
      </c>
      <c r="AR18" s="94">
        <f>sum(Model!AQ11,Model!AQ435,0*Model!AQ675,0*Model!AQ900,Model!AQ1126,0*Model!AQ1352,0*Model!AQ1802,Model!AQ2027,Model!AQ2249,Model!AQ3537)*'Inflation GDP Population'!$S$18/'Inflation GDP Population'!AP$18</f>
        <v>1.774906236</v>
      </c>
      <c r="AS18" s="94">
        <f>sum(Model!AR11,Model!AR435,0*Model!AR675,0*Model!AR900,Model!AR1126,0*Model!AR1352,0*Model!AR1802,Model!AR2027,Model!AR2249,Model!AR3537)*'Inflation GDP Population'!$S$18/'Inflation GDP Population'!AQ$18</f>
        <v>1.725934557</v>
      </c>
      <c r="AT18" s="94">
        <f>sum(Model!AS11,Model!AS435,0*Model!AS675,0*Model!AS900,Model!AS1126,0*Model!AS1352,0*Model!AS1802,Model!AS2027,Model!AS2249,Model!AS3537)*'Inflation GDP Population'!$S$18/'Inflation GDP Population'!AR$18</f>
        <v>1.685972764</v>
      </c>
      <c r="AU18" s="94">
        <f>sum(Model!AT11,Model!AT435,0*Model!AT675,0*Model!AT900,Model!AT1126,0*Model!AT1352,0*Model!AT1802,Model!AT2027,Model!AT2249,Model!AT3537)*'Inflation GDP Population'!$S$18/'Inflation GDP Population'!AS$18</f>
        <v>1.650232741</v>
      </c>
      <c r="AV18" s="94">
        <f>sum(Model!AU11,Model!AU435,0*Model!AU675,0*Model!AU900,Model!AU1126,0*Model!AU1352,0*Model!AU1802,Model!AU2027,Model!AU2249,Model!AU3537)*'Inflation GDP Population'!$S$18/'Inflation GDP Population'!AT$18</f>
        <v>1.618465708</v>
      </c>
      <c r="AW18" s="94">
        <f>sum(Model!AV11,Model!AV435,0*Model!AV675,0*Model!AV900,Model!AV1126,0*Model!AV1352,0*Model!AV1802,Model!AV2027,Model!AV2249,Model!AV3537)*'Inflation GDP Population'!$S$18/'Inflation GDP Population'!AU$18</f>
        <v>1.584283788</v>
      </c>
      <c r="AX18" s="94">
        <f>sum(Model!AW11,Model!AW435,0*Model!AW675,0*Model!AW900,Model!AW1126,0*Model!AW1352,0*Model!AW1802,Model!AW2027,Model!AW2249,Model!AW3537)*'Inflation GDP Population'!$S$18/'Inflation GDP Population'!AV$18</f>
        <v>1.547541568</v>
      </c>
      <c r="AY18" s="94">
        <f>sum(Model!AX11,Model!AX435,0*Model!AX675,0*Model!AX900,Model!AX1126,0*Model!AX1352,0*Model!AX1802,Model!AX2027,Model!AX2249,Model!AX3537)*'Inflation GDP Population'!$S$18/'Inflation GDP Population'!AW$18</f>
        <v>1.513465532</v>
      </c>
      <c r="AZ18" s="94">
        <f>sum(Model!AY11,Model!AY435,0*Model!AY675,0*Model!AY900,Model!AY1126,0*Model!AY1352,0*Model!AY1802,Model!AY2027,Model!AY2249,Model!AY3537)*'Inflation GDP Population'!$S$18/'Inflation GDP Population'!AX$18</f>
        <v>1.488652762</v>
      </c>
      <c r="BA18" s="94">
        <f>sum(Model!AZ11,Model!AZ435,0*Model!AZ675,0*Model!AZ900,Model!AZ1126,0*Model!AZ1352,0*Model!AZ1802,Model!AZ2027,Model!AZ2249,Model!AZ3537)*'Inflation GDP Population'!$S$18/'Inflation GDP Population'!AY$18</f>
        <v>1.456414046</v>
      </c>
      <c r="BB18" s="94">
        <f>sum(Model!BA11,Model!BA435,0*Model!BA675,0*Model!BA900,Model!BA1126,0*Model!BA1352,0*Model!BA1802,Model!BA2027,Model!BA2249,Model!BA3537)*'Inflation GDP Population'!$S$18/'Inflation GDP Population'!AZ$18</f>
        <v>1.422857859</v>
      </c>
      <c r="BC18" s="95"/>
      <c r="BD18" s="95"/>
      <c r="BE18" s="95"/>
      <c r="BF18" s="95"/>
      <c r="BG18" s="95"/>
      <c r="BH18" s="95"/>
      <c r="BI18" s="95"/>
      <c r="BJ18" s="95"/>
      <c r="BK18" s="95"/>
      <c r="BL18" s="95"/>
      <c r="BM18" s="95"/>
      <c r="BN18" s="95"/>
      <c r="BO18" s="95"/>
      <c r="BP18" s="95"/>
    </row>
    <row r="19">
      <c r="A19" s="79" t="s">
        <v>226</v>
      </c>
      <c r="B19" s="93" t="s">
        <v>227</v>
      </c>
      <c r="C19" s="96" t="s">
        <v>228</v>
      </c>
      <c r="D19" s="82">
        <f>(Model!C1125)*'Inflation GDP Population'!$S$11/'Inflation GDP Population'!B$11</f>
        <v>0.2260810036</v>
      </c>
      <c r="E19" s="82">
        <f>(Model!D1125)*'Inflation GDP Population'!$S$11/'Inflation GDP Population'!C$11</f>
        <v>0.2137539788</v>
      </c>
      <c r="F19" s="82">
        <f>(Model!E1125)*'Inflation GDP Population'!$S$11/'Inflation GDP Population'!D$11</f>
        <v>0.2296629583</v>
      </c>
      <c r="G19" s="82">
        <f>(Model!F1125)*'Inflation GDP Population'!$S$11/'Inflation GDP Population'!E$11</f>
        <v>0.2126896544</v>
      </c>
      <c r="H19" s="82">
        <f>(Model!G1125)*'Inflation GDP Population'!$S$11/'Inflation GDP Population'!F$11</f>
        <v>0.2040347857</v>
      </c>
      <c r="I19" s="82">
        <f>(Model!H1125)*'Inflation GDP Population'!$S$11/'Inflation GDP Population'!G$11</f>
        <v>0.1823646827</v>
      </c>
      <c r="J19" s="82">
        <f>(Model!I1125)*'Inflation GDP Population'!$S$11/'Inflation GDP Population'!H$11</f>
        <v>0.1627095159</v>
      </c>
      <c r="K19" s="82">
        <f>(Model!J1125)*'Inflation GDP Population'!$S$11/'Inflation GDP Population'!I$11</f>
        <v>0.1851816912</v>
      </c>
      <c r="L19" s="82">
        <f>(Model!K1125)*'Inflation GDP Population'!$S$11/'Inflation GDP Population'!J$11</f>
        <v>0.197447628</v>
      </c>
      <c r="M19" s="82">
        <f>(Model!L1125)*'Inflation GDP Population'!$S$11/'Inflation GDP Population'!K$11</f>
        <v>0.2103722842</v>
      </c>
      <c r="N19" s="82">
        <f>(Model!M1125)*'Inflation GDP Population'!$S$11/'Inflation GDP Population'!L$11</f>
        <v>0.2134116322</v>
      </c>
      <c r="O19" s="82">
        <f>(Model!N1125)*'Inflation GDP Population'!$S$11/'Inflation GDP Population'!M$11</f>
        <v>0.2126291322</v>
      </c>
      <c r="P19" s="82">
        <f>(Model!O1125)*'Inflation GDP Population'!$S$11/'Inflation GDP Population'!N$11</f>
        <v>0.2196448751</v>
      </c>
      <c r="Q19" s="82">
        <f>(Model!P1125)*'Inflation GDP Population'!$S$11/'Inflation GDP Population'!O$11</f>
        <v>0.2152332601</v>
      </c>
      <c r="R19" s="82">
        <f>(Model!Q1125)*'Inflation GDP Population'!$S$11/'Inflation GDP Population'!P$11</f>
        <v>0.2159521551</v>
      </c>
      <c r="S19" s="82">
        <f>(Model!R1125)*'Inflation GDP Population'!$S$11/'Inflation GDP Population'!Q$11</f>
        <v>0.2211343636</v>
      </c>
      <c r="T19" s="82">
        <f>(Model!S1125)*'Inflation GDP Population'!$S$11/'Inflation GDP Population'!R$11</f>
        <v>0.226167735</v>
      </c>
      <c r="U19" s="82">
        <f>(Model!T1125)*'Inflation GDP Population'!$S$11/'Inflation GDP Population'!S$11</f>
        <v>0.2147385163</v>
      </c>
      <c r="V19" s="82">
        <f>(Model!U1125)*'Inflation GDP Population'!$S$11/'Inflation GDP Population'!T$11</f>
        <v>0.2119106392</v>
      </c>
      <c r="W19" s="94">
        <f>(Model!V1125)*'Inflation GDP Population'!$S$18/'Inflation GDP Population'!U$18</f>
        <v>0.1992768675</v>
      </c>
      <c r="X19" s="94">
        <f>(Model!W1125)*'Inflation GDP Population'!$S$18/'Inflation GDP Population'!V$18</f>
        <v>0.1909863314</v>
      </c>
      <c r="Y19" s="94">
        <f>(Model!X1125)*'Inflation GDP Population'!$S$18/'Inflation GDP Population'!W$18</f>
        <v>0.1827701267</v>
      </c>
      <c r="Z19" s="94">
        <f>(Model!Y1125)*'Inflation GDP Population'!$S$18/'Inflation GDP Population'!X$18</f>
        <v>0.1749069987</v>
      </c>
      <c r="AA19" s="94">
        <f>(Model!Z1125)*'Inflation GDP Population'!$S$18/'Inflation GDP Population'!Y$18</f>
        <v>0.1673817899</v>
      </c>
      <c r="AB19" s="94">
        <f>(Model!AA1125)*'Inflation GDP Population'!$S$18/'Inflation GDP Population'!Z$18</f>
        <v>0.1601799929</v>
      </c>
      <c r="AC19" s="94">
        <f>(Model!AB1125)*'Inflation GDP Population'!$S$18/'Inflation GDP Population'!AA$18</f>
        <v>0.1532877227</v>
      </c>
      <c r="AD19" s="94">
        <f>(Model!AC1125)*'Inflation GDP Population'!$S$18/'Inflation GDP Population'!AB$18</f>
        <v>0.1466916897</v>
      </c>
      <c r="AE19" s="94">
        <f>(Model!AD1125)*'Inflation GDP Population'!$S$18/'Inflation GDP Population'!AC$18</f>
        <v>0.1433675113</v>
      </c>
      <c r="AF19" s="94">
        <f>(Model!AE1125)*'Inflation GDP Population'!$S$18/'Inflation GDP Population'!AD$18</f>
        <v>0.1401183495</v>
      </c>
      <c r="AG19" s="94">
        <f>(Model!AF1125)*'Inflation GDP Population'!$S$18/'Inflation GDP Population'!AE$18</f>
        <v>0.1369425176</v>
      </c>
      <c r="AH19" s="94">
        <f>(Model!AG1125)*'Inflation GDP Population'!$S$18/'Inflation GDP Population'!AF$18</f>
        <v>0.1338383665</v>
      </c>
      <c r="AI19" s="94">
        <f>(Model!AH1125)*'Inflation GDP Population'!$S$18/'Inflation GDP Population'!AG$18</f>
        <v>0.1308042845</v>
      </c>
      <c r="AJ19" s="94">
        <f>(Model!AI1125)*'Inflation GDP Population'!$S$18/'Inflation GDP Population'!AH$18</f>
        <v>0.1278386957</v>
      </c>
      <c r="AK19" s="94">
        <f>(Model!AJ1125)*'Inflation GDP Population'!$S$18/'Inflation GDP Population'!AI$18</f>
        <v>0.1249400596</v>
      </c>
      <c r="AL19" s="94">
        <f>(Model!AK1125)*'Inflation GDP Population'!$S$18/'Inflation GDP Population'!AJ$18</f>
        <v>0.1221068703</v>
      </c>
      <c r="AM19" s="94">
        <f>(Model!AL1125)*'Inflation GDP Population'!$S$18/'Inflation GDP Population'!AK$18</f>
        <v>0.1193376556</v>
      </c>
      <c r="AN19" s="94">
        <f>(Model!AM1125)*'Inflation GDP Population'!$S$18/'Inflation GDP Population'!AL$18</f>
        <v>0.1166309763</v>
      </c>
      <c r="AO19" s="94">
        <f>(Model!AN1125)*'Inflation GDP Population'!$S$18/'Inflation GDP Population'!AM$18</f>
        <v>0.1139854254</v>
      </c>
      <c r="AP19" s="94">
        <f>(Model!AO1125)*'Inflation GDP Population'!$S$18/'Inflation GDP Population'!AN$18</f>
        <v>0.1113996277</v>
      </c>
      <c r="AQ19" s="94">
        <f>(Model!AP1125)*'Inflation GDP Population'!$S$18/'Inflation GDP Population'!AO$18</f>
        <v>0.1088722385</v>
      </c>
      <c r="AR19" s="94">
        <f>(Model!AQ1125)*'Inflation GDP Population'!$S$18/'Inflation GDP Population'!AP$18</f>
        <v>0.1064019436</v>
      </c>
      <c r="AS19" s="94">
        <f>(Model!AR1125)*'Inflation GDP Population'!$S$18/'Inflation GDP Population'!AQ$18</f>
        <v>0.103987458</v>
      </c>
      <c r="AT19" s="94">
        <f>(Model!AS1125)*'Inflation GDP Population'!$S$18/'Inflation GDP Population'!AR$18</f>
        <v>0.1016275257</v>
      </c>
      <c r="AU19" s="94">
        <f>(Model!AT1125)*'Inflation GDP Population'!$S$18/'Inflation GDP Population'!AS$18</f>
        <v>0.09932091874</v>
      </c>
      <c r="AV19" s="94">
        <f>(Model!AU1125)*'Inflation GDP Population'!$S$18/'Inflation GDP Population'!AT$18</f>
        <v>0.09706643678</v>
      </c>
      <c r="AW19" s="94">
        <f>(Model!AV1125)*'Inflation GDP Population'!$S$18/'Inflation GDP Population'!AU$18</f>
        <v>0.09486290639</v>
      </c>
      <c r="AX19" s="94">
        <f>(Model!AW1125)*'Inflation GDP Population'!$S$18/'Inflation GDP Population'!AV$18</f>
        <v>0.09270918048</v>
      </c>
      <c r="AY19" s="94">
        <f>(Model!AX1125)*'Inflation GDP Population'!$S$18/'Inflation GDP Population'!AW$18</f>
        <v>0.09060413768</v>
      </c>
      <c r="AZ19" s="94">
        <f>(Model!AY1125)*'Inflation GDP Population'!$S$18/'Inflation GDP Population'!AX$18</f>
        <v>0.08854668179</v>
      </c>
      <c r="BA19" s="94">
        <f>(Model!AZ1125)*'Inflation GDP Population'!$S$18/'Inflation GDP Population'!AY$18</f>
        <v>0.08653574122</v>
      </c>
      <c r="BB19" s="94">
        <f>(Model!BA1125)*'Inflation GDP Population'!$S$18/'Inflation GDP Population'!AZ$18</f>
        <v>0.08457026841</v>
      </c>
      <c r="BC19" s="95"/>
      <c r="BD19" s="95"/>
      <c r="BE19" s="95"/>
      <c r="BF19" s="95"/>
      <c r="BG19" s="95"/>
      <c r="BH19" s="95"/>
      <c r="BI19" s="95"/>
      <c r="BJ19" s="95"/>
      <c r="BK19" s="95"/>
      <c r="BL19" s="95"/>
      <c r="BM19" s="95"/>
      <c r="BN19" s="95"/>
      <c r="BO19" s="95"/>
      <c r="BP19" s="95"/>
    </row>
    <row r="20">
      <c r="A20" s="87" t="s">
        <v>229</v>
      </c>
      <c r="B20" s="88" t="s">
        <v>230</v>
      </c>
      <c r="C20" s="88" t="s">
        <v>223</v>
      </c>
      <c r="D20" s="89">
        <f>sum(Model!C18,Model!C438,Model!C677,Model!C902,Model!C1129,Model!C1354,Model!C1579,0*Model!C1804,Model!C2030,Model!C2253,Model!C3539)</f>
        <v>0</v>
      </c>
      <c r="E20" s="89">
        <f>sum(Model!D18,Model!D438,Model!D677,Model!D902,Model!D1129,Model!D1354,Model!D1579,0*Model!D1804,Model!D2030,Model!D2253,Model!D3539)</f>
        <v>1531.1</v>
      </c>
      <c r="F20" s="89">
        <f>sum(Model!E18,Model!E438,Model!E677,Model!E902,Model!E1129,Model!E1354,Model!E1579,0*Model!E1804,Model!E2030,Model!E2253,Model!E3539)</f>
        <v>2994.4</v>
      </c>
      <c r="G20" s="89">
        <f>sum(Model!F18,Model!F438,Model!F677,Model!F902,Model!F1129,Model!F1354,Model!F1579,0*Model!F1804,Model!F2030,Model!F2253,Model!F3539)</f>
        <v>4634.2</v>
      </c>
      <c r="H20" s="89">
        <f>sum(Model!G18,Model!G438,Model!G677,Model!G902,Model!G1129,Model!G1354,Model!G1579,0*Model!G1804,Model!G2030,Model!G2253,Model!G3539)</f>
        <v>1388.1</v>
      </c>
      <c r="I20" s="89">
        <f>sum(Model!H18,Model!H438,Model!H677,Model!H902,Model!H1129,Model!H1354,Model!H1579,0*Model!H1804,Model!H2030,Model!H2253,Model!H3539)</f>
        <v>829.1</v>
      </c>
      <c r="J20" s="89">
        <f>sum(Model!I18,Model!I438,Model!I677,Model!I902,Model!I1129,Model!I1354,Model!I1579,0*Model!I1804,Model!I2030,Model!I2253,Model!I3539)</f>
        <v>1497.2</v>
      </c>
      <c r="K20" s="89">
        <f>sum(Model!J18,Model!J438,Model!J677,Model!J902,Model!J1129,Model!J1354,Model!J1579,0*Model!J1804,Model!J2030,Model!J2253,Model!J3539)</f>
        <v>110</v>
      </c>
      <c r="L20" s="89">
        <f>sum(Model!K18,Model!K438,Model!K677,Model!K902,Model!K1129,Model!K1354,Model!K1579,0*Model!K1804,Model!K2030,Model!K2253,Model!K3539)</f>
        <v>690.9</v>
      </c>
      <c r="M20" s="89">
        <f>sum(Model!L18,Model!L438,Model!L677,Model!L902,Model!L1129,Model!L1354,Model!L1579,0*Model!L1804,Model!L2030,Model!L2253,Model!L3539)</f>
        <v>627.1</v>
      </c>
      <c r="N20" s="89">
        <f>sum(Model!M18,Model!M438,Model!M677,Model!M902,Model!M1129,Model!M1354,Model!M1579,0*Model!M1804,Model!M2030,Model!M2253,Model!M3539)</f>
        <v>208.1</v>
      </c>
      <c r="O20" s="89">
        <f>sum(Model!N18,Model!N438,Model!N677,Model!N902,Model!N1129,Model!N1354,Model!N1579,0*Model!N1804,Model!N2030,Model!N2253,Model!N3539)</f>
        <v>310</v>
      </c>
      <c r="P20" s="89">
        <f>sum(Model!O18,Model!O438,Model!O677,Model!O902,Model!O1129,Model!O1354,Model!O1579,0*Model!O1804,Model!O2030,Model!O2253,Model!O3539)</f>
        <v>645.8</v>
      </c>
      <c r="Q20" s="89">
        <f>sum(Model!P18,Model!P438,Model!P677,Model!P902,Model!P1129,Model!P1354,Model!P1579,0*Model!P1804,Model!P2030,Model!P2253,Model!P3539)</f>
        <v>586.6</v>
      </c>
      <c r="R20" s="89">
        <f>sum(Model!Q18,Model!Q438,Model!Q677,Model!Q902,Model!Q1129,Model!Q1354,Model!Q1579,0*Model!Q1804,Model!Q2030,Model!Q2253,Model!Q3539)</f>
        <v>318.5</v>
      </c>
      <c r="S20" s="89">
        <f>sum(Model!R18,Model!R438,Model!R677,Model!R902,Model!R1129,Model!R1354,Model!R1579,0*Model!R1804,Model!R2030,Model!R2253,Model!R3539)</f>
        <v>452</v>
      </c>
      <c r="T20" s="89">
        <f>sum(Model!S18,Model!S438,Model!S677,Model!S902,Model!S1129,Model!S1354,Model!S1579,0*Model!S1804,Model!S2030,Model!S2253,Model!S3539)</f>
        <v>593.5</v>
      </c>
      <c r="U20" s="89">
        <f>sum(Model!T18,Model!T438,Model!T677,Model!T902,Model!T1129,Model!T1354,Model!T1579,0*Model!T1804,Model!T2030,Model!T2253,Model!T3539)</f>
        <v>800.3</v>
      </c>
      <c r="V20" s="89">
        <f>sum(Model!U18,Model!U438,Model!U677,Model!U902,Model!U1129,Model!U1354,Model!U1579,0*Model!U1804,Model!U2030,Model!U2253,Model!U3539)</f>
        <v>181.5</v>
      </c>
      <c r="W20" s="89">
        <f>sum(Model!V18,Model!V438,Model!V677,Model!V902,Model!V1129,Model!V1354,Model!V1579,0*Model!V1804,Model!V2030,Model!V2253,Model!V3539)</f>
        <v>0</v>
      </c>
      <c r="X20" s="89">
        <f>sum(Model!W18,Model!W438,Model!W677,Model!W902,Model!W1129,Model!W1354,Model!W1579,0*Model!W1804,Model!W2030,Model!W2253,Model!W3539)</f>
        <v>0</v>
      </c>
      <c r="Y20" s="89">
        <f>sum(Model!X18,Model!X438,Model!X677,Model!X902,Model!X1129,Model!X1354,Model!X1579,0*Model!X1804,Model!X2030,Model!X2253,Model!X3539)</f>
        <v>1433.349475</v>
      </c>
      <c r="Z20" s="89">
        <f>sum(Model!Y18,Model!Y438,Model!Y677,Model!Y902,Model!Y1129,Model!Y1354,Model!Y1579,0*Model!Y1804,Model!Y2030,Model!Y2253,Model!Y3539)</f>
        <v>714.3330122</v>
      </c>
      <c r="AA20" s="89">
        <f>sum(Model!Z18,Model!Z438,Model!Z677,Model!Z902,Model!Z1129,Model!Z1354,Model!Z1579,0*Model!Z1804,Model!Z2030,Model!Z2253,Model!Z3539)</f>
        <v>128.3717621</v>
      </c>
      <c r="AB20" s="89">
        <f>sum(Model!AA18,Model!AA438,Model!AA677,Model!AA902,Model!AA1129,Model!AA1354,Model!AA1579,0*Model!AA1804,Model!AA2030,Model!AA2253,Model!AA3539)</f>
        <v>128.3717621</v>
      </c>
      <c r="AC20" s="89">
        <f>sum(Model!AB18,Model!AB438,Model!AB677,Model!AB902,Model!AB1129,Model!AB1354,Model!AB1579,0*Model!AB1804,Model!AB2030,Model!AB2253,Model!AB3539)</f>
        <v>128.3717621</v>
      </c>
      <c r="AD20" s="89">
        <f>sum(Model!AC18,Model!AC438,Model!AC677,Model!AC902,Model!AC1129,Model!AC1354,Model!AC1579,0*Model!AC1804,Model!AC2030,Model!AC2253,Model!AC3539)</f>
        <v>128.3717621</v>
      </c>
      <c r="AE20" s="89">
        <f>sum(Model!AD18,Model!AD438,Model!AD677,Model!AD902,Model!AD1129,Model!AD1354,Model!AD1579,0*Model!AD1804,Model!AD2030,Model!AD2253,Model!AD3539)</f>
        <v>578.3780125</v>
      </c>
      <c r="AF20" s="89">
        <f>sum(Model!AE18,Model!AE438,Model!AE677,Model!AE902,Model!AE1129,Model!AE1354,Model!AE1579,0*Model!AE1804,Model!AE2030,Model!AE2253,Model!AE3539)</f>
        <v>1070.433012</v>
      </c>
      <c r="AG20" s="89">
        <f>sum(Model!AF18,Model!AF438,Model!AF677,Model!AF902,Model!AF1129,Model!AF1354,Model!AF1579,0*Model!AF1804,Model!AF2030,Model!AF2253,Model!AF3539)</f>
        <v>128.4717621</v>
      </c>
      <c r="AH20" s="89">
        <f>sum(Model!AG18,Model!AG438,Model!AG677,Model!AG902,Model!AG1129,Model!AG1354,Model!AG1579,0*Model!AG1804,Model!AG2030,Model!AG2253,Model!AG3539)</f>
        <v>128.3717621</v>
      </c>
      <c r="AI20" s="89">
        <f>sum(Model!AH18,Model!AH438,Model!AH677,Model!AH902,Model!AH1129,Model!AH1354,Model!AH1579,0*Model!AH1804,Model!AH2030,Model!AH2253,Model!AH3539)</f>
        <v>333.6717621</v>
      </c>
      <c r="AJ20" s="89">
        <f>sum(Model!AI18,Model!AI438,Model!AI677,Model!AI902,Model!AI1129,Model!AI1354,Model!AI1579,0*Model!AI1804,Model!AI2030,Model!AI2253,Model!AI3539)</f>
        <v>597.9167624</v>
      </c>
      <c r="AK20" s="89">
        <f>sum(Model!AJ18,Model!AJ438,Model!AJ677,Model!AJ902,Model!AJ1129,Model!AJ1354,Model!AJ1579,0*Model!AJ1804,Model!AJ2030,Model!AJ2253,Model!AJ3539)</f>
        <v>450.2330122</v>
      </c>
      <c r="AL20" s="89">
        <f>sum(Model!AK18,Model!AK438,Model!AK677,Model!AK902,Model!AK1129,Model!AK1354,Model!AK1579,0*Model!AK1804,Model!AK2030,Model!AK2253,Model!AK3539)</f>
        <v>541.8330122</v>
      </c>
      <c r="AM20" s="89">
        <f>sum(Model!AL18,Model!AL438,Model!AL677,Model!AL902,Model!AL1129,Model!AL1354,Model!AL1579,0*Model!AL1804,Model!AL2030,Model!AL2253,Model!AL3539)</f>
        <v>132.3717621</v>
      </c>
      <c r="AN20" s="89">
        <f>sum(Model!AM18,Model!AM438,Model!AM677,Model!AM902,Model!AM1129,Model!AM1354,Model!AM1579,0*Model!AM1804,Model!AM2030,Model!AM2253,Model!AM3539)</f>
        <v>167.6717621</v>
      </c>
      <c r="AO20" s="89">
        <f>sum(Model!AN18,Model!AN438,Model!AN677,Model!AN902,Model!AN1129,Model!AN1354,Model!AN1579,0*Model!AN1804,Model!AN2030,Model!AN2253,Model!AN3539)</f>
        <v>537.9717621</v>
      </c>
      <c r="AP20" s="89">
        <f>sum(Model!AO18,Model!AO438,Model!AO677,Model!AO902,Model!AO1129,Model!AO1354,Model!AO1579,0*Model!AO1804,Model!AO2030,Model!AO2253,Model!AO3539)</f>
        <v>1635.651631</v>
      </c>
      <c r="AQ20" s="89">
        <f>sum(Model!AP18,Model!AP438,Model!AP677,Model!AP902,Model!AP1129,Model!AP1354,Model!AP1579,0*Model!AP1804,Model!AP2030,Model!AP2253,Model!AP3539)</f>
        <v>4672.088225</v>
      </c>
      <c r="AR20" s="89">
        <f>sum(Model!AQ18,Model!AQ438,Model!AQ677,Model!AQ902,Model!AQ1129,Model!AQ1354,Model!AQ1579,0*Model!AQ1804,Model!AQ2030,Model!AQ2253,Model!AQ3539)</f>
        <v>1642.588225</v>
      </c>
      <c r="AS20" s="89">
        <f>sum(Model!AR18,Model!AR438,Model!AR677,Model!AR902,Model!AR1129,Model!AR1354,Model!AR1579,0*Model!AR1804,Model!AR2030,Model!AR2253,Model!AR3539)</f>
        <v>768.388225</v>
      </c>
      <c r="AT20" s="89">
        <f>sum(Model!AS18,Model!AS438,Model!AS677,Model!AS902,Model!AS1129,Model!AS1354,Model!AS1579,0*Model!AS1804,Model!AS2030,Model!AS2253,Model!AS3539)</f>
        <v>1434.688225</v>
      </c>
      <c r="AU20" s="89">
        <f>sum(Model!AT18,Model!AT438,Model!AT677,Model!AT902,Model!AT1129,Model!AT1354,Model!AT1579,0*Model!AT1804,Model!AT2030,Model!AT2253,Model!AT3539)</f>
        <v>556.4717621</v>
      </c>
      <c r="AV20" s="89">
        <f>sum(Model!AU18,Model!AU438,Model!AU677,Model!AU902,Model!AU1129,Model!AU1354,Model!AU1579,0*Model!AU1804,Model!AU2030,Model!AU2253,Model!AU3539)</f>
        <v>620.0046878</v>
      </c>
      <c r="AW20" s="89">
        <f>sum(Model!AV18,Model!AV438,Model!AV677,Model!AV902,Model!AV1129,Model!AV1354,Model!AV1579,0*Model!AV1804,Model!AV2030,Model!AV2253,Model!AV3539)</f>
        <v>780.5717621</v>
      </c>
      <c r="AX20" s="89">
        <f>sum(Model!AW18,Model!AW438,Model!AW677,Model!AW902,Model!AW1129,Model!AW1354,Model!AW1579,0*Model!AW1804,Model!AW2030,Model!AW2253,Model!AW3539)</f>
        <v>179.2717621</v>
      </c>
      <c r="AY20" s="89">
        <f>sum(Model!AX18,Model!AX438,Model!AX677,Model!AX902,Model!AX1129,Model!AX1354,Model!AX1579,0*Model!AX1804,Model!AX2030,Model!AX2253,Model!AX3539)</f>
        <v>227.8530913</v>
      </c>
      <c r="AZ20" s="89">
        <f>sum(Model!AY18,Model!AY438,Model!AY677,Model!AY902,Model!AY1129,Model!AY1354,Model!AY1579,0*Model!AY1804,Model!AY2030,Model!AY2253,Model!AY3539)</f>
        <v>2438.260992</v>
      </c>
      <c r="BA20" s="89">
        <f>sum(Model!AZ18,Model!AZ438,Model!AZ677,Model!AZ902,Model!AZ1129,Model!AZ1354,Model!AZ1579,0*Model!AZ1804,Model!AZ2030,Model!AZ2253,Model!AZ3539)</f>
        <v>252.7605979</v>
      </c>
      <c r="BB20" s="89">
        <f>sum(Model!BA18,Model!BA438,Model!BA677,Model!BA902,Model!BA1129,Model!BA1354,Model!BA1579,0*Model!BA1804,Model!BA2030,Model!BA2253,Model!BA3539)</f>
        <v>1612.749734</v>
      </c>
      <c r="BC20" s="90"/>
      <c r="BD20" s="90"/>
      <c r="BE20" s="90"/>
      <c r="BF20" s="90"/>
      <c r="BG20" s="90"/>
      <c r="BH20" s="90"/>
      <c r="BI20" s="90"/>
      <c r="BJ20" s="90"/>
      <c r="BK20" s="90"/>
      <c r="BL20" s="90"/>
      <c r="BM20" s="90"/>
      <c r="BN20" s="90"/>
      <c r="BO20" s="90"/>
      <c r="BP20" s="90"/>
    </row>
    <row r="21">
      <c r="A21" s="87" t="s">
        <v>231</v>
      </c>
      <c r="B21" s="88" t="s">
        <v>230</v>
      </c>
      <c r="C21" s="88" t="s">
        <v>217</v>
      </c>
      <c r="D21" s="89">
        <f>Model!C2478</f>
        <v>0</v>
      </c>
      <c r="E21" s="89">
        <f>Model!D2478</f>
        <v>0</v>
      </c>
      <c r="F21" s="89">
        <f>Model!E2478</f>
        <v>0</v>
      </c>
      <c r="G21" s="89">
        <f>Model!F2478</f>
        <v>0</v>
      </c>
      <c r="H21" s="89">
        <f>Model!G2478</f>
        <v>0</v>
      </c>
      <c r="I21" s="89">
        <f>Model!H2478</f>
        <v>0</v>
      </c>
      <c r="J21" s="89">
        <f>Model!I2478</f>
        <v>0</v>
      </c>
      <c r="K21" s="89">
        <f>Model!J2478</f>
        <v>0</v>
      </c>
      <c r="L21" s="89">
        <f>Model!K2478</f>
        <v>0</v>
      </c>
      <c r="M21" s="89">
        <f>Model!L2478</f>
        <v>0</v>
      </c>
      <c r="N21" s="89">
        <f>Model!M2478</f>
        <v>0</v>
      </c>
      <c r="O21" s="89">
        <f>Model!N2478</f>
        <v>0.8</v>
      </c>
      <c r="P21" s="89">
        <f>Model!O2478</f>
        <v>1.8</v>
      </c>
      <c r="Q21" s="89">
        <f>Model!P2478</f>
        <v>0</v>
      </c>
      <c r="R21" s="89">
        <f>Model!Q2478</f>
        <v>0</v>
      </c>
      <c r="S21" s="89">
        <f>Model!R2478</f>
        <v>0</v>
      </c>
      <c r="T21" s="89">
        <f>Model!S2478</f>
        <v>0</v>
      </c>
      <c r="U21" s="89">
        <f>Model!T2478</f>
        <v>20</v>
      </c>
      <c r="V21" s="89">
        <f>Model!U2478</f>
        <v>13</v>
      </c>
      <c r="W21" s="89">
        <f>Model!V2478</f>
        <v>0</v>
      </c>
      <c r="X21" s="89">
        <f>Model!W2478</f>
        <v>0</v>
      </c>
      <c r="Y21" s="89">
        <f>Model!X2478</f>
        <v>44.51004755</v>
      </c>
      <c r="Z21" s="89">
        <f>Model!Y2478</f>
        <v>44.51004755</v>
      </c>
      <c r="AA21" s="89">
        <f>Model!Z2478</f>
        <v>44.51004755</v>
      </c>
      <c r="AB21" s="89">
        <f>Model!AA2478</f>
        <v>44.51004755</v>
      </c>
      <c r="AC21" s="89">
        <f>Model!AB2478</f>
        <v>44.51004755</v>
      </c>
      <c r="AD21" s="89">
        <f>Model!AC2478</f>
        <v>44.51004755</v>
      </c>
      <c r="AE21" s="89">
        <f>Model!AD2478</f>
        <v>44.51004755</v>
      </c>
      <c r="AF21" s="89">
        <f>Model!AE2478</f>
        <v>45.31004755</v>
      </c>
      <c r="AG21" s="89">
        <f>Model!AF2478</f>
        <v>46.31004755</v>
      </c>
      <c r="AH21" s="89">
        <f>Model!AG2478</f>
        <v>44.51004755</v>
      </c>
      <c r="AI21" s="89">
        <f>Model!AH2478</f>
        <v>44.51004755</v>
      </c>
      <c r="AJ21" s="89">
        <f>Model!AI2478</f>
        <v>44.51004755</v>
      </c>
      <c r="AK21" s="89">
        <f>Model!AJ2478</f>
        <v>44.51004755</v>
      </c>
      <c r="AL21" s="89">
        <f>Model!AK2478</f>
        <v>64.51004755</v>
      </c>
      <c r="AM21" s="89">
        <f>Model!AL2478</f>
        <v>57.51004755</v>
      </c>
      <c r="AN21" s="89">
        <f>Model!AM2478</f>
        <v>44.51004755</v>
      </c>
      <c r="AO21" s="89">
        <f>Model!AN2478</f>
        <v>44.51004755</v>
      </c>
      <c r="AP21" s="89">
        <f>Model!AO2478</f>
        <v>89.02009509</v>
      </c>
      <c r="AQ21" s="89">
        <f>Model!AP2478</f>
        <v>89.02009509</v>
      </c>
      <c r="AR21" s="89">
        <f>Model!AQ2478</f>
        <v>89.02009509</v>
      </c>
      <c r="AS21" s="89">
        <f>Model!AR2478</f>
        <v>89.02009509</v>
      </c>
      <c r="AT21" s="89">
        <f>Model!AS2478</f>
        <v>89.02009509</v>
      </c>
      <c r="AU21" s="89">
        <f>Model!AT2478</f>
        <v>89.02009509</v>
      </c>
      <c r="AV21" s="89">
        <f>Model!AU2478</f>
        <v>89.02009509</v>
      </c>
      <c r="AW21" s="89">
        <f>Model!AV2478</f>
        <v>89.82009509</v>
      </c>
      <c r="AX21" s="89">
        <f>Model!AW2478</f>
        <v>90.82009509</v>
      </c>
      <c r="AY21" s="89">
        <f>Model!AX2478</f>
        <v>89.02009509</v>
      </c>
      <c r="AZ21" s="89">
        <f>Model!AY2478</f>
        <v>89.02009509</v>
      </c>
      <c r="BA21" s="89">
        <f>Model!AZ2478</f>
        <v>89.02009509</v>
      </c>
      <c r="BB21" s="89">
        <f>Model!BA2478</f>
        <v>89.02009509</v>
      </c>
      <c r="BC21" s="90"/>
      <c r="BD21" s="90"/>
      <c r="BE21" s="90"/>
      <c r="BF21" s="90"/>
      <c r="BG21" s="90"/>
      <c r="BH21" s="90"/>
      <c r="BI21" s="90"/>
      <c r="BJ21" s="90"/>
      <c r="BK21" s="90"/>
      <c r="BL21" s="90"/>
      <c r="BM21" s="90"/>
      <c r="BN21" s="90"/>
      <c r="BO21" s="90"/>
      <c r="BP21" s="90"/>
    </row>
    <row r="22">
      <c r="A22" s="79" t="s">
        <v>232</v>
      </c>
      <c r="B22" s="93" t="s">
        <v>227</v>
      </c>
      <c r="C22" s="93" t="s">
        <v>233</v>
      </c>
      <c r="D22" s="97">
        <f>sum(Model!C20,Model!C441,Model!C679,Model!C904,Model!C1131,Model!C1356,Model!C1581,0*Model!C1806,Model!C2032,Model!C2255,Model!C2480,Model!C3541)*'Inflation GDP Population'!$S$11/'Inflation GDP Population'!B$11</f>
        <v>4.143216965</v>
      </c>
      <c r="E22" s="97">
        <f>sum(Model!D20,Model!D441,Model!D679,Model!D904,Model!D1131,Model!D1356,Model!D1581,0*Model!D1806,Model!D2032,Model!D2255,Model!D2480,Model!D3541)*'Inflation GDP Population'!$S$11/'Inflation GDP Population'!C$11</f>
        <v>4.142831063</v>
      </c>
      <c r="F22" s="97">
        <f>sum(Model!E20,Model!E441,Model!E679,Model!E904,Model!E1131,Model!E1356,Model!E1581,0*Model!E1806,Model!E2032,Model!E2255,Model!E2480,Model!E3541)*'Inflation GDP Population'!$S$11/'Inflation GDP Population'!D$11</f>
        <v>3.125163793</v>
      </c>
      <c r="G22" s="97">
        <f>sum(Model!F20,Model!F441,Model!F679,Model!F904,Model!F1131,Model!F1356,Model!F1581,0*Model!F1806,Model!F2032,Model!F2255,Model!F2480,Model!F3541)*'Inflation GDP Population'!$S$11/'Inflation GDP Population'!E$11</f>
        <v>2.037531136</v>
      </c>
      <c r="H22" s="97">
        <f>sum(Model!G20,Model!G441,Model!G679,Model!G904,Model!G1131,Model!G1356,Model!G1581,0*Model!G1806,Model!G2032,Model!G2255,Model!G2480,Model!G3541)*'Inflation GDP Population'!$S$11/'Inflation GDP Population'!F$11</f>
        <v>1.558527476</v>
      </c>
      <c r="I22" s="97">
        <f>sum(Model!H20,Model!H441,Model!H679,Model!H904,Model!H1131,Model!H1356,Model!H1581,0*Model!H1806,Model!H2032,Model!H2255,Model!H2480,Model!H3541)*'Inflation GDP Population'!$S$11/'Inflation GDP Population'!G$11</f>
        <v>1.561365806</v>
      </c>
      <c r="J22" s="97">
        <f>sum(Model!I20,Model!I441,Model!I679,Model!I904,Model!I1131,Model!I1356,Model!I1581,0*Model!I1806,Model!I2032,Model!I2255,Model!I2480,Model!I3541)*'Inflation GDP Population'!$S$11/'Inflation GDP Population'!H$11</f>
        <v>0.7413308909</v>
      </c>
      <c r="K22" s="97">
        <f>sum(Model!J20,Model!J441,Model!J679,Model!J904,Model!J1131,Model!J1356,Model!J1581,0*Model!J1806,Model!J2032,Model!J2255,Model!J2480,Model!J3541)*'Inflation GDP Population'!$S$11/'Inflation GDP Population'!I$11</f>
        <v>0.8896368444</v>
      </c>
      <c r="L22" s="97">
        <f>sum(Model!K20,Model!K441,Model!K679,Model!K904,Model!K1131,Model!K1356,Model!K1581,0*Model!K1806,Model!K2032,Model!K2255,Model!K2480,Model!K3541)*'Inflation GDP Population'!$S$11/'Inflation GDP Population'!J$11</f>
        <v>0.90076001</v>
      </c>
      <c r="M22" s="97">
        <f>sum(Model!L20,Model!L441,Model!L679,Model!L904,Model!L1131,Model!L1356,Model!L1581,0*Model!L1806,Model!L2032,Model!L2255,Model!L2480,Model!L3541)*'Inflation GDP Population'!$S$11/'Inflation GDP Population'!K$11</f>
        <v>0.7687638243</v>
      </c>
      <c r="N22" s="97">
        <f>sum(Model!M20,Model!M441,Model!M679,Model!M904,Model!M1131,Model!M1356,Model!M1581,0*Model!M1806,Model!M2032,Model!M2255,Model!M2480,Model!M3541)*'Inflation GDP Population'!$S$11/'Inflation GDP Population'!L$11</f>
        <v>2.040917685</v>
      </c>
      <c r="O22" s="97">
        <f>sum(Model!N20,Model!N441,Model!N679,Model!N904,Model!N1131,Model!N1356,Model!N1581,0*Model!N1806,Model!N2032,Model!N2255,Model!N2480,Model!N3541)*'Inflation GDP Population'!$S$11/'Inflation GDP Population'!M$11</f>
        <v>3.723562633</v>
      </c>
      <c r="P22" s="97">
        <f>sum(Model!O20,Model!O441,Model!O679,Model!O904,Model!O1131,Model!O1356,Model!O1581,0*Model!O1806,Model!O2032,Model!O2255,Model!O2480,Model!O3541)*'Inflation GDP Population'!$S$11/'Inflation GDP Population'!N$11</f>
        <v>1.91121657</v>
      </c>
      <c r="Q22" s="97">
        <f>sum(Model!P20,Model!P441,Model!P679,Model!P904,Model!P1131,Model!P1356,Model!P1581,0*Model!P1806,Model!P2032,Model!P2255,Model!P2480,Model!P3541)*'Inflation GDP Population'!$S$11/'Inflation GDP Population'!O$11</f>
        <v>2.108815398</v>
      </c>
      <c r="R22" s="97">
        <f>sum(Model!Q20,Model!Q441,Model!Q679,Model!Q904,Model!Q1131,Model!Q1356,Model!Q1581,0*Model!Q1806,Model!Q2032,Model!Q2255,Model!Q2480,Model!Q3541)*'Inflation GDP Population'!$S$11/'Inflation GDP Population'!P$11</f>
        <v>1.031207491</v>
      </c>
      <c r="S22" s="97">
        <f>sum(Model!R20,Model!R441,Model!R679,Model!R904,Model!R1131,Model!R1356,Model!R1581,0*Model!R1806,Model!R2032,Model!R2255,Model!R2480,Model!R3541)*'Inflation GDP Population'!$S$11/'Inflation GDP Population'!Q$11</f>
        <v>3.08934504</v>
      </c>
      <c r="T22" s="97">
        <f>sum(Model!S20,Model!S441,Model!S679,Model!S904,Model!S1131,Model!S1356,Model!S1581,0*Model!S1806,Model!S2032,Model!S2255,Model!S2480,Model!S3541)*'Inflation GDP Population'!$S$11/'Inflation GDP Population'!R$11</f>
        <v>2.032200029</v>
      </c>
      <c r="U22" s="97">
        <f>sum(Model!T20,Model!T441,Model!T679,Model!T904,Model!T1131,Model!T1356,Model!T1581,0*Model!T1806,Model!T2032,Model!T2255,Model!T2480,Model!T3541)*'Inflation GDP Population'!$S$11/'Inflation GDP Population'!S$11</f>
        <v>1.29402093</v>
      </c>
      <c r="V22" s="97">
        <f>sum(Model!U20,Model!U441,Model!U679,Model!U904,Model!U1131,Model!U1356,Model!U1581,0*Model!U1806,Model!U2032,Model!U2255,Model!U2480,Model!U3541)*'Inflation GDP Population'!$S$11/'Inflation GDP Population'!T$11</f>
        <v>1.568334962</v>
      </c>
      <c r="W22" s="98">
        <f>sum(Model!V20,Model!V441,Model!V679,Model!V904,Model!V1131,Model!V1356,Model!V1581,0*Model!V1806,Model!V2032,Model!V2255,Model!V2480,Model!V3541)*'Inflation GDP Population'!$S$18/'Inflation GDP Population'!U$18</f>
        <v>1.668215224</v>
      </c>
      <c r="X22" s="98">
        <f>sum(Model!W20,Model!W441,Model!W679,Model!W904,Model!W1131,Model!W1356,Model!W1581,0*Model!W1806,Model!W2032,Model!W2255,Model!W2480,Model!W3541)*'Inflation GDP Population'!$S$18/'Inflation GDP Population'!V$18</f>
        <v>2.675941771</v>
      </c>
      <c r="Y22" s="98">
        <f>sum(Model!X20,Model!X441,Model!X679,Model!X904,Model!X1131,Model!X1356,Model!X1581,0*Model!X1806,Model!X2032,Model!X2255,Model!X2480,Model!X3541)*'Inflation GDP Population'!$S$18/'Inflation GDP Population'!W$18</f>
        <v>1.722194039</v>
      </c>
      <c r="Z22" s="98">
        <f>sum(Model!Y20,Model!Y441,Model!Y679,Model!Y904,Model!Y1131,Model!Y1356,Model!Y1581,0*Model!Y1806,Model!Y2032,Model!Y2255,Model!Y2480,Model!Y3541)*'Inflation GDP Population'!$S$18/'Inflation GDP Population'!X$18</f>
        <v>1.920131351</v>
      </c>
      <c r="AA22" s="98">
        <f>sum(Model!Z20,Model!Z441,Model!Z679,Model!Z904,Model!Z1131,Model!Z1356,Model!Z1581,0*Model!Z1806,Model!Z2032,Model!Z2255,Model!Z2480,Model!Z3541)*'Inflation GDP Population'!$S$18/'Inflation GDP Population'!Y$18</f>
        <v>1.821350743</v>
      </c>
      <c r="AB22" s="98">
        <f>sum(Model!AA20,Model!AA441,Model!AA679,Model!AA904,Model!AA1131,Model!AA1356,Model!AA1581,0*Model!AA1806,Model!AA2032,Model!AA2255,Model!AA2480,Model!AA3541)*'Inflation GDP Population'!$S$18/'Inflation GDP Population'!Z$18</f>
        <v>1.750704843</v>
      </c>
      <c r="AC22" s="98">
        <f>sum(Model!AB20,Model!AB441,Model!AB679,Model!AB904,Model!AB1131,Model!AB1356,Model!AB1581,0*Model!AB1806,Model!AB2032,Model!AB2255,Model!AB2480,Model!AB3541)*'Inflation GDP Population'!$S$18/'Inflation GDP Population'!AA$18</f>
        <v>1.67238547</v>
      </c>
      <c r="AD22" s="98">
        <f>sum(Model!AC20,Model!AC441,Model!AC679,Model!AC904,Model!AC1131,Model!AC1356,Model!AC1581,0*Model!AC1806,Model!AC2032,Model!AC2255,Model!AC2480,Model!AC3541)*'Inflation GDP Population'!$S$18/'Inflation GDP Population'!AB$18</f>
        <v>2.017780042</v>
      </c>
      <c r="AE22" s="98">
        <f>sum(Model!AD20,Model!AD441,Model!AD679,Model!AD904,Model!AD1131,Model!AD1356,Model!AD1581,0*Model!AD1806,Model!AD2032,Model!AD2255,Model!AD2480,Model!AD3541)*'Inflation GDP Population'!$S$18/'Inflation GDP Population'!AC$18</f>
        <v>1.771382264</v>
      </c>
      <c r="AF22" s="98">
        <f>sum(Model!AE20,Model!AE441,Model!AE679,Model!AE904,Model!AE1131,Model!AE1356,Model!AE1581,0*Model!AE1806,Model!AE2032,Model!AE2255,Model!AE2480,Model!AE3541)*'Inflation GDP Population'!$S$18/'Inflation GDP Population'!AD$18</f>
        <v>1.234705137</v>
      </c>
      <c r="AG22" s="98">
        <f>sum(Model!AF20,Model!AF441,Model!AF679,Model!AF904,Model!AF1131,Model!AF1356,Model!AF1581,0*Model!AF1806,Model!AF2032,Model!AF2255,Model!AF2480,Model!AF3541)*'Inflation GDP Population'!$S$18/'Inflation GDP Population'!AE$18</f>
        <v>1.302450861</v>
      </c>
      <c r="AH22" s="98">
        <f>sum(Model!AG20,Model!AG441,Model!AG679,Model!AG904,Model!AG1131,Model!AG1356,Model!AG1581,0*Model!AG1806,Model!AG2032,Model!AG2255,Model!AG2480,Model!AG3541)*'Inflation GDP Population'!$S$18/'Inflation GDP Population'!AF$18</f>
        <v>1.314092417</v>
      </c>
      <c r="AI22" s="98">
        <f>sum(Model!AH20,Model!AH441,Model!AH679,Model!AH904,Model!AH1131,Model!AH1356,Model!AH1581,0*Model!AH1806,Model!AH2032,Model!AH2255,Model!AH2480,Model!AH3541)*'Inflation GDP Population'!$S$18/'Inflation GDP Population'!AG$18</f>
        <v>1.262744635</v>
      </c>
      <c r="AJ22" s="98">
        <f>sum(Model!AI20,Model!AI441,Model!AI679,Model!AI904,Model!AI1131,Model!AI1356,Model!AI1581,0*Model!AI1806,Model!AI2032,Model!AI2255,Model!AI2480,Model!AI3541)*'Inflation GDP Population'!$S$18/'Inflation GDP Population'!AH$18</f>
        <v>0.9402274632</v>
      </c>
      <c r="AK22" s="98">
        <f>sum(Model!AJ20,Model!AJ441,Model!AJ679,Model!AJ904,Model!AJ1131,Model!AJ1356,Model!AJ1581,0*Model!AJ1806,Model!AJ2032,Model!AJ2255,Model!AJ2480,Model!AJ3541)*'Inflation GDP Population'!$S$18/'Inflation GDP Population'!AI$18</f>
        <v>0.7015187206</v>
      </c>
      <c r="AL22" s="98">
        <f>sum(Model!AK20,Model!AK441,Model!AK679,Model!AK904,Model!AK1131,Model!AK1356,Model!AK1581,0*Model!AK1806,Model!AK2032,Model!AK2255,Model!AK2480,Model!AK3541)*'Inflation GDP Population'!$S$18/'Inflation GDP Population'!AJ$18</f>
        <v>0.3852591992</v>
      </c>
      <c r="AM22" s="98">
        <f>sum(Model!AL20,Model!AL441,Model!AL679,Model!AL904,Model!AL1131,Model!AL1356,Model!AL1581,0*Model!AL1806,Model!AL2032,Model!AL2255,Model!AL2480,Model!AL3541)*'Inflation GDP Population'!$S$18/'Inflation GDP Population'!AK$18</f>
        <v>0.7905781964</v>
      </c>
      <c r="AN22" s="98">
        <f>sum(Model!AM20,Model!AM441,Model!AM679,Model!AM904,Model!AM1131,Model!AM1356,Model!AM1581,0*Model!AM1806,Model!AM2032,Model!AM2255,Model!AM2480,Model!AM3541)*'Inflation GDP Population'!$S$18/'Inflation GDP Population'!AL$18</f>
        <v>2.522111519</v>
      </c>
      <c r="AO22" s="98">
        <f>sum(Model!AN20,Model!AN441,Model!AN679,Model!AN904,Model!AN1131,Model!AN1356,Model!AN1581,0*Model!AN1806,Model!AN2032,Model!AN2255,Model!AN2480,Model!AN3541)*'Inflation GDP Population'!$S$18/'Inflation GDP Population'!AM$18</f>
        <v>3.296994763</v>
      </c>
      <c r="AP22" s="98">
        <f>sum(Model!AO20,Model!AO441,Model!AO679,Model!AO904,Model!AO1131,Model!AO1356,Model!AO1581,0*Model!AO1806,Model!AO2032,Model!AO2255,Model!AO2480,Model!AO3541)*'Inflation GDP Population'!$S$18/'Inflation GDP Population'!AN$18</f>
        <v>2.954586501</v>
      </c>
      <c r="AQ22" s="98">
        <f>sum(Model!AP20,Model!AP441,Model!AP679,Model!AP904,Model!AP1131,Model!AP1356,Model!AP1581,0*Model!AP1806,Model!AP2032,Model!AP2255,Model!AP2480,Model!AP3541)*'Inflation GDP Population'!$S$18/'Inflation GDP Population'!AO$18</f>
        <v>1.691600075</v>
      </c>
      <c r="AR22" s="98">
        <f>sum(Model!AQ20,Model!AQ441,Model!AQ679,Model!AQ904,Model!AQ1131,Model!AQ1356,Model!AQ1581,0*Model!AQ1806,Model!AQ2032,Model!AQ2255,Model!AQ2480,Model!AQ3541)*'Inflation GDP Population'!$S$18/'Inflation GDP Population'!AP$18</f>
        <v>1.160037052</v>
      </c>
      <c r="AS22" s="98">
        <f>sum(Model!AR20,Model!AR441,Model!AR679,Model!AR904,Model!AR1131,Model!AR1356,Model!AR1581,0*Model!AR1806,Model!AR2032,Model!AR2255,Model!AR2480,Model!AR3541)*'Inflation GDP Population'!$S$18/'Inflation GDP Population'!AQ$18</f>
        <v>1.535157603</v>
      </c>
      <c r="AT22" s="98">
        <f>sum(Model!AS20,Model!AS441,Model!AS679,Model!AS904,Model!AS1131,Model!AS1356,Model!AS1581,0*Model!AS1806,Model!AS2032,Model!AS2255,Model!AS2480,Model!AS3541)*'Inflation GDP Population'!$S$18/'Inflation GDP Population'!AR$18</f>
        <v>3.208458347</v>
      </c>
      <c r="AU22" s="98">
        <f>sum(Model!AT20,Model!AT441,Model!AT679,Model!AT904,Model!AT1131,Model!AT1356,Model!AT1581,0*Model!AT1806,Model!AT2032,Model!AT2255,Model!AT2480,Model!AT3541)*'Inflation GDP Population'!$S$18/'Inflation GDP Population'!AS$18</f>
        <v>3.362443395</v>
      </c>
      <c r="AV22" s="98">
        <f>sum(Model!AU20,Model!AU441,Model!AU679,Model!AU904,Model!AU1131,Model!AU1356,Model!AU1581,0*Model!AU1806,Model!AU2032,Model!AU2255,Model!AU2480,Model!AU3541)*'Inflation GDP Population'!$S$18/'Inflation GDP Population'!AT$18</f>
        <v>4.479420237</v>
      </c>
      <c r="AW22" s="98">
        <f>sum(Model!AV20,Model!AV441,Model!AV679,Model!AV904,Model!AV1131,Model!AV1356,Model!AV1581,0*Model!AV1806,Model!AV2032,Model!AV2255,Model!AV2480,Model!AV3541)*'Inflation GDP Population'!$S$18/'Inflation GDP Population'!AU$18</f>
        <v>4.14867077</v>
      </c>
      <c r="AX22" s="98">
        <f>sum(Model!AW20,Model!AW441,Model!AW679,Model!AW904,Model!AW1131,Model!AW1356,Model!AW1581,0*Model!AW1806,Model!AW2032,Model!AW2255,Model!AW2480,Model!AW3541)*'Inflation GDP Population'!$S$18/'Inflation GDP Population'!AV$18</f>
        <v>4.153643674</v>
      </c>
      <c r="AY22" s="98">
        <f>sum(Model!AX20,Model!AX441,Model!AX679,Model!AX904,Model!AX1131,Model!AX1356,Model!AX1581,0*Model!AX1806,Model!AX2032,Model!AX2255,Model!AX2480,Model!AX3541)*'Inflation GDP Population'!$S$18/'Inflation GDP Population'!AW$18</f>
        <v>4.164291132</v>
      </c>
      <c r="AZ22" s="98">
        <f>sum(Model!AY20,Model!AY441,Model!AY679,Model!AY904,Model!AY1131,Model!AY1356,Model!AY1581,0*Model!AY1806,Model!AY2032,Model!AY2255,Model!AY2480,Model!AY3541)*'Inflation GDP Population'!$S$18/'Inflation GDP Population'!AX$18</f>
        <v>1.960567327</v>
      </c>
      <c r="BA22" s="98">
        <f>sum(Model!AZ20,Model!AZ441,Model!AZ679,Model!AZ904,Model!AZ1131,Model!AZ1356,Model!AZ1581,0*Model!AZ1806,Model!AZ2032,Model!AZ2255,Model!AZ2480,Model!AZ3541)*'Inflation GDP Population'!$S$18/'Inflation GDP Population'!AY$18</f>
        <v>1.881233242</v>
      </c>
      <c r="BB22" s="98">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4.85163818</v>
      </c>
      <c r="E24" s="82">
        <f t="shared" si="1"/>
        <v>5.039759376</v>
      </c>
      <c r="F24" s="82">
        <f t="shared" si="1"/>
        <v>4.690040296</v>
      </c>
      <c r="G24" s="82">
        <f t="shared" si="1"/>
        <v>5.244630654</v>
      </c>
      <c r="H24" s="82">
        <f t="shared" si="1"/>
        <v>5.981415098</v>
      </c>
      <c r="I24" s="82">
        <f t="shared" si="1"/>
        <v>6.734429952</v>
      </c>
      <c r="J24" s="82">
        <f t="shared" si="1"/>
        <v>6.284440265</v>
      </c>
      <c r="K24" s="82">
        <f t="shared" si="1"/>
        <v>6.756843393</v>
      </c>
      <c r="L24" s="82">
        <f t="shared" si="1"/>
        <v>7.907582933</v>
      </c>
      <c r="M24" s="82">
        <f t="shared" si="1"/>
        <v>5.807318094</v>
      </c>
      <c r="N24" s="82">
        <f t="shared" si="1"/>
        <v>5.675643398</v>
      </c>
      <c r="O24" s="82">
        <f t="shared" si="1"/>
        <v>5.303186563</v>
      </c>
      <c r="P24" s="82">
        <f t="shared" si="1"/>
        <v>4.9895508</v>
      </c>
      <c r="Q24" s="82">
        <f t="shared" si="1"/>
        <v>5.331071608</v>
      </c>
      <c r="R24" s="82">
        <f t="shared" si="1"/>
        <v>5.206449809</v>
      </c>
      <c r="S24" s="82">
        <f t="shared" si="1"/>
        <v>4.54617729</v>
      </c>
      <c r="T24" s="82">
        <f t="shared" si="1"/>
        <v>4.212744932</v>
      </c>
      <c r="U24" s="82">
        <f t="shared" si="1"/>
        <v>4.084743779</v>
      </c>
      <c r="V24" s="82">
        <f t="shared" si="1"/>
        <v>4.248482633</v>
      </c>
      <c r="W24" s="82">
        <f t="shared" si="1"/>
        <v>4.009038237</v>
      </c>
      <c r="X24" s="82">
        <f t="shared" si="1"/>
        <v>4.121123455</v>
      </c>
      <c r="Y24" s="82">
        <f t="shared" si="1"/>
        <v>4.011891754</v>
      </c>
      <c r="Z24" s="82">
        <f t="shared" si="1"/>
        <v>4.201716269</v>
      </c>
      <c r="AA24" s="82">
        <f t="shared" si="1"/>
        <v>4.153697539</v>
      </c>
      <c r="AB24" s="82">
        <f t="shared" si="1"/>
        <v>4.104731806</v>
      </c>
      <c r="AC24" s="82">
        <f t="shared" si="1"/>
        <v>4.07507201</v>
      </c>
      <c r="AD24" s="82">
        <f t="shared" si="1"/>
        <v>3.985752213</v>
      </c>
      <c r="AE24" s="82">
        <f t="shared" si="1"/>
        <v>3.878820406</v>
      </c>
      <c r="AF24" s="82">
        <f t="shared" si="1"/>
        <v>3.834454814</v>
      </c>
      <c r="AG24" s="82">
        <f t="shared" si="1"/>
        <v>3.780453573</v>
      </c>
      <c r="AH24" s="82">
        <f t="shared" si="1"/>
        <v>3.669868106</v>
      </c>
      <c r="AI24" s="82">
        <f t="shared" si="1"/>
        <v>3.594726483</v>
      </c>
      <c r="AJ24" s="82">
        <f t="shared" si="1"/>
        <v>3.553525528</v>
      </c>
      <c r="AK24" s="82">
        <f t="shared" si="1"/>
        <v>3.516567795</v>
      </c>
      <c r="AL24" s="82">
        <f t="shared" si="1"/>
        <v>3.442039746</v>
      </c>
      <c r="AM24" s="82">
        <f t="shared" si="1"/>
        <v>3.390928333</v>
      </c>
      <c r="AN24" s="82">
        <f t="shared" si="1"/>
        <v>3.325960848</v>
      </c>
      <c r="AO24" s="82">
        <f t="shared" si="1"/>
        <v>3.261391744</v>
      </c>
      <c r="AP24" s="82">
        <f t="shared" si="1"/>
        <v>3.198343695</v>
      </c>
      <c r="AQ24" s="82">
        <f t="shared" si="1"/>
        <v>3.138925842</v>
      </c>
      <c r="AR24" s="82">
        <f t="shared" si="1"/>
        <v>3.088574707</v>
      </c>
      <c r="AS24" s="82">
        <f t="shared" si="1"/>
        <v>3.023579934</v>
      </c>
      <c r="AT24" s="82">
        <f t="shared" si="1"/>
        <v>2.964922431</v>
      </c>
      <c r="AU24" s="82">
        <f t="shared" si="1"/>
        <v>2.912898842</v>
      </c>
      <c r="AV24" s="82">
        <f t="shared" si="1"/>
        <v>2.863789983</v>
      </c>
      <c r="AW24" s="82">
        <f t="shared" si="1"/>
        <v>2.813047586</v>
      </c>
      <c r="AX24" s="82">
        <f t="shared" si="1"/>
        <v>2.756976421</v>
      </c>
      <c r="AY24" s="82">
        <f t="shared" si="1"/>
        <v>2.706077259</v>
      </c>
      <c r="AZ24" s="82">
        <f t="shared" si="1"/>
        <v>2.664321483</v>
      </c>
      <c r="BA24" s="82">
        <f t="shared" si="1"/>
        <v>2.612299417</v>
      </c>
      <c r="BB24" s="82">
        <f t="shared" si="1"/>
        <v>2.561569429</v>
      </c>
      <c r="BC24" s="103"/>
    </row>
    <row r="25" ht="15.75" customHeight="1">
      <c r="A25" s="79" t="s">
        <v>238</v>
      </c>
      <c r="B25" s="93" t="s">
        <v>227</v>
      </c>
      <c r="C25" s="93" t="s">
        <v>223</v>
      </c>
      <c r="D25" s="82">
        <f t="shared" ref="D25:BB25" si="2">SUM(D19,D22)</f>
        <v>4.369297968</v>
      </c>
      <c r="E25" s="82">
        <f t="shared" si="2"/>
        <v>4.356585042</v>
      </c>
      <c r="F25" s="82">
        <f t="shared" si="2"/>
        <v>3.354826752</v>
      </c>
      <c r="G25" s="82">
        <f t="shared" si="2"/>
        <v>2.250220791</v>
      </c>
      <c r="H25" s="82">
        <f t="shared" si="2"/>
        <v>1.762562262</v>
      </c>
      <c r="I25" s="82">
        <f t="shared" si="2"/>
        <v>1.743730488</v>
      </c>
      <c r="J25" s="82">
        <f t="shared" si="2"/>
        <v>0.9040404068</v>
      </c>
      <c r="K25" s="82">
        <f t="shared" si="2"/>
        <v>1.074818536</v>
      </c>
      <c r="L25" s="82">
        <f t="shared" si="2"/>
        <v>1.098207638</v>
      </c>
      <c r="M25" s="82">
        <f t="shared" si="2"/>
        <v>0.9791361085</v>
      </c>
      <c r="N25" s="82">
        <f t="shared" si="2"/>
        <v>2.254329317</v>
      </c>
      <c r="O25" s="82">
        <f t="shared" si="2"/>
        <v>3.936191765</v>
      </c>
      <c r="P25" s="82">
        <f t="shared" si="2"/>
        <v>2.130861446</v>
      </c>
      <c r="Q25" s="82">
        <f t="shared" si="2"/>
        <v>2.324048659</v>
      </c>
      <c r="R25" s="82">
        <f t="shared" si="2"/>
        <v>1.247159646</v>
      </c>
      <c r="S25" s="82">
        <f t="shared" si="2"/>
        <v>3.310479404</v>
      </c>
      <c r="T25" s="82">
        <f t="shared" si="2"/>
        <v>2.258367764</v>
      </c>
      <c r="U25" s="82">
        <f t="shared" si="2"/>
        <v>1.508759446</v>
      </c>
      <c r="V25" s="82">
        <f t="shared" si="2"/>
        <v>1.780245601</v>
      </c>
      <c r="W25" s="82">
        <f t="shared" si="2"/>
        <v>1.867492092</v>
      </c>
      <c r="X25" s="82">
        <f t="shared" si="2"/>
        <v>2.866928103</v>
      </c>
      <c r="Y25" s="82">
        <f t="shared" si="2"/>
        <v>1.904964166</v>
      </c>
      <c r="Z25" s="82">
        <f t="shared" si="2"/>
        <v>2.095038349</v>
      </c>
      <c r="AA25" s="82">
        <f t="shared" si="2"/>
        <v>1.988732533</v>
      </c>
      <c r="AB25" s="82">
        <f t="shared" si="2"/>
        <v>1.910884836</v>
      </c>
      <c r="AC25" s="82">
        <f t="shared" si="2"/>
        <v>1.825673192</v>
      </c>
      <c r="AD25" s="82">
        <f t="shared" si="2"/>
        <v>2.164471732</v>
      </c>
      <c r="AE25" s="82">
        <f t="shared" si="2"/>
        <v>1.914749776</v>
      </c>
      <c r="AF25" s="82">
        <f t="shared" si="2"/>
        <v>1.374823487</v>
      </c>
      <c r="AG25" s="82">
        <f t="shared" si="2"/>
        <v>1.439393378</v>
      </c>
      <c r="AH25" s="82">
        <f t="shared" si="2"/>
        <v>1.447930783</v>
      </c>
      <c r="AI25" s="82">
        <f t="shared" si="2"/>
        <v>1.393548919</v>
      </c>
      <c r="AJ25" s="82">
        <f t="shared" si="2"/>
        <v>1.068066159</v>
      </c>
      <c r="AK25" s="82">
        <f t="shared" si="2"/>
        <v>0.8264587803</v>
      </c>
      <c r="AL25" s="82">
        <f t="shared" si="2"/>
        <v>0.5073660695</v>
      </c>
      <c r="AM25" s="82">
        <f t="shared" si="2"/>
        <v>0.909915852</v>
      </c>
      <c r="AN25" s="82">
        <f t="shared" si="2"/>
        <v>2.638742495</v>
      </c>
      <c r="AO25" s="82">
        <f t="shared" si="2"/>
        <v>3.410980188</v>
      </c>
      <c r="AP25" s="82">
        <f t="shared" si="2"/>
        <v>3.065986129</v>
      </c>
      <c r="AQ25" s="82">
        <f t="shared" si="2"/>
        <v>1.800472314</v>
      </c>
      <c r="AR25" s="82">
        <f t="shared" si="2"/>
        <v>1.266438996</v>
      </c>
      <c r="AS25" s="82">
        <f t="shared" si="2"/>
        <v>1.639145061</v>
      </c>
      <c r="AT25" s="82">
        <f t="shared" si="2"/>
        <v>3.310085872</v>
      </c>
      <c r="AU25" s="82">
        <f t="shared" si="2"/>
        <v>3.461764314</v>
      </c>
      <c r="AV25" s="82">
        <f t="shared" si="2"/>
        <v>4.576486674</v>
      </c>
      <c r="AW25" s="82">
        <f t="shared" si="2"/>
        <v>4.243533677</v>
      </c>
      <c r="AX25" s="82">
        <f t="shared" si="2"/>
        <v>4.246352855</v>
      </c>
      <c r="AY25" s="82">
        <f t="shared" si="2"/>
        <v>4.25489527</v>
      </c>
      <c r="AZ25" s="82">
        <f t="shared" si="2"/>
        <v>2.049114008</v>
      </c>
      <c r="BA25" s="82">
        <f t="shared" si="2"/>
        <v>1.967768984</v>
      </c>
      <c r="BB25" s="82">
        <f t="shared" si="2"/>
        <v>0.08457026841</v>
      </c>
      <c r="BC25" s="103"/>
    </row>
    <row r="26" ht="15.75" customHeight="1">
      <c r="A26" s="87" t="s">
        <v>239</v>
      </c>
      <c r="B26" s="91" t="s">
        <v>240</v>
      </c>
      <c r="C26" s="91" t="s">
        <v>241</v>
      </c>
      <c r="D26" s="89">
        <f>SUM(Model!C2695,Model!C2862,Model!C3029)*'Inflation GDP Population'!$S$11/'Inflation GDP Population'!B$11</f>
        <v>1.325912414</v>
      </c>
      <c r="E26" s="89">
        <f>SUM(Model!D2695,Model!D2862,Model!D3029)*'Inflation GDP Population'!$S$11/'Inflation GDP Population'!C$11</f>
        <v>1.298340739</v>
      </c>
      <c r="F26" s="89">
        <f>SUM(Model!E2695,Model!E2862,Model!E3029)*'Inflation GDP Population'!$S$11/'Inflation GDP Population'!D$11</f>
        <v>1.380472929</v>
      </c>
      <c r="G26" s="89">
        <f>SUM(Model!F2695,Model!F2862,Model!F3029)*'Inflation GDP Population'!$S$11/'Inflation GDP Population'!E$11</f>
        <v>1.483570734</v>
      </c>
      <c r="H26" s="89">
        <f>SUM(Model!G2695,Model!G2862,Model!G3029)*'Inflation GDP Population'!$S$11/'Inflation GDP Population'!F$11</f>
        <v>1.559543053</v>
      </c>
      <c r="I26" s="89">
        <f>SUM(Model!H2695,Model!H2862,Model!H3029)*'Inflation GDP Population'!$S$11/'Inflation GDP Population'!G$11</f>
        <v>1.526672292</v>
      </c>
      <c r="J26" s="89">
        <f>SUM(Model!I2695,Model!I2862,Model!I3029)*'Inflation GDP Population'!$S$11/'Inflation GDP Population'!H$11</f>
        <v>1.57582757</v>
      </c>
      <c r="K26" s="89">
        <f>SUM(Model!J2695,Model!J2862,Model!J3029)*'Inflation GDP Population'!$S$11/'Inflation GDP Population'!I$11</f>
        <v>1.563591474</v>
      </c>
      <c r="L26" s="89">
        <f>SUM(Model!K2695,Model!K2862,Model!K3029)*'Inflation GDP Population'!$S$11/'Inflation GDP Population'!J$11</f>
        <v>1.586172783</v>
      </c>
      <c r="M26" s="89">
        <f>SUM(Model!L2695,Model!L2862,Model!L3029)*'Inflation GDP Population'!$S$11/'Inflation GDP Population'!K$11</f>
        <v>1.655302018</v>
      </c>
      <c r="N26" s="89">
        <f>SUM(Model!M2695,Model!M2862,Model!M3029)*'Inflation GDP Population'!$S$11/'Inflation GDP Population'!L$11</f>
        <v>1.732996474</v>
      </c>
      <c r="O26" s="89">
        <f>SUM(Model!N2695,Model!N2862,Model!N3029)*'Inflation GDP Population'!$S$11/'Inflation GDP Population'!M$11</f>
        <v>1.746643618</v>
      </c>
      <c r="P26" s="89">
        <f>SUM(Model!O2695,Model!O2862,Model!O3029)*'Inflation GDP Population'!$S$11/'Inflation GDP Population'!N$11</f>
        <v>1.816229352</v>
      </c>
      <c r="Q26" s="89">
        <f>SUM(Model!P2695,Model!P2862,Model!P3029)*'Inflation GDP Population'!$S$11/'Inflation GDP Population'!O$11</f>
        <v>1.825814192</v>
      </c>
      <c r="R26" s="89">
        <f>SUM(Model!Q2695,Model!Q2862,Model!Q3029)*'Inflation GDP Population'!$S$11/'Inflation GDP Population'!P$11</f>
        <v>1.72790694</v>
      </c>
      <c r="S26" s="89">
        <f>SUM(Model!R2695,Model!R2862,Model!R3029)*'Inflation GDP Population'!$S$11/'Inflation GDP Population'!Q$11</f>
        <v>1.739350953</v>
      </c>
      <c r="T26" s="89">
        <f>SUM(Model!S2695,Model!S2862,Model!S3029)*'Inflation GDP Population'!$S$11/'Inflation GDP Population'!R$11</f>
        <v>1.820474983</v>
      </c>
      <c r="U26" s="89">
        <f>SUM(Model!T2695,Model!T2862,Model!T3029)*'Inflation GDP Population'!$S$11/'Inflation GDP Population'!S$11</f>
        <v>1.736365217</v>
      </c>
      <c r="V26" s="89">
        <f>SUM(Model!U2695,Model!U2862,Model!U3029)*'Inflation GDP Population'!$S$11/'Inflation GDP Population'!T$11</f>
        <v>1.710360706</v>
      </c>
      <c r="W26" s="104">
        <f>SUM(Model!V2695,Model!V2862,Model!V3029)*'Inflation GDP Population'!$S$18/'Inflation GDP Population'!U$18</f>
        <v>1.78193279</v>
      </c>
      <c r="X26" s="104">
        <f>SUM(Model!W2695,Model!W2862,Model!W3029)*'Inflation GDP Population'!$S$18/'Inflation GDP Population'!V$18</f>
        <v>1.803830429</v>
      </c>
      <c r="Y26" s="104">
        <f>SUM(Model!X2695,Model!X2862,Model!X3029)*'Inflation GDP Population'!$S$18/'Inflation GDP Population'!W$18</f>
        <v>1.804253287</v>
      </c>
      <c r="Z26" s="104">
        <f>SUM(Model!Y2695,Model!Y2862,Model!Y3029)*'Inflation GDP Population'!$S$18/'Inflation GDP Population'!X$18</f>
        <v>1.786660762</v>
      </c>
      <c r="AA26" s="104">
        <f>SUM(Model!Z2695,Model!Z2862,Model!Z3029)*'Inflation GDP Population'!$S$18/'Inflation GDP Population'!Y$18</f>
        <v>1.76905989</v>
      </c>
      <c r="AB26" s="104">
        <f>SUM(Model!AA2695,Model!AA2862,Model!AA3029)*'Inflation GDP Population'!$S$18/'Inflation GDP Population'!Z$18</f>
        <v>1.751450668</v>
      </c>
      <c r="AC26" s="104">
        <f>SUM(Model!AB2695,Model!AB2862,Model!AB3029)*'Inflation GDP Population'!$S$18/'Inflation GDP Population'!AA$18</f>
        <v>1.733833092</v>
      </c>
      <c r="AD26" s="104">
        <f>SUM(Model!AC2695,Model!AC2862,Model!AC3029)*'Inflation GDP Population'!$S$18/'Inflation GDP Population'!AB$18</f>
        <v>1.716207161</v>
      </c>
      <c r="AE26" s="104">
        <f>SUM(Model!AD2695,Model!AD2862,Model!AD3029)*'Inflation GDP Population'!$S$18/'Inflation GDP Population'!AC$18</f>
        <v>1.69857287</v>
      </c>
      <c r="AF26" s="104">
        <f>SUM(Model!AE2695,Model!AE2862,Model!AE3029)*'Inflation GDP Population'!$S$18/'Inflation GDP Population'!AD$18</f>
        <v>1.680930217</v>
      </c>
      <c r="AG26" s="104">
        <f>SUM(Model!AF2695,Model!AF2862,Model!AF3029)*'Inflation GDP Population'!$S$18/'Inflation GDP Population'!AE$18</f>
        <v>1.663279199</v>
      </c>
      <c r="AH26" s="104">
        <f>SUM(Model!AG2695,Model!AG2862,Model!AG3029)*'Inflation GDP Population'!$S$18/'Inflation GDP Population'!AF$18</f>
        <v>1.645619813</v>
      </c>
      <c r="AI26" s="104">
        <f>SUM(Model!AH2695,Model!AH2862,Model!AH3029)*'Inflation GDP Population'!$S$18/'Inflation GDP Population'!AG$18</f>
        <v>1.627952057</v>
      </c>
      <c r="AJ26" s="104">
        <f>SUM(Model!AI2695,Model!AI2862,Model!AI3029)*'Inflation GDP Population'!$S$18/'Inflation GDP Population'!AH$18</f>
        <v>1.610275926</v>
      </c>
      <c r="AK26" s="104">
        <f>SUM(Model!AJ2695,Model!AJ2862,Model!AJ3029)*'Inflation GDP Population'!$S$18/'Inflation GDP Population'!AI$18</f>
        <v>1.592591419</v>
      </c>
      <c r="AL26" s="104">
        <f>SUM(Model!AK2695,Model!AK2862,Model!AK3029)*'Inflation GDP Population'!$S$18/'Inflation GDP Population'!AJ$18</f>
        <v>1.574898532</v>
      </c>
      <c r="AM26" s="104">
        <f>SUM(Model!AL2695,Model!AL2862,Model!AL3029)*'Inflation GDP Population'!$S$18/'Inflation GDP Population'!AK$18</f>
        <v>1.557197262</v>
      </c>
      <c r="AN26" s="104">
        <f>SUM(Model!AM2695,Model!AM2862,Model!AM3029)*'Inflation GDP Population'!$S$18/'Inflation GDP Population'!AL$18</f>
        <v>1.539487606</v>
      </c>
      <c r="AO26" s="104">
        <f>SUM(Model!AN2695,Model!AN2862,Model!AN3029)*'Inflation GDP Population'!$S$18/'Inflation GDP Population'!AM$18</f>
        <v>1.521769562</v>
      </c>
      <c r="AP26" s="104">
        <f>SUM(Model!AO2695,Model!AO2862,Model!AO3029)*'Inflation GDP Population'!$S$18/'Inflation GDP Population'!AN$18</f>
        <v>1.504043126</v>
      </c>
      <c r="AQ26" s="104">
        <f>SUM(Model!AP2695,Model!AP2862,Model!AP3029)*'Inflation GDP Population'!$S$18/'Inflation GDP Population'!AO$18</f>
        <v>1.486308296</v>
      </c>
      <c r="AR26" s="104">
        <f>SUM(Model!AQ2695,Model!AQ2862,Model!AQ3029)*'Inflation GDP Population'!$S$18/'Inflation GDP Population'!AP$18</f>
        <v>1.468565068</v>
      </c>
      <c r="AS26" s="104">
        <f>SUM(Model!AR2695,Model!AR2862,Model!AR3029)*'Inflation GDP Population'!$S$18/'Inflation GDP Population'!AQ$18</f>
        <v>1.45081344</v>
      </c>
      <c r="AT26" s="104">
        <f>SUM(Model!AS2695,Model!AS2862,Model!AS3029)*'Inflation GDP Population'!$S$18/'Inflation GDP Population'!AR$18</f>
        <v>1.433053408</v>
      </c>
      <c r="AU26" s="104">
        <f>SUM(Model!AT2695,Model!AT2862,Model!AT3029)*'Inflation GDP Population'!$S$18/'Inflation GDP Population'!AS$18</f>
        <v>1.41528497</v>
      </c>
      <c r="AV26" s="104">
        <f>SUM(Model!AU2695,Model!AU2862,Model!AU3029)*'Inflation GDP Population'!$S$18/'Inflation GDP Population'!AT$18</f>
        <v>1.397508122</v>
      </c>
      <c r="AW26" s="104">
        <f>SUM(Model!AV2695,Model!AV2862,Model!AV3029)*'Inflation GDP Population'!$S$18/'Inflation GDP Population'!AU$18</f>
        <v>1.379722862</v>
      </c>
      <c r="AX26" s="104">
        <f>SUM(Model!AW2695,Model!AW2862,Model!AW3029)*'Inflation GDP Population'!$S$18/'Inflation GDP Population'!AV$18</f>
        <v>1.361929186</v>
      </c>
      <c r="AY26" s="104">
        <f>SUM(Model!AX2695,Model!AX2862,Model!AX3029)*'Inflation GDP Population'!$S$18/'Inflation GDP Population'!AW$18</f>
        <v>1.344127093</v>
      </c>
      <c r="AZ26" s="104">
        <f>SUM(Model!AY2695,Model!AY2862,Model!AY3029)*'Inflation GDP Population'!$S$18/'Inflation GDP Population'!AX$18</f>
        <v>1.326316578</v>
      </c>
      <c r="BA26" s="104">
        <f>SUM(Model!AZ2695,Model!AZ2862,Model!AZ3029)*'Inflation GDP Population'!$S$18/'Inflation GDP Population'!AY$18</f>
        <v>1.308497639</v>
      </c>
      <c r="BB26" s="104">
        <f>SUM(Model!BA2695,Model!BA2862,Model!BA3029)*'Inflation GDP Population'!$S$18/'Inflation GDP Population'!AZ$18</f>
        <v>1.290670273</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1.134341928</v>
      </c>
      <c r="E27" s="89">
        <f>SUM(Model!D2698,Model!D2865,0*Model!D3032)*'Inflation GDP Population'!$S$11/'Inflation GDP Population'!C$11</f>
        <v>1.399170429</v>
      </c>
      <c r="F27" s="89">
        <f>SUM(Model!E2698,Model!E2865,0*Model!E3032)*'Inflation GDP Population'!$S$11/'Inflation GDP Population'!D$11</f>
        <v>1.452749516</v>
      </c>
      <c r="G27" s="89">
        <f>SUM(Model!F2698,Model!F2865,0*Model!F3032)*'Inflation GDP Population'!$S$11/'Inflation GDP Population'!E$11</f>
        <v>2.057351482</v>
      </c>
      <c r="H27" s="89">
        <f>SUM(Model!G2698,Model!G2865,0*Model!G3032)*'Inflation GDP Population'!$S$11/'Inflation GDP Population'!F$11</f>
        <v>1.346886704</v>
      </c>
      <c r="I27" s="89">
        <f>SUM(Model!H2698,Model!H2865,0*Model!H3032)*'Inflation GDP Population'!$S$11/'Inflation GDP Population'!G$11</f>
        <v>1.320269836</v>
      </c>
      <c r="J27" s="89">
        <f>SUM(Model!I2698,Model!I2865,0*Model!I3032)*'Inflation GDP Population'!$S$11/'Inflation GDP Population'!H$11</f>
        <v>1.652908115</v>
      </c>
      <c r="K27" s="89">
        <f>SUM(Model!J2698,Model!J2865,0*Model!J3032)*'Inflation GDP Population'!$S$11/'Inflation GDP Population'!I$11</f>
        <v>1.599067924</v>
      </c>
      <c r="L27" s="89">
        <f>SUM(Model!K2698,Model!K2865,0*Model!K3032)*'Inflation GDP Population'!$S$11/'Inflation GDP Population'!J$11</f>
        <v>1.725315515</v>
      </c>
      <c r="M27" s="89">
        <f>SUM(Model!L2698,Model!L2865,0*Model!L3032)*'Inflation GDP Population'!$S$11/'Inflation GDP Population'!K$11</f>
        <v>1.348241404</v>
      </c>
      <c r="N27" s="89">
        <f>SUM(Model!M2698,Model!M2865,0*Model!M3032)*'Inflation GDP Population'!$S$11/'Inflation GDP Population'!L$11</f>
        <v>1.5603446</v>
      </c>
      <c r="O27" s="89">
        <f>SUM(Model!N2698,Model!N2865,0*Model!N3032)*'Inflation GDP Population'!$S$11/'Inflation GDP Population'!M$11</f>
        <v>1.703266739</v>
      </c>
      <c r="P27" s="89">
        <f>SUM(Model!O2698,Model!O2865,0*Model!O3032)*'Inflation GDP Population'!$S$11/'Inflation GDP Population'!N$11</f>
        <v>1.254930544</v>
      </c>
      <c r="Q27" s="89">
        <f>SUM(Model!P2698,Model!P2865,0*Model!P3032)*'Inflation GDP Population'!$S$11/'Inflation GDP Population'!O$11</f>
        <v>1.315533671</v>
      </c>
      <c r="R27" s="89">
        <f>SUM(Model!Q2698,Model!Q2865,0*Model!Q3032)*'Inflation GDP Population'!$S$11/'Inflation GDP Population'!P$11</f>
        <v>1.436420719</v>
      </c>
      <c r="S27" s="89">
        <f>SUM(Model!R2698,Model!R2865,0*Model!R3032)*'Inflation GDP Population'!$S$11/'Inflation GDP Population'!Q$11</f>
        <v>2.058263483</v>
      </c>
      <c r="T27" s="89">
        <f>SUM(Model!S2698,Model!S2865,0*Model!S3032)*'Inflation GDP Population'!$S$11/'Inflation GDP Population'!R$11</f>
        <v>1.934274568</v>
      </c>
      <c r="U27" s="89">
        <f>SUM(Model!T2698,Model!T2865,0*Model!T3032)*'Inflation GDP Population'!$S$11/'Inflation GDP Population'!S$11</f>
        <v>1.623638838</v>
      </c>
      <c r="V27" s="89">
        <f>SUM(Model!U2698,Model!U2865,0*Model!U3032)*'Inflation GDP Population'!$S$11/'Inflation GDP Population'!T$11</f>
        <v>1.623638838</v>
      </c>
      <c r="W27" s="104">
        <f>SUM(Model!V2698,Model!V2865,0*Model!V3032)*'Inflation GDP Population'!$S$18/'Inflation GDP Population'!U$18</f>
        <v>1.631809668</v>
      </c>
      <c r="X27" s="104">
        <f>SUM(Model!W2698,Model!W2865,0*Model!W3032)*'Inflation GDP Population'!$S$18/'Inflation GDP Population'!V$18</f>
        <v>1.633306444</v>
      </c>
      <c r="Y27" s="104">
        <f>SUM(Model!X2698,Model!X2865,0*Model!X3032)*'Inflation GDP Population'!$S$18/'Inflation GDP Population'!W$18</f>
        <v>1.656281737</v>
      </c>
      <c r="Z27" s="104">
        <f>SUM(Model!Y2698,Model!Y2865,0*Model!Y3032)*'Inflation GDP Population'!$S$18/'Inflation GDP Population'!X$18</f>
        <v>1.663970105</v>
      </c>
      <c r="AA27" s="104">
        <f>SUM(Model!Z2698,Model!Z2865,0*Model!Z3032)*'Inflation GDP Population'!$S$18/'Inflation GDP Population'!Y$18</f>
        <v>1.671661986</v>
      </c>
      <c r="AB27" s="104">
        <f>SUM(Model!AA2698,Model!AA2865,0*Model!AA3032)*'Inflation GDP Population'!$S$18/'Inflation GDP Population'!Z$18</f>
        <v>1.679357383</v>
      </c>
      <c r="AC27" s="104">
        <f>SUM(Model!AB2698,Model!AB2865,0*Model!AB3032)*'Inflation GDP Population'!$S$18/'Inflation GDP Population'!AA$18</f>
        <v>1.687056295</v>
      </c>
      <c r="AD27" s="104">
        <f>SUM(Model!AC2698,Model!AC2865,0*Model!AC3032)*'Inflation GDP Population'!$S$18/'Inflation GDP Population'!AB$18</f>
        <v>1.694758725</v>
      </c>
      <c r="AE27" s="104">
        <f>SUM(Model!AD2698,Model!AD2865,0*Model!AD3032)*'Inflation GDP Population'!$S$18/'Inflation GDP Population'!AC$18</f>
        <v>1.702662639</v>
      </c>
      <c r="AF27" s="104">
        <f>SUM(Model!AE2698,Model!AE2865,0*Model!AE3032)*'Inflation GDP Population'!$S$18/'Inflation GDP Population'!AD$18</f>
        <v>1.710174142</v>
      </c>
      <c r="AG27" s="104">
        <f>SUM(Model!AF2698,Model!AF2865,0*Model!AF3032)*'Inflation GDP Population'!$S$18/'Inflation GDP Population'!AE$18</f>
        <v>1.717887131</v>
      </c>
      <c r="AH27" s="104">
        <f>SUM(Model!AG2698,Model!AG2865,0*Model!AG3032)*'Inflation GDP Population'!$S$18/'Inflation GDP Population'!AF$18</f>
        <v>1.725603642</v>
      </c>
      <c r="AI27" s="104">
        <f>SUM(Model!AH2698,Model!AH2865,0*Model!AH3032)*'Inflation GDP Population'!$S$18/'Inflation GDP Population'!AG$18</f>
        <v>1.801124451</v>
      </c>
      <c r="AJ27" s="104">
        <f>SUM(Model!AI2698,Model!AI2865,0*Model!AI3032)*'Inflation GDP Population'!$S$18/'Inflation GDP Population'!AH$18</f>
        <v>1.760867013</v>
      </c>
      <c r="AK27" s="104">
        <f>SUM(Model!AJ2698,Model!AJ2865,0*Model!AJ3032)*'Inflation GDP Population'!$S$18/'Inflation GDP Population'!AI$18</f>
        <v>1.795031308</v>
      </c>
      <c r="AL27" s="104">
        <f>SUM(Model!AK2698,Model!AK2865,0*Model!AK3032)*'Inflation GDP Population'!$S$18/'Inflation GDP Population'!AJ$18</f>
        <v>1.786248539</v>
      </c>
      <c r="AM27" s="104">
        <f>SUM(Model!AL2698,Model!AL2865,0*Model!AL3032)*'Inflation GDP Population'!$S$18/'Inflation GDP Population'!AK$18</f>
        <v>1.764239075</v>
      </c>
      <c r="AN27" s="104">
        <f>SUM(Model!AM2698,Model!AM2865,0*Model!AM3032)*'Inflation GDP Population'!$S$18/'Inflation GDP Population'!AL$18</f>
        <v>1.772472705</v>
      </c>
      <c r="AO27" s="104">
        <f>SUM(Model!AN2698,Model!AN2865,0*Model!AN3032)*'Inflation GDP Population'!$S$18/'Inflation GDP Population'!AM$18</f>
        <v>1.833624813</v>
      </c>
      <c r="AP27" s="104">
        <f>SUM(Model!AO2698,Model!AO2865,0*Model!AO3032)*'Inflation GDP Population'!$S$18/'Inflation GDP Population'!AN$18</f>
        <v>1.842870758</v>
      </c>
      <c r="AQ27" s="104">
        <f>SUM(Model!AP2698,Model!AP2865,0*Model!AP3032)*'Inflation GDP Population'!$S$18/'Inflation GDP Population'!AO$18</f>
        <v>1.815195618</v>
      </c>
      <c r="AR27" s="104">
        <f>SUM(Model!AQ2698,Model!AQ2865,0*Model!AQ3032)*'Inflation GDP Population'!$S$18/'Inflation GDP Population'!AP$18</f>
        <v>1.844827873</v>
      </c>
      <c r="AS27" s="104">
        <f>SUM(Model!AR2698,Model!AR2865,0*Model!AR3032)*'Inflation GDP Population'!$S$18/'Inflation GDP Population'!AQ$18</f>
        <v>1.810718084</v>
      </c>
      <c r="AT27" s="104">
        <f>SUM(Model!AS2698,Model!AS2865,0*Model!AS3032)*'Inflation GDP Population'!$S$18/'Inflation GDP Population'!AR$18</f>
        <v>1.829999404</v>
      </c>
      <c r="AU27" s="104">
        <f>SUM(Model!AT2698,Model!AT2865,0*Model!AT3032)*'Inflation GDP Population'!$S$18/'Inflation GDP Population'!AS$18</f>
        <v>1.918970444</v>
      </c>
      <c r="AV27" s="104">
        <f>SUM(Model!AU2698,Model!AU2865,0*Model!AU3032)*'Inflation GDP Population'!$S$18/'Inflation GDP Population'!AT$18</f>
        <v>1.850568323</v>
      </c>
      <c r="AW27" s="104">
        <f>SUM(Model!AV2698,Model!AV2865,0*Model!AV3032)*'Inflation GDP Population'!$S$18/'Inflation GDP Population'!AU$18</f>
        <v>2.05787326</v>
      </c>
      <c r="AX27" s="104">
        <f>SUM(Model!AW2698,Model!AW2865,0*Model!AW3032)*'Inflation GDP Population'!$S$18/'Inflation GDP Population'!AV$18</f>
        <v>1.866416889</v>
      </c>
      <c r="AY27" s="104">
        <f>SUM(Model!AX2698,Model!AX2865,0*Model!AX3032)*'Inflation GDP Population'!$S$18/'Inflation GDP Population'!AW$18</f>
        <v>1.857324424</v>
      </c>
      <c r="AZ27" s="104">
        <f>SUM(Model!AY2698,Model!AY2865,0*Model!AY3032)*'Inflation GDP Population'!$S$18/'Inflation GDP Population'!AX$18</f>
        <v>1.865104545</v>
      </c>
      <c r="BA27" s="104">
        <f>SUM(Model!AZ2698,Model!AZ2865,0*Model!AZ3032)*'Inflation GDP Population'!$S$18/'Inflation GDP Population'!AY$18</f>
        <v>1.880936495</v>
      </c>
      <c r="BB27" s="104">
        <f>SUM(Model!BA2698,Model!BA2865,0*Model!BA3032)*'Inflation GDP Population'!$S$18/'Inflation GDP Population'!AZ$18</f>
        <v>1.880255321</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0.128449</v>
      </c>
      <c r="E34" s="101">
        <f>Model!D657</f>
        <v>0.128026</v>
      </c>
      <c r="F34" s="101">
        <f>Model!E657</f>
        <v>0.125518</v>
      </c>
      <c r="G34" s="101">
        <f>Model!F657</f>
        <v>0.125597</v>
      </c>
      <c r="H34" s="101">
        <f>Model!G657</f>
        <v>0.13392</v>
      </c>
      <c r="I34" s="101">
        <f>Model!H657</f>
        <v>0.128073</v>
      </c>
      <c r="J34" s="101">
        <f>Model!I657</f>
        <v>0.12513</v>
      </c>
      <c r="K34" s="101">
        <f>Model!J657</f>
        <v>0.132711</v>
      </c>
      <c r="L34" s="101">
        <f>Model!K657</f>
        <v>0.133664</v>
      </c>
      <c r="M34" s="101">
        <f>Model!L657</f>
        <v>0.126869</v>
      </c>
      <c r="N34" s="101">
        <f>Model!M657</f>
        <v>0.132581</v>
      </c>
      <c r="O34" s="101">
        <f>Model!N657</f>
        <v>0.132802</v>
      </c>
      <c r="P34" s="101">
        <f>Model!O657</f>
        <v>0.126577</v>
      </c>
      <c r="Q34" s="101">
        <f>Model!P657</f>
        <v>0.139207</v>
      </c>
      <c r="R34" s="101">
        <f>Model!Q657</f>
        <v>0.124939</v>
      </c>
      <c r="S34" s="101">
        <f>Model!R657</f>
        <v>0.128339</v>
      </c>
      <c r="T34" s="101">
        <f>Model!S657</f>
        <v>0.132055</v>
      </c>
      <c r="U34" s="101">
        <f>Model!T657</f>
        <v>0.1272409033</v>
      </c>
      <c r="V34" s="101">
        <f>Model!U657</f>
        <v>0.1271711463</v>
      </c>
      <c r="W34" s="101">
        <f>Model!V657</f>
        <v>0.1271013894</v>
      </c>
      <c r="X34" s="101">
        <f>Model!W657</f>
        <v>0.1270316325</v>
      </c>
      <c r="Y34" s="101">
        <f>Model!X657</f>
        <v>0.1269618756</v>
      </c>
      <c r="Z34" s="101">
        <f>Model!Y657</f>
        <v>0.1268921186</v>
      </c>
      <c r="AA34" s="101">
        <f>Model!Z657</f>
        <v>0.1268223617</v>
      </c>
      <c r="AB34" s="101">
        <f>Model!AA657</f>
        <v>0.1267526048</v>
      </c>
      <c r="AC34" s="101">
        <f>Model!AB657</f>
        <v>0.1266828479</v>
      </c>
      <c r="AD34" s="101">
        <f>Model!AC657</f>
        <v>0.1266130909</v>
      </c>
      <c r="AE34" s="101">
        <f>Model!AD657</f>
        <v>0.126543334</v>
      </c>
      <c r="AF34" s="101">
        <f>Model!AE657</f>
        <v>0.1264735771</v>
      </c>
      <c r="AG34" s="101">
        <f>Model!AF657</f>
        <v>0.1264038202</v>
      </c>
      <c r="AH34" s="101">
        <f>Model!AG657</f>
        <v>0.1263340632</v>
      </c>
      <c r="AI34" s="101">
        <f>Model!AH657</f>
        <v>0.1262643063</v>
      </c>
      <c r="AJ34" s="101">
        <f>Model!AI657</f>
        <v>0.1261945494</v>
      </c>
      <c r="AK34" s="101">
        <f>Model!AJ657</f>
        <v>0.1261247925</v>
      </c>
      <c r="AL34" s="101">
        <f>Model!AK657</f>
        <v>0.1260550355</v>
      </c>
      <c r="AM34" s="101">
        <f>Model!AL657</f>
        <v>0.1259852786</v>
      </c>
      <c r="AN34" s="101">
        <f>Model!AM657</f>
        <v>0.1259155217</v>
      </c>
      <c r="AO34" s="101">
        <f>Model!AN657</f>
        <v>0.1258457648</v>
      </c>
      <c r="AP34" s="101">
        <f>Model!AO657</f>
        <v>0.1257760078</v>
      </c>
      <c r="AQ34" s="101">
        <f>Model!AP657</f>
        <v>0.1257062509</v>
      </c>
      <c r="AR34" s="101">
        <f>Model!AQ657</f>
        <v>0.125636494</v>
      </c>
      <c r="AS34" s="101">
        <f>Model!AR657</f>
        <v>0.1255667371</v>
      </c>
      <c r="AT34" s="101">
        <f>Model!AS657</f>
        <v>0.1254969801</v>
      </c>
      <c r="AU34" s="101">
        <f>Model!AT657</f>
        <v>0.1254272232</v>
      </c>
      <c r="AV34" s="101">
        <f>Model!AU657</f>
        <v>0.1253574663</v>
      </c>
      <c r="AW34" s="101">
        <f>Model!AV657</f>
        <v>0.1252877094</v>
      </c>
      <c r="AX34" s="101">
        <f>Model!AW657</f>
        <v>0.1252179524</v>
      </c>
      <c r="AY34" s="101">
        <f>Model!AX657</f>
        <v>0.1251481955</v>
      </c>
      <c r="AZ34" s="101">
        <f>Model!AY657</f>
        <v>0.1250784386</v>
      </c>
      <c r="BA34" s="101">
        <f>Model!AZ657</f>
        <v>0.1250086817</v>
      </c>
      <c r="BB34" s="101">
        <f>Model!BA657</f>
        <v>0.1249389247</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0.1444278941</v>
      </c>
      <c r="E35" s="101">
        <f>Model!D434</f>
        <v>0.1764626187</v>
      </c>
      <c r="F35" s="101">
        <f>Model!E434</f>
        <v>0.1738689401</v>
      </c>
      <c r="G35" s="101">
        <f>Model!F434</f>
        <v>0.1792178694</v>
      </c>
      <c r="H35" s="101">
        <f>Model!G434</f>
        <v>0.2495139277</v>
      </c>
      <c r="I35" s="101">
        <f>Model!H434</f>
        <v>0.26406292</v>
      </c>
      <c r="J35" s="101">
        <f>Model!I434</f>
        <v>0.3093908917</v>
      </c>
      <c r="K35" s="101">
        <f>Model!J434</f>
        <v>0.3602440386</v>
      </c>
      <c r="L35" s="101">
        <f>Model!K434</f>
        <v>0.3759637986</v>
      </c>
      <c r="M35" s="101">
        <f>Model!L434</f>
        <v>0.3472236441</v>
      </c>
      <c r="N35" s="101">
        <f>Model!M434</f>
        <v>0.3061190272</v>
      </c>
      <c r="O35" s="101">
        <f>Model!N434</f>
        <v>0.2545367445</v>
      </c>
      <c r="P35" s="101">
        <f>Model!O434</f>
        <v>0.3128853278</v>
      </c>
      <c r="Q35" s="101">
        <f>Model!P434</f>
        <v>0.3107248713</v>
      </c>
      <c r="R35" s="101">
        <f>Model!Q434</f>
        <v>0.2908268061</v>
      </c>
      <c r="S35" s="101">
        <f>Model!R434</f>
        <v>0.345021336</v>
      </c>
      <c r="T35" s="101">
        <f>Model!S434</f>
        <v>0.353484839</v>
      </c>
      <c r="U35" s="101">
        <f>Model!T434</f>
        <v>0.3099530826</v>
      </c>
      <c r="V35" s="101">
        <f>Model!U434</f>
        <v>0.3829310274</v>
      </c>
      <c r="W35" s="101">
        <f>Model!V434</f>
        <v>0.3752724556</v>
      </c>
      <c r="X35" s="101">
        <f>Model!W434</f>
        <v>0.3676138839</v>
      </c>
      <c r="Y35" s="101">
        <f>Model!X434</f>
        <v>0.3557551815</v>
      </c>
      <c r="Z35" s="101">
        <f>Model!Y434</f>
        <v>0.3440756779</v>
      </c>
      <c r="AA35" s="101">
        <f>Model!Z434</f>
        <v>0.3325753732</v>
      </c>
      <c r="AB35" s="101">
        <f>Model!AA434</f>
        <v>0.3212542673</v>
      </c>
      <c r="AC35" s="101">
        <f>Model!AB434</f>
        <v>0.3101123603</v>
      </c>
      <c r="AD35" s="101">
        <f>Model!AC434</f>
        <v>0.2991496521</v>
      </c>
      <c r="AE35" s="101">
        <f>Model!AD434</f>
        <v>0.2883661428</v>
      </c>
      <c r="AF35" s="101">
        <f>Model!AE434</f>
        <v>0.2847036087</v>
      </c>
      <c r="AG35" s="101">
        <f>Model!AF434</f>
        <v>0.2810410746</v>
      </c>
      <c r="AH35" s="101">
        <f>Model!AG434</f>
        <v>0.2773785404</v>
      </c>
      <c r="AI35" s="101">
        <f>Model!AH434</f>
        <v>0.2737160063</v>
      </c>
      <c r="AJ35" s="101">
        <f>Model!AI434</f>
        <v>0.2700534722</v>
      </c>
      <c r="AK35" s="101">
        <f>Model!AJ434</f>
        <v>0.2663909381</v>
      </c>
      <c r="AL35" s="101">
        <f>Model!AK434</f>
        <v>0.262728404</v>
      </c>
      <c r="AM35" s="101">
        <f>Model!AL434</f>
        <v>0.2590658698</v>
      </c>
      <c r="AN35" s="101">
        <f>Model!AM434</f>
        <v>0.2554033357</v>
      </c>
      <c r="AO35" s="101">
        <f>Model!AN434</f>
        <v>0.2517408016</v>
      </c>
      <c r="AP35" s="101">
        <f>Model!AO434</f>
        <v>0.2480782675</v>
      </c>
      <c r="AQ35" s="101">
        <f>Model!AP434</f>
        <v>0.2444157334</v>
      </c>
      <c r="AR35" s="101">
        <f>Model!AQ434</f>
        <v>0.2407531992</v>
      </c>
      <c r="AS35" s="101">
        <f>Model!AR434</f>
        <v>0.2370906651</v>
      </c>
      <c r="AT35" s="101">
        <f>Model!AS434</f>
        <v>0.233428131</v>
      </c>
      <c r="AU35" s="101">
        <f>Model!AT434</f>
        <v>0.2297655969</v>
      </c>
      <c r="AV35" s="101">
        <f>Model!AU434</f>
        <v>0.2261030628</v>
      </c>
      <c r="AW35" s="101">
        <f>Model!AV434</f>
        <v>0.2224405287</v>
      </c>
      <c r="AX35" s="101">
        <f>Model!AW434</f>
        <v>0.2187779945</v>
      </c>
      <c r="AY35" s="101">
        <f>Model!AX434</f>
        <v>0.2151154604</v>
      </c>
      <c r="AZ35" s="101">
        <f>Model!AY434</f>
        <v>0.2114529263</v>
      </c>
      <c r="BA35" s="101">
        <f>Model!AZ434</f>
        <v>0.2077903922</v>
      </c>
      <c r="BB35" s="101">
        <f>Model!BA434</f>
        <v>0.2041278581</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0.128591</v>
      </c>
      <c r="E36" s="101">
        <f>'Assumptions (NG non-electricity'!C7</f>
        <v>0.128229</v>
      </c>
      <c r="F36" s="101">
        <f>'Assumptions (NG non-electricity'!D7</f>
        <v>0.111847</v>
      </c>
      <c r="G36" s="101">
        <f>'Assumptions (NG non-electricity'!E7</f>
        <v>0.116078</v>
      </c>
      <c r="H36" s="101">
        <f>'Assumptions (NG non-electricity'!F7</f>
        <v>0.129421</v>
      </c>
      <c r="I36" s="101">
        <f>'Assumptions (NG non-electricity'!G7</f>
        <v>0.12205</v>
      </c>
      <c r="J36" s="101">
        <f>'Assumptions (NG non-electricity'!H7</f>
        <v>0.117434</v>
      </c>
      <c r="K36" s="101">
        <f>'Assumptions (NG non-electricity'!I7</f>
        <v>0.123666</v>
      </c>
      <c r="L36" s="101">
        <f>'Assumptions (NG non-electricity'!J7</f>
        <v>0.128699</v>
      </c>
      <c r="M36" s="101">
        <f>'Assumptions (NG non-electricity'!K7</f>
        <v>0.123336</v>
      </c>
      <c r="N36" s="101">
        <f>'Assumptions (NG non-electricity'!L7</f>
        <v>0.122817</v>
      </c>
      <c r="O36" s="101">
        <f>'Assumptions (NG non-electricity'!M7</f>
        <v>0.130772</v>
      </c>
      <c r="P36" s="101">
        <f>'Assumptions (NG non-electricity'!N7</f>
        <v>0.129959</v>
      </c>
      <c r="Q36" s="101">
        <f>'Assumptions (NG non-electricity'!O7</f>
        <v>0.124685</v>
      </c>
      <c r="R36" s="101">
        <f>'Assumptions (NG non-electricity'!P7</f>
        <v>0.130669</v>
      </c>
      <c r="S36" s="101">
        <f>'Assumptions (NG non-electricity'!Q7</f>
        <v>0.130556</v>
      </c>
      <c r="T36" s="101">
        <f>'Assumptions (NG non-electricity'!R7</f>
        <v>0.125424</v>
      </c>
      <c r="U36" s="101">
        <f>'Assumptions (NG non-electricity'!S7</f>
        <v>0.126194</v>
      </c>
      <c r="V36" s="101">
        <f>'Assumptions (NG non-electricity'!T7</f>
        <v>0.1276340483</v>
      </c>
      <c r="W36" s="101">
        <f>'Assumptions (NG non-electricity'!U7</f>
        <v>0.1290740966</v>
      </c>
      <c r="X36" s="101">
        <f>'Assumptions (NG non-electricity'!V7</f>
        <v>0.1305141449</v>
      </c>
      <c r="Y36" s="101">
        <f>'Assumptions (NG non-electricity'!W7</f>
        <v>0.1319541932</v>
      </c>
      <c r="Z36" s="101">
        <f>'Assumptions (NG non-electricity'!X7</f>
        <v>0.1333942415</v>
      </c>
      <c r="AA36" s="101">
        <f>'Assumptions (NG non-electricity'!Y7</f>
        <v>0.1348342897</v>
      </c>
      <c r="AB36" s="101">
        <f>'Assumptions (NG non-electricity'!Z7</f>
        <v>0.136274338</v>
      </c>
      <c r="AC36" s="101">
        <f>'Assumptions (NG non-electricity'!AA7</f>
        <v>0.1377143863</v>
      </c>
      <c r="AD36" s="101">
        <f>'Assumptions (NG non-electricity'!AB7</f>
        <v>0.1391544346</v>
      </c>
      <c r="AE36" s="101">
        <f>'Assumptions (NG non-electricity'!AC7</f>
        <v>0.1405944829</v>
      </c>
      <c r="AF36" s="101">
        <f>'Assumptions (NG non-electricity'!AD7</f>
        <v>0.1420345312</v>
      </c>
      <c r="AG36" s="101">
        <f>'Assumptions (NG non-electricity'!AE7</f>
        <v>0.1434745795</v>
      </c>
      <c r="AH36" s="101">
        <f>'Assumptions (NG non-electricity'!AF7</f>
        <v>0.1449146278</v>
      </c>
      <c r="AI36" s="101">
        <f>'Assumptions (NG non-electricity'!AG7</f>
        <v>0.1463546761</v>
      </c>
      <c r="AJ36" s="101">
        <f>'Assumptions (NG non-electricity'!AH7</f>
        <v>0.1477947244</v>
      </c>
      <c r="AK36" s="101">
        <f>'Assumptions (NG non-electricity'!AI7</f>
        <v>0.1492347726</v>
      </c>
      <c r="AL36" s="101">
        <f>'Assumptions (NG non-electricity'!AJ7</f>
        <v>0.1506748209</v>
      </c>
      <c r="AM36" s="101">
        <f>'Assumptions (NG non-electricity'!AK7</f>
        <v>0.1521148692</v>
      </c>
      <c r="AN36" s="101">
        <f>'Assumptions (NG non-electricity'!AL7</f>
        <v>0.1535549175</v>
      </c>
      <c r="AO36" s="101">
        <f>'Assumptions (NG non-electricity'!AM7</f>
        <v>0.1549949658</v>
      </c>
      <c r="AP36" s="101">
        <f>'Assumptions (NG non-electricity'!AN7</f>
        <v>0.1564350141</v>
      </c>
      <c r="AQ36" s="101">
        <f>'Assumptions (NG non-electricity'!AO7</f>
        <v>0.1578750624</v>
      </c>
      <c r="AR36" s="101">
        <f>'Assumptions (NG non-electricity'!AP7</f>
        <v>0.1593151107</v>
      </c>
      <c r="AS36" s="101">
        <f>'Assumptions (NG non-electricity'!AQ7</f>
        <v>0.160755159</v>
      </c>
      <c r="AT36" s="101">
        <f>'Assumptions (NG non-electricity'!AR7</f>
        <v>0.1621952073</v>
      </c>
      <c r="AU36" s="101">
        <f>'Assumptions (NG non-electricity'!AS7</f>
        <v>0.1636352556</v>
      </c>
      <c r="AV36" s="101">
        <f>'Assumptions (NG non-electricity'!AT7</f>
        <v>0.1650753038</v>
      </c>
      <c r="AW36" s="101">
        <f>'Assumptions (NG non-electricity'!AU7</f>
        <v>0.1665153521</v>
      </c>
      <c r="AX36" s="101">
        <f>'Assumptions (NG non-electricity'!AV7</f>
        <v>0.1679554004</v>
      </c>
      <c r="AY36" s="101">
        <f>'Assumptions (NG non-electricity'!AW7</f>
        <v>0.1693954487</v>
      </c>
      <c r="AZ36" s="101">
        <f>'Assumptions (NG non-electricity'!AX7</f>
        <v>0.170835497</v>
      </c>
      <c r="BA36" s="101">
        <f>'Assumptions (NG non-electricity'!AY7</f>
        <v>0.1722755453</v>
      </c>
      <c r="BB36" s="101">
        <f>'Assumptions (NG non-electricity'!AZ7</f>
        <v>0.1737155936</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0.066155</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-18.29468611</v>
      </c>
      <c r="E38" s="116">
        <f t="shared" si="3"/>
        <v>-17.00478638</v>
      </c>
      <c r="F38" s="116">
        <f t="shared" si="3"/>
        <v>-16.30795406</v>
      </c>
      <c r="G38" s="116">
        <f t="shared" si="3"/>
        <v>-16.50743513</v>
      </c>
      <c r="H38" s="116">
        <f t="shared" si="3"/>
        <v>-15.97508907</v>
      </c>
      <c r="I38" s="116">
        <f t="shared" si="3"/>
        <v>-15.38154408</v>
      </c>
      <c r="J38" s="116">
        <f t="shared" si="3"/>
        <v>-15.80537411</v>
      </c>
      <c r="K38" s="116">
        <f t="shared" si="3"/>
        <v>-16.39450096</v>
      </c>
      <c r="L38" s="116">
        <f t="shared" si="3"/>
        <v>-17.2785112</v>
      </c>
      <c r="M38" s="116">
        <f t="shared" si="3"/>
        <v>-17.70686036</v>
      </c>
      <c r="N38" s="116">
        <f t="shared" si="3"/>
        <v>-18.44084797</v>
      </c>
      <c r="O38" s="116">
        <f t="shared" si="3"/>
        <v>-20.03872526</v>
      </c>
      <c r="P38" s="116">
        <f t="shared" si="3"/>
        <v>-21.00699167</v>
      </c>
      <c r="Q38" s="116">
        <f t="shared" si="3"/>
        <v>-20.99725713</v>
      </c>
      <c r="R38" s="116">
        <f t="shared" si="3"/>
        <v>-22.80400119</v>
      </c>
      <c r="S38" s="116">
        <f t="shared" si="3"/>
        <v>-23.88081366</v>
      </c>
      <c r="T38" s="116">
        <f t="shared" si="3"/>
        <v>-23.43385716</v>
      </c>
      <c r="U38" s="116">
        <f t="shared" si="3"/>
        <v>-24.11676501</v>
      </c>
      <c r="V38" s="116">
        <f t="shared" si="3"/>
        <v>-26.88696463</v>
      </c>
      <c r="W38" s="116">
        <f t="shared" si="3"/>
        <v>-28.80770306</v>
      </c>
      <c r="X38" s="116">
        <f t="shared" si="3"/>
        <v>-29.95936534</v>
      </c>
      <c r="Y38" s="116">
        <f t="shared" si="3"/>
        <v>-30.43247475</v>
      </c>
      <c r="Z38" s="116">
        <f t="shared" si="3"/>
        <v>-30.92635296</v>
      </c>
      <c r="AA38" s="116">
        <f t="shared" si="3"/>
        <v>-31.52349698</v>
      </c>
      <c r="AB38" s="116">
        <f t="shared" si="3"/>
        <v>-32.06329079</v>
      </c>
      <c r="AC38" s="116">
        <f t="shared" si="3"/>
        <v>-32.72091741</v>
      </c>
      <c r="AD38" s="116">
        <f t="shared" si="3"/>
        <v>-33.36809682</v>
      </c>
      <c r="AE38" s="116">
        <f t="shared" si="3"/>
        <v>-33.78039404</v>
      </c>
      <c r="AF38" s="116">
        <f t="shared" si="3"/>
        <v>-34.16421428</v>
      </c>
      <c r="AG38" s="116">
        <f t="shared" si="3"/>
        <v>-34.27281853</v>
      </c>
      <c r="AH38" s="116">
        <f t="shared" si="3"/>
        <v>-34.32841777</v>
      </c>
      <c r="AI38" s="116">
        <f t="shared" si="3"/>
        <v>-34.55794801</v>
      </c>
      <c r="AJ38" s="116">
        <f t="shared" si="3"/>
        <v>-34.84864225</v>
      </c>
      <c r="AK38" s="116">
        <f t="shared" si="3"/>
        <v>-34.9137195</v>
      </c>
      <c r="AL38" s="116">
        <f t="shared" si="3"/>
        <v>-35.11817774</v>
      </c>
      <c r="AM38" s="116">
        <f t="shared" si="3"/>
        <v>-35.27245998</v>
      </c>
      <c r="AN38" s="116">
        <f t="shared" si="3"/>
        <v>-35.47499223</v>
      </c>
      <c r="AO38" s="116">
        <f t="shared" si="3"/>
        <v>-35.68229747</v>
      </c>
      <c r="AP38" s="116">
        <f t="shared" si="3"/>
        <v>-35.86152171</v>
      </c>
      <c r="AQ38" s="116">
        <f t="shared" si="3"/>
        <v>-35.99195295</v>
      </c>
      <c r="AR38" s="116">
        <f t="shared" si="3"/>
        <v>-36.2284632</v>
      </c>
      <c r="AS38" s="116">
        <f t="shared" si="3"/>
        <v>-36.43141744</v>
      </c>
      <c r="AT38" s="116">
        <f t="shared" si="3"/>
        <v>-36.67687068</v>
      </c>
      <c r="AU38" s="116">
        <f t="shared" si="3"/>
        <v>-36.84058292</v>
      </c>
      <c r="AV38" s="116">
        <f t="shared" si="3"/>
        <v>-37.20803217</v>
      </c>
      <c r="AW38" s="116">
        <f t="shared" si="3"/>
        <v>-37.51235141</v>
      </c>
      <c r="AX38" s="116">
        <f t="shared" si="3"/>
        <v>-37.73541665</v>
      </c>
      <c r="AY38" s="116">
        <f t="shared" si="3"/>
        <v>-37.9450109</v>
      </c>
      <c r="AZ38" s="116">
        <f t="shared" si="3"/>
        <v>-38.27467314</v>
      </c>
      <c r="BA38" s="116">
        <f t="shared" si="3"/>
        <v>-38.44587838</v>
      </c>
      <c r="BB38" s="116">
        <f t="shared" si="3"/>
        <v>-38.72717162</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6.177550594</v>
      </c>
      <c r="E42" s="121">
        <f t="shared" si="4"/>
        <v>6.338100115</v>
      </c>
      <c r="F42" s="121">
        <f t="shared" si="4"/>
        <v>6.070513224</v>
      </c>
      <c r="G42" s="121">
        <f t="shared" si="4"/>
        <v>6.728201388</v>
      </c>
      <c r="H42" s="121">
        <f t="shared" si="4"/>
        <v>7.540958151</v>
      </c>
      <c r="I42" s="121">
        <f t="shared" si="4"/>
        <v>8.261102245</v>
      </c>
      <c r="J42" s="121">
        <f t="shared" si="4"/>
        <v>7.860267835</v>
      </c>
      <c r="K42" s="121">
        <f t="shared" si="4"/>
        <v>8.320434867</v>
      </c>
      <c r="L42" s="121">
        <f t="shared" si="4"/>
        <v>9.493755715</v>
      </c>
      <c r="M42" s="121">
        <f t="shared" si="4"/>
        <v>7.462620112</v>
      </c>
      <c r="N42" s="121">
        <f t="shared" si="4"/>
        <v>7.408639872</v>
      </c>
      <c r="O42" s="121">
        <f t="shared" si="4"/>
        <v>7.04983018</v>
      </c>
      <c r="P42" s="121">
        <f t="shared" si="4"/>
        <v>6.805780152</v>
      </c>
      <c r="Q42" s="121">
        <f t="shared" si="4"/>
        <v>7.1568858</v>
      </c>
      <c r="R42" s="121">
        <f t="shared" si="4"/>
        <v>6.934356749</v>
      </c>
      <c r="S42" s="121">
        <f t="shared" si="4"/>
        <v>6.285528244</v>
      </c>
      <c r="T42" s="121">
        <f t="shared" si="4"/>
        <v>6.033219915</v>
      </c>
      <c r="U42" s="121">
        <f t="shared" si="4"/>
        <v>5.821108996</v>
      </c>
      <c r="V42" s="121">
        <f t="shared" si="4"/>
        <v>5.95884334</v>
      </c>
      <c r="W42" s="121">
        <f t="shared" si="4"/>
        <v>5.790971027</v>
      </c>
      <c r="X42" s="121">
        <f t="shared" si="4"/>
        <v>5.924953884</v>
      </c>
      <c r="Y42" s="121">
        <f t="shared" si="4"/>
        <v>5.816145041</v>
      </c>
      <c r="Z42" s="121">
        <f t="shared" si="4"/>
        <v>5.988377031</v>
      </c>
      <c r="AA42" s="121">
        <f t="shared" si="4"/>
        <v>5.922757429</v>
      </c>
      <c r="AB42" s="121">
        <f t="shared" si="4"/>
        <v>5.856182474</v>
      </c>
      <c r="AC42" s="121">
        <f t="shared" si="4"/>
        <v>5.808905102</v>
      </c>
      <c r="AD42" s="121">
        <f t="shared" si="4"/>
        <v>5.701959374</v>
      </c>
      <c r="AE42" s="121">
        <f t="shared" si="4"/>
        <v>5.577393276</v>
      </c>
      <c r="AF42" s="121">
        <f t="shared" si="4"/>
        <v>5.515385031</v>
      </c>
      <c r="AG42" s="121">
        <f t="shared" si="4"/>
        <v>5.443732772</v>
      </c>
      <c r="AH42" s="121">
        <f t="shared" si="4"/>
        <v>5.31548792</v>
      </c>
      <c r="AI42" s="121">
        <f t="shared" si="4"/>
        <v>5.22267854</v>
      </c>
      <c r="AJ42" s="121">
        <f t="shared" si="4"/>
        <v>5.163801454</v>
      </c>
      <c r="AK42" s="121">
        <f t="shared" si="4"/>
        <v>5.109159214</v>
      </c>
      <c r="AL42" s="121">
        <f t="shared" si="4"/>
        <v>5.016938278</v>
      </c>
      <c r="AM42" s="121">
        <f t="shared" si="4"/>
        <v>4.948125595</v>
      </c>
      <c r="AN42" s="121">
        <f t="shared" si="4"/>
        <v>4.865448454</v>
      </c>
      <c r="AO42" s="121">
        <f t="shared" si="4"/>
        <v>4.783161306</v>
      </c>
      <c r="AP42" s="121">
        <f t="shared" si="4"/>
        <v>4.702386822</v>
      </c>
      <c r="AQ42" s="121">
        <f t="shared" si="4"/>
        <v>4.625234138</v>
      </c>
      <c r="AR42" s="121">
        <f t="shared" si="4"/>
        <v>4.557139775</v>
      </c>
      <c r="AS42" s="121">
        <f t="shared" si="4"/>
        <v>4.474393373</v>
      </c>
      <c r="AT42" s="121">
        <f t="shared" si="4"/>
        <v>4.397975839</v>
      </c>
      <c r="AU42" s="121">
        <f t="shared" si="4"/>
        <v>4.328183812</v>
      </c>
      <c r="AV42" s="121">
        <f t="shared" si="4"/>
        <v>4.261298105</v>
      </c>
      <c r="AW42" s="121">
        <f t="shared" si="4"/>
        <v>4.192770448</v>
      </c>
      <c r="AX42" s="121">
        <f t="shared" si="4"/>
        <v>4.118905608</v>
      </c>
      <c r="AY42" s="121">
        <f t="shared" si="4"/>
        <v>4.050204352</v>
      </c>
      <c r="AZ42" s="121">
        <f t="shared" si="4"/>
        <v>3.990638061</v>
      </c>
      <c r="BA42" s="121">
        <f t="shared" si="4"/>
        <v>3.920797055</v>
      </c>
      <c r="BB42" s="121">
        <f t="shared" si="4"/>
        <v>3.852239701</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5.503639897</v>
      </c>
      <c r="E43" s="121">
        <f t="shared" si="5"/>
        <v>5.755755472</v>
      </c>
      <c r="F43" s="121">
        <f t="shared" si="5"/>
        <v>4.807576268</v>
      </c>
      <c r="G43" s="121">
        <f t="shared" si="5"/>
        <v>4.307572273</v>
      </c>
      <c r="H43" s="121">
        <f t="shared" si="5"/>
        <v>3.109448966</v>
      </c>
      <c r="I43" s="121">
        <f t="shared" si="5"/>
        <v>3.064000324</v>
      </c>
      <c r="J43" s="121">
        <f t="shared" si="5"/>
        <v>2.556948522</v>
      </c>
      <c r="K43" s="121">
        <f t="shared" si="5"/>
        <v>2.67388646</v>
      </c>
      <c r="L43" s="121">
        <f t="shared" si="5"/>
        <v>2.823523153</v>
      </c>
      <c r="M43" s="121">
        <f t="shared" si="5"/>
        <v>2.327377513</v>
      </c>
      <c r="N43" s="121">
        <f t="shared" si="5"/>
        <v>3.814673917</v>
      </c>
      <c r="O43" s="121">
        <f t="shared" si="5"/>
        <v>5.639458505</v>
      </c>
      <c r="P43" s="121">
        <f t="shared" si="5"/>
        <v>3.385791989</v>
      </c>
      <c r="Q43" s="121">
        <f t="shared" si="5"/>
        <v>3.63958233</v>
      </c>
      <c r="R43" s="121">
        <f t="shared" si="5"/>
        <v>2.683580365</v>
      </c>
      <c r="S43" s="121">
        <f t="shared" si="5"/>
        <v>5.368742887</v>
      </c>
      <c r="T43" s="121">
        <f t="shared" si="5"/>
        <v>4.192642332</v>
      </c>
      <c r="U43" s="121">
        <f t="shared" si="5"/>
        <v>3.132398283</v>
      </c>
      <c r="V43" s="121">
        <f t="shared" si="5"/>
        <v>3.403884439</v>
      </c>
      <c r="W43" s="121">
        <f t="shared" si="5"/>
        <v>3.499301759</v>
      </c>
      <c r="X43" s="121">
        <f t="shared" si="5"/>
        <v>4.500234547</v>
      </c>
      <c r="Y43" s="121">
        <f t="shared" si="5"/>
        <v>3.561245903</v>
      </c>
      <c r="Z43" s="121">
        <f t="shared" si="5"/>
        <v>3.759008454</v>
      </c>
      <c r="AA43" s="121">
        <f t="shared" si="5"/>
        <v>3.66039452</v>
      </c>
      <c r="AB43" s="121">
        <f t="shared" si="5"/>
        <v>3.590242219</v>
      </c>
      <c r="AC43" s="121">
        <f t="shared" si="5"/>
        <v>3.512729488</v>
      </c>
      <c r="AD43" s="121">
        <f t="shared" si="5"/>
        <v>3.859230457</v>
      </c>
      <c r="AE43" s="121">
        <f t="shared" si="5"/>
        <v>3.617412415</v>
      </c>
      <c r="AF43" s="121">
        <f t="shared" si="5"/>
        <v>3.084997629</v>
      </c>
      <c r="AG43" s="121">
        <f t="shared" si="5"/>
        <v>3.157280509</v>
      </c>
      <c r="AH43" s="121">
        <f t="shared" si="5"/>
        <v>3.173534426</v>
      </c>
      <c r="AI43" s="121">
        <f t="shared" si="5"/>
        <v>3.19467337</v>
      </c>
      <c r="AJ43" s="121">
        <f t="shared" si="5"/>
        <v>2.828933172</v>
      </c>
      <c r="AK43" s="121">
        <f t="shared" si="5"/>
        <v>2.621490088</v>
      </c>
      <c r="AL43" s="121">
        <f t="shared" si="5"/>
        <v>2.293614608</v>
      </c>
      <c r="AM43" s="121">
        <f t="shared" si="5"/>
        <v>2.674154927</v>
      </c>
      <c r="AN43" s="121">
        <f t="shared" si="5"/>
        <v>4.411215199</v>
      </c>
      <c r="AO43" s="121">
        <f t="shared" si="5"/>
        <v>5.244605001</v>
      </c>
      <c r="AP43" s="121">
        <f t="shared" si="5"/>
        <v>4.908856887</v>
      </c>
      <c r="AQ43" s="121">
        <f t="shared" si="5"/>
        <v>3.615667932</v>
      </c>
      <c r="AR43" s="121">
        <f t="shared" si="5"/>
        <v>3.111266869</v>
      </c>
      <c r="AS43" s="121">
        <f t="shared" si="5"/>
        <v>3.449863145</v>
      </c>
      <c r="AT43" s="121">
        <f t="shared" si="5"/>
        <v>5.140085277</v>
      </c>
      <c r="AU43" s="121">
        <f t="shared" si="5"/>
        <v>5.380734758</v>
      </c>
      <c r="AV43" s="121">
        <f t="shared" si="5"/>
        <v>6.427054997</v>
      </c>
      <c r="AW43" s="121">
        <f t="shared" si="5"/>
        <v>6.301406937</v>
      </c>
      <c r="AX43" s="121">
        <f t="shared" si="5"/>
        <v>6.112769744</v>
      </c>
      <c r="AY43" s="121">
        <f t="shared" si="5"/>
        <v>6.112219694</v>
      </c>
      <c r="AZ43" s="121">
        <f t="shared" si="5"/>
        <v>3.914218554</v>
      </c>
      <c r="BA43" s="121">
        <f t="shared" si="5"/>
        <v>3.848705478</v>
      </c>
      <c r="BB43" s="121">
        <f t="shared" si="5"/>
        <v>1.96482559</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884.8089952</v>
      </c>
      <c r="E44" s="121">
        <f>E42*1000/'Inflation GDP Population'!C28</f>
        <v>892.0409773</v>
      </c>
      <c r="F44" s="121">
        <f>F42*1000/'Inflation GDP Population'!D28</f>
        <v>837.1315794</v>
      </c>
      <c r="G44" s="121">
        <f>G42*1000/'Inflation GDP Population'!E28</f>
        <v>910.7008462</v>
      </c>
      <c r="H44" s="121">
        <f>H42*1000/'Inflation GDP Population'!F28</f>
        <v>997.9812836</v>
      </c>
      <c r="I44" s="121">
        <f>I42*1000/'Inflation GDP Population'!G28</f>
        <v>1063.020091</v>
      </c>
      <c r="J44" s="121">
        <f>J42*1000/'Inflation GDP Population'!H28</f>
        <v>983.6058557</v>
      </c>
      <c r="K44" s="121">
        <f>K42*1000/'Inflation GDP Population'!I28</f>
        <v>1019.942245</v>
      </c>
      <c r="L44" s="121">
        <f>L42*1000/'Inflation GDP Population'!J28</f>
        <v>1145.064315</v>
      </c>
      <c r="M44" s="121">
        <f>M42*1000/'Inflation GDP Population'!K28</f>
        <v>890.5321355</v>
      </c>
      <c r="N44" s="121">
        <f>N42*1000/'Inflation GDP Population'!L28</f>
        <v>873.6944652</v>
      </c>
      <c r="O44" s="121">
        <f>O42*1000/'Inflation GDP Population'!M28</f>
        <v>824.1663772</v>
      </c>
      <c r="P44" s="121">
        <f>P42*1000/'Inflation GDP Population'!N28</f>
        <v>787.3253133</v>
      </c>
      <c r="Q44" s="121">
        <f>Q42*1000/'Inflation GDP Population'!O28</f>
        <v>820.0111346</v>
      </c>
      <c r="R44" s="121">
        <f>R42*1000/'Inflation GDP Population'!P28</f>
        <v>785.8356445</v>
      </c>
      <c r="S44" s="121">
        <f>S42*1000/'Inflation GDP Population'!Q28</f>
        <v>704.3550184</v>
      </c>
      <c r="T44" s="121">
        <f>T42*1000/'Inflation GDP Population'!R28</f>
        <v>667.5214696</v>
      </c>
      <c r="U44" s="121">
        <f>U42*1000/'Inflation GDP Population'!S28</f>
        <v>636.7246165</v>
      </c>
      <c r="V44" s="121">
        <f>V42*1000/'Inflation GDP Population'!T28</f>
        <v>643.0123834</v>
      </c>
      <c r="W44" s="121">
        <f>W42*1000/'Inflation GDP Population'!U28</f>
        <v>621.5188055</v>
      </c>
      <c r="X44" s="121">
        <f>X42*1000/'Inflation GDP Population'!V28</f>
        <v>632.4789334</v>
      </c>
      <c r="Y44" s="121">
        <f>Y42*1000/'Inflation GDP Population'!W28</f>
        <v>614.28408</v>
      </c>
      <c r="Z44" s="121">
        <f>Z42*1000/'Inflation GDP Population'!X28</f>
        <v>625.8422634</v>
      </c>
      <c r="AA44" s="121">
        <f>AA42*1000/'Inflation GDP Population'!Y28</f>
        <v>612.5607682</v>
      </c>
      <c r="AB44" s="121">
        <f>AB42*1000/'Inflation GDP Population'!Z28</f>
        <v>599.4543116</v>
      </c>
      <c r="AC44" s="121">
        <f>AC42*1000/'Inflation GDP Population'!AA28</f>
        <v>588.5696219</v>
      </c>
      <c r="AD44" s="121">
        <f>AD42*1000/'Inflation GDP Population'!AB28</f>
        <v>571.9191585</v>
      </c>
      <c r="AE44" s="121">
        <f>AE42*1000/'Inflation GDP Population'!AC28</f>
        <v>553.8507557</v>
      </c>
      <c r="AF44" s="121">
        <f>AF42*1000/'Inflation GDP Population'!AD28</f>
        <v>542.2897521</v>
      </c>
      <c r="AG44" s="121">
        <f>AG42*1000/'Inflation GDP Population'!AE28</f>
        <v>530.0156705</v>
      </c>
      <c r="AH44" s="121">
        <f>AH42*1000/'Inflation GDP Population'!AF28</f>
        <v>512.5223987</v>
      </c>
      <c r="AI44" s="121">
        <f>AI42*1000/'Inflation GDP Population'!AG28</f>
        <v>499.1346071</v>
      </c>
      <c r="AJ44" s="121">
        <f>AJ42*1000/'Inflation GDP Population'!AH28</f>
        <v>489.195376</v>
      </c>
      <c r="AK44" s="121">
        <f>AK42*1000/'Inflation GDP Population'!AI28</f>
        <v>479.826055</v>
      </c>
      <c r="AL44" s="121">
        <f>AL42*1000/'Inflation GDP Population'!AJ28</f>
        <v>467.1187716</v>
      </c>
      <c r="AM44" s="121">
        <f>AM42*1000/'Inflation GDP Population'!AK28</f>
        <v>456.7888353</v>
      </c>
      <c r="AN44" s="121">
        <f>AN42*1000/'Inflation GDP Population'!AL28</f>
        <v>445.3642314</v>
      </c>
      <c r="AO44" s="121">
        <f>AO42*1000/'Inflation GDP Population'!AM28</f>
        <v>434.1663273</v>
      </c>
      <c r="AP44" s="121">
        <f>AP42*1000/'Inflation GDP Population'!AN28</f>
        <v>423.2905348</v>
      </c>
      <c r="AQ44" s="121">
        <f>AQ42*1000/'Inflation GDP Population'!AO28</f>
        <v>412.9171897</v>
      </c>
      <c r="AR44" s="121">
        <f>AR42*1000/'Inflation GDP Population'!AP28</f>
        <v>403.5153619</v>
      </c>
      <c r="AS44" s="121">
        <f>AS42*1000/'Inflation GDP Population'!AQ28</f>
        <v>392.6185861</v>
      </c>
      <c r="AT44" s="121">
        <f>AT42*1000/'Inflation GDP Population'!AR28</f>
        <v>382.4668171</v>
      </c>
      <c r="AU44" s="121">
        <f>AU42*1000/'Inflation GDP Population'!AS28</f>
        <v>373.0658409</v>
      </c>
      <c r="AV44" s="121">
        <f>AV42*1000/'Inflation GDP Population'!AT28</f>
        <v>364.0781353</v>
      </c>
      <c r="AW44" s="121">
        <f>AW42*1000/'Inflation GDP Population'!AU28</f>
        <v>355.1077006</v>
      </c>
      <c r="AX44" s="121">
        <f>AX42*1000/'Inflation GDP Population'!AV28</f>
        <v>345.8438197</v>
      </c>
      <c r="AY44" s="121">
        <f>AY42*1000/'Inflation GDP Population'!AW28</f>
        <v>337.1681778</v>
      </c>
      <c r="AZ44" s="121">
        <f>AZ42*1000/'Inflation GDP Population'!AX28</f>
        <v>329.3936211</v>
      </c>
      <c r="BA44" s="121">
        <f>BA42*1000/'Inflation GDP Population'!AY28</f>
        <v>320.9087887</v>
      </c>
      <c r="BB44" s="121">
        <f>BB42*1000/'Inflation GDP Population'!AZ28</f>
        <v>312.6695831</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788.2849379</v>
      </c>
      <c r="E45" s="121">
        <f>E43*1000/'Inflation GDP Population'!C28</f>
        <v>810.0802517</v>
      </c>
      <c r="F45" s="121">
        <f>F43*1000/'Inflation GDP Population'!D28</f>
        <v>662.9709491</v>
      </c>
      <c r="G45" s="121">
        <f>G43*1000/'Inflation GDP Population'!E28</f>
        <v>583.0547404</v>
      </c>
      <c r="H45" s="121">
        <f>H43*1000/'Inflation GDP Population'!F28</f>
        <v>411.5089632</v>
      </c>
      <c r="I45" s="121">
        <f>I43*1000/'Inflation GDP Population'!G28</f>
        <v>394.268683</v>
      </c>
      <c r="J45" s="121">
        <f>J43*1000/'Inflation GDP Population'!H28</f>
        <v>319.9674097</v>
      </c>
      <c r="K45" s="121">
        <f>K43*1000/'Inflation GDP Population'!I28</f>
        <v>327.7725025</v>
      </c>
      <c r="L45" s="121">
        <f>L43*1000/'Inflation GDP Population'!J28</f>
        <v>340.5518007</v>
      </c>
      <c r="M45" s="121">
        <f>M43*1000/'Inflation GDP Population'!K28</f>
        <v>277.7314717</v>
      </c>
      <c r="N45" s="121">
        <f>N43*1000/'Inflation GDP Population'!L28</f>
        <v>449.8611818</v>
      </c>
      <c r="O45" s="121">
        <f>O43*1000/'Inflation GDP Population'!M28</f>
        <v>659.2856801</v>
      </c>
      <c r="P45" s="121">
        <f>P43*1000/'Inflation GDP Population'!N28</f>
        <v>391.6846679</v>
      </c>
      <c r="Q45" s="121">
        <f>Q43*1000/'Inflation GDP Population'!O28</f>
        <v>417.0107109</v>
      </c>
      <c r="R45" s="121">
        <f>R43*1000/'Inflation GDP Population'!P28</f>
        <v>304.1166156</v>
      </c>
      <c r="S45" s="121">
        <f>S43*1000/'Inflation GDP Population'!Q28</f>
        <v>601.6202375</v>
      </c>
      <c r="T45" s="121">
        <f>T43*1000/'Inflation GDP Population'!R28</f>
        <v>463.8781299</v>
      </c>
      <c r="U45" s="121">
        <f>U43*1000/'Inflation GDP Population'!S28</f>
        <v>342.6280279</v>
      </c>
      <c r="V45" s="121">
        <f>V43*1000/'Inflation GDP Population'!T28</f>
        <v>367.3095131</v>
      </c>
      <c r="W45" s="121">
        <f>W43*1000/'Inflation GDP Population'!U28</f>
        <v>375.5642775</v>
      </c>
      <c r="X45" s="121">
        <f>X43*1000/'Inflation GDP Population'!V28</f>
        <v>480.3925232</v>
      </c>
      <c r="Y45" s="121">
        <f>Y43*1000/'Inflation GDP Population'!W28</f>
        <v>376.1282856</v>
      </c>
      <c r="Z45" s="121">
        <f>Z43*1000/'Inflation GDP Population'!X28</f>
        <v>392.8520777</v>
      </c>
      <c r="AA45" s="121">
        <f>AA43*1000/'Inflation GDP Population'!Y28</f>
        <v>378.5760444</v>
      </c>
      <c r="AB45" s="121">
        <f>AB43*1000/'Inflation GDP Population'!Z28</f>
        <v>367.5066799</v>
      </c>
      <c r="AC45" s="121">
        <f>AC43*1000/'Inflation GDP Population'!AA28</f>
        <v>355.9166194</v>
      </c>
      <c r="AD45" s="121">
        <f>AD43*1000/'Inflation GDP Population'!AB28</f>
        <v>387.0893654</v>
      </c>
      <c r="AE45" s="121">
        <f>AE43*1000/'Inflation GDP Population'!AC28</f>
        <v>359.2191729</v>
      </c>
      <c r="AF45" s="121">
        <f>AF43*1000/'Inflation GDP Population'!AD28</f>
        <v>303.3265293</v>
      </c>
      <c r="AG45" s="121">
        <f>AG43*1000/'Inflation GDP Population'!AE28</f>
        <v>307.4008619</v>
      </c>
      <c r="AH45" s="121">
        <f>AH43*1000/'Inflation GDP Population'!AF28</f>
        <v>305.9940123</v>
      </c>
      <c r="AI45" s="121">
        <f>AI43*1000/'Inflation GDP Population'!AG28</f>
        <v>305.316903</v>
      </c>
      <c r="AJ45" s="121">
        <f>AJ43*1000/'Inflation GDP Population'!AH28</f>
        <v>268.0004332</v>
      </c>
      <c r="AK45" s="121">
        <f>AK43*1000/'Inflation GDP Population'!AI28</f>
        <v>246.196917</v>
      </c>
      <c r="AL45" s="121">
        <f>AL43*1000/'Inflation GDP Population'!AJ28</f>
        <v>213.5546381</v>
      </c>
      <c r="AM45" s="121">
        <f>AM43*1000/'Inflation GDP Population'!AK28</f>
        <v>246.8660286</v>
      </c>
      <c r="AN45" s="121">
        <f>AN43*1000/'Inflation GDP Population'!AL28</f>
        <v>403.7854856</v>
      </c>
      <c r="AO45" s="121">
        <f>AO43*1000/'Inflation GDP Population'!AM28</f>
        <v>476.0514533</v>
      </c>
      <c r="AP45" s="121">
        <f>AP43*1000/'Inflation GDP Population'!AN28</f>
        <v>441.8761654</v>
      </c>
      <c r="AQ45" s="121">
        <f>AQ43*1000/'Inflation GDP Population'!AO28</f>
        <v>322.7882949</v>
      </c>
      <c r="AR45" s="121">
        <f>AR43*1000/'Inflation GDP Population'!AP28</f>
        <v>275.4894601</v>
      </c>
      <c r="AS45" s="121">
        <f>AS43*1000/'Inflation GDP Population'!AQ28</f>
        <v>302.7182184</v>
      </c>
      <c r="AT45" s="121">
        <f>AT43*1000/'Inflation GDP Population'!AR28</f>
        <v>447.0038325</v>
      </c>
      <c r="AU45" s="121">
        <f>AU43*1000/'Inflation GDP Population'!AS28</f>
        <v>463.7899924</v>
      </c>
      <c r="AV45" s="121">
        <f>AV43*1000/'Inflation GDP Population'!AT28</f>
        <v>549.1167577</v>
      </c>
      <c r="AW45" s="121">
        <f>AW43*1000/'Inflation GDP Population'!AU28</f>
        <v>533.6991747</v>
      </c>
      <c r="AX45" s="121">
        <f>AX43*1000/'Inflation GDP Population'!AV28</f>
        <v>513.2585785</v>
      </c>
      <c r="AY45" s="121">
        <f>AY43*1000/'Inflation GDP Population'!AW28</f>
        <v>508.8251845</v>
      </c>
      <c r="AZ45" s="121">
        <f>AZ43*1000/'Inflation GDP Population'!AX28</f>
        <v>323.0858332</v>
      </c>
      <c r="BA45" s="121">
        <f>BA43*1000/'Inflation GDP Population'!AY28</f>
        <v>315.0082485</v>
      </c>
      <c r="BB45" s="121">
        <f>BB43*1000/'Inflation GDP Population'!AZ28</f>
        <v>159.4763685</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2.035317121</v>
      </c>
      <c r="E46" s="126">
        <f>E42*1000/'Inflation GDP Population'!C23*100</f>
        <v>2.062564755</v>
      </c>
      <c r="F46" s="126">
        <f>F42*1000/'Inflation GDP Population'!D23*100</f>
        <v>1.922156866</v>
      </c>
      <c r="G46" s="126">
        <f>G42*1000/'Inflation GDP Population'!E23*100</f>
        <v>2.015670296</v>
      </c>
      <c r="H46" s="126">
        <f>H42*1000/'Inflation GDP Population'!F23*100</f>
        <v>2.155448773</v>
      </c>
      <c r="I46" s="126">
        <f>I42*1000/'Inflation GDP Population'!G23*100</f>
        <v>2.219080413</v>
      </c>
      <c r="J46" s="126">
        <f>J42*1000/'Inflation GDP Population'!H23*100</f>
        <v>2.016718282</v>
      </c>
      <c r="K46" s="126">
        <f>K42*1000/'Inflation GDP Population'!I23*100</f>
        <v>2.081927973</v>
      </c>
      <c r="L46" s="126">
        <f>L42*1000/'Inflation GDP Population'!J23*100</f>
        <v>2.420337367</v>
      </c>
      <c r="M46" s="126">
        <f>M42*1000/'Inflation GDP Population'!K23*100</f>
        <v>2.017854718</v>
      </c>
      <c r="N46" s="126">
        <f>N42*1000/'Inflation GDP Population'!L23*100</f>
        <v>1.98845861</v>
      </c>
      <c r="O46" s="126">
        <f>O42*1000/'Inflation GDP Population'!M23*100</f>
        <v>1.86231398</v>
      </c>
      <c r="P46" s="126">
        <f>P42*1000/'Inflation GDP Population'!N23*100</f>
        <v>1.774055071</v>
      </c>
      <c r="Q46" s="126">
        <f>Q42*1000/'Inflation GDP Population'!O23*100</f>
        <v>1.858013308</v>
      </c>
      <c r="R46" s="126">
        <f>R42*1000/'Inflation GDP Population'!P23*100</f>
        <v>1.768850801</v>
      </c>
      <c r="S46" s="126">
        <f>S42*1000/'Inflation GDP Population'!Q23*100</f>
        <v>1.57329194</v>
      </c>
      <c r="T46" s="126">
        <f>T42*1000/'Inflation GDP Population'!R23*100</f>
        <v>1.47256118</v>
      </c>
      <c r="U46" s="126">
        <f>U42*1000/'Inflation GDP Population'!S23*100</f>
        <v>1.38018517</v>
      </c>
      <c r="V46" s="126">
        <f>V42*1000/'Inflation GDP Population'!T23*100</f>
        <v>1.36069568</v>
      </c>
      <c r="W46" s="126">
        <f>W42*1000/'Inflation GDP Population'!U23*100</f>
        <v>1.286234535</v>
      </c>
      <c r="X46" s="126">
        <f>X42*1000/'Inflation GDP Population'!V23*100</f>
        <v>1.290508587</v>
      </c>
      <c r="Y46" s="126">
        <f>Y42*1000/'Inflation GDP Population'!W23*100</f>
        <v>1.242276595</v>
      </c>
      <c r="Z46" s="126">
        <f>Z42*1000/'Inflation GDP Population'!X23*100</f>
        <v>1.254294047</v>
      </c>
      <c r="AA46" s="126">
        <f>AA42*1000/'Inflation GDP Population'!Y23*100</f>
        <v>1.216525794</v>
      </c>
      <c r="AB46" s="126">
        <f>AB42*1000/'Inflation GDP Population'!Z23*100</f>
        <v>1.179557527</v>
      </c>
      <c r="AC46" s="126">
        <f>AC42*1000/'Inflation GDP Population'!AA23*100</f>
        <v>1.147376519</v>
      </c>
      <c r="AD46" s="126">
        <f>AD42*1000/'Inflation GDP Population'!AB23*100</f>
        <v>1.10444208</v>
      </c>
      <c r="AE46" s="126">
        <f>AE42*1000/'Inflation GDP Population'!AC23*100</f>
        <v>1.059393358</v>
      </c>
      <c r="AF46" s="126">
        <f>AF42*1000/'Inflation GDP Population'!AD23*100</f>
        <v>1.027327618</v>
      </c>
      <c r="AG46" s="126">
        <f>AG42*1000/'Inflation GDP Population'!AE23*100</f>
        <v>0.994344958</v>
      </c>
      <c r="AH46" s="126">
        <f>AH42*1000/'Inflation GDP Population'!AF23*100</f>
        <v>0.9521175357</v>
      </c>
      <c r="AI46" s="126">
        <f>AI42*1000/'Inflation GDP Population'!AG23*100</f>
        <v>0.9173770566</v>
      </c>
      <c r="AJ46" s="126">
        <f>AJ42*1000/'Inflation GDP Population'!AH23*100</f>
        <v>0.8894699179</v>
      </c>
      <c r="AK46" s="126">
        <f>AK42*1000/'Inflation GDP Population'!AI23*100</f>
        <v>0.8630149443</v>
      </c>
      <c r="AL46" s="126">
        <f>AL42*1000/'Inflation GDP Population'!AJ23*100</f>
        <v>0.8310263377</v>
      </c>
      <c r="AM46" s="126">
        <f>AM42*1000/'Inflation GDP Population'!AK23*100</f>
        <v>0.8037553838</v>
      </c>
      <c r="AN46" s="126">
        <f>AN42*1000/'Inflation GDP Population'!AL23*100</f>
        <v>0.7750205297</v>
      </c>
      <c r="AO46" s="126">
        <f>AO42*1000/'Inflation GDP Population'!AM23*100</f>
        <v>0.747158099</v>
      </c>
      <c r="AP46" s="126">
        <f>AP42*1000/'Inflation GDP Population'!AN23*100</f>
        <v>0.7203158702</v>
      </c>
      <c r="AQ46" s="126">
        <f>AQ42*1000/'Inflation GDP Population'!AO23*100</f>
        <v>0.6947771145</v>
      </c>
      <c r="AR46" s="126">
        <f>AR42*1000/'Inflation GDP Population'!AP23*100</f>
        <v>0.6712917068</v>
      </c>
      <c r="AS46" s="126">
        <f>AS42*1000/'Inflation GDP Population'!AQ23*100</f>
        <v>0.6463388275</v>
      </c>
      <c r="AT46" s="126">
        <f>AT42*1000/'Inflation GDP Population'!AR23*100</f>
        <v>0.6229971682</v>
      </c>
      <c r="AU46" s="126">
        <f>AU42*1000/'Inflation GDP Population'!AS23*100</f>
        <v>0.6012375275</v>
      </c>
      <c r="AV46" s="126">
        <f>AV42*1000/'Inflation GDP Population'!AT23*100</f>
        <v>0.5804829273</v>
      </c>
      <c r="AW46" s="126">
        <f>AW42*1000/'Inflation GDP Population'!AU23*100</f>
        <v>0.5600873582</v>
      </c>
      <c r="AX46" s="126">
        <f>AX42*1000/'Inflation GDP Population'!AV23*100</f>
        <v>0.5395648807</v>
      </c>
      <c r="AY46" s="126">
        <f>AY42*1000/'Inflation GDP Population'!AW23*100</f>
        <v>0.5202905303</v>
      </c>
      <c r="AZ46" s="126">
        <f>AZ42*1000/'Inflation GDP Population'!AX23*100</f>
        <v>0.5027111018</v>
      </c>
      <c r="BA46" s="126">
        <f>BA42*1000/'Inflation GDP Population'!AY23*100</f>
        <v>0.4843481549</v>
      </c>
      <c r="BB46" s="126">
        <f>BB42*1000/'Inflation GDP Population'!AZ23*100</f>
        <v>0.4666633985</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1.813283816</v>
      </c>
      <c r="E47" s="126">
        <f>E43*1000/'Inflation GDP Population'!C23*100</f>
        <v>1.873056303</v>
      </c>
      <c r="F47" s="126">
        <f>F43*1000/'Inflation GDP Population'!D23*100</f>
        <v>1.52226268</v>
      </c>
      <c r="G47" s="126">
        <f>G43*1000/'Inflation GDP Population'!E23*100</f>
        <v>1.290485373</v>
      </c>
      <c r="H47" s="126">
        <f>H43*1000/'Inflation GDP Population'!F23*100</f>
        <v>0.888780686</v>
      </c>
      <c r="I47" s="126">
        <f>I43*1000/'Inflation GDP Population'!G23*100</f>
        <v>0.8230455094</v>
      </c>
      <c r="J47" s="126">
        <f>J43*1000/'Inflation GDP Population'!H23*100</f>
        <v>0.6560393283</v>
      </c>
      <c r="K47" s="126">
        <f>K43*1000/'Inflation GDP Population'!I23*100</f>
        <v>0.6690562582</v>
      </c>
      <c r="L47" s="126">
        <f>L43*1000/'Inflation GDP Population'!J23*100</f>
        <v>0.7198287799</v>
      </c>
      <c r="M47" s="126">
        <f>M43*1000/'Inflation GDP Population'!K23*100</f>
        <v>0.6293111031</v>
      </c>
      <c r="N47" s="126">
        <f>N43*1000/'Inflation GDP Population'!L23*100</f>
        <v>1.023848011</v>
      </c>
      <c r="O47" s="126">
        <f>O43*1000/'Inflation GDP Population'!M23*100</f>
        <v>1.489744028</v>
      </c>
      <c r="P47" s="126">
        <f>P43*1000/'Inflation GDP Population'!N23*100</f>
        <v>0.8825705964</v>
      </c>
      <c r="Q47" s="126">
        <f>Q43*1000/'Inflation GDP Population'!O23*100</f>
        <v>0.9448791823</v>
      </c>
      <c r="R47" s="126">
        <f>R43*1000/'Inflation GDP Population'!P23*100</f>
        <v>0.6845412558</v>
      </c>
      <c r="S47" s="126">
        <f>S43*1000/'Inflation GDP Population'!Q23*100</f>
        <v>1.343817032</v>
      </c>
      <c r="T47" s="126">
        <f>T43*1000/'Inflation GDP Population'!R23*100</f>
        <v>1.023321282</v>
      </c>
      <c r="U47" s="126">
        <f>U43*1000/'Inflation GDP Population'!S23*100</f>
        <v>0.7426917549</v>
      </c>
      <c r="V47" s="126">
        <f>V43*1000/'Inflation GDP Population'!T23*100</f>
        <v>0.7772734721</v>
      </c>
      <c r="W47" s="126">
        <f>W43*1000/'Inflation GDP Population'!U23*100</f>
        <v>0.777231098</v>
      </c>
      <c r="X47" s="126">
        <f>X43*1000/'Inflation GDP Population'!V23*100</f>
        <v>0.9801918193</v>
      </c>
      <c r="Y47" s="126">
        <f>Y43*1000/'Inflation GDP Population'!W23*100</f>
        <v>0.7606502936</v>
      </c>
      <c r="Z47" s="126">
        <f>Z43*1000/'Inflation GDP Population'!X23*100</f>
        <v>0.7873421967</v>
      </c>
      <c r="AA47" s="126">
        <f>AA43*1000/'Inflation GDP Population'!Y23*100</f>
        <v>0.7518397304</v>
      </c>
      <c r="AB47" s="126">
        <f>AB43*1000/'Inflation GDP Population'!Z23*100</f>
        <v>0.7231498086</v>
      </c>
      <c r="AC47" s="126">
        <f>AC43*1000/'Inflation GDP Population'!AA23*100</f>
        <v>0.693835286</v>
      </c>
      <c r="AD47" s="126">
        <f>AD43*1000/'Inflation GDP Population'!AB23*100</f>
        <v>0.7475143606</v>
      </c>
      <c r="AE47" s="126">
        <f>AE43*1000/'Inflation GDP Population'!AC23*100</f>
        <v>0.6871064129</v>
      </c>
      <c r="AF47" s="126">
        <f>AF43*1000/'Inflation GDP Population'!AD23*100</f>
        <v>0.5746295587</v>
      </c>
      <c r="AG47" s="126">
        <f>AG43*1000/'Inflation GDP Population'!AE23*100</f>
        <v>0.5767046412</v>
      </c>
      <c r="AH47" s="126">
        <f>AH43*1000/'Inflation GDP Population'!AF23*100</f>
        <v>0.5684478683</v>
      </c>
      <c r="AI47" s="126">
        <f>AI43*1000/'Inflation GDP Population'!AG23*100</f>
        <v>0.5611526787</v>
      </c>
      <c r="AJ47" s="126">
        <f>AJ43*1000/'Inflation GDP Population'!AH23*100</f>
        <v>0.4872865423</v>
      </c>
      <c r="AK47" s="126">
        <f>AK43*1000/'Inflation GDP Population'!AI23*100</f>
        <v>0.4428096733</v>
      </c>
      <c r="AL47" s="126">
        <f>AL43*1000/'Inflation GDP Population'!AJ23*100</f>
        <v>0.3799237787</v>
      </c>
      <c r="AM47" s="126">
        <f>AM43*1000/'Inflation GDP Population'!AK23*100</f>
        <v>0.4343799239</v>
      </c>
      <c r="AN47" s="126">
        <f>AN43*1000/'Inflation GDP Population'!AL23*100</f>
        <v>0.7026654116</v>
      </c>
      <c r="AO47" s="126">
        <f>AO43*1000/'Inflation GDP Population'!AM23*100</f>
        <v>0.8192383346</v>
      </c>
      <c r="AP47" s="126">
        <f>AP43*1000/'Inflation GDP Population'!AN23*100</f>
        <v>0.7519431416</v>
      </c>
      <c r="AQ47" s="126">
        <f>AQ43*1000/'Inflation GDP Population'!AO23*100</f>
        <v>0.5431256575</v>
      </c>
      <c r="AR47" s="126">
        <f>AR43*1000/'Inflation GDP Population'!AP23*100</f>
        <v>0.45830669</v>
      </c>
      <c r="AS47" s="126">
        <f>AS43*1000/'Inflation GDP Population'!AQ23*100</f>
        <v>0.498342527</v>
      </c>
      <c r="AT47" s="126">
        <f>AT43*1000/'Inflation GDP Population'!AR23*100</f>
        <v>0.7281210013</v>
      </c>
      <c r="AU47" s="126">
        <f>AU43*1000/'Inflation GDP Population'!AS23*100</f>
        <v>0.7474496931</v>
      </c>
      <c r="AV47" s="126">
        <f>AV43*1000/'Inflation GDP Population'!AT23*100</f>
        <v>0.8755068542</v>
      </c>
      <c r="AW47" s="126">
        <f>AW43*1000/'Inflation GDP Population'!AU23*100</f>
        <v>0.8417676112</v>
      </c>
      <c r="AX47" s="126">
        <f>AX43*1000/'Inflation GDP Population'!AV23*100</f>
        <v>0.8007553927</v>
      </c>
      <c r="AY47" s="126">
        <f>AY43*1000/'Inflation GDP Population'!AW23*100</f>
        <v>0.7851776724</v>
      </c>
      <c r="AZ47" s="126">
        <f>AZ43*1000/'Inflation GDP Population'!AX23*100</f>
        <v>0.4930843368</v>
      </c>
      <c r="BA47" s="126">
        <f>BA43*1000/'Inflation GDP Population'!AY23*100</f>
        <v>0.4754424599</v>
      </c>
      <c r="BB47" s="126">
        <f>BB43*1000/'Inflation GDP Population'!AZ23*100</f>
        <v>0.2380205434</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71.90722328</v>
      </c>
      <c r="E48" s="128">
        <f>sum('Transportation and Industrial G'!C21,Model!D246)</f>
        <v>70.16947057</v>
      </c>
      <c r="F48" s="128">
        <f>sum('Transportation and Industrial G'!D21,Model!E246)</f>
        <v>66.75629804</v>
      </c>
      <c r="G48" s="128">
        <f>sum('Transportation and Industrial G'!E21,Model!F246)</f>
        <v>68.66876741</v>
      </c>
      <c r="H48" s="128">
        <f>sum('Transportation and Industrial G'!F21,Model!G246)</f>
        <v>70.93052734</v>
      </c>
      <c r="I48" s="128">
        <f>sum('Transportation and Industrial G'!G21,Model!H246)</f>
        <v>71.93598886</v>
      </c>
      <c r="J48" s="128">
        <f>sum('Transportation and Industrial G'!H21,Model!I246)</f>
        <v>72.18751318</v>
      </c>
      <c r="K48" s="128">
        <f>sum('Transportation and Industrial G'!I21,Model!J246)</f>
        <v>70.65867085</v>
      </c>
      <c r="L48" s="128">
        <f>sum('Transportation and Industrial G'!J21,Model!K246)</f>
        <v>72.37530383</v>
      </c>
      <c r="M48" s="128">
        <f>sum('Transportation and Industrial G'!K21,Model!L246)</f>
        <v>69.93267159</v>
      </c>
      <c r="N48" s="128">
        <f>sum('Transportation and Industrial G'!L21,Model!M246)</f>
        <v>70.53006138</v>
      </c>
      <c r="O48" s="128">
        <f>sum('Transportation and Industrial G'!M21,Model!N246)</f>
        <v>71.99494703</v>
      </c>
      <c r="P48" s="128">
        <f>sum('Transportation and Industrial G'!N21,Model!O246)</f>
        <v>66.16645946</v>
      </c>
      <c r="Q48" s="128">
        <f>sum('Transportation and Industrial G'!O21,Model!P246)</f>
        <v>68.30570171</v>
      </c>
      <c r="R48" s="128">
        <f>sum('Transportation and Industrial G'!P21,Model!Q246)</f>
        <v>63.78099993</v>
      </c>
      <c r="S48" s="128">
        <f>sum('Transportation and Industrial G'!Q21,Model!R246)</f>
        <v>57.39958817</v>
      </c>
      <c r="T48" s="128">
        <f>sum('Transportation and Industrial G'!R21,Model!S246)</f>
        <v>49.42708747</v>
      </c>
      <c r="U48" s="128">
        <f>sum('Transportation and Industrial G'!S21,Model!T246)</f>
        <v>50.58323483</v>
      </c>
      <c r="V48" s="128">
        <f>sum('Transportation and Industrial G'!T21,Model!U246)</f>
        <v>44.7924673</v>
      </c>
      <c r="W48" s="128">
        <f>sum('Transportation and Industrial G'!U21,Model!V246)</f>
        <v>44.79126487</v>
      </c>
      <c r="X48" s="128">
        <f>sum('Transportation and Industrial G'!V21,Model!W246)</f>
        <v>44.79006245</v>
      </c>
      <c r="Y48" s="128">
        <f>sum('Transportation and Industrial G'!W21,Model!X246)</f>
        <v>42.85372585</v>
      </c>
      <c r="Z48" s="128">
        <f>sum('Transportation and Industrial G'!X21,Model!Y246)</f>
        <v>41.17926984</v>
      </c>
      <c r="AA48" s="128">
        <f>sum('Transportation and Industrial G'!Y21,Model!Z246)</f>
        <v>40.21470401</v>
      </c>
      <c r="AB48" s="128">
        <f>sum('Transportation and Industrial G'!Z21,Model!AA246)</f>
        <v>39.2500277</v>
      </c>
      <c r="AC48" s="128">
        <f>sum('Transportation and Industrial G'!AA21,Model!AB246)</f>
        <v>38.28523235</v>
      </c>
      <c r="AD48" s="128">
        <f>sum('Transportation and Industrial G'!AB21,Model!AC246)</f>
        <v>37.32030849</v>
      </c>
      <c r="AE48" s="128">
        <f>sum('Transportation and Industrial G'!AC21,Model!AD246)</f>
        <v>35.8803701</v>
      </c>
      <c r="AF48" s="128">
        <f>sum('Transportation and Industrial G'!AD21,Model!AE246)</f>
        <v>34.06301981</v>
      </c>
      <c r="AG48" s="128">
        <f>sum('Transportation and Industrial G'!AE21,Model!AF246)</f>
        <v>33.10777121</v>
      </c>
      <c r="AH48" s="128">
        <f>sum('Transportation and Industrial G'!AF21,Model!AG246)</f>
        <v>32.15288185</v>
      </c>
      <c r="AI48" s="128">
        <f>sum('Transportation and Industrial G'!AG21,Model!AH246)</f>
        <v>31.19837961</v>
      </c>
      <c r="AJ48" s="128">
        <f>sum('Transportation and Industrial G'!AH21,Model!AI246)</f>
        <v>29.93939597</v>
      </c>
      <c r="AK48" s="128">
        <f>sum('Transportation and Industrial G'!AI21,Model!AJ246)</f>
        <v>28.86610587</v>
      </c>
      <c r="AL48" s="128">
        <f>sum('Transportation and Industrial G'!AJ21,Model!AK246)</f>
        <v>27.7154242</v>
      </c>
      <c r="AM48" s="128">
        <f>sum('Transportation and Industrial G'!AK21,Model!AL246)</f>
        <v>26.77512245</v>
      </c>
      <c r="AN48" s="128">
        <f>sum('Transportation and Industrial G'!AL21,Model!AM246)</f>
        <v>25.83599462</v>
      </c>
      <c r="AO48" s="128">
        <f>sum('Transportation and Industrial G'!AM21,Model!AN246)</f>
        <v>24.89813694</v>
      </c>
      <c r="AP48" s="128">
        <f>sum('Transportation and Industrial G'!AN21,Model!AO246)</f>
        <v>23.96165642</v>
      </c>
      <c r="AQ48" s="128">
        <f>sum('Transportation and Industrial G'!AO21,Model!AP246)</f>
        <v>23.02667248</v>
      </c>
      <c r="AR48" s="128">
        <f>sum('Transportation and Industrial G'!AP21,Model!AQ246)</f>
        <v>22.09331871</v>
      </c>
      <c r="AS48" s="128">
        <f>sum('Transportation and Industrial G'!AQ21,Model!AR246)</f>
        <v>21.16174512</v>
      </c>
      <c r="AT48" s="128">
        <f>sum('Transportation and Industrial G'!AR21,Model!AS246)</f>
        <v>20.23212071</v>
      </c>
      <c r="AU48" s="128">
        <f>sum('Transportation and Industrial G'!AS21,Model!AT246)</f>
        <v>19.30463655</v>
      </c>
      <c r="AV48" s="128">
        <f>sum('Transportation and Industrial G'!AT21,Model!AU246)</f>
        <v>18.37950954</v>
      </c>
      <c r="AW48" s="128">
        <f>sum('Transportation and Industrial G'!AU21,Model!AV246)</f>
        <v>17.45698691</v>
      </c>
      <c r="AX48" s="128">
        <f>sum('Transportation and Industrial G'!AV21,Model!AW246)</f>
        <v>16.53735172</v>
      </c>
      <c r="AY48" s="128">
        <f>sum('Transportation and Industrial G'!AW21,Model!AX246)</f>
        <v>15.62092958</v>
      </c>
      <c r="AZ48" s="128">
        <f>sum('Transportation and Industrial G'!AX21,Model!AY246)</f>
        <v>14.70809699</v>
      </c>
      <c r="BA48" s="128">
        <f>sum('Transportation and Industrial G'!AY21,Model!AZ246)</f>
        <v>13.79929164</v>
      </c>
      <c r="BB48" s="128">
        <f>sum('Transportation and Industrial G'!AZ21,Model!BA246)</f>
        <v>12.89502543</v>
      </c>
    </row>
    <row r="49" ht="15.75" customHeight="1">
      <c r="A49" s="127" t="s">
        <v>280</v>
      </c>
      <c r="B49" s="32" t="s">
        <v>279</v>
      </c>
      <c r="C49" s="32" t="s">
        <v>281</v>
      </c>
      <c r="D49" s="128">
        <f>sum('Transportation and Industrial G'!B$14:B$17,Model!C654)</f>
        <v>24.38421992</v>
      </c>
      <c r="E49" s="128">
        <f>sum('Transportation and Industrial G'!C$14:C$17,Model!D654)</f>
        <v>26.05231962</v>
      </c>
      <c r="F49" s="128">
        <f>sum('Transportation and Industrial G'!D$14:D$17,Model!E654)</f>
        <v>24.62882504</v>
      </c>
      <c r="G49" s="128">
        <f>sum('Transportation and Industrial G'!E$14:E$17,Model!F654)</f>
        <v>24.4720056</v>
      </c>
      <c r="H49" s="128">
        <f>sum('Transportation and Industrial G'!F$14:F$17,Model!G654)</f>
        <v>28.95588224</v>
      </c>
      <c r="I49" s="128">
        <f>sum('Transportation and Industrial G'!G$14:G$17,Model!H654)</f>
        <v>28.72248852</v>
      </c>
      <c r="J49" s="128">
        <f>sum('Transportation and Industrial G'!H$14:H$17,Model!I654)</f>
        <v>30.67853059</v>
      </c>
      <c r="K49" s="128">
        <f>sum('Transportation and Industrial G'!I$14:I$17,Model!J654)</f>
        <v>33.76868855</v>
      </c>
      <c r="L49" s="128">
        <f>sum('Transportation and Industrial G'!J$14:J$17,Model!K654)</f>
        <v>34.98365053</v>
      </c>
      <c r="M49" s="128">
        <f>sum('Transportation and Industrial G'!K$14:K$17,Model!L654)</f>
        <v>32.70657929</v>
      </c>
      <c r="N49" s="128">
        <f>sum('Transportation and Industrial G'!L$14:L$17,Model!M654)</f>
        <v>30.42865328</v>
      </c>
      <c r="O49" s="128">
        <f>sum('Transportation and Industrial G'!M$14:M$17,Model!N654)</f>
        <v>28.01552951</v>
      </c>
      <c r="P49" s="128">
        <f>sum('Transportation and Industrial G'!N$14:N$17,Model!O654)</f>
        <v>30.58069186</v>
      </c>
      <c r="Q49" s="128">
        <f>sum('Transportation and Industrial G'!O$14:O$17,Model!P654)</f>
        <v>30.95016082</v>
      </c>
      <c r="R49" s="128">
        <f>sum('Transportation and Industrial G'!P$14:P$17,Model!Q654)</f>
        <v>29.56936671</v>
      </c>
      <c r="S49" s="128">
        <f>sum('Transportation and Industrial G'!Q$14:Q$17,Model!R654)</f>
        <v>32.60592645</v>
      </c>
      <c r="T49" s="128">
        <f>sum('Transportation and Industrial G'!R$14:R$17,Model!S654)</f>
        <v>32.87500997</v>
      </c>
      <c r="U49" s="128">
        <f>sum('Transportation and Industrial G'!S$14:S$17,Model!T654)</f>
        <v>30.1990326</v>
      </c>
      <c r="V49" s="128">
        <f>sum('Transportation and Industrial G'!T$14:T$17,Model!U654)</f>
        <v>34.24869497</v>
      </c>
      <c r="W49" s="128">
        <f>sum('Transportation and Industrial G'!U$14:U$17,Model!V654)</f>
        <v>33.97314443</v>
      </c>
      <c r="X49" s="128">
        <f>sum('Transportation and Industrial G'!V$14:V$17,Model!W654)</f>
        <v>33.69759389</v>
      </c>
      <c r="Y49" s="128">
        <f>sum('Transportation and Industrial G'!W$14:W$17,Model!X654)</f>
        <v>33.2091047</v>
      </c>
      <c r="Z49" s="128">
        <f>sum('Transportation and Industrial G'!X$14:X$17,Model!Y654)</f>
        <v>32.72970055</v>
      </c>
      <c r="AA49" s="128">
        <f>sum('Transportation and Industrial G'!Y$14:Y$17,Model!Z654)</f>
        <v>32.25938144</v>
      </c>
      <c r="AB49" s="128">
        <f>sum('Transportation and Industrial G'!Z$14:Z$17,Model!AA654)</f>
        <v>31.79814738</v>
      </c>
      <c r="AC49" s="128">
        <f>sum('Transportation and Industrial G'!AA$14:AA$17,Model!AB654)</f>
        <v>31.34599835</v>
      </c>
      <c r="AD49" s="128">
        <f>sum('Transportation and Industrial G'!AB$14:AB$17,Model!AC654)</f>
        <v>30.90293437</v>
      </c>
      <c r="AE49" s="128">
        <f>sum('Transportation and Industrial G'!AC$14:AC$17,Model!AD654)</f>
        <v>30.46895543</v>
      </c>
      <c r="AF49" s="128">
        <f>sum('Transportation and Industrial G'!AD$14:AD$17,Model!AE654)</f>
        <v>30.39599641</v>
      </c>
      <c r="AG49" s="128">
        <f>sum('Transportation and Industrial G'!AE$14:AE$17,Model!AF654)</f>
        <v>30.32303738</v>
      </c>
      <c r="AH49" s="128">
        <f>sum('Transportation and Industrial G'!AF$14:AF$17,Model!AG654)</f>
        <v>30.25007836</v>
      </c>
      <c r="AI49" s="128">
        <f>sum('Transportation and Industrial G'!AG$14:AG$17,Model!AH654)</f>
        <v>30.17711934</v>
      </c>
      <c r="AJ49" s="128">
        <f>sum('Transportation and Industrial G'!AH$14:AH$17,Model!AI654)</f>
        <v>30.10416031</v>
      </c>
      <c r="AK49" s="128">
        <f>sum('Transportation and Industrial G'!AI$14:AI$17,Model!AJ654)</f>
        <v>30.03120129</v>
      </c>
      <c r="AL49" s="128">
        <f>sum('Transportation and Industrial G'!AJ$14:AJ$17,Model!AK654)</f>
        <v>29.95824227</v>
      </c>
      <c r="AM49" s="128">
        <f>sum('Transportation and Industrial G'!AK$14:AK$17,Model!AL654)</f>
        <v>29.88528324</v>
      </c>
      <c r="AN49" s="128">
        <f>sum('Transportation and Industrial G'!AL$14:AL$17,Model!AM654)</f>
        <v>29.81232422</v>
      </c>
      <c r="AO49" s="128">
        <f>sum('Transportation and Industrial G'!AM$14:AM$17,Model!AN654)</f>
        <v>29.7393652</v>
      </c>
      <c r="AP49" s="128">
        <f>sum('Transportation and Industrial G'!AN$14:AN$17,Model!AO654)</f>
        <v>29.66640617</v>
      </c>
      <c r="AQ49" s="128">
        <f>sum('Transportation and Industrial G'!AO$14:AO$17,Model!AP654)</f>
        <v>29.59344715</v>
      </c>
      <c r="AR49" s="128">
        <f>sum('Transportation and Industrial G'!AP$14:AP$17,Model!AQ654)</f>
        <v>29.52048813</v>
      </c>
      <c r="AS49" s="128">
        <f>sum('Transportation and Industrial G'!AQ$14:AQ$17,Model!AR654)</f>
        <v>29.4475291</v>
      </c>
      <c r="AT49" s="128">
        <f>sum('Transportation and Industrial G'!AR$14:AR$17,Model!AS654)</f>
        <v>29.37457008</v>
      </c>
      <c r="AU49" s="128">
        <f>sum('Transportation and Industrial G'!AS$14:AS$17,Model!AT654)</f>
        <v>29.30161106</v>
      </c>
      <c r="AV49" s="128">
        <f>sum('Transportation and Industrial G'!AT$14:AT$17,Model!AU654)</f>
        <v>29.22865203</v>
      </c>
      <c r="AW49" s="128">
        <f>sum('Transportation and Industrial G'!AU$14:AU$17,Model!AV654)</f>
        <v>29.15569301</v>
      </c>
      <c r="AX49" s="128">
        <f>sum('Transportation and Industrial G'!AV$14:AV$17,Model!AW654)</f>
        <v>29.08273399</v>
      </c>
      <c r="AY49" s="128">
        <f>sum('Transportation and Industrial G'!AW$14:AW$17,Model!AX654)</f>
        <v>29.00977496</v>
      </c>
      <c r="AZ49" s="128">
        <f>sum('Transportation and Industrial G'!AX$14:AX$17,Model!AY654)</f>
        <v>28.93681594</v>
      </c>
      <c r="BA49" s="128">
        <f>sum('Transportation and Industrial G'!AY$14:AY$17,Model!AZ654)</f>
        <v>28.86385692</v>
      </c>
      <c r="BB49" s="128">
        <f>sum('Transportation and Industrial G'!AZ$14:AZ$17,Model!BA654)</f>
        <v>28.79089789</v>
      </c>
    </row>
    <row r="50" ht="15.75" customHeight="1">
      <c r="A50" s="127" t="s">
        <v>282</v>
      </c>
      <c r="B50" s="32" t="s">
        <v>279</v>
      </c>
      <c r="C50" s="32" t="s">
        <v>215</v>
      </c>
      <c r="D50" s="128">
        <f>sum('Transportation and Industrial G'!B36:B39,Model!C2468)</f>
        <v>48.74148005</v>
      </c>
      <c r="E50" s="128">
        <f>sum('Transportation and Industrial G'!C36:C39,Model!D2468)</f>
        <v>50.96245188</v>
      </c>
      <c r="F50" s="128">
        <f>sum('Transportation and Industrial G'!D36:D39,Model!E2468)</f>
        <v>51.14397324</v>
      </c>
      <c r="G50" s="128">
        <f>sum('Transportation and Industrial G'!E36:E39,Model!F2468)</f>
        <v>52.2894376</v>
      </c>
      <c r="H50" s="128">
        <f>sum('Transportation and Industrial G'!F36:F39,Model!G2468)</f>
        <v>53.55206368</v>
      </c>
      <c r="I50" s="128">
        <f>sum('Transportation and Industrial G'!G36:G39,Model!H2468)</f>
        <v>54.81399296</v>
      </c>
      <c r="J50" s="128">
        <f>sum('Transportation and Industrial G'!H36:H39,Model!I2468)</f>
        <v>56.58033838</v>
      </c>
      <c r="K50" s="128">
        <f>sum('Transportation and Industrial G'!I36:I39,Model!J2468)</f>
        <v>56.43405887</v>
      </c>
      <c r="L50" s="128">
        <f>sum('Transportation and Industrial G'!J36:J39,Model!K2468)</f>
        <v>52.36737539</v>
      </c>
      <c r="M50" s="128">
        <f>sum('Transportation and Industrial G'!K36:K39,Model!L2468)</f>
        <v>48.59909021</v>
      </c>
      <c r="N50" s="128">
        <f>sum('Transportation and Industrial G'!L36:L39,Model!M2468)</f>
        <v>48.25472749</v>
      </c>
      <c r="O50" s="128">
        <f>sum('Transportation and Industrial G'!M36:M39,Model!N2468)</f>
        <v>48.88646414</v>
      </c>
      <c r="P50" s="128">
        <f>sum('Transportation and Industrial G'!N36:N39,Model!O2468)</f>
        <v>48.30259657</v>
      </c>
      <c r="Q50" s="128">
        <f>sum('Transportation and Industrial G'!O36:O39,Model!P2468)</f>
        <v>48.85584689</v>
      </c>
      <c r="R50" s="128">
        <f>sum('Transportation and Industrial G'!P36:P39,Model!Q2468)</f>
        <v>49.5942973</v>
      </c>
      <c r="S50" s="128">
        <f>sum('Transportation and Industrial G'!Q36:Q39,Model!R2468)</f>
        <v>50.51770613</v>
      </c>
      <c r="T50" s="128">
        <f>sum('Transportation and Industrial G'!R36:R39,Model!S2468)</f>
        <v>52.03821491</v>
      </c>
      <c r="U50" s="128">
        <f>sum('Transportation and Industrial G'!S36:S39,Model!T2468)</f>
        <v>53.26474012</v>
      </c>
      <c r="V50" s="128">
        <f>sum('Transportation and Industrial G'!T36:T39,Model!U2468)</f>
        <v>53.08778165</v>
      </c>
      <c r="W50" s="128">
        <f>sum('Transportation and Industrial G'!U36:U39,Model!V2468)</f>
        <v>52.93666106</v>
      </c>
      <c r="X50" s="128">
        <f>sum('Transportation and Industrial G'!V36:V39,Model!W2468)</f>
        <v>52.78554047</v>
      </c>
      <c r="Y50" s="128">
        <f>sum('Transportation and Industrial G'!W36:W39,Model!X2468)</f>
        <v>52.66497143</v>
      </c>
      <c r="Z50" s="128">
        <f>sum('Transportation and Industrial G'!X36:X39,Model!Y2468)</f>
        <v>52.5444024</v>
      </c>
      <c r="AA50" s="128">
        <f>sum('Transportation and Industrial G'!Y36:Y39,Model!Z2468)</f>
        <v>52.42383336</v>
      </c>
      <c r="AB50" s="128">
        <f>sum('Transportation and Industrial G'!Z36:Z39,Model!AA2468)</f>
        <v>52.30326433</v>
      </c>
      <c r="AC50" s="128">
        <f>sum('Transportation and Industrial G'!AA36:AA39,Model!AB2468)</f>
        <v>52.18269529</v>
      </c>
      <c r="AD50" s="128">
        <f>sum('Transportation and Industrial G'!AB36:AB39,Model!AC2468)</f>
        <v>52.06212626</v>
      </c>
      <c r="AE50" s="128">
        <f>sum('Transportation and Industrial G'!AC36:AC39,Model!AD2468)</f>
        <v>51.94155722</v>
      </c>
      <c r="AF50" s="128">
        <f>sum('Transportation and Industrial G'!AD36:AD39,Model!AE2468)</f>
        <v>51.82098819</v>
      </c>
      <c r="AG50" s="128">
        <f>sum('Transportation and Industrial G'!AE36:AE39,Model!AF2468)</f>
        <v>51.70041915</v>
      </c>
      <c r="AH50" s="128">
        <f>sum('Transportation and Industrial G'!AF36:AF39,Model!AG2468)</f>
        <v>51.57985012</v>
      </c>
      <c r="AI50" s="128">
        <f>sum('Transportation and Industrial G'!AG36:AG39,Model!AH2468)</f>
        <v>51.45928109</v>
      </c>
      <c r="AJ50" s="128">
        <f>sum('Transportation and Industrial G'!AH36:AH39,Model!AI2468)</f>
        <v>51.33871205</v>
      </c>
      <c r="AK50" s="128">
        <f>sum('Transportation and Industrial G'!AI36:AI39,Model!AJ2468)</f>
        <v>51.21814302</v>
      </c>
      <c r="AL50" s="128">
        <f>sum('Transportation and Industrial G'!AJ36:AJ39,Model!AK2468)</f>
        <v>51.09757398</v>
      </c>
      <c r="AM50" s="128">
        <f>sum('Transportation and Industrial G'!AK36:AK39,Model!AL2468)</f>
        <v>50.97700495</v>
      </c>
      <c r="AN50" s="128">
        <f>sum('Transportation and Industrial G'!AL36:AL39,Model!AM2468)</f>
        <v>50.85643591</v>
      </c>
      <c r="AO50" s="128">
        <f>sum('Transportation and Industrial G'!AM36:AM39,Model!AN2468)</f>
        <v>50.73586688</v>
      </c>
      <c r="AP50" s="128">
        <f>sum('Transportation and Industrial G'!AN36:AN39,Model!AO2468)</f>
        <v>50.61529784</v>
      </c>
      <c r="AQ50" s="128">
        <f>sum('Transportation and Industrial G'!AO36:AO39,Model!AP2468)</f>
        <v>50.49472881</v>
      </c>
      <c r="AR50" s="128">
        <f>sum('Transportation and Industrial G'!AP36:AP39,Model!AQ2468)</f>
        <v>50.37415977</v>
      </c>
      <c r="AS50" s="128">
        <f>sum('Transportation and Industrial G'!AQ36:AQ39,Model!AR2468)</f>
        <v>50.25359074</v>
      </c>
      <c r="AT50" s="128">
        <f>sum('Transportation and Industrial G'!AR36:AR39,Model!AS2468)</f>
        <v>50.13302171</v>
      </c>
      <c r="AU50" s="128">
        <f>sum('Transportation and Industrial G'!AS36:AS39,Model!AT2468)</f>
        <v>50.01245267</v>
      </c>
      <c r="AV50" s="128">
        <f>sum('Transportation and Industrial G'!AT36:AT39,Model!AU2468)</f>
        <v>49.89188364</v>
      </c>
      <c r="AW50" s="128">
        <f>sum('Transportation and Industrial G'!AU36:AU39,Model!AV2468)</f>
        <v>49.7713146</v>
      </c>
      <c r="AX50" s="128">
        <f>sum('Transportation and Industrial G'!AV36:AV39,Model!AW2468)</f>
        <v>49.65074557</v>
      </c>
      <c r="AY50" s="128">
        <f>sum('Transportation and Industrial G'!AW36:AW39,Model!AX2468)</f>
        <v>49.53017653</v>
      </c>
      <c r="AZ50" s="128">
        <f>sum('Transportation and Industrial G'!AX36:AX39,Model!AY2468)</f>
        <v>49.4096075</v>
      </c>
      <c r="BA50" s="128">
        <f>sum('Transportation and Industrial G'!AY36:AY39,Model!AZ2468)</f>
        <v>49.28903846</v>
      </c>
      <c r="BB50" s="128">
        <f>sum('Transportation and Industrial G'!AZ36:AZ39,Model!BA2468)</f>
        <v>49.16846943</v>
      </c>
    </row>
    <row r="51" ht="15.75" customHeight="1">
      <c r="A51" s="127" t="s">
        <v>283</v>
      </c>
      <c r="B51" s="32" t="s">
        <v>279</v>
      </c>
      <c r="C51" s="32" t="s">
        <v>284</v>
      </c>
      <c r="D51" s="128">
        <f>sum(Model!C245,Model!C653,Model!C891,Model!C1116,Model!C1343,Model!C1568,Model!C1793,Model!C2244,Model!C2467,Model!C3760)</f>
        <v>0.00103088</v>
      </c>
      <c r="E51" s="128">
        <f>sum(Model!D245,Model!D653,Model!D891,Model!D1116,Model!D1343,Model!D1568,Model!D1793,Model!D2244,Model!D2467,Model!D3760)</f>
        <v>0.25146924</v>
      </c>
      <c r="F51" s="128">
        <f>sum(Model!E245,Model!E653,Model!E891,Model!E1116,Model!E1343,Model!E1568,Model!E1793,Model!E2244,Model!E2467,Model!E3760)</f>
        <v>0.48787716</v>
      </c>
      <c r="G51" s="128">
        <f>sum(Model!F245,Model!F653,Model!F891,Model!F1116,Model!F1343,Model!F1568,Model!F1793,Model!F2244,Model!F2467,Model!F3760)</f>
        <v>0.8371165</v>
      </c>
      <c r="H51" s="128">
        <f>sum(Model!G245,Model!G653,Model!G891,Model!G1116,Model!G1343,Model!G1568,Model!G1793,Model!G2244,Model!G2467,Model!G3760)</f>
        <v>0.24993</v>
      </c>
      <c r="I51" s="128">
        <f>sum(Model!H245,Model!H653,Model!H891,Model!H1116,Model!H1343,Model!H1568,Model!H1793,Model!H2244,Model!H2467,Model!H3760)</f>
        <v>0.1969636</v>
      </c>
      <c r="J51" s="128">
        <f>sum(Model!I245,Model!I653,Model!I891,Model!I1116,Model!I1343,Model!I1568,Model!I1793,Model!I2244,Model!I2467,Model!I3760)</f>
        <v>0.3256649</v>
      </c>
      <c r="K51" s="128">
        <f>sum(Model!J245,Model!J653,Model!J891,Model!J1116,Model!J1343,Model!J1568,Model!J1793,Model!J2244,Model!J2467,Model!J3760)</f>
        <v>0.0176</v>
      </c>
      <c r="L51" s="128">
        <f>sum(Model!K245,Model!K653,Model!K891,Model!K1116,Model!K1343,Model!K1568,Model!K1793,Model!K2244,Model!K2467,Model!K3760)</f>
        <v>0.11787286</v>
      </c>
      <c r="M51" s="128">
        <f>sum(Model!L245,Model!L653,Model!L891,Model!L1116,Model!L1343,Model!L1568,Model!L1793,Model!L2244,Model!L2467,Model!L3760)</f>
        <v>0.2254687</v>
      </c>
      <c r="N51" s="128">
        <f>sum(Model!M245,Model!M653,Model!M891,Model!M1116,Model!M1343,Model!M1568,Model!M1793,Model!M2244,Model!M2467,Model!M3760)</f>
        <v>0.1660189</v>
      </c>
      <c r="O51" s="128">
        <f>sum(Model!N245,Model!N653,Model!N891,Model!N1116,Model!N1343,Model!N1568,Model!N1793,Model!N2244,Model!N2467,Model!N3760)</f>
        <v>0.44428988</v>
      </c>
      <c r="P51" s="128">
        <f>sum(Model!O245,Model!O653,Model!O891,Model!O1116,Model!O1343,Model!O1568,Model!O1793,Model!O2244,Model!O2467,Model!O3760)</f>
        <v>0.9206883</v>
      </c>
      <c r="Q51" s="128">
        <f>sum(Model!P245,Model!P653,Model!P891,Model!P1116,Model!P1343,Model!P1568,Model!P1793,Model!P2244,Model!P2467,Model!P3760)</f>
        <v>1.28938824</v>
      </c>
      <c r="R51" s="128">
        <f>sum(Model!Q245,Model!Q653,Model!Q891,Model!Q1116,Model!Q1343,Model!Q1568,Model!Q1793,Model!Q2244,Model!Q2467,Model!Q3760)</f>
        <v>0.48401776</v>
      </c>
      <c r="S51" s="128">
        <f>sum(Model!R245,Model!R653,Model!R891,Model!R1116,Model!R1343,Model!R1568,Model!R1793,Model!R2244,Model!R2467,Model!R3760)</f>
        <v>0.45396764</v>
      </c>
      <c r="T51" s="128">
        <f>sum(Model!S245,Model!S653,Model!S891,Model!S1116,Model!S1343,Model!S1568,Model!S1793,Model!S2244,Model!S2467,Model!S3760)</f>
        <v>0.916855</v>
      </c>
      <c r="U51" s="128">
        <f>sum(Model!T245,Model!T653,Model!T891,Model!T1116,Model!T1343,Model!T1568,Model!T1793,Model!T2244,Model!T2467,Model!T3760)</f>
        <v>0.6451148</v>
      </c>
      <c r="V51" s="128">
        <f>sum(Model!U245,Model!U653,Model!U891,Model!U1116,Model!U1343,Model!U1568,Model!U1793,Model!U2244,Model!U2467,Model!U3760)</f>
        <v>0.2323163</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0.4825091907</v>
      </c>
      <c r="Z51" s="128">
        <f>sum(Model!Y245,Model!Y653,Model!Y891,Model!Y1116,Model!Y1343,Model!Y1568,Model!Y1793,Model!Y2244,Model!Y2467,Model!Y3760)</f>
        <v>0.3447615566</v>
      </c>
      <c r="AA51" s="128">
        <f>sum(Model!Z245,Model!Z653,Model!Z891,Model!Z1116,Model!Z1343,Model!Z1568,Model!Z1793,Model!Z2244,Model!Z2467,Model!Z3760)</f>
        <v>0.1932929953</v>
      </c>
      <c r="AB51" s="128">
        <f>sum(Model!AA245,Model!AA653,Model!AA891,Model!AA1116,Model!AA1343,Model!AA1568,Model!AA1793,Model!AA2244,Model!AA2467,Model!AA3760)</f>
        <v>0.1918656753</v>
      </c>
      <c r="AC51" s="128">
        <f>sum(Model!AB245,Model!AB653,Model!AB891,Model!AB1116,Model!AB1343,Model!AB1568,Model!AB1793,Model!AB2244,Model!AB2467,Model!AB3760)</f>
        <v>0.1919799153</v>
      </c>
      <c r="AD51" s="128">
        <f>sum(Model!AC245,Model!AC653,Model!AC891,Model!AC1116,Model!AC1343,Model!AC1568,Model!AC1793,Model!AC2244,Model!AC2467,Model!AC3760)</f>
        <v>0.1914882753</v>
      </c>
      <c r="AE51" s="128">
        <f>sum(Model!AD245,Model!AD653,Model!AD891,Model!AD1116,Model!AD1343,Model!AD1568,Model!AD1793,Model!AD2244,Model!AD2467,Model!AD3760)</f>
        <v>0.3121297506</v>
      </c>
      <c r="AF51" s="128">
        <f>sum(Model!AE245,Model!AE653,Model!AE891,Model!AE1116,Model!AE1343,Model!AE1568,Model!AE1793,Model!AE2244,Model!AE2467,Model!AE3760)</f>
        <v>0.4358992855</v>
      </c>
      <c r="AG51" s="128">
        <f>sum(Model!AF245,Model!AF653,Model!AF891,Model!AF1116,Model!AF1343,Model!AF1568,Model!AF1793,Model!AF2244,Model!AF2467,Model!AF3760)</f>
        <v>0.1924297776</v>
      </c>
      <c r="AH51" s="128">
        <f>sum(Model!AG245,Model!AG653,Model!AG891,Model!AG1116,Model!AG1343,Model!AG1568,Model!AG1793,Model!AG2244,Model!AG2467,Model!AG3760)</f>
        <v>0.1909062442</v>
      </c>
      <c r="AI51" s="128">
        <f>sum(Model!AH245,Model!AH653,Model!AH891,Model!AH1116,Model!AH1343,Model!AH1568,Model!AH1793,Model!AH2244,Model!AH2467,Model!AH3760)</f>
        <v>0.3179869442</v>
      </c>
      <c r="AJ51" s="128">
        <f>sum(Model!AI245,Model!AI653,Model!AI891,Model!AI1116,Model!AI1343,Model!AI1568,Model!AI1793,Model!AI2244,Model!AI2467,Model!AI3760)</f>
        <v>0.3332993093</v>
      </c>
      <c r="AK51" s="128">
        <f>sum(Model!AJ245,Model!AJ653,Model!AJ891,Model!AJ1116,Model!AJ1343,Model!AJ1568,Model!AJ1793,Model!AJ2244,Model!AJ2467,Model!AJ3760)</f>
        <v>0.3243045855</v>
      </c>
      <c r="AL51" s="128">
        <f>sum(Model!AK245,Model!AK653,Model!AK891,Model!AK1116,Model!AK1343,Model!AK1568,Model!AK1793,Model!AK2244,Model!AK2467,Model!AK3760)</f>
        <v>0.3305695855</v>
      </c>
      <c r="AM51" s="128">
        <f>sum(Model!AL245,Model!AL653,Model!AL891,Model!AL1116,Model!AL1343,Model!AL1568,Model!AL1793,Model!AL2244,Model!AL2467,Model!AL3760)</f>
        <v>0.1974262442</v>
      </c>
      <c r="AN51" s="128">
        <f>sum(Model!AM245,Model!AM653,Model!AM891,Model!AM1116,Model!AM1343,Model!AM1568,Model!AM1793,Model!AM2244,Model!AM2467,Model!AM3760)</f>
        <v>0.2534487442</v>
      </c>
      <c r="AO51" s="128">
        <f>sum(Model!AN245,Model!AN653,Model!AN891,Model!AN1116,Model!AN1343,Model!AN1568,Model!AN1793,Model!AN2244,Model!AN2467,Model!AN3760)</f>
        <v>0.6937612442</v>
      </c>
      <c r="AP51" s="128">
        <f>sum(Model!AO245,Model!AO653,Model!AO891,Model!AO1116,Model!AO1343,Model!AO1568,Model!AO1793,Model!AO2244,Model!AO2467,Model!AO3760)</f>
        <v>1.267620523</v>
      </c>
      <c r="AQ51" s="128">
        <f>sum(Model!AP245,Model!AP653,Model!AP891,Model!AP1116,Model!AP1343,Model!AP1568,Model!AP1793,Model!AP2244,Model!AP2467,Model!AP3760)</f>
        <v>1.351034789</v>
      </c>
      <c r="AR51" s="128">
        <f>sum(Model!AQ245,Model!AQ653,Model!AQ891,Model!AQ1116,Model!AQ1343,Model!AQ1568,Model!AQ1793,Model!AQ2244,Model!AQ2467,Model!AQ3760)</f>
        <v>0.9082833783</v>
      </c>
      <c r="AS51" s="128">
        <f>sum(Model!AR245,Model!AR653,Model!AR891,Model!AR1116,Model!AR1343,Model!AR1568,Model!AR1793,Model!AR2244,Model!AR2467,Model!AR3760)</f>
        <v>0.5461488783</v>
      </c>
      <c r="AT51" s="128">
        <f>sum(Model!AS245,Model!AS653,Model!AS891,Model!AS1116,Model!AS1343,Model!AS1568,Model!AS1793,Model!AS2244,Model!AS2467,Model!AS3760)</f>
        <v>1.214835078</v>
      </c>
      <c r="AU51" s="128">
        <f>sum(Model!AT245,Model!AT653,Model!AT891,Model!AT1116,Model!AT1343,Model!AT1568,Model!AT1793,Model!AT2244,Model!AT2467,Model!AT3760)</f>
        <v>0.6056292442</v>
      </c>
      <c r="AV51" s="128">
        <f>sum(Model!AU245,Model!AU653,Model!AU891,Model!AU1116,Model!AU1343,Model!AU1568,Model!AU1793,Model!AU2244,Model!AU2467,Model!AU3760)</f>
        <v>0.4622375479</v>
      </c>
      <c r="AW51" s="128">
        <f>sum(Model!AV245,Model!AV653,Model!AV891,Model!AV1116,Model!AV1343,Model!AV1568,Model!AV1793,Model!AV2244,Model!AV2467,Model!AV3760)</f>
        <v>0.5946180442</v>
      </c>
      <c r="AX51" s="128">
        <f>sum(Model!AW245,Model!AW653,Model!AW891,Model!AW1116,Model!AW1343,Model!AW1568,Model!AW1793,Model!AW2244,Model!AW2467,Model!AW3760)</f>
        <v>0.2224275264</v>
      </c>
      <c r="AY51" s="128">
        <f>sum(Model!AX245,Model!AX653,Model!AX891,Model!AX1116,Model!AX1343,Model!AX1568,Model!AX1793,Model!AX2244,Model!AX2467,Model!AX3760)</f>
        <v>0.3530608108</v>
      </c>
      <c r="AZ51" s="128">
        <f>sum(Model!AY245,Model!AY653,Model!AY891,Model!AY1116,Model!AY1343,Model!AY1568,Model!AY1793,Model!AY2244,Model!AY2467,Model!AY3760)</f>
        <v>1.128411638</v>
      </c>
      <c r="BA51" s="128">
        <f>sum(Model!AZ245,Model!AZ653,Model!AZ891,Model!AZ1116,Model!AZ1343,Model!AZ1568,Model!AZ1793,Model!AZ2244,Model!AZ2467,Model!AZ3760)</f>
        <v>0.3686174374</v>
      </c>
      <c r="BB51" s="128">
        <f>sum(Model!BA245,Model!BA653,Model!BA891,Model!BA1116,Model!BA1343,Model!BA1568,Model!BA1793,Model!BA2244,Model!BA2467,Model!BA3760)</f>
        <v>0.8453156972</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0.003519530317</v>
      </c>
      <c r="E52" s="105">
        <f>SUM(Model!D189,Model!D599,Model!D837,Model!D1062,Model!D1289,Model!D1514,Model!D1739,Model!D1964*0,Model!D2190,Model!D2413,Model!D2638,Model!D3704)-sum(Model!D136,Model!D547,Model!D785,Model!D1010,Model!D1237,Model!D1462,Model!D1687,Model!D1912*0,Model!D2138,Model!D2361,Model!D2586,Model!D3652)</f>
        <v>0.1150300866</v>
      </c>
      <c r="F52" s="105">
        <f>SUM(Model!E189,Model!E599,Model!E837,Model!E1062,Model!E1289,Model!E1514,Model!E1739,Model!E1964*0,Model!E2190,Model!E2413,Model!E2638,Model!E3704)-sum(Model!E136,Model!E547,Model!E785,Model!E1010,Model!E1237,Model!E1462,Model!E1687,Model!E1912*0,Model!E2138,Model!E2361,Model!E2586,Model!E3652)</f>
        <v>0.3796081662</v>
      </c>
      <c r="G52" s="105">
        <f>SUM(Model!F189,Model!F599,Model!F837,Model!F1062,Model!F1289,Model!F1514,Model!F1739,Model!F1964*0,Model!F2190,Model!F2413,Model!F2638,Model!F3704)-sum(Model!F136,Model!F547,Model!F785,Model!F1010,Model!F1237,Model!F1462,Model!F1687,Model!F1912*0,Model!F2138,Model!F2361,Model!F2586,Model!F3652)</f>
        <v>0.8016914612</v>
      </c>
      <c r="H52" s="105">
        <f>SUM(Model!G189,Model!G599,Model!G837,Model!G1062,Model!G1289,Model!G1514,Model!G1739,Model!G1964*0,Model!G2190,Model!G2413,Model!G2638,Model!G3704)-sum(Model!G136,Model!G547,Model!G785,Model!G1010,Model!G1237,Model!G1462,Model!G1687,Model!G1912*0,Model!G2138,Model!G2361,Model!G2586,Model!G3652)</f>
        <v>1.005279076</v>
      </c>
      <c r="I52" s="105">
        <f>SUM(Model!H189,Model!H599,Model!H837,Model!H1062,Model!H1289,Model!H1514,Model!H1739,Model!H1964*0,Model!H2190,Model!H2413,Model!H2638,Model!H3704)-sum(Model!H136,Model!H547,Model!H785,Model!H1010,Model!H1237,Model!H1462,Model!H1687,Model!H1912*0,Model!H2138,Model!H2361,Model!H2586,Model!H3652)</f>
        <v>1.024431992</v>
      </c>
      <c r="J52" s="105">
        <f>SUM(Model!I189,Model!I599,Model!I837,Model!I1062,Model!I1289,Model!I1514,Model!I1739,Model!I1964*0,Model!I2190,Model!I2413,Model!I2638,Model!I3704)-sum(Model!I136,Model!I547,Model!I785,Model!I1010,Model!I1237,Model!I1462,Model!I1687,Model!I1912*0,Model!I2138,Model!I2361,Model!I2586,Model!I3652)</f>
        <v>1.117445819</v>
      </c>
      <c r="K52" s="105">
        <f>SUM(Model!J189,Model!J599,Model!J837,Model!J1062,Model!J1289,Model!J1514,Model!J1739,Model!J1964*0,Model!J2190,Model!J2413,Model!J2638,Model!J3704)-sum(Model!J136,Model!J547,Model!J785,Model!J1010,Model!J1237,Model!J1462,Model!J1687,Model!J1912*0,Model!J2138,Model!J2361,Model!J2586,Model!J3652)</f>
        <v>1.092241183</v>
      </c>
      <c r="L52" s="105">
        <f>SUM(Model!K189,Model!K599,Model!K837,Model!K1062,Model!K1289,Model!K1514,Model!K1739,Model!K1964*0,Model!K2190,Model!K2413,Model!K2638,Model!K3704)-sum(Model!K136,Model!K547,Model!K785,Model!K1010,Model!K1237,Model!K1462,Model!K1687,Model!K1912*0,Model!K2138,Model!K2361,Model!K2586,Model!K3652)</f>
        <v>0.6973906435</v>
      </c>
      <c r="M52" s="105">
        <f>SUM(Model!L189,Model!L599,Model!L837,Model!L1062,Model!L1289,Model!L1514,Model!L1739,Model!L1964*0,Model!L2190,Model!L2413,Model!L2638,Model!L3704)-sum(Model!L136,Model!L547,Model!L785,Model!L1010,Model!L1237,Model!L1462,Model!L1687,Model!L1912*0,Model!L2138,Model!L2361,Model!L2586,Model!L3652)</f>
        <v>1.229636823</v>
      </c>
      <c r="N52" s="105">
        <f>SUM(Model!M189,Model!M599,Model!M837,Model!M1062,Model!M1289,Model!M1514,Model!M1739,Model!M1964*0,Model!M2190,Model!M2413,Model!M2638,Model!M3704)-sum(Model!M136,Model!M547,Model!M785,Model!M1010,Model!M1237,Model!M1462,Model!M1687,Model!M1912*0,Model!M2138,Model!M2361,Model!M2586,Model!M3652)</f>
        <v>1.361024598</v>
      </c>
      <c r="O52" s="105">
        <f>SUM(Model!N189,Model!N599,Model!N837,Model!N1062,Model!N1289,Model!N1514,Model!N1739,Model!N1964*0,Model!N2190,Model!N2413,Model!N2638,Model!N3704)-sum(Model!N136,Model!N547,Model!N785,Model!N1010,Model!N1237,Model!N1462,Model!N1687,Model!N1912*0,Model!N2138,Model!N2361,Model!N2586,Model!N3652)</f>
        <v>1.667036491</v>
      </c>
      <c r="P52" s="105">
        <f>SUM(Model!O189,Model!O599,Model!O837,Model!O1062,Model!O1289,Model!O1514,Model!O1739,Model!O1964*0,Model!O2190,Model!O2413,Model!O2638,Model!O3704)-sum(Model!O136,Model!O547,Model!O785,Model!O1010,Model!O1237,Model!O1462,Model!O1687,Model!O1912*0,Model!O2138,Model!O2361,Model!O2586,Model!O3652)</f>
        <v>2.377549457</v>
      </c>
      <c r="Q52" s="105">
        <f>SUM(Model!P189,Model!P599,Model!P837,Model!P1062,Model!P1289,Model!P1514,Model!P1739,Model!P1964*0,Model!P2190,Model!P2413,Model!P2638,Model!P3704)-sum(Model!P136,Model!P547,Model!P785,Model!P1010,Model!P1237,Model!P1462,Model!P1687,Model!P1912*0,Model!P2138,Model!P2361,Model!P2586,Model!P3652)</f>
        <v>3.016010021</v>
      </c>
      <c r="R52" s="105">
        <f>SUM(Model!Q189,Model!Q599,Model!Q837,Model!Q1062,Model!Q1289,Model!Q1514,Model!Q1739,Model!Q1964*0,Model!Q2190,Model!Q2413,Model!Q2638,Model!Q3704)-sum(Model!Q136,Model!Q547,Model!Q785,Model!Q1010,Model!Q1237,Model!Q1462,Model!Q1687,Model!Q1912*0,Model!Q2138,Model!Q2361,Model!Q2586,Model!Q3652)</f>
        <v>3.051809583</v>
      </c>
      <c r="S52" s="105">
        <f>SUM(Model!R189,Model!R599,Model!R837,Model!R1062,Model!R1289,Model!R1514,Model!R1739,Model!R1964*0,Model!R2190,Model!R2413,Model!R2638,Model!R3704)-sum(Model!R136,Model!R547,Model!R785,Model!R1010,Model!R1237,Model!R1462,Model!R1687,Model!R1912*0,Model!R2138,Model!R2361,Model!R2586,Model!R3652)</f>
        <v>2.814215933</v>
      </c>
      <c r="T52" s="105">
        <f>SUM(Model!S189,Model!S599,Model!S837,Model!S1062,Model!S1289,Model!S1514,Model!S1739,Model!S1964*0,Model!S2190,Model!S2413,Model!S2638,Model!S3704)-sum(Model!S136,Model!S547,Model!S785,Model!S1010,Model!S1237,Model!S1462,Model!S1687,Model!S1912*0,Model!S2138,Model!S2361,Model!S2586,Model!S3652)</f>
        <v>2.876749259</v>
      </c>
      <c r="U52" s="105">
        <f>SUM(Model!T189,Model!T599,Model!T837,Model!T1062,Model!T1289,Model!T1514,Model!T1739,Model!T1964*0,Model!T2190,Model!T2413,Model!T2638,Model!T3704)-sum(Model!T136,Model!T547,Model!T785,Model!T1010,Model!T1237,Model!T1462,Model!T1687,Model!T1912*0,Model!T2138,Model!T2361,Model!T2586,Model!T3652)</f>
        <v>2.836795392</v>
      </c>
      <c r="V52" s="105">
        <f>SUM(Model!U189,Model!U599,Model!U837,Model!U1062,Model!U1289,Model!U1514,Model!U1739,Model!U1964*0,Model!U2190,Model!U2413,Model!U2638,Model!U3704)-sum(Model!U136,Model!U547,Model!U785,Model!U1010,Model!U1237,Model!U1462,Model!U1687,Model!U1912*0,Model!U2138,Model!U2361,Model!U2586,Model!U3652)</f>
        <v>2.236595557</v>
      </c>
      <c r="W52" s="105">
        <f>SUM(Model!V189,Model!V599,Model!V837,Model!V1062,Model!V1289,Model!V1514,Model!V1739,Model!V1964*0,Model!V2190,Model!V2413,Model!V2638,Model!V3704)-sum(Model!V136,Model!V547,Model!V785,Model!V1010,Model!V1237,Model!V1462,Model!V1687,Model!V1912*0,Model!V2138,Model!V2361,Model!V2586,Model!V3652)</f>
        <v>1.53753189</v>
      </c>
      <c r="X52" s="105">
        <f>SUM(Model!W189,Model!W599,Model!W837,Model!W1062,Model!W1289,Model!W1514,Model!W1739,Model!W1964*0,Model!W2190,Model!W2413,Model!W2638,Model!W3704)-sum(Model!W136,Model!W547,Model!W785,Model!W1010,Model!W1237,Model!W1462,Model!W1687,Model!W1912*0,Model!W2138,Model!W2361,Model!W2586,Model!W3652)</f>
        <v>1.105689827</v>
      </c>
      <c r="Y52" s="105">
        <f>SUM(Model!X189,Model!X599,Model!X837,Model!X1062,Model!X1289,Model!X1514,Model!X1739,Model!X1964*0,Model!X2190,Model!X2413,Model!X2638,Model!X3704)-sum(Model!X136,Model!X547,Model!X785,Model!X1010,Model!X1237,Model!X1462,Model!X1687,Model!X1912*0,Model!X2138,Model!X2361,Model!X2586,Model!X3652)</f>
        <v>1.122564884</v>
      </c>
      <c r="Z52" s="105">
        <f>SUM(Model!Y189,Model!Y599,Model!Y837,Model!Y1062,Model!Y1289,Model!Y1514,Model!Y1739,Model!Y1964*0,Model!Y2190,Model!Y2413,Model!Y2638,Model!Y3704)-sum(Model!Y136,Model!Y547,Model!Y785,Model!Y1010,Model!Y1237,Model!Y1462,Model!Y1687,Model!Y1912*0,Model!Y2138,Model!Y2361,Model!Y2586,Model!Y3652)</f>
        <v>1.312365895</v>
      </c>
      <c r="AA52" s="105">
        <f>SUM(Model!Z189,Model!Z599,Model!Z837,Model!Z1062,Model!Z1289,Model!Z1514,Model!Z1739,Model!Z1964*0,Model!Z2190,Model!Z2413,Model!Z2638,Model!Z3704)-sum(Model!Z136,Model!Z547,Model!Z785,Model!Z1010,Model!Z1237,Model!Z1462,Model!Z1687,Model!Z1912*0,Model!Z2138,Model!Z2361,Model!Z2586,Model!Z3652)</f>
        <v>1.322567563</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1.273941268</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1.257252418</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1.200545796</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1.29526173</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1.66595662</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1.821086827</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1.691710299</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1.684386983</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1.822462687</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1.935621246</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2.043137954</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2.026076057</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1.903871538</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2.003315908</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2.426018687</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3.191007955</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3.586412045</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3.549057988</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3.517754172</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3.499419037</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3.389190181</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3.416629133</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3.348414331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3.00167849</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4.138877528</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4.894348999</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5.42941279</v>
      </c>
    </row>
    <row r="53" ht="15.75" customHeight="1">
      <c r="A53" s="87" t="s">
        <v>287</v>
      </c>
      <c r="B53" s="129" t="s">
        <v>286</v>
      </c>
      <c r="C53" s="91" t="s">
        <v>241</v>
      </c>
      <c r="D53" s="105">
        <f>sum(Model!C2805,Model!C2972)-sum(Model!C2753,Model!C2920)</f>
        <v>0.03978945865</v>
      </c>
      <c r="E53" s="105">
        <f>sum(Model!D2805,Model!D2972)-sum(Model!D2753,Model!D2920)</f>
        <v>0.08818575652</v>
      </c>
      <c r="F53" s="105">
        <f>sum(Model!E2805,Model!E2972)-sum(Model!E2753,Model!E2920)</f>
        <v>0.1375870886</v>
      </c>
      <c r="G53" s="105">
        <f>sum(Model!F2805,Model!F2972)-sum(Model!F2753,Model!F2920)</f>
        <v>0.2072479824</v>
      </c>
      <c r="H53" s="105">
        <f>sum(Model!G2805,Model!G2972)-sum(Model!G2753,Model!G2920)</f>
        <v>0.2518276901</v>
      </c>
      <c r="I53" s="105">
        <f>sum(Model!H2805,Model!H2972)-sum(Model!H2753,Model!H2920)</f>
        <v>0.2965505205</v>
      </c>
      <c r="J53" s="105">
        <f>sum(Model!I2805,Model!I2972)-sum(Model!I2753,Model!I2920)</f>
        <v>0.3573304394</v>
      </c>
      <c r="K53" s="105">
        <f>sum(Model!J2805,Model!J2972)-sum(Model!J2753,Model!J2920)</f>
        <v>0.4166165892</v>
      </c>
      <c r="L53" s="105">
        <f>sum(Model!K2805,Model!K2972)-sum(Model!K2753,Model!K2920)</f>
        <v>0.48327791</v>
      </c>
      <c r="M53" s="105">
        <f>sum(Model!L2805,Model!L2972)-sum(Model!L2753,Model!L2920)</f>
        <v>0.5330787585</v>
      </c>
      <c r="N53" s="105">
        <f>sum(Model!M2805,Model!M2972)-sum(Model!M2753,Model!M2920)</f>
        <v>0.5924156101</v>
      </c>
      <c r="O53" s="105">
        <f>sum(Model!N2805,Model!N2972)-sum(Model!N2753,Model!N2920)</f>
        <v>0.6584931426</v>
      </c>
      <c r="P53" s="105">
        <f>sum(Model!O2805,Model!O2972)-sum(Model!O2753,Model!O2920)</f>
        <v>0.7020928288</v>
      </c>
      <c r="Q53" s="105">
        <f>sum(Model!P2805,Model!P2972)-sum(Model!P2753,Model!P2920)</f>
        <v>0.7476577229</v>
      </c>
      <c r="R53" s="105">
        <f>sum(Model!Q2805,Model!Q2972)-sum(Model!Q2753,Model!Q2920)</f>
        <v>0.7997275245</v>
      </c>
      <c r="S53" s="105">
        <f>sum(Model!R2805,Model!R2972)-sum(Model!R2753,Model!R2920)</f>
        <v>0.8824405371</v>
      </c>
      <c r="T53" s="105">
        <f>sum(Model!S2805,Model!S2972)-sum(Model!S2753,Model!S2920)</f>
        <v>0.9563175373</v>
      </c>
      <c r="U53" s="105">
        <f>sum(Model!T2805,Model!T2972)-sum(Model!T2753,Model!T2920)</f>
        <v>1.01683143</v>
      </c>
      <c r="V53" s="105">
        <f>sum(Model!U2805,Model!U2972)-sum(Model!U2753,Model!U2920)</f>
        <v>1.077555615</v>
      </c>
      <c r="W53" s="105">
        <f>sum(Model!V2805,Model!V2972)-sum(Model!V2753,Model!V2920)</f>
        <v>1.141227087</v>
      </c>
      <c r="X53" s="105">
        <f>sum(Model!W2805,Model!W2972)-sum(Model!W2753,Model!W2920)</f>
        <v>1.205649467</v>
      </c>
      <c r="Y53" s="105">
        <f>sum(Model!X2805,Model!X2972)-sum(Model!X2753,Model!X2920)</f>
        <v>1.272036979</v>
      </c>
      <c r="Z53" s="105">
        <f>sum(Model!Y2805,Model!Y2972)-sum(Model!Y2753,Model!Y2920)</f>
        <v>1.34007443</v>
      </c>
      <c r="AA53" s="105">
        <f>sum(Model!Z2805,Model!Z2972)-sum(Model!Z2753,Model!Z2920)</f>
        <v>1.409743909</v>
      </c>
      <c r="AB53" s="105">
        <f>sum(Model!AA2805,Model!AA2972)-sum(Model!AA2753,Model!AA2920)</f>
        <v>1.481331912</v>
      </c>
      <c r="AC53" s="105">
        <f>sum(Model!AB2805,Model!AB2972)-sum(Model!AB2753,Model!AB2920)</f>
        <v>1.554309959</v>
      </c>
      <c r="AD53" s="105">
        <f>sum(Model!AC2805,Model!AC2972)-sum(Model!AC2753,Model!AC2920)</f>
        <v>1.629024339</v>
      </c>
      <c r="AE53" s="105">
        <f>sum(Model!AD2805,Model!AD2972)-sum(Model!AD2753,Model!AD2920)</f>
        <v>1.705760879</v>
      </c>
      <c r="AF53" s="105">
        <f>sum(Model!AE2805,Model!AE2972)-sum(Model!AE2753,Model!AE2920)</f>
        <v>1.783780415</v>
      </c>
      <c r="AG53" s="105">
        <f>sum(Model!AF2805,Model!AF2972)-sum(Model!AF2753,Model!AF2920)</f>
        <v>1.863178032</v>
      </c>
      <c r="AH53" s="105">
        <f>sum(Model!AG2805,Model!AG2972)-sum(Model!AG2753,Model!AG2920)</f>
        <v>1.940914924</v>
      </c>
      <c r="AI53" s="105">
        <f>sum(Model!AH2805,Model!AH2972)-sum(Model!AH2753,Model!AH2920)</f>
        <v>2.023093782</v>
      </c>
      <c r="AJ53" s="105">
        <f>sum(Model!AI2805,Model!AI2972)-sum(Model!AI2753,Model!AI2920)</f>
        <v>2.103907728</v>
      </c>
      <c r="AK53" s="105">
        <f>sum(Model!AJ2805,Model!AJ2972)-sum(Model!AJ2753,Model!AJ2920)</f>
        <v>2.184506474</v>
      </c>
      <c r="AL53" s="105">
        <f>sum(Model!AK2805,Model!AK2972)-sum(Model!AK2753,Model!AK2920)</f>
        <v>2.270754501</v>
      </c>
      <c r="AM53" s="105">
        <f>sum(Model!AL2805,Model!AL2972)-sum(Model!AL2753,Model!AL2920)</f>
        <v>2.35814939</v>
      </c>
      <c r="AN53" s="105">
        <f>sum(Model!AM2805,Model!AM2972)-sum(Model!AM2753,Model!AM2920)</f>
        <v>2.444263181</v>
      </c>
      <c r="AO53" s="105">
        <f>sum(Model!AN2805,Model!AN2972)-sum(Model!AN2753,Model!AN2920)</f>
        <v>2.535202199</v>
      </c>
      <c r="AP53" s="105">
        <f>sum(Model!AO2805,Model!AO2972)-sum(Model!AO2753,Model!AO2920)</f>
        <v>2.626053086</v>
      </c>
      <c r="AQ53" s="105">
        <f>sum(Model!AP2805,Model!AP2972)-sum(Model!AP2753,Model!AP2920)</f>
        <v>2.717893463</v>
      </c>
      <c r="AR53" s="105">
        <f>sum(Model!AQ2805,Model!AQ2972)-sum(Model!AQ2753,Model!AQ2920)</f>
        <v>2.809002195</v>
      </c>
      <c r="AS53" s="105">
        <f>sum(Model!AR2805,Model!AR2972)-sum(Model!AR2753,Model!AR2920)</f>
        <v>2.902957864</v>
      </c>
      <c r="AT53" s="105">
        <f>sum(Model!AS2805,Model!AS2972)-sum(Model!AS2753,Model!AS2920)</f>
        <v>3.004371826</v>
      </c>
      <c r="AU53" s="105">
        <f>sum(Model!AT2805,Model!AT2972)-sum(Model!AT2753,Model!AT2920)</f>
        <v>3.111999236</v>
      </c>
      <c r="AV53" s="105">
        <f>sum(Model!AU2805,Model!AU2972)-sum(Model!AU2753,Model!AU2920)</f>
        <v>3.21624027</v>
      </c>
      <c r="AW53" s="105">
        <f>sum(Model!AV2805,Model!AV2972)-sum(Model!AV2753,Model!AV2920)</f>
        <v>3.323710787</v>
      </c>
      <c r="AX53" s="105">
        <f>sum(Model!AW2805,Model!AW2972)-sum(Model!AW2753,Model!AW2920)</f>
        <v>3.421627438</v>
      </c>
      <c r="AY53" s="105">
        <f>sum(Model!AX2805,Model!AX2972)-sum(Model!AX2753,Model!AX2920)</f>
        <v>3.525969303</v>
      </c>
      <c r="AZ53" s="105">
        <f>sum(Model!AY2805,Model!AY2972)-sum(Model!AY2753,Model!AY2920)</f>
        <v>3.632997389</v>
      </c>
      <c r="BA53" s="105">
        <f>sum(Model!AZ2805,Model!AZ2972)-sum(Model!AZ2753,Model!AZ2920)</f>
        <v>3.743211923</v>
      </c>
      <c r="BB53" s="105">
        <f>sum(Model!BA2805,Model!BA2972)-sum(Model!BA2753,Model!BA2920)</f>
        <v>3.855259243</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0.6710871205</v>
      </c>
      <c r="E55" s="132">
        <f>sum('Transportation and Industrial G'!C$35)*10^9*'Assumptions (O&amp;G Upstream)'!D$309/'Assumptions (O&amp;G Upstream)'!D$319/10^9*'Inflation GDP Population'!$S$18/'Inflation GDP Population'!C$18</f>
        <v>0.5157211909</v>
      </c>
      <c r="F55" s="132">
        <f>sum('Transportation and Industrial G'!D$35)*10^9*'Assumptions (O&amp;G Upstream)'!E$309/'Assumptions (O&amp;G Upstream)'!E$319/10^9*'Inflation GDP Population'!$S$18/'Inflation GDP Population'!D$18</f>
        <v>0.568118946</v>
      </c>
      <c r="G55" s="132">
        <f>sum('Transportation and Industrial G'!E$35)*10^9*'Assumptions (O&amp;G Upstream)'!F$309/'Assumptions (O&amp;G Upstream)'!F$319/10^9*'Inflation GDP Population'!$S$18/'Inflation GDP Population'!E$18</f>
        <v>0.6654311851</v>
      </c>
      <c r="H55" s="132">
        <f>sum('Transportation and Industrial G'!F$35)*10^9*'Assumptions (O&amp;G Upstream)'!G$309/'Assumptions (O&amp;G Upstream)'!G$319/10^9*'Inflation GDP Population'!$S$18/'Inflation GDP Population'!F$18</f>
        <v>0.9710022219</v>
      </c>
      <c r="I55" s="132">
        <f>sum('Transportation and Industrial G'!G$35)*10^9*'Assumptions (O&amp;G Upstream)'!H$309/'Assumptions (O&amp;G Upstream)'!H$319/10^9*'Inflation GDP Population'!$S$18/'Inflation GDP Population'!G$18</f>
        <v>1.337191813</v>
      </c>
      <c r="J55" s="132">
        <f>sum('Transportation and Industrial G'!H$35)*10^9*'Assumptions (O&amp;G Upstream)'!I$309/'Assumptions (O&amp;G Upstream)'!I$319/10^9*'Inflation GDP Population'!$S$18/'Inflation GDP Population'!H$18</f>
        <v>1.525420547</v>
      </c>
      <c r="K55" s="132">
        <f>sum('Transportation and Industrial G'!I$35)*10^9*'Assumptions (O&amp;G Upstream)'!J$309/'Assumptions (O&amp;G Upstream)'!J$319/10^9*'Inflation GDP Population'!$S$18/'Inflation GDP Population'!I$18</f>
        <v>1.84706413</v>
      </c>
      <c r="L55" s="132">
        <f>sum('Transportation and Industrial G'!J$35)*10^9*'Assumptions (O&amp;G Upstream)'!K$309/'Assumptions (O&amp;G Upstream)'!K$319/10^9*'Inflation GDP Population'!$S$18/'Inflation GDP Population'!J$18</f>
        <v>2.202301686</v>
      </c>
      <c r="M55" s="132">
        <f>sum('Transportation and Industrial G'!K$35)*10^9*'Assumptions (O&amp;G Upstream)'!L$309/'Assumptions (O&amp;G Upstream)'!L$319/10^9*'Inflation GDP Population'!$S$18/'Inflation GDP Population'!K$18</f>
        <v>1.073153964</v>
      </c>
      <c r="N55" s="132">
        <f>sum('Transportation and Industrial G'!L$35)*10^9*'Assumptions (O&amp;G Upstream)'!M$309/'Assumptions (O&amp;G Upstream)'!M$319/10^9*'Inflation GDP Population'!$S$18/'Inflation GDP Population'!L$18</f>
        <v>1.467654004</v>
      </c>
      <c r="O55" s="132">
        <f>sum('Transportation and Industrial G'!M$35)*10^9*'Assumptions (O&amp;G Upstream)'!N$309/'Assumptions (O&amp;G Upstream)'!N$319/10^9*'Inflation GDP Population'!$S$18/'Inflation GDP Population'!M$18</f>
        <v>1.824851638</v>
      </c>
      <c r="P55" s="132">
        <f>sum('Transportation and Industrial G'!N$35)*10^9*'Assumptions (O&amp;G Upstream)'!O$309/'Assumptions (O&amp;G Upstream)'!O$319/10^9*'Inflation GDP Population'!$S$18/'Inflation GDP Population'!N$18</f>
        <v>1.749765519</v>
      </c>
      <c r="Q55" s="132">
        <f>sum('Transportation and Industrial G'!O$35)*10^9*'Assumptions (O&amp;G Upstream)'!P$309/'Assumptions (O&amp;G Upstream)'!P$319/10^9*'Inflation GDP Population'!$S$18/'Inflation GDP Population'!O$18</f>
        <v>1.758119064</v>
      </c>
      <c r="R55" s="132">
        <f>sum('Transportation and Industrial G'!P$35)*10^9*'Assumptions (O&amp;G Upstream)'!Q$309/'Assumptions (O&amp;G Upstream)'!Q$319/10^9*'Inflation GDP Population'!$S$18/'Inflation GDP Population'!P$18</f>
        <v>1.606827154</v>
      </c>
      <c r="S55" s="132">
        <f>sum('Transportation and Industrial G'!Q$35)*10^9*'Assumptions (O&amp;G Upstream)'!R$309/'Assumptions (O&amp;G Upstream)'!R$319/10^9*'Inflation GDP Population'!$S$18/'Inflation GDP Population'!Q$18</f>
        <v>0.808242145</v>
      </c>
      <c r="T55" s="132">
        <f>sum('Transportation and Industrial G'!R$35)*10^9*'Assumptions (O&amp;G Upstream)'!S$309/'Assumptions (O&amp;G Upstream)'!S$319/10^9*'Inflation GDP Population'!$S$18/'Inflation GDP Population'!R$18</f>
        <v>0.7755055706</v>
      </c>
      <c r="U55" s="132">
        <f>sum('Transportation and Industrial G'!S$35)*10^9*'Assumptions (O&amp;G Upstream)'!T$309/'Assumptions (O&amp;G Upstream)'!T$319/10^9*'Inflation GDP Population'!$S$18/'Inflation GDP Population'!S$18</f>
        <v>0.9214808726</v>
      </c>
      <c r="V55" s="132">
        <f>sum('Transportation and Industrial G'!T$35)*10^9*'Assumptions (O&amp;G Upstream)'!U$309/'Assumptions (O&amp;G Upstream)'!U$319/10^9*'Inflation GDP Population'!$S$18/'Inflation GDP Population'!T$18</f>
        <v>1.165977149</v>
      </c>
      <c r="W55" s="132">
        <f>sum('Transportation and Industrial G'!U$35)*10^9*'Assumptions (O&amp;G Upstream)'!V$309/'Assumptions (O&amp;G Upstream)'!V$319/10^9*'Inflation GDP Population'!$S$18/'Inflation GDP Population'!U$18</f>
        <v>1.241950296</v>
      </c>
      <c r="X55" s="132">
        <f>sum('Transportation and Industrial G'!V$35)*10^9*'Assumptions (O&amp;G Upstream)'!W$309/'Assumptions (O&amp;G Upstream)'!W$319/10^9*'Inflation GDP Population'!$S$18/'Inflation GDP Population'!V$18</f>
        <v>1.301595459</v>
      </c>
      <c r="Y55" s="132">
        <f>sum('Transportation and Industrial G'!W$35)*10^9*'Assumptions (O&amp;G Upstream)'!X$309/'Assumptions (O&amp;G Upstream)'!X$319/10^9*'Inflation GDP Population'!$S$18/'Inflation GDP Population'!W$18</f>
        <v>1.355371394</v>
      </c>
      <c r="Z55" s="132">
        <f>sum('Transportation and Industrial G'!X$35)*10^9*'Assumptions (O&amp;G Upstream)'!Y$309/'Assumptions (O&amp;G Upstream)'!Y$319/10^9*'Inflation GDP Population'!$S$18/'Inflation GDP Population'!X$18</f>
        <v>1.365766064</v>
      </c>
      <c r="AA55" s="132">
        <f>sum('Transportation and Industrial G'!Y$35)*10^9*'Assumptions (O&amp;G Upstream)'!Z$309/'Assumptions (O&amp;G Upstream)'!Z$319/10^9*'Inflation GDP Population'!$S$18/'Inflation GDP Population'!Y$18</f>
        <v>1.420108054</v>
      </c>
      <c r="AB55" s="132">
        <f>sum('Transportation and Industrial G'!Z$35)*10^9*'Assumptions (O&amp;G Upstream)'!AA$309/'Assumptions (O&amp;G Upstream)'!AA$319/10^9*'Inflation GDP Population'!$S$18/'Inflation GDP Population'!Z$18</f>
        <v>1.504792874</v>
      </c>
      <c r="AC55" s="132">
        <f>sum('Transportation and Industrial G'!AA$35)*10^9*'Assumptions (O&amp;G Upstream)'!AB$309/'Assumptions (O&amp;G Upstream)'!AB$319/10^9*'Inflation GDP Population'!$S$18/'Inflation GDP Population'!AA$18</f>
        <v>1.582370778</v>
      </c>
      <c r="AD55" s="132">
        <f>sum('Transportation and Industrial G'!AB$35)*10^9*'Assumptions (O&amp;G Upstream)'!AC$309/'Assumptions (O&amp;G Upstream)'!AC$319/10^9*'Inflation GDP Population'!$S$18/'Inflation GDP Population'!AB$18</f>
        <v>1.649324932</v>
      </c>
      <c r="AE55" s="132">
        <f>sum('Transportation and Industrial G'!AC$35)*10^9*'Assumptions (O&amp;G Upstream)'!AD$309/'Assumptions (O&amp;G Upstream)'!AD$319/10^9*'Inflation GDP Population'!$S$18/'Inflation GDP Population'!AC$18</f>
        <v>1.721346894</v>
      </c>
      <c r="AF55" s="132">
        <f>sum('Transportation and Industrial G'!AD$35)*10^9*'Assumptions (O&amp;G Upstream)'!AE$309/'Assumptions (O&amp;G Upstream)'!AE$319/10^9*'Inflation GDP Population'!$S$18/'Inflation GDP Population'!AD$18</f>
        <v>1.781982738</v>
      </c>
      <c r="AG55" s="132">
        <f>sum('Transportation and Industrial G'!AE$35)*10^9*'Assumptions (O&amp;G Upstream)'!AF$309/'Assumptions (O&amp;G Upstream)'!AF$319/10^9*'Inflation GDP Population'!$S$18/'Inflation GDP Population'!AE$18</f>
        <v>1.847578642</v>
      </c>
      <c r="AH55" s="132">
        <f>sum('Transportation and Industrial G'!AF$35)*10^9*'Assumptions (O&amp;G Upstream)'!AG$309/'Assumptions (O&amp;G Upstream)'!AG$319/10^9*'Inflation GDP Population'!$S$18/'Inflation GDP Population'!AF$18</f>
        <v>1.901793207</v>
      </c>
      <c r="AI55" s="132">
        <f>sum('Transportation and Industrial G'!AG$35)*10^9*'Assumptions (O&amp;G Upstream)'!AH$309/'Assumptions (O&amp;G Upstream)'!AH$319/10^9*'Inflation GDP Population'!$S$18/'Inflation GDP Population'!AG$18</f>
        <v>1.967268599</v>
      </c>
      <c r="AJ55" s="132">
        <f>sum('Transportation and Industrial G'!AH$35)*10^9*'Assumptions (O&amp;G Upstream)'!AI$309/'Assumptions (O&amp;G Upstream)'!AI$319/10^9*'Inflation GDP Population'!$S$18/'Inflation GDP Population'!AH$18</f>
        <v>2.01796973</v>
      </c>
      <c r="AK55" s="132">
        <f>sum('Transportation and Industrial G'!AI$35)*10^9*'Assumptions (O&amp;G Upstream)'!AJ$309/'Assumptions (O&amp;G Upstream)'!AJ$319/10^9*'Inflation GDP Population'!$S$18/'Inflation GDP Population'!AI$18</f>
        <v>2.104917145</v>
      </c>
      <c r="AL55" s="132">
        <f>sum('Transportation and Industrial G'!AJ$35)*10^9*'Assumptions (O&amp;G Upstream)'!AK$309/'Assumptions (O&amp;G Upstream)'!AK$319/10^9*'Inflation GDP Population'!$S$18/'Inflation GDP Population'!AJ$18</f>
        <v>2.146245216</v>
      </c>
      <c r="AM55" s="132">
        <f>sum('Transportation and Industrial G'!AK$35)*10^9*'Assumptions (O&amp;G Upstream)'!AL$309/'Assumptions (O&amp;G Upstream)'!AL$319/10^9*'Inflation GDP Population'!$S$18/'Inflation GDP Population'!AK$18</f>
        <v>2.209936484</v>
      </c>
      <c r="AN55" s="132">
        <f>sum('Transportation and Industrial G'!AL$35)*10^9*'Assumptions (O&amp;G Upstream)'!AM$309/'Assumptions (O&amp;G Upstream)'!AM$319/10^9*'Inflation GDP Population'!$S$18/'Inflation GDP Population'!AL$18</f>
        <v>2.284111394</v>
      </c>
      <c r="AO55" s="132">
        <f>sum('Transportation and Industrial G'!AM$35)*10^9*'Assumptions (O&amp;G Upstream)'!AN$309/'Assumptions (O&amp;G Upstream)'!AN$319/10^9*'Inflation GDP Population'!$S$18/'Inflation GDP Population'!AM$18</f>
        <v>2.306063761</v>
      </c>
      <c r="AP55" s="132">
        <f>sum('Transportation and Industrial G'!AN$35)*10^9*'Assumptions (O&amp;G Upstream)'!AO$309/'Assumptions (O&amp;G Upstream)'!AO$319/10^9*'Inflation GDP Population'!$S$18/'Inflation GDP Population'!AN$18</f>
        <v>2.364381419</v>
      </c>
      <c r="AQ55" s="132">
        <f>sum('Transportation and Industrial G'!AO$35)*10^9*'Assumptions (O&amp;G Upstream)'!AP$309/'Assumptions (O&amp;G Upstream)'!AP$319/10^9*'Inflation GDP Population'!$S$18/'Inflation GDP Population'!AO$18</f>
        <v>2.413335338</v>
      </c>
      <c r="AR55" s="132">
        <f>sum('Transportation and Industrial G'!AP$35)*10^9*'Assumptions (O&amp;G Upstream)'!AQ$309/'Assumptions (O&amp;G Upstream)'!AQ$319/10^9*'Inflation GDP Population'!$S$18/'Inflation GDP Population'!AP$18</f>
        <v>2.480569966</v>
      </c>
      <c r="AS55" s="132">
        <f>sum('Transportation and Industrial G'!AQ$35)*10^9*'Assumptions (O&amp;G Upstream)'!AR$309/'Assumptions (O&amp;G Upstream)'!AR$319/10^9*'Inflation GDP Population'!$S$18/'Inflation GDP Population'!AQ$18</f>
        <v>2.528040133</v>
      </c>
      <c r="AT55" s="132">
        <f>sum('Transportation and Industrial G'!AR$35)*10^9*'Assumptions (O&amp;G Upstream)'!AS$309/'Assumptions (O&amp;G Upstream)'!AS$319/10^9*'Inflation GDP Population'!$S$18/'Inflation GDP Population'!AR$18</f>
        <v>2.595595333</v>
      </c>
      <c r="AU55" s="132">
        <f>sum('Transportation and Industrial G'!AS$35)*10^9*'Assumptions (O&amp;G Upstream)'!AT$309/'Assumptions (O&amp;G Upstream)'!AT$319/10^9*'Inflation GDP Population'!$S$18/'Inflation GDP Population'!AS$18</f>
        <v>2.63734951</v>
      </c>
      <c r="AV55" s="132">
        <f>sum('Transportation and Industrial G'!AT$35)*10^9*'Assumptions (O&amp;G Upstream)'!AU$309/'Assumptions (O&amp;G Upstream)'!AU$319/10^9*'Inflation GDP Population'!$S$18/'Inflation GDP Population'!AT$18</f>
        <v>2.686819472</v>
      </c>
      <c r="AW55" s="132">
        <f>sum('Transportation and Industrial G'!AU$35)*10^9*'Assumptions (O&amp;G Upstream)'!AV$309/'Assumptions (O&amp;G Upstream)'!AV$319/10^9*'Inflation GDP Population'!$S$18/'Inflation GDP Population'!AU$18</f>
        <v>2.737540084</v>
      </c>
      <c r="AX55" s="132">
        <f>sum('Transportation and Industrial G'!AV$35)*10^9*'Assumptions (O&amp;G Upstream)'!AW$309/'Assumptions (O&amp;G Upstream)'!AW$319/10^9*'Inflation GDP Population'!$S$18/'Inflation GDP Population'!AV$18</f>
        <v>2.78401614</v>
      </c>
      <c r="AY55" s="132">
        <f>sum('Transportation and Industrial G'!AW$35)*10^9*'Assumptions (O&amp;G Upstream)'!AX$309/'Assumptions (O&amp;G Upstream)'!AX$319/10^9*'Inflation GDP Population'!$S$18/'Inflation GDP Population'!AW$18</f>
        <v>2.830224893</v>
      </c>
      <c r="AZ55" s="132">
        <f>sum('Transportation and Industrial G'!AX$35)*10^9*'Assumptions (O&amp;G Upstream)'!AY$309/'Assumptions (O&amp;G Upstream)'!AY$319/10^9*'Inflation GDP Population'!$S$18/'Inflation GDP Population'!AX$18</f>
        <v>2.87776563</v>
      </c>
      <c r="BA55" s="132">
        <f>sum('Transportation and Industrial G'!AY$35)*10^9*'Assumptions (O&amp;G Upstream)'!AZ$309/'Assumptions (O&amp;G Upstream)'!AZ$319/10^9*'Inflation GDP Population'!$S$18/'Inflation GDP Population'!AY$18</f>
        <v>2.919957302</v>
      </c>
      <c r="BB55" s="132">
        <f>sum('Transportation and Industrial G'!AZ$35)*10^9*'Assumptions (O&amp;G Upstream)'!BA$309/'Assumptions (O&amp;G Upstream)'!BA$319/10^9*'Inflation GDP Population'!$S$18/'Inflation GDP Population'!AZ$18</f>
        <v>2.960656677</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0.07263144249</v>
      </c>
      <c r="E56" s="132">
        <f>sum('Transportation and Industrial G'!C$34)*10^9*'Assumptions (O&amp;G Upstream)'!D$309/'Assumptions (O&amp;G Upstream)'!D$319/10^9*'Inflation GDP Population'!$S$18/'Inflation GDP Population'!C$18</f>
        <v>0.06815642646</v>
      </c>
      <c r="F56" s="132">
        <f>sum('Transportation and Industrial G'!D$34)*10^9*'Assumptions (O&amp;G Upstream)'!E$309/'Assumptions (O&amp;G Upstream)'!E$319/10^9*'Inflation GDP Population'!$S$18/'Inflation GDP Population'!D$18</f>
        <v>0.07460026803</v>
      </c>
      <c r="G56" s="132">
        <f>sum('Transportation and Industrial G'!E$34)*10^9*'Assumptions (O&amp;G Upstream)'!F$309/'Assumptions (O&amp;G Upstream)'!F$319/10^9*'Inflation GDP Population'!$S$18/'Inflation GDP Population'!E$18</f>
        <v>0.07940448771</v>
      </c>
      <c r="H56" s="132">
        <f>sum('Transportation and Industrial G'!F$34)*10^9*'Assumptions (O&amp;G Upstream)'!G$309/'Assumptions (O&amp;G Upstream)'!G$319/10^9*'Inflation GDP Population'!$S$18/'Inflation GDP Population'!F$18</f>
        <v>0.07184466145</v>
      </c>
      <c r="I56" s="132">
        <f>sum('Transportation and Industrial G'!G$34)*10^9*'Assumptions (O&amp;G Upstream)'!H$309/'Assumptions (O&amp;G Upstream)'!H$319/10^9*'Inflation GDP Population'!$S$18/'Inflation GDP Population'!G$18</f>
        <v>0.1100715194</v>
      </c>
      <c r="J56" s="132">
        <f>sum('Transportation and Industrial G'!H$34)*10^9*'Assumptions (O&amp;G Upstream)'!I$309/'Assumptions (O&amp;G Upstream)'!I$319/10^9*'Inflation GDP Population'!$S$18/'Inflation GDP Population'!H$18</f>
        <v>0.104991437</v>
      </c>
      <c r="K56" s="132">
        <f>sum('Transportation and Industrial G'!I$34)*10^9*'Assumptions (O&amp;G Upstream)'!J$309/'Assumptions (O&amp;G Upstream)'!J$319/10^9*'Inflation GDP Population'!$S$18/'Inflation GDP Population'!I$18</f>
        <v>0.1093278739</v>
      </c>
      <c r="L56" s="132">
        <f>sum('Transportation and Industrial G'!J$34)*10^9*'Assumptions (O&amp;G Upstream)'!K$309/'Assumptions (O&amp;G Upstream)'!K$319/10^9*'Inflation GDP Population'!$S$18/'Inflation GDP Population'!J$18</f>
        <v>0.2776478945</v>
      </c>
      <c r="M56" s="132">
        <f>sum('Transportation and Industrial G'!K$34)*10^9*'Assumptions (O&amp;G Upstream)'!L$309/'Assumptions (O&amp;G Upstream)'!L$319/10^9*'Inflation GDP Population'!$S$18/'Inflation GDP Population'!K$18</f>
        <v>0.113206068</v>
      </c>
      <c r="N56" s="132">
        <f>sum('Transportation and Industrial G'!L$34)*10^9*'Assumptions (O&amp;G Upstream)'!M$309/'Assumptions (O&amp;G Upstream)'!M$319/10^9*'Inflation GDP Population'!$S$18/'Inflation GDP Population'!L$18</f>
        <v>0.1811634212</v>
      </c>
      <c r="O56" s="132">
        <f>sum('Transportation and Industrial G'!M$34)*10^9*'Assumptions (O&amp;G Upstream)'!N$309/'Assumptions (O&amp;G Upstream)'!N$319/10^9*'Inflation GDP Population'!$S$18/'Inflation GDP Population'!M$18</f>
        <v>0.2078849364</v>
      </c>
      <c r="P56" s="132">
        <f>sum('Transportation and Industrial G'!N$34)*10^9*'Assumptions (O&amp;G Upstream)'!O$309/'Assumptions (O&amp;G Upstream)'!O$319/10^9*'Inflation GDP Population'!$S$18/'Inflation GDP Population'!N$18</f>
        <v>0.2002855353</v>
      </c>
      <c r="Q56" s="132">
        <f>sum('Transportation and Industrial G'!O$34)*10^9*'Assumptions (O&amp;G Upstream)'!P$309/'Assumptions (O&amp;G Upstream)'!P$319/10^9*'Inflation GDP Population'!$S$18/'Inflation GDP Population'!O$18</f>
        <v>0.1926264894</v>
      </c>
      <c r="R56" s="132">
        <f>sum('Transportation and Industrial G'!P$34)*10^9*'Assumptions (O&amp;G Upstream)'!Q$309/'Assumptions (O&amp;G Upstream)'!Q$319/10^9*'Inflation GDP Population'!$S$18/'Inflation GDP Population'!P$18</f>
        <v>0.1861364095</v>
      </c>
      <c r="S56" s="132">
        <f>sum('Transportation and Industrial G'!Q$34)*10^9*'Assumptions (O&amp;G Upstream)'!R$309/'Assumptions (O&amp;G Upstream)'!R$319/10^9*'Inflation GDP Population'!$S$18/'Inflation GDP Population'!Q$18</f>
        <v>0.1906923709</v>
      </c>
      <c r="T56" s="132">
        <f>sum('Transportation and Industrial G'!R$34)*10^9*'Assumptions (O&amp;G Upstream)'!S$309/'Assumptions (O&amp;G Upstream)'!S$319/10^9*'Inflation GDP Population'!$S$18/'Inflation GDP Population'!R$18</f>
        <v>0.1615002834</v>
      </c>
      <c r="U56" s="132">
        <f>sum('Transportation and Industrial G'!S$34)*10^9*'Assumptions (O&amp;G Upstream)'!T$309/'Assumptions (O&amp;G Upstream)'!T$319/10^9*'Inflation GDP Population'!$S$18/'Inflation GDP Population'!S$18</f>
        <v>0.1847851889</v>
      </c>
      <c r="V56" s="132">
        <f>sum('Transportation and Industrial G'!T$34)*10^9*'Assumptions (O&amp;G Upstream)'!U$309/'Assumptions (O&amp;G Upstream)'!U$319/10^9*'Inflation GDP Population'!$S$18/'Inflation GDP Population'!T$18</f>
        <v>0.2316723709</v>
      </c>
      <c r="W56" s="132">
        <f>sum('Transportation and Industrial G'!U$34)*10^9*'Assumptions (O&amp;G Upstream)'!V$309/'Assumptions (O&amp;G Upstream)'!V$319/10^9*'Inflation GDP Population'!$S$18/'Inflation GDP Population'!U$18</f>
        <v>0.2445424225</v>
      </c>
      <c r="X56" s="132">
        <f>sum('Transportation and Industrial G'!V$34)*10^9*'Assumptions (O&amp;G Upstream)'!W$309/'Assumptions (O&amp;G Upstream)'!W$319/10^9*'Inflation GDP Population'!$S$18/'Inflation GDP Population'!V$18</f>
        <v>0.254011057</v>
      </c>
      <c r="Y56" s="132">
        <f>sum('Transportation and Industrial G'!W$34)*10^9*'Assumptions (O&amp;G Upstream)'!X$309/'Assumptions (O&amp;G Upstream)'!X$319/10^9*'Inflation GDP Population'!$S$18/'Inflation GDP Population'!W$18</f>
        <v>0.2621928087</v>
      </c>
      <c r="Z56" s="132">
        <f>sum('Transportation and Industrial G'!X$34)*10^9*'Assumptions (O&amp;G Upstream)'!Y$309/'Assumptions (O&amp;G Upstream)'!Y$319/10^9*'Inflation GDP Population'!$S$18/'Inflation GDP Population'!X$18</f>
        <v>0.2619282911</v>
      </c>
      <c r="AA56" s="132">
        <f>sum('Transportation and Industrial G'!Y$34)*10^9*'Assumptions (O&amp;G Upstream)'!Z$309/'Assumptions (O&amp;G Upstream)'!Z$319/10^9*'Inflation GDP Population'!$S$18/'Inflation GDP Population'!Y$18</f>
        <v>0.2700395918</v>
      </c>
      <c r="AB56" s="132">
        <f>sum('Transportation and Industrial G'!Z$34)*10^9*'Assumptions (O&amp;G Upstream)'!AA$309/'Assumptions (O&amp;G Upstream)'!AA$319/10^9*'Inflation GDP Population'!$S$18/'Inflation GDP Population'!Z$18</f>
        <v>0.2837511807</v>
      </c>
      <c r="AC56" s="132">
        <f>sum('Transportation and Industrial G'!AA$34)*10^9*'Assumptions (O&amp;G Upstream)'!AB$309/'Assumptions (O&amp;G Upstream)'!AB$319/10^9*'Inflation GDP Population'!$S$18/'Inflation GDP Population'!AA$18</f>
        <v>0.2959223071</v>
      </c>
      <c r="AD56" s="132">
        <f>sum('Transportation and Industrial G'!AB$34)*10^9*'Assumptions (O&amp;G Upstream)'!AC$309/'Assumptions (O&amp;G Upstream)'!AC$319/10^9*'Inflation GDP Population'!$S$18/'Inflation GDP Population'!AB$18</f>
        <v>0.3059401518</v>
      </c>
      <c r="AE56" s="132">
        <f>sum('Transportation and Industrial G'!AC$34)*10^9*'Assumptions (O&amp;G Upstream)'!AD$309/'Assumptions (O&amp;G Upstream)'!AD$319/10^9*'Inflation GDP Population'!$S$18/'Inflation GDP Population'!AC$18</f>
        <v>0.3167455439</v>
      </c>
      <c r="AF56" s="132">
        <f>sum('Transportation and Industrial G'!AD$34)*10^9*'Assumptions (O&amp;G Upstream)'!AE$309/'Assumptions (O&amp;G Upstream)'!AE$319/10^9*'Inflation GDP Population'!$S$18/'Inflation GDP Population'!AD$18</f>
        <v>0.3253174168</v>
      </c>
      <c r="AG56" s="132">
        <f>sum('Transportation and Industrial G'!AE$34)*10^9*'Assumptions (O&amp;G Upstream)'!AF$309/'Assumptions (O&amp;G Upstream)'!AF$319/10^9*'Inflation GDP Population'!$S$18/'Inflation GDP Population'!AE$18</f>
        <v>0.3346702798</v>
      </c>
      <c r="AH56" s="132">
        <f>sum('Transportation and Industrial G'!AF$34)*10^9*'Assumptions (O&amp;G Upstream)'!AG$309/'Assumptions (O&amp;G Upstream)'!AG$319/10^9*'Inflation GDP Population'!$S$18/'Inflation GDP Population'!AF$18</f>
        <v>0.3418498954</v>
      </c>
      <c r="AI56" s="132">
        <f>sum('Transportation and Industrial G'!AG$34)*10^9*'Assumptions (O&amp;G Upstream)'!AH$309/'Assumptions (O&amp;G Upstream)'!AH$319/10^9*'Inflation GDP Population'!$S$18/'Inflation GDP Population'!AG$18</f>
        <v>0.3509459457</v>
      </c>
      <c r="AJ56" s="132">
        <f>sum('Transportation and Industrial G'!AH$34)*10^9*'Assumptions (O&amp;G Upstream)'!AI$309/'Assumptions (O&amp;G Upstream)'!AI$319/10^9*'Inflation GDP Population'!$S$18/'Inflation GDP Population'!AH$18</f>
        <v>0.357306598</v>
      </c>
      <c r="AK56" s="132">
        <f>sum('Transportation and Industrial G'!AI$34)*10^9*'Assumptions (O&amp;G Upstream)'!AJ$309/'Assumptions (O&amp;G Upstream)'!AJ$319/10^9*'Inflation GDP Population'!$S$18/'Inflation GDP Population'!AI$18</f>
        <v>0.3699607069</v>
      </c>
      <c r="AL56" s="132">
        <f>sum('Transportation and Industrial G'!AJ$34)*10^9*'Assumptions (O&amp;G Upstream)'!AK$309/'Assumptions (O&amp;G Upstream)'!AK$319/10^9*'Inflation GDP Population'!$S$18/'Inflation GDP Population'!AJ$18</f>
        <v>0.3744876849</v>
      </c>
      <c r="AM56" s="132">
        <f>sum('Transportation and Industrial G'!AK$34)*10^9*'Assumptions (O&amp;G Upstream)'!AL$309/'Assumptions (O&amp;G Upstream)'!AL$319/10^9*'Inflation GDP Population'!$S$18/'Inflation GDP Population'!AK$18</f>
        <v>0.3828406446</v>
      </c>
      <c r="AN56" s="132">
        <f>sum('Transportation and Industrial G'!AL$34)*10^9*'Assumptions (O&amp;G Upstream)'!AM$309/'Assumptions (O&amp;G Upstream)'!AM$319/10^9*'Inflation GDP Population'!$S$18/'Inflation GDP Population'!AL$18</f>
        <v>0.3928955299</v>
      </c>
      <c r="AO56" s="132">
        <f>sum('Transportation and Industrial G'!AM$34)*10^9*'Assumptions (O&amp;G Upstream)'!AN$309/'Assumptions (O&amp;G Upstream)'!AN$319/10^9*'Inflation GDP Population'!$S$18/'Inflation GDP Population'!AM$18</f>
        <v>0.3939066329</v>
      </c>
      <c r="AP56" s="132">
        <f>sum('Transportation and Industrial G'!AN$34)*10^9*'Assumptions (O&amp;G Upstream)'!AO$309/'Assumptions (O&amp;G Upstream)'!AO$319/10^9*'Inflation GDP Population'!$S$18/'Inflation GDP Population'!AN$18</f>
        <v>0.4010896352</v>
      </c>
      <c r="AQ56" s="132">
        <f>sum('Transportation and Industrial G'!AO$34)*10^9*'Assumptions (O&amp;G Upstream)'!AP$309/'Assumptions (O&amp;G Upstream)'!AP$319/10^9*'Inflation GDP Population'!$S$18/'Inflation GDP Population'!AO$18</f>
        <v>0.4066140593</v>
      </c>
      <c r="AR56" s="132">
        <f>sum('Transportation and Industrial G'!AP$34)*10^9*'Assumptions (O&amp;G Upstream)'!AQ$309/'Assumptions (O&amp;G Upstream)'!AQ$319/10^9*'Inflation GDP Population'!$S$18/'Inflation GDP Population'!AP$18</f>
        <v>0.4151404925</v>
      </c>
      <c r="AS56" s="132">
        <f>sum('Transportation and Industrial G'!AQ$34)*10^9*'Assumptions (O&amp;G Upstream)'!AR$309/'Assumptions (O&amp;G Upstream)'!AR$319/10^9*'Inflation GDP Population'!$S$18/'Inflation GDP Population'!AQ$18</f>
        <v>0.4202848732</v>
      </c>
      <c r="AT56" s="132">
        <f>sum('Transportation and Industrial G'!AR$34)*10^9*'Assumptions (O&amp;G Upstream)'!AS$309/'Assumptions (O&amp;G Upstream)'!AS$319/10^9*'Inflation GDP Population'!$S$18/'Inflation GDP Population'!AR$18</f>
        <v>0.4286960402</v>
      </c>
      <c r="AU56" s="132">
        <f>sum('Transportation and Industrial G'!AS$34)*10^9*'Assumptions (O&amp;G Upstream)'!AT$309/'Assumptions (O&amp;G Upstream)'!AT$319/10^9*'Inflation GDP Population'!$S$18/'Inflation GDP Population'!AS$18</f>
        <v>0.4327814429</v>
      </c>
      <c r="AV56" s="132">
        <f>sum('Transportation and Industrial G'!AT$34)*10^9*'Assumptions (O&amp;G Upstream)'!AU$309/'Assumptions (O&amp;G Upstream)'!AU$319/10^9*'Inflation GDP Population'!$S$18/'Inflation GDP Population'!AT$18</f>
        <v>0.4380895775</v>
      </c>
      <c r="AW56" s="132">
        <f>sum('Transportation and Industrial G'!AU$34)*10^9*'Assumptions (O&amp;G Upstream)'!AV$309/'Assumptions (O&amp;G Upstream)'!AV$319/10^9*'Inflation GDP Population'!$S$18/'Inflation GDP Population'!AU$18</f>
        <v>0.443550161</v>
      </c>
      <c r="AX56" s="132">
        <f>sum('Transportation and Industrial G'!AV$34)*10^9*'Assumptions (O&amp;G Upstream)'!AW$309/'Assumptions (O&amp;G Upstream)'!AW$319/10^9*'Inflation GDP Population'!$S$18/'Inflation GDP Population'!AV$18</f>
        <v>0.4482759771</v>
      </c>
      <c r="AY56" s="132">
        <f>sum('Transportation and Industrial G'!AW$34)*10^9*'Assumptions (O&amp;G Upstream)'!AX$309/'Assumptions (O&amp;G Upstream)'!AX$319/10^9*'Inflation GDP Population'!$S$18/'Inflation GDP Population'!AW$18</f>
        <v>0.4529175009</v>
      </c>
      <c r="AZ56" s="132">
        <f>sum('Transportation and Industrial G'!AX$34)*10^9*'Assumptions (O&amp;G Upstream)'!AY$309/'Assumptions (O&amp;G Upstream)'!AY$319/10^9*'Inflation GDP Population'!$S$18/'Inflation GDP Population'!AX$18</f>
        <v>0.4577310177</v>
      </c>
      <c r="BA56" s="132">
        <f>sum('Transportation and Industrial G'!AY$34)*10^9*'Assumptions (O&amp;G Upstream)'!AZ$309/'Assumptions (O&amp;G Upstream)'!AZ$319/10^9*'Inflation GDP Population'!$S$18/'Inflation GDP Population'!AY$18</f>
        <v>0.461657489</v>
      </c>
      <c r="BB56" s="132">
        <f>sum('Transportation and Industrial G'!AZ$34)*10^9*'Assumptions (O&amp;G Upstream)'!BA$309/'Assumptions (O&amp;G Upstream)'!BA$319/10^9*'Inflation GDP Population'!$S$18/'Inflation GDP Population'!AZ$18</f>
        <v>0.465319207</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4.472005187</v>
      </c>
      <c r="E57" s="132">
        <f>sum('Transportation and Industrial G'!C$31:C$32)*10^9*'Assumptions (O&amp;G Upstream)'!D$309/'Assumptions (O&amp;G Upstream)'!D$319/10^9*'Inflation GDP Population'!$S$18/'Inflation GDP Population'!C$18</f>
        <v>3.852406472</v>
      </c>
      <c r="F57" s="132">
        <f>sum('Transportation and Industrial G'!D$31:D$32)*10^9*'Assumptions (O&amp;G Upstream)'!E$309/'Assumptions (O&amp;G Upstream)'!E$319/10^9*'Inflation GDP Population'!$S$18/'Inflation GDP Population'!D$18</f>
        <v>3.883902653</v>
      </c>
      <c r="G57" s="132">
        <f>sum('Transportation and Industrial G'!E$31:E$32)*10^9*'Assumptions (O&amp;G Upstream)'!F$309/'Assumptions (O&amp;G Upstream)'!F$319/10^9*'Inflation GDP Population'!$S$18/'Inflation GDP Population'!E$18</f>
        <v>4.684206224</v>
      </c>
      <c r="H57" s="132">
        <f>sum('Transportation and Industrial G'!F$31:F$32)*10^9*'Assumptions (O&amp;G Upstream)'!G$309/'Assumptions (O&amp;G Upstream)'!G$319/10^9*'Inflation GDP Population'!$S$18/'Inflation GDP Population'!F$18</f>
        <v>6.272008055</v>
      </c>
      <c r="I57" s="132">
        <f>sum('Transportation and Industrial G'!G$31:G$32)*10^9*'Assumptions (O&amp;G Upstream)'!H$309/'Assumptions (O&amp;G Upstream)'!H$319/10^9*'Inflation GDP Population'!$S$18/'Inflation GDP Population'!G$18</f>
        <v>8.5438318</v>
      </c>
      <c r="J57" s="132">
        <f>sum('Transportation and Industrial G'!H$31:H$32)*10^9*'Assumptions (O&amp;G Upstream)'!I$309/'Assumptions (O&amp;G Upstream)'!I$319/10^9*'Inflation GDP Population'!$S$18/'Inflation GDP Population'!H$18</f>
        <v>10.00722197</v>
      </c>
      <c r="K57" s="132">
        <f>sum('Transportation and Industrial G'!I$31:I$32)*10^9*'Assumptions (O&amp;G Upstream)'!J$309/'Assumptions (O&amp;G Upstream)'!J$319/10^9*'Inflation GDP Population'!$S$18/'Inflation GDP Population'!I$18</f>
        <v>10.48393711</v>
      </c>
      <c r="L57" s="132">
        <f>sum('Transportation and Industrial G'!J$31:J$32)*10^9*'Assumptions (O&amp;G Upstream)'!K$309/'Assumptions (O&amp;G Upstream)'!K$319/10^9*'Inflation GDP Population'!$S$18/'Inflation GDP Population'!J$18</f>
        <v>13.09221895</v>
      </c>
      <c r="M57" s="132">
        <f>sum('Transportation and Industrial G'!K$31:K$32)*10^9*'Assumptions (O&amp;G Upstream)'!L$309/'Assumptions (O&amp;G Upstream)'!L$319/10^9*'Inflation GDP Population'!$S$18/'Inflation GDP Population'!K$18</f>
        <v>7.701510363</v>
      </c>
      <c r="N57" s="132">
        <f>sum('Transportation and Industrial G'!L$31:L$32)*10^9*'Assumptions (O&amp;G Upstream)'!M$309/'Assumptions (O&amp;G Upstream)'!M$319/10^9*'Inflation GDP Population'!$S$18/'Inflation GDP Population'!L$18</f>
        <v>9.702621549</v>
      </c>
      <c r="O57" s="132">
        <f>sum('Transportation and Industrial G'!M$31:M$32)*10^9*'Assumptions (O&amp;G Upstream)'!N$309/'Assumptions (O&amp;G Upstream)'!N$319/10^9*'Inflation GDP Population'!$S$18/'Inflation GDP Population'!M$18</f>
        <v>11.45832729</v>
      </c>
      <c r="P57" s="132">
        <f>sum('Transportation and Industrial G'!N$31:N$32)*10^9*'Assumptions (O&amp;G Upstream)'!O$309/'Assumptions (O&amp;G Upstream)'!O$319/10^9*'Inflation GDP Population'!$S$18/'Inflation GDP Population'!N$18</f>
        <v>11.00491271</v>
      </c>
      <c r="Q57" s="132">
        <f>sum('Transportation and Industrial G'!O$31:O$32)*10^9*'Assumptions (O&amp;G Upstream)'!P$309/'Assumptions (O&amp;G Upstream)'!P$319/10^9*'Inflation GDP Population'!$S$18/'Inflation GDP Population'!O$18</f>
        <v>11.35961611</v>
      </c>
      <c r="R57" s="132">
        <f>sum('Transportation and Industrial G'!P$31:P$32)*10^9*'Assumptions (O&amp;G Upstream)'!Q$309/'Assumptions (O&amp;G Upstream)'!Q$319/10^9*'Inflation GDP Population'!$S$18/'Inflation GDP Population'!P$18</f>
        <v>10.80368834</v>
      </c>
      <c r="S57" s="132">
        <f>sum('Transportation and Industrial G'!Q$31:Q$32)*10^9*'Assumptions (O&amp;G Upstream)'!R$309/'Assumptions (O&amp;G Upstream)'!R$319/10^9*'Inflation GDP Population'!$S$18/'Inflation GDP Population'!Q$18</f>
        <v>5.757705063</v>
      </c>
      <c r="T57" s="132">
        <f>sum('Transportation and Industrial G'!R$31:R$32)*10^9*'Assumptions (O&amp;G Upstream)'!S$309/'Assumptions (O&amp;G Upstream)'!S$319/10^9*'Inflation GDP Population'!$S$18/'Inflation GDP Population'!R$18</f>
        <v>5.151461878</v>
      </c>
      <c r="U57" s="132">
        <f>sum('Transportation and Industrial G'!S$31:S$32)*10^9*'Assumptions (O&amp;G Upstream)'!T$309/'Assumptions (O&amp;G Upstream)'!T$319/10^9*'Inflation GDP Population'!$S$18/'Inflation GDP Population'!S$18</f>
        <v>5.93537367</v>
      </c>
      <c r="V57" s="132">
        <f>sum('Transportation and Industrial G'!T$31:T$32)*10^9*'Assumptions (O&amp;G Upstream)'!U$309/'Assumptions (O&amp;G Upstream)'!U$319/10^9*'Inflation GDP Population'!$S$18/'Inflation GDP Population'!T$18</f>
        <v>7.383216489</v>
      </c>
      <c r="W57" s="132">
        <f>sum('Transportation and Industrial G'!U$31:U$32)*10^9*'Assumptions (O&amp;G Upstream)'!V$309/'Assumptions (O&amp;G Upstream)'!V$319/10^9*'Inflation GDP Population'!$S$18/'Inflation GDP Population'!U$18</f>
        <v>7.732354826</v>
      </c>
      <c r="X57" s="132">
        <f>sum('Transportation and Industrial G'!V$31:V$32)*10^9*'Assumptions (O&amp;G Upstream)'!W$309/'Assumptions (O&amp;G Upstream)'!W$319/10^9*'Inflation GDP Population'!$S$18/'Inflation GDP Population'!V$18</f>
        <v>7.96878356</v>
      </c>
      <c r="Y57" s="132">
        <f>sum('Transportation and Industrial G'!W$31:W$32)*10^9*'Assumptions (O&amp;G Upstream)'!X$309/'Assumptions (O&amp;G Upstream)'!X$319/10^9*'Inflation GDP Population'!$S$18/'Inflation GDP Population'!W$18</f>
        <v>8.160890574</v>
      </c>
      <c r="Z57" s="132">
        <f>sum('Transportation and Industrial G'!X$31:X$32)*10^9*'Assumptions (O&amp;G Upstream)'!Y$309/'Assumptions (O&amp;G Upstream)'!Y$319/10^9*'Inflation GDP Population'!$S$18/'Inflation GDP Population'!X$18</f>
        <v>8.088574079</v>
      </c>
      <c r="AA57" s="132">
        <f>sum('Transportation and Industrial G'!Y$31:Y$32)*10^9*'Assumptions (O&amp;G Upstream)'!Z$309/'Assumptions (O&amp;G Upstream)'!Z$319/10^9*'Inflation GDP Population'!$S$18/'Inflation GDP Population'!Y$18</f>
        <v>8.273420026</v>
      </c>
      <c r="AB57" s="132">
        <f>sum('Transportation and Industrial G'!Z$31:Z$32)*10^9*'Assumptions (O&amp;G Upstream)'!AA$309/'Assumptions (O&amp;G Upstream)'!AA$319/10^9*'Inflation GDP Population'!$S$18/'Inflation GDP Population'!Z$18</f>
        <v>8.624989134</v>
      </c>
      <c r="AC57" s="132">
        <f>sum('Transportation and Industrial G'!AA$31:AA$32)*10^9*'Assumptions (O&amp;G Upstream)'!AB$309/'Assumptions (O&amp;G Upstream)'!AB$319/10^9*'Inflation GDP Population'!$S$18/'Inflation GDP Population'!AA$18</f>
        <v>8.923945117</v>
      </c>
      <c r="AD57" s="132">
        <f>sum('Transportation and Industrial G'!AB$31:AB$32)*10^9*'Assumptions (O&amp;G Upstream)'!AC$309/'Assumptions (O&amp;G Upstream)'!AC$319/10^9*'Inflation GDP Population'!$S$18/'Inflation GDP Population'!AB$18</f>
        <v>9.153114833</v>
      </c>
      <c r="AE57" s="132">
        <f>sum('Transportation and Industrial G'!AC$31:AC$32)*10^9*'Assumptions (O&amp;G Upstream)'!AD$309/'Assumptions (O&amp;G Upstream)'!AD$319/10^9*'Inflation GDP Population'!$S$18/'Inflation GDP Population'!AC$18</f>
        <v>9.40136714</v>
      </c>
      <c r="AF57" s="132">
        <f>sum('Transportation and Industrial G'!AD$31:AD$32)*10^9*'Assumptions (O&amp;G Upstream)'!AE$309/'Assumptions (O&amp;G Upstream)'!AE$319/10^9*'Inflation GDP Population'!$S$18/'Inflation GDP Population'!AD$18</f>
        <v>9.579229512</v>
      </c>
      <c r="AG57" s="132">
        <f>sum('Transportation and Industrial G'!AE$31:AE$32)*10^9*'Assumptions (O&amp;G Upstream)'!AF$309/'Assumptions (O&amp;G Upstream)'!AF$319/10^9*'Inflation GDP Population'!$S$18/'Inflation GDP Population'!AE$18</f>
        <v>9.776372741</v>
      </c>
      <c r="AH57" s="132">
        <f>sum('Transportation and Industrial G'!AF$31:AF$32)*10^9*'Assumptions (O&amp;G Upstream)'!AG$309/'Assumptions (O&amp;G Upstream)'!AG$319/10^9*'Inflation GDP Population'!$S$18/'Inflation GDP Population'!AF$18</f>
        <v>9.906673508</v>
      </c>
      <c r="AI57" s="132">
        <f>sum('Transportation and Industrial G'!AG$31:AG$32)*10^9*'Assumptions (O&amp;G Upstream)'!AH$309/'Assumptions (O&amp;G Upstream)'!AH$319/10^9*'Inflation GDP Population'!$S$18/'Inflation GDP Population'!AG$18</f>
        <v>10.08924694</v>
      </c>
      <c r="AJ57" s="132">
        <f>sum('Transportation and Industrial G'!AH$31:AH$32)*10^9*'Assumptions (O&amp;G Upstream)'!AI$309/'Assumptions (O&amp;G Upstream)'!AI$319/10^9*'Inflation GDP Population'!$S$18/'Inflation GDP Population'!AH$18</f>
        <v>10.19013378</v>
      </c>
      <c r="AK57" s="132">
        <f>sum('Transportation and Industrial G'!AI$31:AI$32)*10^9*'Assumptions (O&amp;G Upstream)'!AJ$309/'Assumptions (O&amp;G Upstream)'!AJ$319/10^9*'Inflation GDP Population'!$S$18/'Inflation GDP Population'!AI$18</f>
        <v>10.46667778</v>
      </c>
      <c r="AL57" s="132">
        <f>sum('Transportation and Industrial G'!AJ$31:AJ$32)*10^9*'Assumptions (O&amp;G Upstream)'!AK$309/'Assumptions (O&amp;G Upstream)'!AK$319/10^9*'Inflation GDP Population'!$S$18/'Inflation GDP Population'!AJ$18</f>
        <v>10.50991367</v>
      </c>
      <c r="AM57" s="132">
        <f>sum('Transportation and Industrial G'!AK$31:AK$32)*10^9*'Assumptions (O&amp;G Upstream)'!AL$309/'Assumptions (O&amp;G Upstream)'!AL$319/10^9*'Inflation GDP Population'!$S$18/'Inflation GDP Population'!AK$18</f>
        <v>10.65814984</v>
      </c>
      <c r="AN57" s="132">
        <f>sum('Transportation and Industrial G'!AL$31:AL$32)*10^9*'Assumptions (O&amp;G Upstream)'!AM$309/'Assumptions (O&amp;G Upstream)'!AM$319/10^9*'Inflation GDP Population'!$S$18/'Inflation GDP Population'!AL$18</f>
        <v>10.85017483</v>
      </c>
      <c r="AO57" s="132">
        <f>sum('Transportation and Industrial G'!AM$31:AM$32)*10^9*'Assumptions (O&amp;G Upstream)'!AN$309/'Assumptions (O&amp;G Upstream)'!AN$319/10^9*'Inflation GDP Population'!$S$18/'Inflation GDP Population'!AM$18</f>
        <v>10.79051981</v>
      </c>
      <c r="AP57" s="132">
        <f>sum('Transportation and Industrial G'!AN$31:AN$32)*10^9*'Assumptions (O&amp;G Upstream)'!AO$309/'Assumptions (O&amp;G Upstream)'!AO$319/10^9*'Inflation GDP Population'!$S$18/'Inflation GDP Population'!AN$18</f>
        <v>10.89866648</v>
      </c>
      <c r="AQ57" s="132">
        <f>sum('Transportation and Industrial G'!AO$31:AO$32)*10^9*'Assumptions (O&amp;G Upstream)'!AP$309/'Assumptions (O&amp;G Upstream)'!AP$319/10^9*'Inflation GDP Population'!$S$18/'Inflation GDP Population'!AO$18</f>
        <v>10.95949284</v>
      </c>
      <c r="AR57" s="132">
        <f>sum('Transportation and Industrial G'!AP$31:AP$32)*10^9*'Assumptions (O&amp;G Upstream)'!AQ$309/'Assumptions (O&amp;G Upstream)'!AQ$319/10^9*'Inflation GDP Population'!$S$18/'Inflation GDP Population'!AP$18</f>
        <v>11.09870893</v>
      </c>
      <c r="AS57" s="132">
        <f>sum('Transportation and Industrial G'!AQ$31:AQ$32)*10^9*'Assumptions (O&amp;G Upstream)'!AR$309/'Assumptions (O&amp;G Upstream)'!AR$319/10^9*'Inflation GDP Population'!$S$18/'Inflation GDP Population'!AQ$18</f>
        <v>11.14508651</v>
      </c>
      <c r="AT57" s="132">
        <f>sum('Transportation and Industrial G'!AR$31:AR$32)*10^9*'Assumptions (O&amp;G Upstream)'!AS$309/'Assumptions (O&amp;G Upstream)'!AS$319/10^9*'Inflation GDP Population'!$S$18/'Inflation GDP Population'!AR$18</f>
        <v>11.27572192</v>
      </c>
      <c r="AU57" s="132">
        <f>sum('Transportation and Industrial G'!AS$31:AS$32)*10^9*'Assumptions (O&amp;G Upstream)'!AT$309/'Assumptions (O&amp;G Upstream)'!AT$319/10^9*'Inflation GDP Population'!$S$18/'Inflation GDP Population'!AS$18</f>
        <v>11.29045533</v>
      </c>
      <c r="AV57" s="132">
        <f>sum('Transportation and Industrial G'!AT$31:AT$32)*10^9*'Assumptions (O&amp;G Upstream)'!AU$309/'Assumptions (O&amp;G Upstream)'!AU$319/10^9*'Inflation GDP Population'!$S$18/'Inflation GDP Population'!AT$18</f>
        <v>11.33564636</v>
      </c>
      <c r="AW57" s="132">
        <f>sum('Transportation and Industrial G'!AU$31:AU$32)*10^9*'Assumptions (O&amp;G Upstream)'!AV$309/'Assumptions (O&amp;G Upstream)'!AV$319/10^9*'Inflation GDP Population'!$S$18/'Inflation GDP Population'!AU$18</f>
        <v>11.38306214</v>
      </c>
      <c r="AX57" s="132">
        <f>sum('Transportation and Industrial G'!AV$31:AV$32)*10^9*'Assumptions (O&amp;G Upstream)'!AW$309/'Assumptions (O&amp;G Upstream)'!AW$319/10^9*'Inflation GDP Population'!$S$18/'Inflation GDP Population'!AV$18</f>
        <v>11.41003932</v>
      </c>
      <c r="AY57" s="132">
        <f>sum('Transportation and Industrial G'!AW$31:AW$32)*10^9*'Assumptions (O&amp;G Upstream)'!AX$309/'Assumptions (O&amp;G Upstream)'!AX$319/10^9*'Inflation GDP Population'!$S$18/'Inflation GDP Population'!AW$18</f>
        <v>11.43347516</v>
      </c>
      <c r="AZ57" s="132">
        <f>sum('Transportation and Industrial G'!AX$31:AX$32)*10^9*'Assumptions (O&amp;G Upstream)'!AY$309/'Assumptions (O&amp;G Upstream)'!AY$319/10^9*'Inflation GDP Population'!$S$18/'Inflation GDP Population'!AX$18</f>
        <v>11.4598514</v>
      </c>
      <c r="BA57" s="132">
        <f>sum('Transportation and Industrial G'!AY$31:AY$32)*10^9*'Assumptions (O&amp;G Upstream)'!AZ$309/'Assumptions (O&amp;G Upstream)'!AZ$319/10^9*'Inflation GDP Population'!$S$18/'Inflation GDP Population'!AY$18</f>
        <v>11.46277819</v>
      </c>
      <c r="BB57" s="132">
        <f>sum('Transportation and Industrial G'!AZ$31:AZ$32)*10^9*'Assumptions (O&amp;G Upstream)'!BA$309/'Assumptions (O&amp;G Upstream)'!BA$319/10^9*'Inflation GDP Population'!$S$18/'Inflation GDP Population'!AZ$18</f>
        <v>11.45813829</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0.08539784301</v>
      </c>
      <c r="E58" s="132">
        <f>sum('Transportation and Industrial G'!C$33)*10^9*'Assumptions (O&amp;G Upstream)'!D$309/'Assumptions (O&amp;G Upstream)'!D$319/10^9*'Inflation GDP Population'!$S$18/'Inflation GDP Population'!C$18</f>
        <v>0.1011618574</v>
      </c>
      <c r="F58" s="132">
        <f>sum('Transportation and Industrial G'!D$33)*10^9*'Assumptions (O&amp;G Upstream)'!E$309/'Assumptions (O&amp;G Upstream)'!E$319/10^9*'Inflation GDP Population'!$S$18/'Inflation GDP Population'!D$18</f>
        <v>0.08536694663</v>
      </c>
      <c r="G58" s="132">
        <f>sum('Transportation and Industrial G'!E$33)*10^9*'Assumptions (O&amp;G Upstream)'!F$309/'Assumptions (O&amp;G Upstream)'!F$319/10^9*'Inflation GDP Population'!$S$18/'Inflation GDP Population'!E$18</f>
        <v>0.07813642593</v>
      </c>
      <c r="H58" s="132">
        <f>sum('Transportation and Industrial G'!F$33)*10^9*'Assumptions (O&amp;G Upstream)'!G$309/'Assumptions (O&amp;G Upstream)'!G$319/10^9*'Inflation GDP Population'!$S$18/'Inflation GDP Population'!F$18</f>
        <v>0.08955144511</v>
      </c>
      <c r="I58" s="132">
        <f>sum('Transportation and Industrial G'!G$33)*10^9*'Assumptions (O&amp;G Upstream)'!H$309/'Assumptions (O&amp;G Upstream)'!H$319/10^9*'Inflation GDP Population'!$S$18/'Inflation GDP Population'!G$18</f>
        <v>0.1265972598</v>
      </c>
      <c r="J58" s="132">
        <f>sum('Transportation and Industrial G'!H$33)*10^9*'Assumptions (O&amp;G Upstream)'!I$309/'Assumptions (O&amp;G Upstream)'!I$319/10^9*'Inflation GDP Population'!$S$18/'Inflation GDP Population'!H$18</f>
        <v>0.1508732535</v>
      </c>
      <c r="K58" s="132">
        <f>sum('Transportation and Industrial G'!I$33)*10^9*'Assumptions (O&amp;G Upstream)'!J$309/'Assumptions (O&amp;G Upstream)'!J$319/10^9*'Inflation GDP Population'!$S$18/'Inflation GDP Population'!I$18</f>
        <v>0.1406017786</v>
      </c>
      <c r="L58" s="132">
        <f>sum('Transportation and Industrial G'!J$33)*10^9*'Assumptions (O&amp;G Upstream)'!K$309/'Assumptions (O&amp;G Upstream)'!K$319/10^9*'Inflation GDP Population'!$S$18/'Inflation GDP Population'!J$18</f>
        <v>0.2384325338</v>
      </c>
      <c r="M58" s="132">
        <f>sum('Transportation and Industrial G'!K$33)*10^9*'Assumptions (O&amp;G Upstream)'!L$309/'Assumptions (O&amp;G Upstream)'!L$319/10^9*'Inflation GDP Population'!$S$18/'Inflation GDP Population'!K$18</f>
        <v>0.1432745453</v>
      </c>
      <c r="N58" s="132">
        <f>sum('Transportation and Industrial G'!L$33)*10^9*'Assumptions (O&amp;G Upstream)'!M$309/'Assumptions (O&amp;G Upstream)'!M$319/10^9*'Inflation GDP Population'!$S$18/'Inflation GDP Population'!L$18</f>
        <v>0.1669466985</v>
      </c>
      <c r="O58" s="132">
        <f>sum('Transportation and Industrial G'!M$33)*10^9*'Assumptions (O&amp;G Upstream)'!N$309/'Assumptions (O&amp;G Upstream)'!N$319/10^9*'Inflation GDP Population'!$S$18/'Inflation GDP Population'!M$18</f>
        <v>0.197893233</v>
      </c>
      <c r="P58" s="132">
        <f>sum('Transportation and Industrial G'!N$33)*10^9*'Assumptions (O&amp;G Upstream)'!O$309/'Assumptions (O&amp;G Upstream)'!O$319/10^9*'Inflation GDP Population'!$S$18/'Inflation GDP Population'!N$18</f>
        <v>0.1403275565</v>
      </c>
      <c r="Q58" s="132">
        <f>sum('Transportation and Industrial G'!O$33)*10^9*'Assumptions (O&amp;G Upstream)'!P$309/'Assumptions (O&amp;G Upstream)'!P$319/10^9*'Inflation GDP Population'!$S$18/'Inflation GDP Population'!O$18</f>
        <v>0.1740827027</v>
      </c>
      <c r="R58" s="132">
        <f>sum('Transportation and Industrial G'!P$33)*10^9*'Assumptions (O&amp;G Upstream)'!Q$309/'Assumptions (O&amp;G Upstream)'!Q$319/10^9*'Inflation GDP Population'!$S$18/'Inflation GDP Population'!P$18</f>
        <v>0.1505146168</v>
      </c>
      <c r="S58" s="132">
        <f>sum('Transportation and Industrial G'!Q$33)*10^9*'Assumptions (O&amp;G Upstream)'!R$309/'Assumptions (O&amp;G Upstream)'!R$319/10^9*'Inflation GDP Population'!$S$18/'Inflation GDP Population'!Q$18</f>
        <v>0.06916017444</v>
      </c>
      <c r="T58" s="132">
        <f>sum('Transportation and Industrial G'!R$33)*10^9*'Assumptions (O&amp;G Upstream)'!S$309/'Assumptions (O&amp;G Upstream)'!S$319/10^9*'Inflation GDP Population'!$S$18/'Inflation GDP Population'!R$18</f>
        <v>0.06805551115</v>
      </c>
      <c r="U58" s="132">
        <f>sum('Transportation and Industrial G'!S$33)*10^9*'Assumptions (O&amp;G Upstream)'!T$309/'Assumptions (O&amp;G Upstream)'!T$319/10^9*'Inflation GDP Population'!$S$18/'Inflation GDP Population'!S$18</f>
        <v>0.07082706128</v>
      </c>
      <c r="V58" s="132">
        <f>sum('Transportation and Industrial G'!T$33)*10^9*'Assumptions (O&amp;G Upstream)'!U$309/'Assumptions (O&amp;G Upstream)'!U$319/10^9*'Inflation GDP Population'!$S$18/'Inflation GDP Population'!T$18</f>
        <v>0.0881510546</v>
      </c>
      <c r="W58" s="132">
        <f>sum('Transportation and Industrial G'!U$33)*10^9*'Assumptions (O&amp;G Upstream)'!V$309/'Assumptions (O&amp;G Upstream)'!V$319/10^9*'Inflation GDP Population'!$S$18/'Inflation GDP Population'!U$18</f>
        <v>0.09236903836</v>
      </c>
      <c r="X58" s="132">
        <f>sum('Transportation and Industrial G'!V$33)*10^9*'Assumptions (O&amp;G Upstream)'!W$309/'Assumptions (O&amp;G Upstream)'!W$319/10^9*'Inflation GDP Population'!$S$18/'Inflation GDP Population'!V$18</f>
        <v>0.09524483362</v>
      </c>
      <c r="Y58" s="132">
        <f>sum('Transportation and Industrial G'!W$33)*10^9*'Assumptions (O&amp;G Upstream)'!X$309/'Assumptions (O&amp;G Upstream)'!X$319/10^9*'Inflation GDP Population'!$S$18/'Inflation GDP Population'!W$18</f>
        <v>0.09759413908</v>
      </c>
      <c r="Z58" s="132">
        <f>sum('Transportation and Industrial G'!X$33)*10^9*'Assumptions (O&amp;G Upstream)'!Y$309/'Assumptions (O&amp;G Upstream)'!Y$319/10^9*'Inflation GDP Population'!$S$18/'Inflation GDP Population'!X$18</f>
        <v>0.09678253658</v>
      </c>
      <c r="AA58" s="132">
        <f>sum('Transportation and Industrial G'!Y$33)*10^9*'Assumptions (O&amp;G Upstream)'!Z$309/'Assumptions (O&amp;G Upstream)'!Z$319/10^9*'Inflation GDP Population'!$S$18/'Inflation GDP Population'!Y$18</f>
        <v>0.09904921721</v>
      </c>
      <c r="AB58" s="132">
        <f>sum('Transportation and Industrial G'!Z$33)*10^9*'Assumptions (O&amp;G Upstream)'!AA$309/'Assumptions (O&amp;G Upstream)'!AA$319/10^9*'Inflation GDP Population'!$S$18/'Inflation GDP Population'!Z$18</f>
        <v>0.1033160018</v>
      </c>
      <c r="AC58" s="132">
        <f>sum('Transportation and Industrial G'!AA$33)*10^9*'Assumptions (O&amp;G Upstream)'!AB$309/'Assumptions (O&amp;G Upstream)'!AB$319/10^9*'Inflation GDP Population'!$S$18/'Inflation GDP Population'!AA$18</f>
        <v>0.1069574727</v>
      </c>
      <c r="AD58" s="132">
        <f>sum('Transportation and Industrial G'!AB$33)*10^9*'Assumptions (O&amp;G Upstream)'!AC$309/'Assumptions (O&amp;G Upstream)'!AC$319/10^9*'Inflation GDP Population'!$S$18/'Inflation GDP Population'!AB$18</f>
        <v>0.1097666816</v>
      </c>
      <c r="AE58" s="132">
        <f>sum('Transportation and Industrial G'!AC$33)*10^9*'Assumptions (O&amp;G Upstream)'!AD$309/'Assumptions (O&amp;G Upstream)'!AD$319/10^9*'Inflation GDP Population'!$S$18/'Inflation GDP Population'!AC$18</f>
        <v>0.1128086038</v>
      </c>
      <c r="AF58" s="132">
        <f>sum('Transportation and Industrial G'!AD$33)*10^9*'Assumptions (O&amp;G Upstream)'!AE$309/'Assumptions (O&amp;G Upstream)'!AE$319/10^9*'Inflation GDP Population'!$S$18/'Inflation GDP Population'!AD$18</f>
        <v>0.1150094724</v>
      </c>
      <c r="AG58" s="132">
        <f>sum('Transportation and Industrial G'!AE$33)*10^9*'Assumptions (O&amp;G Upstream)'!AF$309/'Assumptions (O&amp;G Upstream)'!AF$319/10^9*'Inflation GDP Population'!$S$18/'Inflation GDP Population'!AE$18</f>
        <v>0.1174450913</v>
      </c>
      <c r="AH58" s="132">
        <f>sum('Transportation and Industrial G'!AF$33)*10^9*'Assumptions (O&amp;G Upstream)'!AG$309/'Assumptions (O&amp;G Upstream)'!AG$319/10^9*'Inflation GDP Population'!$S$18/'Inflation GDP Population'!AF$18</f>
        <v>0.1190806919</v>
      </c>
      <c r="AI58" s="132">
        <f>sum('Transportation and Industrial G'!AG$33)*10^9*'Assumptions (O&amp;G Upstream)'!AH$309/'Assumptions (O&amp;G Upstream)'!AH$319/10^9*'Inflation GDP Population'!$S$18/'Inflation GDP Population'!AG$18</f>
        <v>0.1213475349</v>
      </c>
      <c r="AJ58" s="132">
        <f>sum('Transportation and Industrial G'!AH$33)*10^9*'Assumptions (O&amp;G Upstream)'!AI$309/'Assumptions (O&amp;G Upstream)'!AI$319/10^9*'Inflation GDP Population'!$S$18/'Inflation GDP Population'!AH$18</f>
        <v>0.1226346391</v>
      </c>
      <c r="AK58" s="132">
        <f>sum('Transportation and Industrial G'!AI$33)*10^9*'Assumptions (O&amp;G Upstream)'!AJ$309/'Assumptions (O&amp;G Upstream)'!AJ$319/10^9*'Inflation GDP Population'!$S$18/'Inflation GDP Population'!AI$18</f>
        <v>0.1260391839</v>
      </c>
      <c r="AL58" s="132">
        <f>sum('Transportation and Industrial G'!AJ$33)*10^9*'Assumptions (O&amp;G Upstream)'!AK$309/'Assumptions (O&amp;G Upstream)'!AK$319/10^9*'Inflation GDP Population'!$S$18/'Inflation GDP Population'!AJ$18</f>
        <v>0.1266373333</v>
      </c>
      <c r="AM58" s="132">
        <f>sum('Transportation and Industrial G'!AK$33)*10^9*'Assumptions (O&amp;G Upstream)'!AL$309/'Assumptions (O&amp;G Upstream)'!AL$319/10^9*'Inflation GDP Population'!$S$18/'Inflation GDP Population'!AK$18</f>
        <v>0.1285028522</v>
      </c>
      <c r="AN58" s="132">
        <f>sum('Transportation and Industrial G'!AL$33)*10^9*'Assumptions (O&amp;G Upstream)'!AM$309/'Assumptions (O&amp;G Upstream)'!AM$319/10^9*'Inflation GDP Population'!$S$18/'Inflation GDP Population'!AL$18</f>
        <v>0.1308996576</v>
      </c>
      <c r="AO58" s="132">
        <f>sum('Transportation and Industrial G'!AM$33)*10^9*'Assumptions (O&amp;G Upstream)'!AN$309/'Assumptions (O&amp;G Upstream)'!AN$319/10^9*'Inflation GDP Population'!$S$18/'Inflation GDP Population'!AM$18</f>
        <v>0.1302619264</v>
      </c>
      <c r="AP58" s="132">
        <f>sum('Transportation and Industrial G'!AN$33)*10^9*'Assumptions (O&amp;G Upstream)'!AO$309/'Assumptions (O&amp;G Upstream)'!AO$319/10^9*'Inflation GDP Population'!$S$18/'Inflation GDP Population'!AN$18</f>
        <v>0.1316510753</v>
      </c>
      <c r="AQ58" s="132">
        <f>sum('Transportation and Industrial G'!AO$33)*10^9*'Assumptions (O&amp;G Upstream)'!AP$309/'Assumptions (O&amp;G Upstream)'!AP$319/10^9*'Inflation GDP Population'!$S$18/'Inflation GDP Population'!AO$18</f>
        <v>0.132470758</v>
      </c>
      <c r="AR58" s="132">
        <f>sum('Transportation and Industrial G'!AP$33)*10^9*'Assumptions (O&amp;G Upstream)'!AQ$309/'Assumptions (O&amp;G Upstream)'!AQ$319/10^9*'Inflation GDP Population'!$S$18/'Inflation GDP Population'!AP$18</f>
        <v>0.1342403815</v>
      </c>
      <c r="AS58" s="132">
        <f>sum('Transportation and Industrial G'!AQ$33)*10^9*'Assumptions (O&amp;G Upstream)'!AR$309/'Assumptions (O&amp;G Upstream)'!AR$319/10^9*'Inflation GDP Population'!$S$18/'Inflation GDP Population'!AQ$18</f>
        <v>0.1348894502</v>
      </c>
      <c r="AT58" s="132">
        <f>sum('Transportation and Industrial G'!AR$33)*10^9*'Assumptions (O&amp;G Upstream)'!AS$309/'Assumptions (O&amp;G Upstream)'!AS$319/10^9*'Inflation GDP Population'!$S$18/'Inflation GDP Population'!AR$18</f>
        <v>0.1365606054</v>
      </c>
      <c r="AU58" s="132">
        <f>sum('Transportation and Industrial G'!AS$33)*10^9*'Assumptions (O&amp;G Upstream)'!AT$309/'Assumptions (O&amp;G Upstream)'!AT$319/10^9*'Inflation GDP Population'!$S$18/'Inflation GDP Population'!AS$18</f>
        <v>0.1368301553</v>
      </c>
      <c r="AV58" s="132">
        <f>sum('Transportation and Industrial G'!AT$33)*10^9*'Assumptions (O&amp;G Upstream)'!AU$309/'Assumptions (O&amp;G Upstream)'!AU$319/10^9*'Inflation GDP Population'!$S$18/'Inflation GDP Population'!AT$18</f>
        <v>0.1374702519</v>
      </c>
      <c r="AW58" s="132">
        <f>sum('Transportation and Industrial G'!AU$33)*10^9*'Assumptions (O&amp;G Upstream)'!AV$309/'Assumptions (O&amp;G Upstream)'!AV$319/10^9*'Inflation GDP Population'!$S$18/'Inflation GDP Population'!AU$18</f>
        <v>0.1381390465</v>
      </c>
      <c r="AX58" s="132">
        <f>sum('Transportation and Industrial G'!AV$33)*10^9*'Assumptions (O&amp;G Upstream)'!AW$309/'Assumptions (O&amp;G Upstream)'!AW$319/10^9*'Inflation GDP Population'!$S$18/'Inflation GDP Population'!AV$18</f>
        <v>0.1385614019</v>
      </c>
      <c r="AY58" s="132">
        <f>sum('Transportation and Industrial G'!AW$33)*10^9*'Assumptions (O&amp;G Upstream)'!AX$309/'Assumptions (O&amp;G Upstream)'!AX$319/10^9*'Inflation GDP Population'!$S$18/'Inflation GDP Population'!AW$18</f>
        <v>0.1389421693</v>
      </c>
      <c r="AZ58" s="132">
        <f>sum('Transportation and Industrial G'!AX$33)*10^9*'Assumptions (O&amp;G Upstream)'!AY$309/'Assumptions (O&amp;G Upstream)'!AY$319/10^9*'Inflation GDP Population'!$S$18/'Inflation GDP Population'!AX$18</f>
        <v>0.1393601038</v>
      </c>
      <c r="BA58" s="132">
        <f>sum('Transportation and Industrial G'!AY$33)*10^9*'Assumptions (O&amp;G Upstream)'!AZ$309/'Assumptions (O&amp;G Upstream)'!AZ$319/10^9*'Inflation GDP Population'!$S$18/'Inflation GDP Population'!AY$18</f>
        <v>0.1394941574</v>
      </c>
      <c r="BB58" s="132">
        <f>sum('Transportation and Industrial G'!AZ$33)*10^9*'Assumptions (O&amp;G Upstream)'!BA$309/'Assumptions (O&amp;G Upstream)'!BA$319/10^9*'Inflation GDP Population'!$S$18/'Inflation GDP Population'!AZ$18</f>
        <v>0.1395371631</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0.7465047894</v>
      </c>
      <c r="E59" s="132">
        <f>sum('Assumptions (NG non-electricity'!C$7)*10^15*'Assumptions (O&amp;G Upstream)'!D$312/'Assumptions (O&amp;G Upstream)'!D$320/10^9/10^3*'Inflation GDP Population'!$S$18/'Inflation GDP Population'!C$18</f>
        <v>0.6673198306</v>
      </c>
      <c r="F59" s="132">
        <f>sum('Assumptions (NG non-electricity'!D$7)*10^15*'Assumptions (O&amp;G Upstream)'!E$312/'Assumptions (O&amp;G Upstream)'!E$320/10^9/10^3*'Inflation GDP Population'!$S$18/'Inflation GDP Population'!D$18</f>
        <v>0.4909882603</v>
      </c>
      <c r="G59" s="132">
        <f>sum('Assumptions (NG non-electricity'!E$7)*10^15*'Assumptions (O&amp;G Upstream)'!F$312/'Assumptions (O&amp;G Upstream)'!F$320/10^9/10^3*'Inflation GDP Population'!$S$18/'Inflation GDP Population'!E$18</f>
        <v>0.8064598378</v>
      </c>
      <c r="H59" s="132">
        <f>sum('Assumptions (NG non-electricity'!F$7)*10^15*'Assumptions (O&amp;G Upstream)'!G$312/'Assumptions (O&amp;G Upstream)'!G$320/10^9/10^3*'Inflation GDP Population'!$S$18/'Inflation GDP Population'!F$18</f>
        <v>0.944656336</v>
      </c>
      <c r="I59" s="132">
        <f>sum('Assumptions (NG non-electricity'!G$7)*10^15*'Assumptions (O&amp;G Upstream)'!H$312/'Assumptions (O&amp;G Upstream)'!H$320/10^9/10^3*'Inflation GDP Population'!$S$18/'Inflation GDP Population'!G$18</f>
        <v>1.272167032</v>
      </c>
      <c r="J59" s="132">
        <f>sum('Assumptions (NG non-electricity'!H$7)*10^15*'Assumptions (O&amp;G Upstream)'!I$312/'Assumptions (O&amp;G Upstream)'!I$320/10^9/10^3*'Inflation GDP Population'!$S$18/'Inflation GDP Population'!H$18</f>
        <v>0.9201269726</v>
      </c>
      <c r="K59" s="132">
        <f>sum('Assumptions (NG non-electricity'!I$7)*10^15*'Assumptions (O&amp;G Upstream)'!J$312/'Assumptions (O&amp;G Upstream)'!J$320/10^9/10^3*'Inflation GDP Population'!$S$18/'Inflation GDP Population'!I$18</f>
        <v>0.9782099451</v>
      </c>
      <c r="L59" s="132">
        <f>sum('Assumptions (NG non-electricity'!J$7)*10^15*'Assumptions (O&amp;G Upstream)'!K$312/'Assumptions (O&amp;G Upstream)'!K$320/10^9/10^3*'Inflation GDP Population'!$S$18/'Inflation GDP Population'!J$18</f>
        <v>1.269379261</v>
      </c>
      <c r="M59" s="132">
        <f>sum('Assumptions (NG non-electricity'!K$7)*10^15*'Assumptions (O&amp;G Upstream)'!L$312/'Assumptions (O&amp;G Upstream)'!L$320/10^9/10^3*'Inflation GDP Population'!$S$18/'Inflation GDP Population'!K$18</f>
        <v>0.5379190612</v>
      </c>
      <c r="N59" s="132">
        <f>sum('Assumptions (NG non-electricity'!L$7)*10^15*'Assumptions (O&amp;G Upstream)'!M$312/'Assumptions (O&amp;G Upstream)'!M$320/10^9/10^3*'Inflation GDP Population'!$S$18/'Inflation GDP Population'!L$18</f>
        <v>0.5884202834</v>
      </c>
      <c r="O59" s="132">
        <f>sum('Assumptions (NG non-electricity'!M$7)*10^15*'Assumptions (O&amp;G Upstream)'!N$312/'Assumptions (O&amp;G Upstream)'!N$320/10^9/10^3*'Inflation GDP Population'!$S$18/'Inflation GDP Population'!M$18</f>
        <v>0.5623006967</v>
      </c>
      <c r="P59" s="132">
        <f>sum('Assumptions (NG non-electricity'!N$7)*10^15*'Assumptions (O&amp;G Upstream)'!O$312/'Assumptions (O&amp;G Upstream)'!O$320/10^9/10^3*'Inflation GDP Population'!$S$18/'Inflation GDP Population'!N$18</f>
        <v>0.3762128658</v>
      </c>
      <c r="Q59" s="132">
        <f>sum('Assumptions (NG non-electricity'!O$7)*10^15*'Assumptions (O&amp;G Upstream)'!P$312/'Assumptions (O&amp;G Upstream)'!P$320/10^9/10^3*'Inflation GDP Population'!$S$18/'Inflation GDP Population'!O$18</f>
        <v>0.4797242671</v>
      </c>
      <c r="R59" s="132">
        <f>sum('Assumptions (NG non-electricity'!P$7)*10^15*'Assumptions (O&amp;G Upstream)'!Q$312/'Assumptions (O&amp;G Upstream)'!Q$320/10^9/10^3*'Inflation GDP Population'!$S$18/'Inflation GDP Population'!P$18</f>
        <v>0.5755072763</v>
      </c>
      <c r="S59" s="132">
        <f>sum('Assumptions (NG non-electricity'!Q$7)*10^15*'Assumptions (O&amp;G Upstream)'!R$312/'Assumptions (O&amp;G Upstream)'!R$320/10^9/10^3*'Inflation GDP Population'!$S$18/'Inflation GDP Population'!Q$18</f>
        <v>0.3395445612</v>
      </c>
      <c r="T59" s="132">
        <f>sum('Assumptions (NG non-electricity'!R$7)*10^15*'Assumptions (O&amp;G Upstream)'!S$312/'Assumptions (O&amp;G Upstream)'!S$320/10^9/10^3*'Inflation GDP Population'!$S$18/'Inflation GDP Population'!R$18</f>
        <v>0.3105323132</v>
      </c>
      <c r="U59" s="132">
        <f>sum('Assumptions (NG non-electricity'!S$7)*10^15*'Assumptions (O&amp;G Upstream)'!T$312/'Assumptions (O&amp;G Upstream)'!T$320/10^9/10^3*'Inflation GDP Population'!$S$18/'Inflation GDP Population'!S$18</f>
        <v>0.3642085521</v>
      </c>
      <c r="V59" s="132">
        <f>sum('Assumptions (NG non-electricity'!T$7)*10^15*'Assumptions (O&amp;G Upstream)'!U$312/'Assumptions (O&amp;G Upstream)'!U$320/10^9/10^3*'Inflation GDP Population'!$S$18/'Inflation GDP Population'!T$18</f>
        <v>0.3812533331</v>
      </c>
      <c r="W59" s="132">
        <f>sum('Assumptions (NG non-electricity'!U$7)*10^15*'Assumptions (O&amp;G Upstream)'!V$312/'Assumptions (O&amp;G Upstream)'!V$320/10^9/10^3*'Inflation GDP Population'!$S$18/'Inflation GDP Population'!U$18</f>
        <v>0.3695784197</v>
      </c>
      <c r="X59" s="132">
        <f>sum('Assumptions (NG non-electricity'!V$7)*10^15*'Assumptions (O&amp;G Upstream)'!W$312/'Assumptions (O&amp;G Upstream)'!W$320/10^9/10^3*'Inflation GDP Population'!$S$18/'Inflation GDP Population'!V$18</f>
        <v>0.3838632118</v>
      </c>
      <c r="Y59" s="132">
        <f>sum('Assumptions (NG non-electricity'!W$7)*10^15*'Assumptions (O&amp;G Upstream)'!X$312/'Assumptions (O&amp;G Upstream)'!X$320/10^9/10^3*'Inflation GDP Population'!$S$18/'Inflation GDP Population'!W$18</f>
        <v>0.3801719068</v>
      </c>
      <c r="Z59" s="132">
        <f>sum('Assumptions (NG non-electricity'!X$7)*10^15*'Assumptions (O&amp;G Upstream)'!Y$312/'Assumptions (O&amp;G Upstream)'!Y$320/10^9/10^3*'Inflation GDP Population'!$S$18/'Inflation GDP Population'!X$18</f>
        <v>0.3869155961</v>
      </c>
      <c r="AA59" s="132">
        <f>sum('Assumptions (NG non-electricity'!Y$7)*10^15*'Assumptions (O&amp;G Upstream)'!Z$312/'Assumptions (O&amp;G Upstream)'!Z$320/10^9/10^3*'Inflation GDP Population'!$S$18/'Inflation GDP Population'!Y$18</f>
        <v>0.4097855375</v>
      </c>
      <c r="AB59" s="132">
        <f>sum('Assumptions (NG non-electricity'!Z$7)*10^15*'Assumptions (O&amp;G Upstream)'!AA$312/'Assumptions (O&amp;G Upstream)'!AA$320/10^9/10^3*'Inflation GDP Population'!$S$18/'Inflation GDP Population'!Z$18</f>
        <v>0.4390855431</v>
      </c>
      <c r="AC59" s="132">
        <f>sum('Assumptions (NG non-electricity'!AA$7)*10^15*'Assumptions (O&amp;G Upstream)'!AB$312/'Assumptions (O&amp;G Upstream)'!AB$320/10^9/10^3*'Inflation GDP Population'!$S$18/'Inflation GDP Population'!AA$18</f>
        <v>0.4759701053</v>
      </c>
      <c r="AD59" s="132">
        <f>sum('Assumptions (NG non-electricity'!AB$7)*10^15*'Assumptions (O&amp;G Upstream)'!AC$312/'Assumptions (O&amp;G Upstream)'!AC$320/10^9/10^3*'Inflation GDP Population'!$S$18/'Inflation GDP Population'!AB$18</f>
        <v>0.492275333</v>
      </c>
      <c r="AE59" s="132">
        <f>sum('Assumptions (NG non-electricity'!AC$7)*10^15*'Assumptions (O&amp;G Upstream)'!AD$312/'Assumptions (O&amp;G Upstream)'!AD$320/10^9/10^3*'Inflation GDP Population'!$S$18/'Inflation GDP Population'!AC$18</f>
        <v>0.5022275132</v>
      </c>
      <c r="AF59" s="132">
        <f>sum('Assumptions (NG non-electricity'!AD$7)*10^15*'Assumptions (O&amp;G Upstream)'!AE$312/'Assumptions (O&amp;G Upstream)'!AE$320/10^9/10^3*'Inflation GDP Population'!$S$18/'Inflation GDP Population'!AD$18</f>
        <v>0.5199237683</v>
      </c>
      <c r="AG59" s="132">
        <f>sum('Assumptions (NG non-electricity'!AE$7)*10^15*'Assumptions (O&amp;G Upstream)'!AF$312/'Assumptions (O&amp;G Upstream)'!AF$320/10^9/10^3*'Inflation GDP Population'!$S$18/'Inflation GDP Population'!AE$18</f>
        <v>0.5290216265</v>
      </c>
      <c r="AH59" s="132">
        <f>sum('Assumptions (NG non-electricity'!AF$7)*10^15*'Assumptions (O&amp;G Upstream)'!AG$312/'Assumptions (O&amp;G Upstream)'!AG$320/10^9/10^3*'Inflation GDP Population'!$S$18/'Inflation GDP Population'!AF$18</f>
        <v>0.5407694364</v>
      </c>
      <c r="AI59" s="132">
        <f>sum('Assumptions (NG non-electricity'!AG$7)*10^15*'Assumptions (O&amp;G Upstream)'!AH$312/'Assumptions (O&amp;G Upstream)'!AH$320/10^9/10^3*'Inflation GDP Population'!$S$18/'Inflation GDP Population'!AG$18</f>
        <v>0.5450786131</v>
      </c>
      <c r="AJ59" s="132">
        <f>sum('Assumptions (NG non-electricity'!AH$7)*10^15*'Assumptions (O&amp;G Upstream)'!AI$312/'Assumptions (O&amp;G Upstream)'!AI$320/10^9/10^3*'Inflation GDP Population'!$S$18/'Inflation GDP Population'!AH$18</f>
        <v>0.5712459351</v>
      </c>
      <c r="AK59" s="132">
        <f>sum('Assumptions (NG non-electricity'!AI$7)*10^15*'Assumptions (O&amp;G Upstream)'!AJ$312/'Assumptions (O&amp;G Upstream)'!AJ$320/10^9/10^3*'Inflation GDP Population'!$S$18/'Inflation GDP Population'!AI$18</f>
        <v>0.5868789193</v>
      </c>
      <c r="AL59" s="132">
        <f>sum('Assumptions (NG non-electricity'!AJ$7)*10^15*'Assumptions (O&amp;G Upstream)'!AK$312/'Assumptions (O&amp;G Upstream)'!AK$320/10^9/10^3*'Inflation GDP Population'!$S$18/'Inflation GDP Population'!AJ$18</f>
        <v>0.6003395524</v>
      </c>
      <c r="AM59" s="132">
        <f>sum('Assumptions (NG non-electricity'!AK$7)*10^15*'Assumptions (O&amp;G Upstream)'!AL$312/'Assumptions (O&amp;G Upstream)'!AL$320/10^9/10^3*'Inflation GDP Population'!$S$18/'Inflation GDP Population'!AK$18</f>
        <v>0.6139185724</v>
      </c>
      <c r="AN59" s="132">
        <f>sum('Assumptions (NG non-electricity'!AL$7)*10^15*'Assumptions (O&amp;G Upstream)'!AM$312/'Assumptions (O&amp;G Upstream)'!AM$320/10^9/10^3*'Inflation GDP Population'!$S$18/'Inflation GDP Population'!AL$18</f>
        <v>0.6332780185</v>
      </c>
      <c r="AO59" s="132">
        <f>sum('Assumptions (NG non-electricity'!AM$7)*10^15*'Assumptions (O&amp;G Upstream)'!AN$312/'Assumptions (O&amp;G Upstream)'!AN$320/10^9/10^3*'Inflation GDP Population'!$S$18/'Inflation GDP Population'!AM$18</f>
        <v>0.6441214568</v>
      </c>
      <c r="AP59" s="132">
        <f>sum('Assumptions (NG non-electricity'!AN$7)*10^15*'Assumptions (O&amp;G Upstream)'!AO$312/'Assumptions (O&amp;G Upstream)'!AO$320/10^9/10^3*'Inflation GDP Population'!$S$18/'Inflation GDP Population'!AN$18</f>
        <v>0.6534948086</v>
      </c>
      <c r="AQ59" s="132">
        <f>sum('Assumptions (NG non-electricity'!AO$7)*10^15*'Assumptions (O&amp;G Upstream)'!AP$312/'Assumptions (O&amp;G Upstream)'!AP$320/10^9/10^3*'Inflation GDP Population'!$S$18/'Inflation GDP Population'!AO$18</f>
        <v>0.6648564722</v>
      </c>
      <c r="AR59" s="132">
        <f>sum('Assumptions (NG non-electricity'!AP$7)*10^15*'Assumptions (O&amp;G Upstream)'!AQ$312/'Assumptions (O&amp;G Upstream)'!AQ$320/10^9/10^3*'Inflation GDP Population'!$S$18/'Inflation GDP Population'!AP$18</f>
        <v>0.682532615</v>
      </c>
      <c r="AS59" s="132">
        <f>sum('Assumptions (NG non-electricity'!AQ$7)*10^15*'Assumptions (O&amp;G Upstream)'!AR$312/'Assumptions (O&amp;G Upstream)'!AR$320/10^9/10^3*'Inflation GDP Population'!$S$18/'Inflation GDP Population'!AQ$18</f>
        <v>0.6888582452</v>
      </c>
      <c r="AT59" s="132">
        <f>sum('Assumptions (NG non-electricity'!AR$7)*10^15*'Assumptions (O&amp;G Upstream)'!AS$312/'Assumptions (O&amp;G Upstream)'!AS$320/10^9/10^3*'Inflation GDP Population'!$S$18/'Inflation GDP Population'!AR$18</f>
        <v>0.7042443999</v>
      </c>
      <c r="AU59" s="132">
        <f>sum('Assumptions (NG non-electricity'!AS$7)*10^15*'Assumptions (O&amp;G Upstream)'!AT$312/'Assumptions (O&amp;G Upstream)'!AT$320/10^9/10^3*'Inflation GDP Population'!$S$18/'Inflation GDP Population'!AS$18</f>
        <v>0.723222562</v>
      </c>
      <c r="AV59" s="132">
        <f>sum('Assumptions (NG non-electricity'!AT$7)*10^15*'Assumptions (O&amp;G Upstream)'!AU$312/'Assumptions (O&amp;G Upstream)'!AU$320/10^9/10^3*'Inflation GDP Population'!$S$18/'Inflation GDP Population'!AT$18</f>
        <v>0.7458271348</v>
      </c>
      <c r="AW59" s="132">
        <f>sum('Assumptions (NG non-electricity'!AU$7)*10^15*'Assumptions (O&amp;G Upstream)'!AV$312/'Assumptions (O&amp;G Upstream)'!AV$320/10^9/10^3*'Inflation GDP Population'!$S$18/'Inflation GDP Population'!AU$18</f>
        <v>0.7677958219</v>
      </c>
      <c r="AX59" s="132">
        <f>sum('Assumptions (NG non-electricity'!AV$7)*10^15*'Assumptions (O&amp;G Upstream)'!AW$312/'Assumptions (O&amp;G Upstream)'!AW$320/10^9/10^3*'Inflation GDP Population'!$S$18/'Inflation GDP Population'!AV$18</f>
        <v>0.7864064441</v>
      </c>
      <c r="AY59" s="132">
        <f>sum('Assumptions (NG non-electricity'!AW$7)*10^15*'Assumptions (O&amp;G Upstream)'!AX$312/'Assumptions (O&amp;G Upstream)'!AX$320/10^9/10^3*'Inflation GDP Population'!$S$18/'Inflation GDP Population'!AW$18</f>
        <v>0.8085541446</v>
      </c>
      <c r="AZ59" s="132">
        <f>sum('Assumptions (NG non-electricity'!AX$7)*10^15*'Assumptions (O&amp;G Upstream)'!AY$312/'Assumptions (O&amp;G Upstream)'!AY$320/10^9/10^3*'Inflation GDP Population'!$S$18/'Inflation GDP Population'!AX$18</f>
        <v>0.841794258</v>
      </c>
      <c r="BA59" s="132">
        <f>sum('Assumptions (NG non-electricity'!AY$7)*10^15*'Assumptions (O&amp;G Upstream)'!AZ$312/'Assumptions (O&amp;G Upstream)'!AZ$320/10^9/10^3*'Inflation GDP Population'!$S$18/'Inflation GDP Population'!AY$18</f>
        <v>0.8702769255</v>
      </c>
      <c r="BB59" s="132">
        <f>sum('Assumptions (NG non-electricity'!AZ$7)*10^15*'Assumptions (O&amp;G Upstream)'!BA$312/'Assumptions (O&amp;G Upstream)'!BA$320/10^9/10^3*'Inflation GDP Population'!$S$18/'Inflation GDP Population'!AZ$18</f>
        <v>0.8967802214</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0.3401768992</v>
      </c>
      <c r="E60" s="132">
        <f>sum('Assumptions (NG non-electricity'!C$3)*10^15*'Assumptions (O&amp;G Upstream)'!D$312/'Assumptions (O&amp;G Upstream)'!D$320/10^9/10^3*'Inflation GDP Population'!$S$18/'Inflation GDP Population'!C$18</f>
        <v>0.3004133584</v>
      </c>
      <c r="F60" s="132">
        <f>sum('Assumptions (NG non-electricity'!D$3)*10^15*'Assumptions (O&amp;G Upstream)'!E$312/'Assumptions (O&amp;G Upstream)'!E$320/10^9/10^3*'Inflation GDP Population'!$S$18/'Inflation GDP Population'!D$18</f>
        <v>0.2503382972</v>
      </c>
      <c r="G60" s="132">
        <f>sum('Assumptions (NG non-electricity'!E$3)*10^15*'Assumptions (O&amp;G Upstream)'!F$312/'Assumptions (O&amp;G Upstream)'!F$320/10^9/10^3*'Inflation GDP Population'!$S$18/'Inflation GDP Population'!E$18</f>
        <v>0.3959419197</v>
      </c>
      <c r="H60" s="132">
        <f>sum('Assumptions (NG non-electricity'!F$3)*10^15*'Assumptions (O&amp;G Upstream)'!G$312/'Assumptions (O&amp;G Upstream)'!G$320/10^9/10^3*'Inflation GDP Population'!$S$18/'Inflation GDP Population'!F$18</f>
        <v>0.4367706206</v>
      </c>
      <c r="I60" s="132">
        <f>sum('Assumptions (NG non-electricity'!G$3)*10^15*'Assumptions (O&amp;G Upstream)'!H$312/'Assumptions (O&amp;G Upstream)'!H$320/10^9/10^3*'Inflation GDP Population'!$S$18/'Inflation GDP Population'!G$18</f>
        <v>0.5984240365</v>
      </c>
      <c r="J60" s="132">
        <f>sum('Assumptions (NG non-electricity'!H$3)*10^15*'Assumptions (O&amp;G Upstream)'!I$312/'Assumptions (O&amp;G Upstream)'!I$320/10^9/10^3*'Inflation GDP Population'!$S$18/'Inflation GDP Population'!H$18</f>
        <v>0.4490549335</v>
      </c>
      <c r="K60" s="132">
        <f>sum('Assumptions (NG non-electricity'!I$3)*10^15*'Assumptions (O&amp;G Upstream)'!J$312/'Assumptions (O&amp;G Upstream)'!J$320/10^9/10^3*'Inflation GDP Population'!$S$18/'Inflation GDP Population'!I$18</f>
        <v>0.467170276</v>
      </c>
      <c r="L60" s="132">
        <f>sum('Assumptions (NG non-electricity'!J$3)*10^15*'Assumptions (O&amp;G Upstream)'!K$312/'Assumptions (O&amp;G Upstream)'!K$320/10^9/10^3*'Inflation GDP Population'!$S$18/'Inflation GDP Population'!J$18</f>
        <v>0.5844516077</v>
      </c>
      <c r="M60" s="132">
        <f>sum('Assumptions (NG non-electricity'!K$3)*10^15*'Assumptions (O&amp;G Upstream)'!L$312/'Assumptions (O&amp;G Upstream)'!L$320/10^9/10^3*'Inflation GDP Population'!$S$18/'Inflation GDP Population'!K$18</f>
        <v>0.2537600112</v>
      </c>
      <c r="N60" s="132">
        <f>sum('Assumptions (NG non-electricity'!L$3)*10^15*'Assumptions (O&amp;G Upstream)'!M$312/'Assumptions (O&amp;G Upstream)'!M$320/10^9/10^3*'Inflation GDP Population'!$S$18/'Inflation GDP Population'!L$18</f>
        <v>0.2786177253</v>
      </c>
      <c r="O60" s="132">
        <f>sum('Assumptions (NG non-electricity'!M$3)*10^15*'Assumptions (O&amp;G Upstream)'!N$312/'Assumptions (O&amp;G Upstream)'!N$320/10^9/10^3*'Inflation GDP Population'!$S$18/'Inflation GDP Population'!M$18</f>
        <v>0.2521779223</v>
      </c>
      <c r="P60" s="132">
        <f>sum('Assumptions (NG non-electricity'!N$3)*10^15*'Assumptions (O&amp;G Upstream)'!O$312/'Assumptions (O&amp;G Upstream)'!O$320/10^9/10^3*'Inflation GDP Population'!$S$18/'Inflation GDP Population'!N$18</f>
        <v>0.1668509372</v>
      </c>
      <c r="Q60" s="132">
        <f>sum('Assumptions (NG non-electricity'!O$3)*10^15*'Assumptions (O&amp;G Upstream)'!P$312/'Assumptions (O&amp;G Upstream)'!P$320/10^9/10^3*'Inflation GDP Population'!$S$18/'Inflation GDP Population'!O$18</f>
        <v>0.2360665848</v>
      </c>
      <c r="R60" s="132">
        <f>sum('Assumptions (NG non-electricity'!P$3)*10^15*'Assumptions (O&amp;G Upstream)'!Q$312/'Assumptions (O&amp;G Upstream)'!Q$320/10^9/10^3*'Inflation GDP Population'!$S$18/'Inflation GDP Population'!P$18</f>
        <v>0.2555074549</v>
      </c>
      <c r="S60" s="132">
        <f>sum('Assumptions (NG non-electricity'!Q$3)*10^15*'Assumptions (O&amp;G Upstream)'!R$312/'Assumptions (O&amp;G Upstream)'!R$320/10^9/10^3*'Inflation GDP Population'!$S$18/'Inflation GDP Population'!Q$18</f>
        <v>0.1505578805</v>
      </c>
      <c r="T60" s="132">
        <f>sum('Assumptions (NG non-electricity'!R$3)*10^15*'Assumptions (O&amp;G Upstream)'!S$312/'Assumptions (O&amp;G Upstream)'!S$320/10^9/10^3*'Inflation GDP Population'!$S$18/'Inflation GDP Population'!R$18</f>
        <v>0.1521936139</v>
      </c>
      <c r="U60" s="132">
        <f>sum('Assumptions (NG non-electricity'!S$3)*10^15*'Assumptions (O&amp;G Upstream)'!T$312/'Assumptions (O&amp;G Upstream)'!T$320/10^9/10^3*'Inflation GDP Population'!$S$18/'Inflation GDP Population'!S$18</f>
        <v>0.1651946139</v>
      </c>
      <c r="V60" s="132">
        <f>sum('Assumptions (NG non-electricity'!T$3)*10^15*'Assumptions (O&amp;G Upstream)'!U$312/'Assumptions (O&amp;G Upstream)'!U$320/10^9/10^3*'Inflation GDP Population'!$S$18/'Inflation GDP Population'!T$18</f>
        <v>0.1725019975</v>
      </c>
      <c r="W60" s="132">
        <f>sum('Assumptions (NG non-electricity'!U$3)*10^15*'Assumptions (O&amp;G Upstream)'!V$312/'Assumptions (O&amp;G Upstream)'!V$320/10^9/10^3*'Inflation GDP Population'!$S$18/'Inflation GDP Population'!U$18</f>
        <v>0.1668180563</v>
      </c>
      <c r="X60" s="132">
        <f>sum('Assumptions (NG non-electricity'!V$3)*10^15*'Assumptions (O&amp;G Upstream)'!W$312/'Assumptions (O&amp;G Upstream)'!W$320/10^9/10^3*'Inflation GDP Population'!$S$18/'Inflation GDP Population'!V$18</f>
        <v>0.172858016</v>
      </c>
      <c r="Y60" s="132">
        <f>sum('Assumptions (NG non-electricity'!W$3)*10^15*'Assumptions (O&amp;G Upstream)'!X$312/'Assumptions (O&amp;G Upstream)'!X$320/10^9/10^3*'Inflation GDP Population'!$S$18/'Inflation GDP Population'!W$18</f>
        <v>0.1708006937</v>
      </c>
      <c r="Z60" s="132">
        <f>sum('Assumptions (NG non-electricity'!X$3)*10^15*'Assumptions (O&amp;G Upstream)'!Y$312/'Assumptions (O&amp;G Upstream)'!Y$320/10^9/10^3*'Inflation GDP Population'!$S$18/'Inflation GDP Population'!X$18</f>
        <v>0.1734370343</v>
      </c>
      <c r="AA60" s="132">
        <f>sum('Assumptions (NG non-electricity'!Y$3)*10^15*'Assumptions (O&amp;G Upstream)'!Z$312/'Assumptions (O&amp;G Upstream)'!Z$320/10^9/10^3*'Inflation GDP Population'!$S$18/'Inflation GDP Population'!Y$18</f>
        <v>0.1832808449</v>
      </c>
      <c r="AB60" s="132">
        <f>sum('Assumptions (NG non-electricity'!Z$3)*10^15*'Assumptions (O&amp;G Upstream)'!AA$312/'Assumptions (O&amp;G Upstream)'!AA$320/10^9/10^3*'Inflation GDP Population'!$S$18/'Inflation GDP Population'!Z$18</f>
        <v>0.19595789</v>
      </c>
      <c r="AC60" s="132">
        <f>sum('Assumptions (NG non-electricity'!AA$3)*10^15*'Assumptions (O&amp;G Upstream)'!AB$312/'Assumptions (O&amp;G Upstream)'!AB$320/10^9/10^3*'Inflation GDP Population'!$S$18/'Inflation GDP Population'!AA$18</f>
        <v>0.2119650486</v>
      </c>
      <c r="AD60" s="132">
        <f>sum('Assumptions (NG non-electricity'!AB$3)*10^15*'Assumptions (O&amp;G Upstream)'!AC$312/'Assumptions (O&amp;G Upstream)'!AC$320/10^9/10^3*'Inflation GDP Population'!$S$18/'Inflation GDP Population'!AB$18</f>
        <v>0.2187665479</v>
      </c>
      <c r="AE60" s="132">
        <f>sum('Assumptions (NG non-electricity'!AC$3)*10^15*'Assumptions (O&amp;G Upstream)'!AD$312/'Assumptions (O&amp;G Upstream)'!AD$320/10^9/10^3*'Inflation GDP Population'!$S$18/'Inflation GDP Population'!AC$18</f>
        <v>0.2227298466</v>
      </c>
      <c r="AF60" s="132">
        <f>sum('Assumptions (NG non-electricity'!AD$3)*10^15*'Assumptions (O&amp;G Upstream)'!AE$312/'Assumptions (O&amp;G Upstream)'!AE$320/10^9/10^3*'Inflation GDP Population'!$S$18/'Inflation GDP Population'!AD$18</f>
        <v>0.23011187</v>
      </c>
      <c r="AG60" s="132">
        <f>sum('Assumptions (NG non-electricity'!AE$3)*10^15*'Assumptions (O&amp;G Upstream)'!AF$312/'Assumptions (O&amp;G Upstream)'!AF$320/10^9/10^3*'Inflation GDP Population'!$S$18/'Inflation GDP Population'!AE$18</f>
        <v>0.2336738521</v>
      </c>
      <c r="AH60" s="132">
        <f>sum('Assumptions (NG non-electricity'!AF$3)*10^15*'Assumptions (O&amp;G Upstream)'!AG$312/'Assumptions (O&amp;G Upstream)'!AG$320/10^9/10^3*'Inflation GDP Population'!$S$18/'Inflation GDP Population'!AF$18</f>
        <v>0.2383974741</v>
      </c>
      <c r="AI60" s="132">
        <f>sum('Assumptions (NG non-electricity'!AG$3)*10^15*'Assumptions (O&amp;G Upstream)'!AH$312/'Assumptions (O&amp;G Upstream)'!AH$320/10^9/10^3*'Inflation GDP Population'!$S$18/'Inflation GDP Population'!AG$18</f>
        <v>0.2398371963</v>
      </c>
      <c r="AJ60" s="132">
        <f>sum('Assumptions (NG non-electricity'!AH$3)*10^15*'Assumptions (O&amp;G Upstream)'!AI$312/'Assumptions (O&amp;G Upstream)'!AI$320/10^9/10^3*'Inflation GDP Population'!$S$18/'Inflation GDP Population'!AH$18</f>
        <v>0.2508782827</v>
      </c>
      <c r="AK60" s="132">
        <f>sum('Assumptions (NG non-electricity'!AI$3)*10^15*'Assumptions (O&amp;G Upstream)'!AJ$312/'Assumptions (O&amp;G Upstream)'!AJ$320/10^9/10^3*'Inflation GDP Population'!$S$18/'Inflation GDP Population'!AI$18</f>
        <v>0.2572677117</v>
      </c>
      <c r="AL60" s="132">
        <f>sum('Assumptions (NG non-electricity'!AJ$3)*10^15*'Assumptions (O&amp;G Upstream)'!AK$312/'Assumptions (O&amp;G Upstream)'!AK$320/10^9/10^3*'Inflation GDP Population'!$S$18/'Inflation GDP Population'!AJ$18</f>
        <v>0.2626905595</v>
      </c>
      <c r="AM60" s="132">
        <f>sum('Assumptions (NG non-electricity'!AK$3)*10^15*'Assumptions (O&amp;G Upstream)'!AL$312/'Assumptions (O&amp;G Upstream)'!AL$320/10^9/10^3*'Inflation GDP Population'!$S$18/'Inflation GDP Population'!AK$18</f>
        <v>0.2681529397</v>
      </c>
      <c r="AN60" s="132">
        <f>sum('Assumptions (NG non-electricity'!AL$3)*10^15*'Assumptions (O&amp;G Upstream)'!AM$312/'Assumptions (O&amp;G Upstream)'!AM$320/10^9/10^3*'Inflation GDP Population'!$S$18/'Inflation GDP Population'!AL$18</f>
        <v>0.2761237013</v>
      </c>
      <c r="AO60" s="132">
        <f>sum('Assumptions (NG non-electricity'!AM$3)*10^15*'Assumptions (O&amp;G Upstream)'!AN$312/'Assumptions (O&amp;G Upstream)'!AN$320/10^9/10^3*'Inflation GDP Population'!$S$18/'Inflation GDP Population'!AM$18</f>
        <v>0.2803673176</v>
      </c>
      <c r="AP60" s="132">
        <f>sum('Assumptions (NG non-electricity'!AN$3)*10^15*'Assumptions (O&amp;G Upstream)'!AO$312/'Assumptions (O&amp;G Upstream)'!AO$320/10^9/10^3*'Inflation GDP Population'!$S$18/'Inflation GDP Population'!AN$18</f>
        <v>0.2839648926</v>
      </c>
      <c r="AQ60" s="132">
        <f>sum('Assumptions (NG non-electricity'!AO$3)*10^15*'Assumptions (O&amp;G Upstream)'!AP$312/'Assumptions (O&amp;G Upstream)'!AP$320/10^9/10^3*'Inflation GDP Population'!$S$18/'Inflation GDP Population'!AO$18</f>
        <v>0.2884201017</v>
      </c>
      <c r="AR60" s="132">
        <f>sum('Assumptions (NG non-electricity'!AP$3)*10^15*'Assumptions (O&amp;G Upstream)'!AQ$312/'Assumptions (O&amp;G Upstream)'!AQ$320/10^9/10^3*'Inflation GDP Population'!$S$18/'Inflation GDP Population'!AP$18</f>
        <v>0.2956024815</v>
      </c>
      <c r="AS60" s="132">
        <f>sum('Assumptions (NG non-electricity'!AQ$3)*10^15*'Assumptions (O&amp;G Upstream)'!AR$312/'Assumptions (O&amp;G Upstream)'!AR$320/10^9/10^3*'Inflation GDP Population'!$S$18/'Inflation GDP Population'!AQ$18</f>
        <v>0.297860697</v>
      </c>
      <c r="AT60" s="132">
        <f>sum('Assumptions (NG non-electricity'!AR$3)*10^15*'Assumptions (O&amp;G Upstream)'!AS$312/'Assumptions (O&amp;G Upstream)'!AS$320/10^9/10^3*'Inflation GDP Population'!$S$18/'Inflation GDP Population'!AR$18</f>
        <v>0.3040302283</v>
      </c>
      <c r="AU60" s="132">
        <f>sum('Assumptions (NG non-electricity'!AS$3)*10^15*'Assumptions (O&amp;G Upstream)'!AT$312/'Assumptions (O&amp;G Upstream)'!AT$320/10^9/10^3*'Inflation GDP Population'!$S$18/'Inflation GDP Population'!AS$18</f>
        <v>0.3117356189</v>
      </c>
      <c r="AV60" s="132">
        <f>sum('Assumptions (NG non-electricity'!AT$3)*10^15*'Assumptions (O&amp;G Upstream)'!AU$312/'Assumptions (O&amp;G Upstream)'!AU$320/10^9/10^3*'Inflation GDP Population'!$S$18/'Inflation GDP Population'!AT$18</f>
        <v>0.3209848605</v>
      </c>
      <c r="AW60" s="132">
        <f>sum('Assumptions (NG non-electricity'!AU$3)*10^15*'Assumptions (O&amp;G Upstream)'!AV$312/'Assumptions (O&amp;G Upstream)'!AV$320/10^9/10^3*'Inflation GDP Population'!$S$18/'Inflation GDP Population'!AU$18</f>
        <v>0.3299396992</v>
      </c>
      <c r="AX60" s="132">
        <f>sum('Assumptions (NG non-electricity'!AV$3)*10^15*'Assumptions (O&amp;G Upstream)'!AW$312/'Assumptions (O&amp;G Upstream)'!AW$320/10^9/10^3*'Inflation GDP Population'!$S$18/'Inflation GDP Population'!AV$18</f>
        <v>0.3374338582</v>
      </c>
      <c r="AY60" s="132">
        <f>sum('Assumptions (NG non-electricity'!AW$3)*10^15*'Assumptions (O&amp;G Upstream)'!AX$312/'Assumptions (O&amp;G Upstream)'!AX$320/10^9/10^3*'Inflation GDP Population'!$S$18/'Inflation GDP Population'!AW$18</f>
        <v>0.3464284326</v>
      </c>
      <c r="AZ60" s="132">
        <f>sum('Assumptions (NG non-electricity'!AX$3)*10^15*'Assumptions (O&amp;G Upstream)'!AY$312/'Assumptions (O&amp;G Upstream)'!AY$320/10^9/10^3*'Inflation GDP Population'!$S$18/'Inflation GDP Population'!AX$18</f>
        <v>0.3601496831</v>
      </c>
      <c r="BA60" s="132">
        <f>sum('Assumptions (NG non-electricity'!AY$3)*10^15*'Assumptions (O&amp;G Upstream)'!AZ$312/'Assumptions (O&amp;G Upstream)'!AZ$320/10^9/10^3*'Inflation GDP Population'!$S$18/'Inflation GDP Population'!AY$18</f>
        <v>0.3718063533</v>
      </c>
      <c r="BB60" s="132">
        <f>sum('Assumptions (NG non-electricity'!AZ$3)*10^15*'Assumptions (O&amp;G Upstream)'!BA$312/'Assumptions (O&amp;G Upstream)'!BA$320/10^9/10^3*'Inflation GDP Population'!$S$18/'Inflation GDP Population'!AZ$18</f>
        <v>0.3825929846</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0.3840472843</v>
      </c>
      <c r="E61" s="132">
        <f>sum('Assumptions (NG non-electricity'!C$8)*10^15*'Assumptions (O&amp;G Upstream)'!D$312/'Assumptions (O&amp;G Upstream)'!D$320/10^9/10^3*'Inflation GDP Population'!$S$18/'Inflation GDP Population'!C$18</f>
        <v>0.3522464501</v>
      </c>
      <c r="F61" s="132">
        <f>sum('Assumptions (NG non-electricity'!D$8)*10^15*'Assumptions (O&amp;G Upstream)'!E$312/'Assumptions (O&amp;G Upstream)'!E$320/10^9/10^3*'Inflation GDP Population'!$S$18/'Inflation GDP Population'!D$18</f>
        <v>0.2728273479</v>
      </c>
      <c r="G61" s="132">
        <f>sum('Assumptions (NG non-electricity'!E$8)*10^15*'Assumptions (O&amp;G Upstream)'!F$312/'Assumptions (O&amp;G Upstream)'!F$320/10^9/10^3*'Inflation GDP Population'!$S$18/'Inflation GDP Population'!E$18</f>
        <v>0.3457735287</v>
      </c>
      <c r="H61" s="132">
        <f>sum('Assumptions (NG non-electricity'!F$8)*10^15*'Assumptions (O&amp;G Upstream)'!G$312/'Assumptions (O&amp;G Upstream)'!G$320/10^9/10^3*'Inflation GDP Population'!$S$18/'Inflation GDP Population'!F$18</f>
        <v>0.3323132542</v>
      </c>
      <c r="I61" s="132">
        <f>sum('Assumptions (NG non-electricity'!G$8)*10^15*'Assumptions (O&amp;G Upstream)'!H$312/'Assumptions (O&amp;G Upstream)'!H$320/10^9/10^3*'Inflation GDP Population'!$S$18/'Inflation GDP Population'!G$18</f>
        <v>0.4203414987</v>
      </c>
      <c r="J61" s="132">
        <f>sum('Assumptions (NG non-electricity'!H$8)*10^15*'Assumptions (O&amp;G Upstream)'!I$312/'Assumptions (O&amp;G Upstream)'!I$320/10^9/10^3*'Inflation GDP Population'!$S$18/'Inflation GDP Population'!H$18</f>
        <v>0.3223821405</v>
      </c>
      <c r="K61" s="132">
        <f>sum('Assumptions (NG non-electricity'!I$8)*10^15*'Assumptions (O&amp;G Upstream)'!J$312/'Assumptions (O&amp;G Upstream)'!J$320/10^9/10^3*'Inflation GDP Population'!$S$18/'Inflation GDP Population'!I$18</f>
        <v>0.2929345891</v>
      </c>
      <c r="L61" s="132">
        <f>sum('Assumptions (NG non-electricity'!J$8)*10^15*'Assumptions (O&amp;G Upstream)'!K$312/'Assumptions (O&amp;G Upstream)'!K$320/10^9/10^3*'Inflation GDP Population'!$S$18/'Inflation GDP Population'!J$18</f>
        <v>0.384012402</v>
      </c>
      <c r="M61" s="132">
        <f>sum('Assumptions (NG non-electricity'!K$8)*10^15*'Assumptions (O&amp;G Upstream)'!L$312/'Assumptions (O&amp;G Upstream)'!L$320/10^9/10^3*'Inflation GDP Population'!$S$18/'Inflation GDP Population'!K$18</f>
        <v>0.1549086172</v>
      </c>
      <c r="N61" s="132">
        <f>sum('Assumptions (NG non-electricity'!L$8)*10^15*'Assumptions (O&amp;G Upstream)'!M$312/'Assumptions (O&amp;G Upstream)'!M$320/10^9/10^3*'Inflation GDP Population'!$S$18/'Inflation GDP Population'!L$18</f>
        <v>0.1285673669</v>
      </c>
      <c r="O61" s="132">
        <f>sum('Assumptions (NG non-electricity'!M$8)*10^15*'Assumptions (O&amp;G Upstream)'!N$312/'Assumptions (O&amp;G Upstream)'!N$320/10^9/10^3*'Inflation GDP Population'!$S$18/'Inflation GDP Population'!M$18</f>
        <v>0.09692734151</v>
      </c>
      <c r="P61" s="132">
        <f>sum('Assumptions (NG non-electricity'!N$8)*10^15*'Assumptions (O&amp;G Upstream)'!O$312/'Assumptions (O&amp;G Upstream)'!O$320/10^9/10^3*'Inflation GDP Population'!$S$18/'Inflation GDP Population'!N$18</f>
        <v>0.06443954164</v>
      </c>
      <c r="Q61" s="132">
        <f>sum('Assumptions (NG non-electricity'!O$8)*10^15*'Assumptions (O&amp;G Upstream)'!P$312/'Assumptions (O&amp;G Upstream)'!P$320/10^9/10^3*'Inflation GDP Population'!$S$18/'Inflation GDP Population'!O$18</f>
        <v>0.09208966863</v>
      </c>
      <c r="R61" s="132">
        <f>sum('Assumptions (NG non-electricity'!P$8)*10^15*'Assumptions (O&amp;G Upstream)'!Q$312/'Assumptions (O&amp;G Upstream)'!Q$320/10^9/10^3*'Inflation GDP Population'!$S$18/'Inflation GDP Population'!P$18</f>
        <v>0.110918238</v>
      </c>
      <c r="S61" s="132">
        <f>sum('Assumptions (NG non-electricity'!Q$8)*10^15*'Assumptions (O&amp;G Upstream)'!R$312/'Assumptions (O&amp;G Upstream)'!R$320/10^9/10^3*'Inflation GDP Population'!$S$18/'Inflation GDP Population'!Q$18</f>
        <v>0.0711463358</v>
      </c>
      <c r="T61" s="132">
        <f>sum('Assumptions (NG non-electricity'!R$8)*10^15*'Assumptions (O&amp;G Upstream)'!S$312/'Assumptions (O&amp;G Upstream)'!S$320/10^9/10^3*'Inflation GDP Population'!$S$18/'Inflation GDP Population'!R$18</f>
        <v>0.06374845326</v>
      </c>
      <c r="U61" s="132">
        <f>sum('Assumptions (NG non-electricity'!S$8)*10^15*'Assumptions (O&amp;G Upstream)'!T$312/'Assumptions (O&amp;G Upstream)'!T$320/10^9/10^3*'Inflation GDP Population'!$S$18/'Inflation GDP Population'!S$18</f>
        <v>0.07339064672</v>
      </c>
      <c r="V61" s="132">
        <f>sum('Assumptions (NG non-electricity'!T$8)*10^15*'Assumptions (O&amp;G Upstream)'!U$312/'Assumptions (O&amp;G Upstream)'!U$320/10^9/10^3*'Inflation GDP Population'!$S$18/'Inflation GDP Population'!T$18</f>
        <v>0.07825902044</v>
      </c>
      <c r="W61" s="132">
        <f>sum('Assumptions (NG non-electricity'!U$8)*10^15*'Assumptions (O&amp;G Upstream)'!V$312/'Assumptions (O&amp;G Upstream)'!V$320/10^9/10^3*'Inflation GDP Population'!$S$18/'Inflation GDP Population'!U$18</f>
        <v>0.07722134852</v>
      </c>
      <c r="X61" s="132">
        <f>sum('Assumptions (NG non-electricity'!V$8)*10^15*'Assumptions (O&amp;G Upstream)'!W$312/'Assumptions (O&amp;G Upstream)'!W$320/10^9/10^3*'Inflation GDP Population'!$S$18/'Inflation GDP Population'!V$18</f>
        <v>0.08158626353</v>
      </c>
      <c r="Y61" s="132">
        <f>sum('Assumptions (NG non-electricity'!W$8)*10^15*'Assumptions (O&amp;G Upstream)'!X$312/'Assumptions (O&amp;G Upstream)'!X$320/10^9/10^3*'Inflation GDP Population'!$S$18/'Inflation GDP Population'!W$18</f>
        <v>0.08213879407</v>
      </c>
      <c r="Z61" s="132">
        <f>sum('Assumptions (NG non-electricity'!X$8)*10^15*'Assumptions (O&amp;G Upstream)'!Y$312/'Assumptions (O&amp;G Upstream)'!Y$320/10^9/10^3*'Inflation GDP Population'!$S$18/'Inflation GDP Population'!X$18</f>
        <v>0.08492723252</v>
      </c>
      <c r="AA61" s="132">
        <f>sum('Assumptions (NG non-electricity'!Y$8)*10^15*'Assumptions (O&amp;G Upstream)'!Z$312/'Assumptions (O&amp;G Upstream)'!Z$320/10^9/10^3*'Inflation GDP Population'!$S$18/'Inflation GDP Population'!Y$18</f>
        <v>0.09132713562</v>
      </c>
      <c r="AB61" s="132">
        <f>sum('Assumptions (NG non-electricity'!Z$8)*10^15*'Assumptions (O&amp;G Upstream)'!AA$312/'Assumptions (O&amp;G Upstream)'!AA$320/10^9/10^3*'Inflation GDP Population'!$S$18/'Inflation GDP Population'!Z$18</f>
        <v>0.09930451611</v>
      </c>
      <c r="AC61" s="132">
        <f>sum('Assumptions (NG non-electricity'!AA$8)*10^15*'Assumptions (O&amp;G Upstream)'!AB$312/'Assumptions (O&amp;G Upstream)'!AB$320/10^9/10^3*'Inflation GDP Population'!$S$18/'Inflation GDP Population'!AA$18</f>
        <v>0.1091825954</v>
      </c>
      <c r="AD61" s="132">
        <f>sum('Assumptions (NG non-electricity'!AB$8)*10^15*'Assumptions (O&amp;G Upstream)'!AC$312/'Assumptions (O&amp;G Upstream)'!AC$320/10^9/10^3*'Inflation GDP Population'!$S$18/'Inflation GDP Population'!AB$18</f>
        <v>0.1144787748</v>
      </c>
      <c r="AE61" s="132">
        <f>sum('Assumptions (NG non-electricity'!AC$8)*10^15*'Assumptions (O&amp;G Upstream)'!AD$312/'Assumptions (O&amp;G Upstream)'!AD$320/10^9/10^3*'Inflation GDP Population'!$S$18/'Inflation GDP Population'!AC$18</f>
        <v>0.1183480248</v>
      </c>
      <c r="AF61" s="132">
        <f>sum('Assumptions (NG non-electricity'!AD$8)*10^15*'Assumptions (O&amp;G Upstream)'!AE$312/'Assumptions (O&amp;G Upstream)'!AE$320/10^9/10^3*'Inflation GDP Population'!$S$18/'Inflation GDP Population'!AD$18</f>
        <v>0.1240950953</v>
      </c>
      <c r="AG61" s="132">
        <f>sum('Assumptions (NG non-electricity'!AE$8)*10^15*'Assumptions (O&amp;G Upstream)'!AF$312/'Assumptions (O&amp;G Upstream)'!AF$320/10^9/10^3*'Inflation GDP Population'!$S$18/'Inflation GDP Population'!AE$18</f>
        <v>0.1278389657</v>
      </c>
      <c r="AH61" s="132">
        <f>sum('Assumptions (NG non-electricity'!AF$8)*10^15*'Assumptions (O&amp;G Upstream)'!AG$312/'Assumptions (O&amp;G Upstream)'!AG$320/10^9/10^3*'Inflation GDP Population'!$S$18/'Inflation GDP Population'!AF$18</f>
        <v>0.132253216</v>
      </c>
      <c r="AI61" s="132">
        <f>sum('Assumptions (NG non-electricity'!AG$8)*10^15*'Assumptions (O&amp;G Upstream)'!AH$312/'Assumptions (O&amp;G Upstream)'!AH$320/10^9/10^3*'Inflation GDP Population'!$S$18/'Inflation GDP Population'!AG$18</f>
        <v>0.1348637665</v>
      </c>
      <c r="AJ61" s="132">
        <f>sum('Assumptions (NG non-electricity'!AH$8)*10^15*'Assumptions (O&amp;G Upstream)'!AI$312/'Assumptions (O&amp;G Upstream)'!AI$320/10^9/10^3*'Inflation GDP Population'!$S$18/'Inflation GDP Population'!AH$18</f>
        <v>0.1429377216</v>
      </c>
      <c r="AK61" s="132">
        <f>sum('Assumptions (NG non-electricity'!AI$8)*10^15*'Assumptions (O&amp;G Upstream)'!AJ$312/'Assumptions (O&amp;G Upstream)'!AJ$320/10^9/10^3*'Inflation GDP Population'!$S$18/'Inflation GDP Population'!AI$18</f>
        <v>0.1484610985</v>
      </c>
      <c r="AL61" s="132">
        <f>sum('Assumptions (NG non-electricity'!AJ$8)*10^15*'Assumptions (O&amp;G Upstream)'!AK$312/'Assumptions (O&amp;G Upstream)'!AK$320/10^9/10^3*'Inflation GDP Population'!$S$18/'Inflation GDP Population'!AJ$18</f>
        <v>0.1534833251</v>
      </c>
      <c r="AM61" s="132">
        <f>sum('Assumptions (NG non-electricity'!AK$8)*10^15*'Assumptions (O&amp;G Upstream)'!AL$312/'Assumptions (O&amp;G Upstream)'!AL$320/10^9/10^3*'Inflation GDP Population'!$S$18/'Inflation GDP Population'!AK$18</f>
        <v>0.1585773442</v>
      </c>
      <c r="AN61" s="132">
        <f>sum('Assumptions (NG non-electricity'!AL$8)*10^15*'Assumptions (O&amp;G Upstream)'!AM$312/'Assumptions (O&amp;G Upstream)'!AM$320/10^9/10^3*'Inflation GDP Population'!$S$18/'Inflation GDP Population'!AL$18</f>
        <v>0.1652201246</v>
      </c>
      <c r="AO61" s="132">
        <f>sum('Assumptions (NG non-electricity'!AM$8)*10^15*'Assumptions (O&amp;G Upstream)'!AN$312/'Assumptions (O&amp;G Upstream)'!AN$320/10^9/10^3*'Inflation GDP Population'!$S$18/'Inflation GDP Population'!AM$18</f>
        <v>0.1696883896</v>
      </c>
      <c r="AP61" s="132">
        <f>sum('Assumptions (NG non-electricity'!AN$8)*10^15*'Assumptions (O&amp;G Upstream)'!AO$312/'Assumptions (O&amp;G Upstream)'!AO$320/10^9/10^3*'Inflation GDP Population'!$S$18/'Inflation GDP Population'!AN$18</f>
        <v>0.173790204</v>
      </c>
      <c r="AQ61" s="132">
        <f>sum('Assumptions (NG non-electricity'!AO$8)*10^15*'Assumptions (O&amp;G Upstream)'!AP$312/'Assumptions (O&amp;G Upstream)'!AP$320/10^9/10^3*'Inflation GDP Population'!$S$18/'Inflation GDP Population'!AO$18</f>
        <v>0.1784422882</v>
      </c>
      <c r="AR61" s="132">
        <f>sum('Assumptions (NG non-electricity'!AP$8)*10^15*'Assumptions (O&amp;G Upstream)'!AQ$312/'Assumptions (O&amp;G Upstream)'!AQ$320/10^9/10^3*'Inflation GDP Population'!$S$18/'Inflation GDP Population'!AP$18</f>
        <v>0.1848300838</v>
      </c>
      <c r="AS61" s="132">
        <f>sum('Assumptions (NG non-electricity'!AQ$8)*10^15*'Assumptions (O&amp;G Upstream)'!AR$312/'Assumptions (O&amp;G Upstream)'!AR$320/10^9/10^3*'Inflation GDP Population'!$S$18/'Inflation GDP Population'!AQ$18</f>
        <v>0.1881722361</v>
      </c>
      <c r="AT61" s="132">
        <f>sum('Assumptions (NG non-electricity'!AR$8)*10^15*'Assumptions (O&amp;G Upstream)'!AS$312/'Assumptions (O&amp;G Upstream)'!AS$320/10^9/10^3*'Inflation GDP Population'!$S$18/'Inflation GDP Population'!AR$18</f>
        <v>0.1940111838</v>
      </c>
      <c r="AU61" s="132">
        <f>sum('Assumptions (NG non-electricity'!AS$8)*10^15*'Assumptions (O&amp;G Upstream)'!AT$312/'Assumptions (O&amp;G Upstream)'!AT$320/10^9/10^3*'Inflation GDP Population'!$S$18/'Inflation GDP Population'!AS$18</f>
        <v>0.2008899471</v>
      </c>
      <c r="AV61" s="132">
        <f>sum('Assumptions (NG non-electricity'!AT$8)*10^15*'Assumptions (O&amp;G Upstream)'!AU$312/'Assumptions (O&amp;G Upstream)'!AU$320/10^9/10^3*'Inflation GDP Population'!$S$18/'Inflation GDP Population'!AT$18</f>
        <v>0.2088412218</v>
      </c>
      <c r="AW61" s="132">
        <f>sum('Assumptions (NG non-electricity'!AU$8)*10^15*'Assumptions (O&amp;G Upstream)'!AV$312/'Assumptions (O&amp;G Upstream)'!AV$320/10^9/10^3*'Inflation GDP Population'!$S$18/'Inflation GDP Population'!AU$18</f>
        <v>0.2166846101</v>
      </c>
      <c r="AX61" s="132">
        <f>sum('Assumptions (NG non-electricity'!AV$8)*10^15*'Assumptions (O&amp;G Upstream)'!AW$312/'Assumptions (O&amp;G Upstream)'!AW$320/10^9/10^3*'Inflation GDP Population'!$S$18/'Inflation GDP Population'!AV$18</f>
        <v>0.2236400001</v>
      </c>
      <c r="AY61" s="132">
        <f>sum('Assumptions (NG non-electricity'!AW$8)*10^15*'Assumptions (O&amp;G Upstream)'!AX$312/'Assumptions (O&amp;G Upstream)'!AX$320/10^9/10^3*'Inflation GDP Population'!$S$18/'Inflation GDP Population'!AW$18</f>
        <v>0.2316597717</v>
      </c>
      <c r="AZ61" s="132">
        <f>sum('Assumptions (NG non-electricity'!AX$8)*10^15*'Assumptions (O&amp;G Upstream)'!AY$312/'Assumptions (O&amp;G Upstream)'!AY$320/10^9/10^3*'Inflation GDP Population'!$S$18/'Inflation GDP Population'!AX$18</f>
        <v>0.2429453471</v>
      </c>
      <c r="BA61" s="132">
        <f>sum('Assumptions (NG non-electricity'!AY$8)*10^15*'Assumptions (O&amp;G Upstream)'!AZ$312/'Assumptions (O&amp;G Upstream)'!AZ$320/10^9/10^3*'Inflation GDP Population'!$S$18/'Inflation GDP Population'!AY$18</f>
        <v>0.25295664</v>
      </c>
      <c r="BB61" s="132">
        <f>sum('Assumptions (NG non-electricity'!AZ$8)*10^15*'Assumptions (O&amp;G Upstream)'!BA$312/'Assumptions (O&amp;G Upstream)'!BA$320/10^9/10^3*'Inflation GDP Population'!$S$18/'Inflation GDP Population'!AZ$18</f>
        <v>0.2624751691</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0.4055035426</v>
      </c>
      <c r="E62" s="132">
        <f>sum('Assumptions (NG non-electricity'!C$6)*10^15*'Assumptions (O&amp;G Upstream)'!D$312/'Assumptions (O&amp;G Upstream)'!D$320/10^9/10^3*'Inflation GDP Population'!$S$18/'Inflation GDP Population'!C$18</f>
        <v>0.3658500346</v>
      </c>
      <c r="F62" s="132">
        <f>sum('Assumptions (NG non-electricity'!D$6)*10^15*'Assumptions (O&amp;G Upstream)'!E$312/'Assumptions (O&amp;G Upstream)'!E$320/10^9/10^3*'Inflation GDP Population'!$S$18/'Inflation GDP Population'!D$18</f>
        <v>0.3006632001</v>
      </c>
      <c r="G62" s="132">
        <f>sum('Assumptions (NG non-electricity'!E$6)*10^15*'Assumptions (O&amp;G Upstream)'!F$312/'Assumptions (O&amp;G Upstream)'!F$320/10^9/10^3*'Inflation GDP Population'!$S$18/'Inflation GDP Population'!E$18</f>
        <v>0.4766518211</v>
      </c>
      <c r="H62" s="132">
        <f>sum('Assumptions (NG non-electricity'!F$6)*10^15*'Assumptions (O&amp;G Upstream)'!G$312/'Assumptions (O&amp;G Upstream)'!G$320/10^9/10^3*'Inflation GDP Population'!$S$18/'Inflation GDP Population'!F$18</f>
        <v>0.5407243494</v>
      </c>
      <c r="I62" s="132">
        <f>sum('Assumptions (NG non-electricity'!G$6)*10^15*'Assumptions (O&amp;G Upstream)'!H$312/'Assumptions (O&amp;G Upstream)'!H$320/10^9/10^3*'Inflation GDP Population'!$S$18/'Inflation GDP Population'!G$18</f>
        <v>0.7365226929</v>
      </c>
      <c r="J62" s="132">
        <f>sum('Assumptions (NG non-electricity'!H$6)*10^15*'Assumptions (O&amp;G Upstream)'!I$312/'Assumptions (O&amp;G Upstream)'!I$320/10^9/10^3*'Inflation GDP Population'!$S$18/'Inflation GDP Population'!H$18</f>
        <v>0.5313722689</v>
      </c>
      <c r="K62" s="132">
        <f>sum('Assumptions (NG non-electricity'!I$6)*10^15*'Assumptions (O&amp;G Upstream)'!J$312/'Assumptions (O&amp;G Upstream)'!J$320/10^9/10^3*'Inflation GDP Population'!$S$18/'Inflation GDP Population'!I$18</f>
        <v>0.5825864883</v>
      </c>
      <c r="L62" s="132">
        <f>sum('Assumptions (NG non-electricity'!J$6)*10^15*'Assumptions (O&amp;G Upstream)'!K$312/'Assumptions (O&amp;G Upstream)'!K$320/10^9/10^3*'Inflation GDP Population'!$S$18/'Inflation GDP Population'!J$18</f>
        <v>0.7338982589</v>
      </c>
      <c r="M62" s="132">
        <f>sum('Assumptions (NG non-electricity'!K$6)*10^15*'Assumptions (O&amp;G Upstream)'!L$312/'Assumptions (O&amp;G Upstream)'!L$320/10^9/10^3*'Inflation GDP Population'!$S$18/'Inflation GDP Population'!K$18</f>
        <v>0.2995679172</v>
      </c>
      <c r="N62" s="132">
        <f>sum('Assumptions (NG non-electricity'!L$6)*10^15*'Assumptions (O&amp;G Upstream)'!M$312/'Assumptions (O&amp;G Upstream)'!M$320/10^9/10^3*'Inflation GDP Population'!$S$18/'Inflation GDP Population'!L$18</f>
        <v>0.3565822031</v>
      </c>
      <c r="O62" s="132">
        <f>sum('Assumptions (NG non-electricity'!M$6)*10^15*'Assumptions (O&amp;G Upstream)'!N$312/'Assumptions (O&amp;G Upstream)'!N$320/10^9/10^3*'Inflation GDP Population'!$S$18/'Inflation GDP Population'!M$18</f>
        <v>0.3188514809</v>
      </c>
      <c r="P62" s="132">
        <f>sum('Assumptions (NG non-electricity'!N$6)*10^15*'Assumptions (O&amp;G Upstream)'!O$312/'Assumptions (O&amp;G Upstream)'!O$320/10^9/10^3*'Inflation GDP Population'!$S$18/'Inflation GDP Population'!N$18</f>
        <v>0.1995715184</v>
      </c>
      <c r="Q62" s="132">
        <f>sum('Assumptions (NG non-electricity'!O$6)*10^15*'Assumptions (O&amp;G Upstream)'!P$312/'Assumptions (O&amp;G Upstream)'!P$320/10^9/10^3*'Inflation GDP Population'!$S$18/'Inflation GDP Population'!O$18</f>
        <v>0.2995309293</v>
      </c>
      <c r="R62" s="132">
        <f>sum('Assumptions (NG non-electricity'!P$6)*10^15*'Assumptions (O&amp;G Upstream)'!Q$312/'Assumptions (O&amp;G Upstream)'!Q$320/10^9/10^3*'Inflation GDP Population'!$S$18/'Inflation GDP Population'!P$18</f>
        <v>0.2947631035</v>
      </c>
      <c r="S62" s="132">
        <f>sum('Assumptions (NG non-electricity'!Q$6)*10^15*'Assumptions (O&amp;G Upstream)'!R$312/'Assumptions (O&amp;G Upstream)'!R$320/10^9/10^3*'Inflation GDP Population'!$S$18/'Inflation GDP Population'!Q$18</f>
        <v>0.1832208002</v>
      </c>
      <c r="T62" s="132">
        <f>sum('Assumptions (NG non-electricity'!R$6)*10^15*'Assumptions (O&amp;G Upstream)'!S$312/'Assumptions (O&amp;G Upstream)'!S$320/10^9/10^3*'Inflation GDP Population'!$S$18/'Inflation GDP Population'!R$18</f>
        <v>0.1747561296</v>
      </c>
      <c r="U62" s="132">
        <f>sum('Assumptions (NG non-electricity'!S$6)*10^15*'Assumptions (O&amp;G Upstream)'!T$312/'Assumptions (O&amp;G Upstream)'!T$320/10^9/10^3*'Inflation GDP Population'!$S$18/'Inflation GDP Population'!S$18</f>
        <v>0.2020354061</v>
      </c>
      <c r="V62" s="132">
        <f>sum('Assumptions (NG non-electricity'!T$6)*10^15*'Assumptions (O&amp;G Upstream)'!U$312/'Assumptions (O&amp;G Upstream)'!U$320/10^9/10^3*'Inflation GDP Population'!$S$18/'Inflation GDP Population'!T$18</f>
        <v>0.2073686096</v>
      </c>
      <c r="W62" s="132">
        <f>sum('Assumptions (NG non-electricity'!U$6)*10^15*'Assumptions (O&amp;G Upstream)'!V$312/'Assumptions (O&amp;G Upstream)'!V$320/10^9/10^3*'Inflation GDP Population'!$S$18/'Inflation GDP Population'!U$18</f>
        <v>0.1971119025</v>
      </c>
      <c r="X62" s="132">
        <f>sum('Assumptions (NG non-electricity'!V$6)*10^15*'Assumptions (O&amp;G Upstream)'!W$312/'Assumptions (O&amp;G Upstream)'!W$320/10^9/10^3*'Inflation GDP Population'!$S$18/'Inflation GDP Population'!V$18</f>
        <v>0.2007625636</v>
      </c>
      <c r="Y62" s="132">
        <f>sum('Assumptions (NG non-electricity'!W$6)*10^15*'Assumptions (O&amp;G Upstream)'!X$312/'Assumptions (O&amp;G Upstream)'!X$320/10^9/10^3*'Inflation GDP Population'!$S$18/'Inflation GDP Population'!W$18</f>
        <v>0.1949878968</v>
      </c>
      <c r="Z62" s="132">
        <f>sum('Assumptions (NG non-electricity'!X$6)*10^15*'Assumptions (O&amp;G Upstream)'!Y$312/'Assumptions (O&amp;G Upstream)'!Y$320/10^9/10^3*'Inflation GDP Population'!$S$18/'Inflation GDP Population'!X$18</f>
        <v>0.1946188817</v>
      </c>
      <c r="AA62" s="132">
        <f>sum('Assumptions (NG non-electricity'!Y$6)*10^15*'Assumptions (O&amp;G Upstream)'!Z$312/'Assumptions (O&amp;G Upstream)'!Z$320/10^9/10^3*'Inflation GDP Population'!$S$18/'Inflation GDP Population'!Y$18</f>
        <v>0.2021550094</v>
      </c>
      <c r="AB62" s="132">
        <f>sum('Assumptions (NG non-electricity'!Z$6)*10^15*'Assumptions (O&amp;G Upstream)'!AA$312/'Assumptions (O&amp;G Upstream)'!AA$320/10^9/10^3*'Inflation GDP Population'!$S$18/'Inflation GDP Population'!Z$18</f>
        <v>0.212447956</v>
      </c>
      <c r="AC62" s="132">
        <f>sum('Assumptions (NG non-electricity'!AA$6)*10^15*'Assumptions (O&amp;G Upstream)'!AB$312/'Assumptions (O&amp;G Upstream)'!AB$320/10^9/10^3*'Inflation GDP Population'!$S$18/'Inflation GDP Population'!AA$18</f>
        <v>0.2258777218</v>
      </c>
      <c r="AD62" s="132">
        <f>sum('Assumptions (NG non-electricity'!AB$6)*10^15*'Assumptions (O&amp;G Upstream)'!AC$312/'Assumptions (O&amp;G Upstream)'!AC$320/10^9/10^3*'Inflation GDP Population'!$S$18/'Inflation GDP Population'!AB$18</f>
        <v>0.2291422929</v>
      </c>
      <c r="AE62" s="132">
        <f>sum('Assumptions (NG non-electricity'!AC$6)*10^15*'Assumptions (O&amp;G Upstream)'!AD$312/'Assumptions (O&amp;G Upstream)'!AD$320/10^9/10^3*'Inflation GDP Population'!$S$18/'Inflation GDP Population'!AC$18</f>
        <v>0.2293045622</v>
      </c>
      <c r="AF62" s="132">
        <f>sum('Assumptions (NG non-electricity'!AD$6)*10^15*'Assumptions (O&amp;G Upstream)'!AE$312/'Assumptions (O&amp;G Upstream)'!AE$320/10^9/10^3*'Inflation GDP Population'!$S$18/'Inflation GDP Population'!AD$18</f>
        <v>0.2328503283</v>
      </c>
      <c r="AG62" s="132">
        <f>sum('Assumptions (NG non-electricity'!AE$6)*10^15*'Assumptions (O&amp;G Upstream)'!AF$312/'Assumptions (O&amp;G Upstream)'!AF$320/10^9/10^3*'Inflation GDP Population'!$S$18/'Inflation GDP Population'!AE$18</f>
        <v>0.232404214</v>
      </c>
      <c r="AH62" s="132">
        <f>sum('Assumptions (NG non-electricity'!AF$6)*10^15*'Assumptions (O&amp;G Upstream)'!AG$312/'Assumptions (O&amp;G Upstream)'!AG$320/10^9/10^3*'Inflation GDP Population'!$S$18/'Inflation GDP Population'!AF$18</f>
        <v>0.2330359569</v>
      </c>
      <c r="AI62" s="132">
        <f>sum('Assumptions (NG non-electricity'!AG$6)*10^15*'Assumptions (O&amp;G Upstream)'!AH$312/'Assumptions (O&amp;G Upstream)'!AH$320/10^9/10^3*'Inflation GDP Population'!$S$18/'Inflation GDP Population'!AG$18</f>
        <v>0.2304174947</v>
      </c>
      <c r="AJ62" s="132">
        <f>sum('Assumptions (NG non-electricity'!AH$6)*10^15*'Assumptions (O&amp;G Upstream)'!AI$312/'Assumptions (O&amp;G Upstream)'!AI$320/10^9/10^3*'Inflation GDP Population'!$S$18/'Inflation GDP Population'!AH$18</f>
        <v>0.2368801517</v>
      </c>
      <c r="AK62" s="132">
        <f>sum('Assumptions (NG non-electricity'!AI$6)*10^15*'Assumptions (O&amp;G Upstream)'!AJ$312/'Assumptions (O&amp;G Upstream)'!AJ$320/10^9/10^3*'Inflation GDP Population'!$S$18/'Inflation GDP Population'!AI$18</f>
        <v>0.2387291702</v>
      </c>
      <c r="AL62" s="132">
        <f>sum('Assumptions (NG non-electricity'!AJ$6)*10^15*'Assumptions (O&amp;G Upstream)'!AK$312/'Assumptions (O&amp;G Upstream)'!AK$320/10^9/10^3*'Inflation GDP Population'!$S$18/'Inflation GDP Population'!AJ$18</f>
        <v>0.239555424</v>
      </c>
      <c r="AM62" s="132">
        <f>sum('Assumptions (NG non-electricity'!AK$6)*10^15*'Assumptions (O&amp;G Upstream)'!AL$312/'Assumptions (O&amp;G Upstream)'!AL$320/10^9/10^3*'Inflation GDP Population'!$S$18/'Inflation GDP Population'!AK$18</f>
        <v>0.240309532</v>
      </c>
      <c r="AN62" s="132">
        <f>sum('Assumptions (NG non-electricity'!AL$6)*10^15*'Assumptions (O&amp;G Upstream)'!AM$312/'Assumptions (O&amp;G Upstream)'!AM$320/10^9/10^3*'Inflation GDP Population'!$S$18/'Inflation GDP Population'!AL$18</f>
        <v>0.2431662918</v>
      </c>
      <c r="AO62" s="132">
        <f>sum('Assumptions (NG non-electricity'!AM$6)*10^15*'Assumptions (O&amp;G Upstream)'!AN$312/'Assumptions (O&amp;G Upstream)'!AN$320/10^9/10^3*'Inflation GDP Population'!$S$18/'Inflation GDP Population'!AM$18</f>
        <v>0.2426171349</v>
      </c>
      <c r="AP62" s="132">
        <f>sum('Assumptions (NG non-electricity'!AN$6)*10^15*'Assumptions (O&amp;G Upstream)'!AO$312/'Assumptions (O&amp;G Upstream)'!AO$320/10^9/10^3*'Inflation GDP Population'!$S$18/'Inflation GDP Population'!AN$18</f>
        <v>0.2414543599</v>
      </c>
      <c r="AQ62" s="132">
        <f>sum('Assumptions (NG non-electricity'!AO$6)*10^15*'Assumptions (O&amp;G Upstream)'!AP$312/'Assumptions (O&amp;G Upstream)'!AP$320/10^9/10^3*'Inflation GDP Population'!$S$18/'Inflation GDP Population'!AO$18</f>
        <v>0.2409644208</v>
      </c>
      <c r="AR62" s="132">
        <f>sum('Assumptions (NG non-electricity'!AP$6)*10^15*'Assumptions (O&amp;G Upstream)'!AQ$312/'Assumptions (O&amp;G Upstream)'!AQ$320/10^9/10^3*'Inflation GDP Population'!$S$18/'Inflation GDP Population'!AP$18</f>
        <v>0.2426452994</v>
      </c>
      <c r="AS62" s="132">
        <f>sum('Assumptions (NG non-electricity'!AQ$6)*10^15*'Assumptions (O&amp;G Upstream)'!AR$312/'Assumptions (O&amp;G Upstream)'!AR$320/10^9/10^3*'Inflation GDP Population'!$S$18/'Inflation GDP Population'!AQ$18</f>
        <v>0.2402102596</v>
      </c>
      <c r="AT62" s="132">
        <f>sum('Assumptions (NG non-electricity'!AR$6)*10^15*'Assumptions (O&amp;G Upstream)'!AS$312/'Assumptions (O&amp;G Upstream)'!AS$320/10^9/10^3*'Inflation GDP Population'!$S$18/'Inflation GDP Population'!AR$18</f>
        <v>0.2408720963</v>
      </c>
      <c r="AU62" s="132">
        <f>sum('Assumptions (NG non-electricity'!AS$6)*10^15*'Assumptions (O&amp;G Upstream)'!AT$312/'Assumptions (O&amp;G Upstream)'!AT$320/10^9/10^3*'Inflation GDP Population'!$S$18/'Inflation GDP Population'!AS$18</f>
        <v>0.2426180099</v>
      </c>
      <c r="AV62" s="132">
        <f>sum('Assumptions (NG non-electricity'!AT$6)*10^15*'Assumptions (O&amp;G Upstream)'!AU$312/'Assumptions (O&amp;G Upstream)'!AU$320/10^9/10^3*'Inflation GDP Population'!$S$18/'Inflation GDP Population'!AT$18</f>
        <v>0.2453930151</v>
      </c>
      <c r="AW62" s="132">
        <f>sum('Assumptions (NG non-electricity'!AU$6)*10^15*'Assumptions (O&amp;G Upstream)'!AV$312/'Assumptions (O&amp;G Upstream)'!AV$320/10^9/10^3*'Inflation GDP Population'!$S$18/'Inflation GDP Population'!AU$18</f>
        <v>0.247757063</v>
      </c>
      <c r="AX62" s="132">
        <f>sum('Assumptions (NG non-electricity'!AV$6)*10^15*'Assumptions (O&amp;G Upstream)'!AW$312/'Assumptions (O&amp;G Upstream)'!AW$320/10^9/10^3*'Inflation GDP Population'!$S$18/'Inflation GDP Population'!AV$18</f>
        <v>0.2488658647</v>
      </c>
      <c r="AY62" s="132">
        <f>sum('Assumptions (NG non-electricity'!AW$6)*10^15*'Assumptions (O&amp;G Upstream)'!AX$312/'Assumptions (O&amp;G Upstream)'!AX$320/10^9/10^3*'Inflation GDP Population'!$S$18/'Inflation GDP Population'!AW$18</f>
        <v>0.250925823</v>
      </c>
      <c r="AZ62" s="132">
        <f>sum('Assumptions (NG non-electricity'!AX$6)*10^15*'Assumptions (O&amp;G Upstream)'!AY$312/'Assumptions (O&amp;G Upstream)'!AY$320/10^9/10^3*'Inflation GDP Population'!$S$18/'Inflation GDP Population'!AX$18</f>
        <v>0.256176041</v>
      </c>
      <c r="BA62" s="132">
        <f>sum('Assumptions (NG non-electricity'!AY$6)*10^15*'Assumptions (O&amp;G Upstream)'!AZ$312/'Assumptions (O&amp;G Upstream)'!AZ$320/10^9/10^3*'Inflation GDP Population'!$S$18/'Inflation GDP Population'!AY$18</f>
        <v>0.2596946004</v>
      </c>
      <c r="BB62" s="132">
        <f>sum('Assumptions (NG non-electricity'!AZ$6)*10^15*'Assumptions (O&amp;G Upstream)'!BA$312/'Assumptions (O&amp;G Upstream)'!BA$320/10^9/10^3*'Inflation GDP Population'!$S$18/'Inflation GDP Population'!AZ$18</f>
        <v>0.2623851333</v>
      </c>
    </row>
    <row r="63" ht="15.75" customHeight="1">
      <c r="A63" s="119" t="s">
        <v>305</v>
      </c>
      <c r="B63" s="131" t="s">
        <v>306</v>
      </c>
      <c r="C63" s="120" t="s">
        <v>270</v>
      </c>
      <c r="D63" s="132">
        <f>'Transportation and Industrial G'!B$20*10^9*'Transportation and Industrial G'!B28/10^9</f>
        <v>0.04203495622</v>
      </c>
      <c r="E63" s="132">
        <f>'Transportation and Industrial G'!C$20*10^9*'Transportation and Industrial G'!C28/10^9</f>
        <v>0.03964454637</v>
      </c>
      <c r="F63" s="132">
        <f>'Transportation and Industrial G'!D$20*10^9*'Transportation and Industrial G'!D28/10^9</f>
        <v>0.04080676725</v>
      </c>
      <c r="G63" s="132">
        <f>'Transportation and Industrial G'!E$20*10^9*'Transportation and Industrial G'!E28/10^9</f>
        <v>0.04338169025</v>
      </c>
      <c r="H63" s="132">
        <f>'Transportation and Industrial G'!F$20*10^9*'Transportation and Industrial G'!F28/10^9</f>
        <v>0.05424087289</v>
      </c>
      <c r="I63" s="132">
        <f>'Transportation and Industrial G'!G$20*10^9*'Transportation and Industrial G'!G28/10^9</f>
        <v>0.07058568022</v>
      </c>
      <c r="J63" s="132">
        <f>'Transportation and Industrial G'!H$20*10^9*'Transportation and Industrial G'!H28/10^9</f>
        <v>0.07761423349</v>
      </c>
      <c r="K63" s="132">
        <f>'Transportation and Industrial G'!I$20*10^9*'Transportation and Industrial G'!I28/10^9</f>
        <v>0.07263253294</v>
      </c>
      <c r="L63" s="132">
        <f>'Transportation and Industrial G'!J$20*10^9*'Transportation and Industrial G'!J28/10^9</f>
        <v>0.07445588011</v>
      </c>
      <c r="M63" s="132">
        <f>'Transportation and Industrial G'!K$20*10^9*'Transportation and Industrial G'!K28/10^9</f>
        <v>0.06280535766</v>
      </c>
      <c r="N63" s="132">
        <f>'Transportation and Industrial G'!L$20*10^9*'Transportation and Industrial G'!L28/10^9</f>
        <v>0.07771909487</v>
      </c>
      <c r="O63" s="132">
        <f>'Transportation and Industrial G'!M$20*10^9*'Transportation and Industrial G'!M28/10^9</f>
        <v>0.08160600121</v>
      </c>
      <c r="P63" s="132">
        <f>'Transportation and Industrial G'!N$20*10^9*'Transportation and Industrial G'!N28/10^9</f>
        <v>0.06974869638</v>
      </c>
      <c r="Q63" s="132">
        <f>'Transportation and Industrial G'!O$20*10^9*'Transportation and Industrial G'!O28/10^9</f>
        <v>0.03220232292</v>
      </c>
      <c r="R63" s="132">
        <f>'Transportation and Industrial G'!P$20*10^9*'Transportation and Industrial G'!P28/10^9</f>
        <v>0.03188623339</v>
      </c>
      <c r="S63" s="132">
        <f>'Transportation and Industrial G'!Q$20*10^9*'Transportation and Industrial G'!Q28/10^9</f>
        <v>0.03051655667</v>
      </c>
      <c r="T63" s="132">
        <f>'Transportation and Industrial G'!R$20*10^9*'Transportation and Industrial G'!R28/10^9</f>
        <v>0.02134513121</v>
      </c>
      <c r="U63" s="132">
        <f>'Transportation and Industrial G'!S$20*10^9*'Transportation and Industrial G'!S28/10^9</f>
        <v>0.02661595801</v>
      </c>
      <c r="V63" s="132">
        <f>'Transportation and Industrial G'!T$20*10^9*'Transportation and Industrial G'!T28/10^9</f>
        <v>0.02987091758</v>
      </c>
      <c r="W63" s="132">
        <f>'Transportation and Industrial G'!U$20*10^9*'Transportation and Industrial G'!U28/10^9</f>
        <v>0.02798234087</v>
      </c>
      <c r="X63" s="132">
        <f>'Transportation and Industrial G'!V$20*10^9*'Transportation and Industrial G'!V28/10^9</f>
        <v>0.02729589922</v>
      </c>
      <c r="Y63" s="132">
        <f>'Transportation and Industrial G'!W$20*10^9*'Transportation and Industrial G'!W28/10^9</f>
        <v>0.02615824754</v>
      </c>
      <c r="Z63" s="132">
        <f>'Transportation and Industrial G'!X$20*10^9*'Transportation and Industrial G'!X28/10^9</f>
        <v>0.02570473011</v>
      </c>
      <c r="AA63" s="132">
        <f>'Transportation and Industrial G'!Y$20*10^9*'Transportation and Industrial G'!Y28/10^9</f>
        <v>0.02547892661</v>
      </c>
      <c r="AB63" s="132">
        <f>'Transportation and Industrial G'!Z$20*10^9*'Transportation and Industrial G'!Z28/10^9</f>
        <v>0.02553571863</v>
      </c>
      <c r="AC63" s="132">
        <f>'Transportation and Industrial G'!AA$20*10^9*'Transportation and Industrial G'!AA28/10^9</f>
        <v>0.02559201444</v>
      </c>
      <c r="AD63" s="132">
        <f>'Transportation and Industrial G'!AB$20*10^9*'Transportation and Industrial G'!AB28/10^9</f>
        <v>0.02570393616</v>
      </c>
      <c r="AE63" s="132">
        <f>'Transportation and Industrial G'!AC$20*10^9*'Transportation and Industrial G'!AC28/10^9</f>
        <v>0.02587111163</v>
      </c>
      <c r="AF63" s="132">
        <f>'Transportation and Industrial G'!AD$20*10^9*'Transportation and Industrial G'!AD28/10^9</f>
        <v>0.02592554663</v>
      </c>
      <c r="AG63" s="132">
        <f>'Transportation and Industrial G'!AE$20*10^9*'Transportation and Industrial G'!AE28/10^9</f>
        <v>0.02614673531</v>
      </c>
      <c r="AH63" s="132">
        <f>'Transportation and Industrial G'!AF$20*10^9*'Transportation and Industrial G'!AF28/10^9</f>
        <v>0.02619980571</v>
      </c>
      <c r="AI63" s="132">
        <f>'Transportation and Industrial G'!AG$20*10^9*'Transportation and Industrial G'!AG28/10^9</f>
        <v>0.02636338361</v>
      </c>
      <c r="AJ63" s="132">
        <f>'Transportation and Industrial G'!AH$20*10^9*'Transportation and Industrial G'!AH28/10^9</f>
        <v>0.02647059127</v>
      </c>
      <c r="AK63" s="132">
        <f>'Transportation and Industrial G'!AI$20*10^9*'Transportation and Industrial G'!AI28/10^9</f>
        <v>0.0264665471</v>
      </c>
      <c r="AL63" s="132">
        <f>'Transportation and Industrial G'!AJ$20*10^9*'Transportation and Industrial G'!AJ28/10^9</f>
        <v>0.02646225483</v>
      </c>
      <c r="AM63" s="132">
        <f>'Transportation and Industrial G'!AK$20*10^9*'Transportation and Industrial G'!AK28/10^9</f>
        <v>0.02656772573</v>
      </c>
      <c r="AN63" s="132">
        <f>'Transportation and Industrial G'!AL$20*10^9*'Transportation and Industrial G'!AL28/10^9</f>
        <v>0.02661757072</v>
      </c>
      <c r="AO63" s="132">
        <f>'Transportation and Industrial G'!AM$20*10^9*'Transportation and Industrial G'!AM28/10^9</f>
        <v>0.02661216195</v>
      </c>
      <c r="AP63" s="132">
        <f>'Transportation and Industrial G'!AN$20*10^9*'Transportation and Industrial G'!AN28/10^9</f>
        <v>0.02666113856</v>
      </c>
      <c r="AQ63" s="132">
        <f>'Transportation and Industrial G'!AO$20*10^9*'Transportation and Industrial G'!AO28/10^9</f>
        <v>0.0266006001</v>
      </c>
      <c r="AR63" s="132">
        <f>'Transportation and Industrial G'!AP$20*10^9*'Transportation and Industrial G'!AP28/10^9</f>
        <v>0.02659444701</v>
      </c>
      <c r="AS63" s="132">
        <f>'Transportation and Industrial G'!AQ$20*10^9*'Transportation and Industrial G'!AQ28/10^9</f>
        <v>0.02664230713</v>
      </c>
      <c r="AT63" s="132">
        <f>'Transportation and Industrial G'!AR$20*10^9*'Transportation and Industrial G'!AR28/10^9</f>
        <v>0.02663553377</v>
      </c>
      <c r="AU63" s="132">
        <f>'Transportation and Industrial G'!AS$20*10^9*'Transportation and Industrial G'!AS28/10^9</f>
        <v>0.0266285123</v>
      </c>
      <c r="AV63" s="132">
        <f>'Transportation and Industrial G'!AT$20*10^9*'Transportation and Industrial G'!AT28/10^9</f>
        <v>0.02667513188</v>
      </c>
      <c r="AW63" s="132">
        <f>'Transportation and Industrial G'!AU$20*10^9*'Transportation and Industrial G'!AU28/10^9</f>
        <v>0.02677502034</v>
      </c>
      <c r="AX63" s="132">
        <f>'Transportation and Industrial G'!AV$20*10^9*'Transportation and Industrial G'!AV28/10^9</f>
        <v>0.02671324133</v>
      </c>
      <c r="AY63" s="132">
        <f>'Transportation and Industrial G'!AW$20*10^9*'Transportation and Industrial G'!AW28/10^9</f>
        <v>0.02675849632</v>
      </c>
      <c r="AZ63" s="132">
        <f>'Transportation and Industrial G'!AX$20*10^9*'Transportation and Industrial G'!AX28/10^9</f>
        <v>0.02674986214</v>
      </c>
      <c r="BA63" s="132">
        <f>'Transportation and Industrial G'!AY$20*10^9*'Transportation and Industrial G'!AY28/10^9</f>
        <v>0.02674097986</v>
      </c>
      <c r="BB63" s="132">
        <f>'Transportation and Industrial G'!AZ$20*10^9*'Transportation and Industrial G'!AZ28/10^9</f>
        <v>0.02673184947</v>
      </c>
    </row>
    <row r="64" ht="15.75" customHeight="1">
      <c r="A64" s="119" t="s">
        <v>307</v>
      </c>
      <c r="B64" s="131" t="s">
        <v>290</v>
      </c>
      <c r="C64" s="123" t="s">
        <v>273</v>
      </c>
      <c r="D64" s="133">
        <f>D55*1000/'Inflation GDP Population'!B$28</f>
        <v>96.11963702</v>
      </c>
      <c r="E64" s="133">
        <f>E55*1000/'Inflation GDP Population'!C$28</f>
        <v>72.58396473</v>
      </c>
      <c r="F64" s="133">
        <f>F55*1000/'Inflation GDP Population'!D$28</f>
        <v>78.34433317</v>
      </c>
      <c r="G64" s="133">
        <f>G55*1000/'Inflation GDP Population'!E$28</f>
        <v>90.06994714</v>
      </c>
      <c r="H64" s="133">
        <f>H55*1000/'Inflation GDP Population'!F$28</f>
        <v>128.5038352</v>
      </c>
      <c r="I64" s="133">
        <f>I55*1000/'Inflation GDP Population'!G$28</f>
        <v>172.0668405</v>
      </c>
      <c r="J64" s="133">
        <f>J55*1000/'Inflation GDP Population'!H$28</f>
        <v>190.8856815</v>
      </c>
      <c r="K64" s="133">
        <f>K55*1000/'Inflation GDP Population'!I$28</f>
        <v>226.418302</v>
      </c>
      <c r="L64" s="133">
        <f>L55*1000/'Inflation GDP Population'!J$28</f>
        <v>265.6248114</v>
      </c>
      <c r="M64" s="133">
        <f>M55*1000/'Inflation GDP Population'!K$28</f>
        <v>128.0620047</v>
      </c>
      <c r="N64" s="133">
        <f>N55*1000/'Inflation GDP Population'!L$28</f>
        <v>173.079162</v>
      </c>
      <c r="O64" s="133">
        <f>O55*1000/'Inflation GDP Population'!M$28</f>
        <v>213.3358287</v>
      </c>
      <c r="P64" s="133">
        <f>P55*1000/'Inflation GDP Population'!N$28</f>
        <v>202.4212734</v>
      </c>
      <c r="Q64" s="133">
        <f>Q55*1000/'Inflation GDP Population'!O$28</f>
        <v>201.4391802</v>
      </c>
      <c r="R64" s="133">
        <f>R55*1000/'Inflation GDP Population'!P$28</f>
        <v>182.0936098</v>
      </c>
      <c r="S64" s="133">
        <f>S55*1000/'Inflation GDP Population'!Q$28</f>
        <v>90.57145062</v>
      </c>
      <c r="T64" s="133">
        <f>T55*1000/'Inflation GDP Population'!R$28</f>
        <v>85.80270991</v>
      </c>
      <c r="U64" s="133">
        <f>U55*1000/'Inflation GDP Population'!S$28</f>
        <v>100.7934322</v>
      </c>
      <c r="V64" s="133">
        <f>V55*1000/'Inflation GDP Population'!T$28</f>
        <v>125.8193416</v>
      </c>
      <c r="W64" s="133">
        <f>W55*1000/'Inflation GDP Population'!U$28</f>
        <v>133.2929246</v>
      </c>
      <c r="X64" s="133">
        <f>X55*1000/'Inflation GDP Population'!V$28</f>
        <v>138.9431418</v>
      </c>
      <c r="Y64" s="133">
        <f>Y55*1000/'Inflation GDP Population'!W$28</f>
        <v>143.1503279</v>
      </c>
      <c r="Z64" s="133">
        <f>Z55*1000/'Inflation GDP Population'!X$28</f>
        <v>142.7355225</v>
      </c>
      <c r="AA64" s="133">
        <f>AA55*1000/'Inflation GDP Population'!Y$28</f>
        <v>146.8745751</v>
      </c>
      <c r="AB64" s="133">
        <f>AB55*1000/'Inflation GDP Population'!Z$28</f>
        <v>154.0345746</v>
      </c>
      <c r="AC64" s="133">
        <f>AC55*1000/'Inflation GDP Population'!AA$28</f>
        <v>160.328901</v>
      </c>
      <c r="AD64" s="133">
        <f>AD55*1000/'Inflation GDP Population'!AB$28</f>
        <v>165.430945</v>
      </c>
      <c r="AE64" s="133">
        <f>AE55*1000/'Inflation GDP Population'!AC$28</f>
        <v>170.9345623</v>
      </c>
      <c r="AF64" s="133">
        <f>AF55*1000/'Inflation GDP Population'!AD$28</f>
        <v>175.2100664</v>
      </c>
      <c r="AG64" s="133">
        <f>AG55*1000/'Inflation GDP Population'!AE$28</f>
        <v>179.8849565</v>
      </c>
      <c r="AH64" s="133">
        <f>AH55*1000/'Inflation GDP Population'!AF$28</f>
        <v>183.3719935</v>
      </c>
      <c r="AI64" s="133">
        <f>AI55*1000/'Inflation GDP Population'!AG$28</f>
        <v>188.0130726</v>
      </c>
      <c r="AJ64" s="133">
        <f>AJ55*1000/'Inflation GDP Population'!AH$28</f>
        <v>191.1733961</v>
      </c>
      <c r="AK64" s="133">
        <f>AK55*1000/'Inflation GDP Population'!AI$28</f>
        <v>197.683033</v>
      </c>
      <c r="AL64" s="133">
        <f>AL55*1000/'Inflation GDP Population'!AJ$28</f>
        <v>199.8333193</v>
      </c>
      <c r="AM64" s="133">
        <f>AM55*1000/'Inflation GDP Population'!AK$28</f>
        <v>204.0114571</v>
      </c>
      <c r="AN64" s="133">
        <f>AN55*1000/'Inflation GDP Population'!AL$28</f>
        <v>209.0786748</v>
      </c>
      <c r="AO64" s="133">
        <f>AO55*1000/'Inflation GDP Population'!AM$28</f>
        <v>209.3208172</v>
      </c>
      <c r="AP64" s="133">
        <f>AP55*1000/'Inflation GDP Population'!AN$28</f>
        <v>212.8324005</v>
      </c>
      <c r="AQ64" s="133">
        <f>AQ55*1000/'Inflation GDP Population'!AO$28</f>
        <v>215.4502055</v>
      </c>
      <c r="AR64" s="133">
        <f>AR55*1000/'Inflation GDP Population'!AP$28</f>
        <v>219.6439295</v>
      </c>
      <c r="AS64" s="133">
        <f>AS55*1000/'Inflation GDP Population'!AQ$28</f>
        <v>221.8301923</v>
      </c>
      <c r="AT64" s="133">
        <f>AT55*1000/'Inflation GDP Population'!AR$28</f>
        <v>225.724088</v>
      </c>
      <c r="AU64" s="133">
        <f>AU55*1000/'Inflation GDP Population'!AS$28</f>
        <v>227.325145</v>
      </c>
      <c r="AV64" s="133">
        <f>AV55*1000/'Inflation GDP Population'!AT$28</f>
        <v>229.5573319</v>
      </c>
      <c r="AW64" s="133">
        <f>AW55*1000/'Inflation GDP Population'!AU$28</f>
        <v>231.8566152</v>
      </c>
      <c r="AX64" s="133">
        <f>AX55*1000/'Inflation GDP Population'!AV$28</f>
        <v>233.7598546</v>
      </c>
      <c r="AY64" s="133">
        <f>AY55*1000/'Inflation GDP Population'!AW$28</f>
        <v>235.608302</v>
      </c>
      <c r="AZ64" s="133">
        <f>AZ55*1000/'Inflation GDP Population'!AX$28</f>
        <v>237.5353582</v>
      </c>
      <c r="BA64" s="133">
        <f>BA55*1000/'Inflation GDP Population'!AY$28</f>
        <v>238.9922119</v>
      </c>
      <c r="BB64" s="133">
        <f>BB55*1000/'Inflation GDP Population'!AZ$28</f>
        <v>240.3036573</v>
      </c>
    </row>
    <row r="65" ht="15.75" customHeight="1">
      <c r="A65" s="119" t="s">
        <v>308</v>
      </c>
      <c r="B65" s="131" t="s">
        <v>292</v>
      </c>
      <c r="C65" s="123" t="s">
        <v>273</v>
      </c>
      <c r="D65" s="133">
        <f>D56*1000/'Inflation GDP Population'!B$28</f>
        <v>10.40298297</v>
      </c>
      <c r="E65" s="133">
        <f>E56*1000/'Inflation GDP Population'!C$28</f>
        <v>9.592515765</v>
      </c>
      <c r="F65" s="133">
        <f>F56*1000/'Inflation GDP Population'!D$28</f>
        <v>10.28747289</v>
      </c>
      <c r="G65" s="133">
        <f>G56*1000/'Inflation GDP Population'!E$28</f>
        <v>10.74785518</v>
      </c>
      <c r="H65" s="133">
        <f>H56*1000/'Inflation GDP Population'!F$28</f>
        <v>9.508026171</v>
      </c>
      <c r="I65" s="133">
        <f>I56*1000/'Inflation GDP Population'!G$28</f>
        <v>14.163756</v>
      </c>
      <c r="J65" s="133">
        <f>J56*1000/'Inflation GDP Population'!H$28</f>
        <v>13.13825361</v>
      </c>
      <c r="K65" s="133">
        <f>K56*1000/'Inflation GDP Population'!I$28</f>
        <v>13.40171745</v>
      </c>
      <c r="L65" s="133">
        <f>L56*1000/'Inflation GDP Population'!J$28</f>
        <v>33.48776876</v>
      </c>
      <c r="M65" s="133">
        <f>M56*1000/'Inflation GDP Population'!K$28</f>
        <v>13.50914826</v>
      </c>
      <c r="N65" s="133">
        <f>N56*1000/'Inflation GDP Population'!L$28</f>
        <v>21.36444491</v>
      </c>
      <c r="O65" s="133">
        <f>O56*1000/'Inflation GDP Population'!M$28</f>
        <v>24.30296482</v>
      </c>
      <c r="P65" s="133">
        <f>P56*1000/'Inflation GDP Population'!N$28</f>
        <v>23.16999202</v>
      </c>
      <c r="Q65" s="133">
        <f>Q56*1000/'Inflation GDP Population'!O$28</f>
        <v>22.07047458</v>
      </c>
      <c r="R65" s="133">
        <f>R56*1000/'Inflation GDP Population'!P$28</f>
        <v>21.09389963</v>
      </c>
      <c r="S65" s="133">
        <f>S56*1000/'Inflation GDP Population'!Q$28</f>
        <v>21.36894836</v>
      </c>
      <c r="T65" s="133">
        <f>T56*1000/'Inflation GDP Population'!R$28</f>
        <v>17.86855246</v>
      </c>
      <c r="U65" s="133">
        <f>U56*1000/'Inflation GDP Population'!S$28</f>
        <v>20.21217582</v>
      </c>
      <c r="V65" s="133">
        <f>V56*1000/'Inflation GDP Population'!T$28</f>
        <v>24.99951666</v>
      </c>
      <c r="W65" s="133">
        <f>W56*1000/'Inflation GDP Population'!U$28</f>
        <v>26.24563542</v>
      </c>
      <c r="X65" s="133">
        <f>X56*1000/'Inflation GDP Population'!V$28</f>
        <v>27.11525618</v>
      </c>
      <c r="Y65" s="133">
        <f>Y56*1000/'Inflation GDP Population'!W$28</f>
        <v>27.69203091</v>
      </c>
      <c r="Z65" s="133">
        <f>Z56*1000/'Inflation GDP Population'!X$28</f>
        <v>27.3739936</v>
      </c>
      <c r="AA65" s="133">
        <f>AA56*1000/'Inflation GDP Population'!Y$28</f>
        <v>27.92882569</v>
      </c>
      <c r="AB65" s="133">
        <f>AB56*1000/'Inflation GDP Population'!Z$28</f>
        <v>29.04552061</v>
      </c>
      <c r="AC65" s="133">
        <f>AC56*1000/'Inflation GDP Population'!AA$28</f>
        <v>29.98342671</v>
      </c>
      <c r="AD65" s="133">
        <f>AD56*1000/'Inflation GDP Population'!AB$28</f>
        <v>30.68647507</v>
      </c>
      <c r="AE65" s="133">
        <f>AE56*1000/'Inflation GDP Population'!AC$28</f>
        <v>31.45371864</v>
      </c>
      <c r="AF65" s="133">
        <f>AF56*1000/'Inflation GDP Population'!AD$28</f>
        <v>31.98621679</v>
      </c>
      <c r="AG65" s="133">
        <f>AG56*1000/'Inflation GDP Population'!AE$28</f>
        <v>32.58434978</v>
      </c>
      <c r="AH65" s="133">
        <f>AH56*1000/'Inflation GDP Population'!AF$28</f>
        <v>32.96136329</v>
      </c>
      <c r="AI65" s="133">
        <f>AI56*1000/'Inflation GDP Population'!AG$28</f>
        <v>33.54012034</v>
      </c>
      <c r="AJ65" s="133">
        <f>AJ56*1000/'Inflation GDP Population'!AH$28</f>
        <v>33.8496236</v>
      </c>
      <c r="AK65" s="133">
        <f>AK56*1000/'Inflation GDP Population'!AI$28</f>
        <v>34.74481398</v>
      </c>
      <c r="AL65" s="133">
        <f>AL56*1000/'Inflation GDP Population'!AJ$28</f>
        <v>34.86792496</v>
      </c>
      <c r="AM65" s="133">
        <f>AM56*1000/'Inflation GDP Population'!AK$28</f>
        <v>35.3421369</v>
      </c>
      <c r="AN65" s="133">
        <f>AN56*1000/'Inflation GDP Population'!AL$28</f>
        <v>35.96412897</v>
      </c>
      <c r="AO65" s="133">
        <f>AO56*1000/'Inflation GDP Population'!AM$28</f>
        <v>35.75480423</v>
      </c>
      <c r="AP65" s="133">
        <f>AP56*1000/'Inflation GDP Population'!AN$28</f>
        <v>36.10452577</v>
      </c>
      <c r="AQ65" s="133">
        <f>AQ56*1000/'Inflation GDP Population'!AO$28</f>
        <v>36.30041845</v>
      </c>
      <c r="AR65" s="133">
        <f>AR56*1000/'Inflation GDP Population'!AP$28</f>
        <v>36.7589265</v>
      </c>
      <c r="AS65" s="133">
        <f>AS56*1000/'Inflation GDP Population'!AQ$28</f>
        <v>36.87911162</v>
      </c>
      <c r="AT65" s="133">
        <f>AT56*1000/'Inflation GDP Population'!AR$28</f>
        <v>37.28124392</v>
      </c>
      <c r="AU65" s="133">
        <f>AU56*1000/'Inflation GDP Population'!AS$28</f>
        <v>37.30340021</v>
      </c>
      <c r="AV65" s="133">
        <f>AV56*1000/'Inflation GDP Population'!AT$28</f>
        <v>37.42963589</v>
      </c>
      <c r="AW65" s="133">
        <f>AW56*1000/'Inflation GDP Population'!AU$28</f>
        <v>37.56658747</v>
      </c>
      <c r="AX65" s="133">
        <f>AX56*1000/'Inflation GDP Population'!AV$28</f>
        <v>37.63948266</v>
      </c>
      <c r="AY65" s="133">
        <f>AY56*1000/'Inflation GDP Population'!AW$28</f>
        <v>37.70411446</v>
      </c>
      <c r="AZ65" s="133">
        <f>AZ56*1000/'Inflation GDP Population'!AX$28</f>
        <v>37.78184718</v>
      </c>
      <c r="BA65" s="133">
        <f>BA56*1000/'Inflation GDP Population'!AY$28</f>
        <v>37.7856705</v>
      </c>
      <c r="BB65" s="133">
        <f>BB56*1000/'Inflation GDP Population'!AZ$28</f>
        <v>37.76794119</v>
      </c>
    </row>
    <row r="66" ht="15.75" customHeight="1">
      <c r="A66" s="119" t="s">
        <v>309</v>
      </c>
      <c r="B66" s="131" t="s">
        <v>294</v>
      </c>
      <c r="C66" s="123" t="s">
        <v>273</v>
      </c>
      <c r="D66" s="133">
        <f>D57*1000/'Inflation GDP Population'!B$28</f>
        <v>640.5241618</v>
      </c>
      <c r="E66" s="133">
        <f>E57*1000/'Inflation GDP Population'!C$28</f>
        <v>542.1978783</v>
      </c>
      <c r="F66" s="133">
        <f>F57*1000/'Inflation GDP Population'!D$28</f>
        <v>535.5951699</v>
      </c>
      <c r="G66" s="133">
        <f>G57*1000/'Inflation GDP Population'!E$28</f>
        <v>634.034317</v>
      </c>
      <c r="H66" s="133">
        <f>H57*1000/'Inflation GDP Population'!F$28</f>
        <v>830.0465968</v>
      </c>
      <c r="I66" s="133">
        <f>I57*1000/'Inflation GDP Population'!G$28</f>
        <v>1099.401095</v>
      </c>
      <c r="J66" s="133">
        <f>J57*1000/'Inflation GDP Population'!H$28</f>
        <v>1252.268031</v>
      </c>
      <c r="K66" s="133">
        <f>K57*1000/'Inflation GDP Population'!I$28</f>
        <v>1285.150418</v>
      </c>
      <c r="L66" s="133">
        <f>L57*1000/'Inflation GDP Population'!J$28</f>
        <v>1579.08347</v>
      </c>
      <c r="M66" s="133">
        <f>M57*1000/'Inflation GDP Population'!K$28</f>
        <v>919.0394751</v>
      </c>
      <c r="N66" s="133">
        <f>N57*1000/'Inflation GDP Population'!L$28</f>
        <v>1144.221732</v>
      </c>
      <c r="O66" s="133">
        <f>O57*1000/'Inflation GDP Population'!M$28</f>
        <v>1339.545471</v>
      </c>
      <c r="P66" s="133">
        <f>P57*1000/'Inflation GDP Population'!N$28</f>
        <v>1273.101121</v>
      </c>
      <c r="Q66" s="133">
        <f>Q57*1000/'Inflation GDP Population'!O$28</f>
        <v>1301.545387</v>
      </c>
      <c r="R66" s="133">
        <f>R57*1000/'Inflation GDP Population'!P$28</f>
        <v>1224.32746</v>
      </c>
      <c r="S66" s="133">
        <f>S57*1000/'Inflation GDP Population'!Q$28</f>
        <v>645.20726</v>
      </c>
      <c r="T66" s="133">
        <f>T57*1000/'Inflation GDP Population'!R$28</f>
        <v>569.9628808</v>
      </c>
      <c r="U66" s="133">
        <f>U57*1000/'Inflation GDP Population'!S$28</f>
        <v>649.2231165</v>
      </c>
      <c r="V66" s="133">
        <f>V57*1000/'Inflation GDP Population'!T$28</f>
        <v>796.7149598</v>
      </c>
      <c r="W66" s="133">
        <f>W57*1000/'Inflation GDP Population'!U$28</f>
        <v>829.8787738</v>
      </c>
      <c r="X66" s="133">
        <f>X57*1000/'Inflation GDP Population'!V$28</f>
        <v>850.6543384</v>
      </c>
      <c r="Y66" s="133">
        <f>Y57*1000/'Inflation GDP Population'!W$28</f>
        <v>861.9291855</v>
      </c>
      <c r="Z66" s="133">
        <f>Z57*1000/'Inflation GDP Population'!X$28</f>
        <v>845.3327976</v>
      </c>
      <c r="AA66" s="133">
        <f>AA57*1000/'Inflation GDP Population'!Y$28</f>
        <v>855.6778811</v>
      </c>
      <c r="AB66" s="133">
        <f>AB57*1000/'Inflation GDP Population'!Z$28</f>
        <v>882.8766773</v>
      </c>
      <c r="AC66" s="133">
        <f>AC57*1000/'Inflation GDP Population'!AA$28</f>
        <v>904.1915665</v>
      </c>
      <c r="AD66" s="133">
        <f>AD57*1000/'Inflation GDP Population'!AB$28</f>
        <v>918.0776975</v>
      </c>
      <c r="AE66" s="133">
        <f>AE57*1000/'Inflation GDP Population'!AC$28</f>
        <v>933.5820584</v>
      </c>
      <c r="AF66" s="133">
        <f>AF57*1000/'Inflation GDP Population'!AD$28</f>
        <v>941.859538</v>
      </c>
      <c r="AG66" s="133">
        <f>AG57*1000/'Inflation GDP Population'!AE$28</f>
        <v>951.8525193</v>
      </c>
      <c r="AH66" s="133">
        <f>AH57*1000/'Inflation GDP Population'!AF$28</f>
        <v>955.2071505</v>
      </c>
      <c r="AI66" s="133">
        <f>AI57*1000/'Inflation GDP Population'!AG$28</f>
        <v>964.235549</v>
      </c>
      <c r="AJ66" s="133">
        <f>AJ57*1000/'Inflation GDP Population'!AH$28</f>
        <v>965.3675434</v>
      </c>
      <c r="AK66" s="133">
        <f>AK57*1000/'Inflation GDP Population'!AI$28</f>
        <v>982.976748</v>
      </c>
      <c r="AL66" s="133">
        <f>AL57*1000/'Inflation GDP Population'!AJ$28</f>
        <v>978.5605662</v>
      </c>
      <c r="AM66" s="133">
        <f>AM57*1000/'Inflation GDP Population'!AK$28</f>
        <v>983.9127484</v>
      </c>
      <c r="AN66" s="133">
        <f>AN57*1000/'Inflation GDP Population'!AL$28</f>
        <v>993.182811</v>
      </c>
      <c r="AO66" s="133">
        <f>AO57*1000/'Inflation GDP Population'!AM$28</f>
        <v>979.4527211</v>
      </c>
      <c r="AP66" s="133">
        <f>AP57*1000/'Inflation GDP Population'!AN$28</f>
        <v>981.0554808</v>
      </c>
      <c r="AQ66" s="133">
        <f>AQ57*1000/'Inflation GDP Population'!AO$28</f>
        <v>978.4073299</v>
      </c>
      <c r="AR66" s="133">
        <f>AR57*1000/'Inflation GDP Population'!AP$28</f>
        <v>982.7435125</v>
      </c>
      <c r="AS66" s="133">
        <f>AS57*1000/'Inflation GDP Population'!AQ$28</f>
        <v>977.9578465</v>
      </c>
      <c r="AT66" s="133">
        <f>AT57*1000/'Inflation GDP Population'!AR$28</f>
        <v>980.5850764</v>
      </c>
      <c r="AU66" s="133">
        <f>AU57*1000/'Inflation GDP Population'!AS$28</f>
        <v>973.1756773</v>
      </c>
      <c r="AV66" s="133">
        <f>AV57*1000/'Inflation GDP Population'!AT$28</f>
        <v>968.4985391</v>
      </c>
      <c r="AW66" s="133">
        <f>AW57*1000/'Inflation GDP Population'!AU$28</f>
        <v>964.091183</v>
      </c>
      <c r="AX66" s="133">
        <f>AX57*1000/'Inflation GDP Population'!AV$28</f>
        <v>958.043703</v>
      </c>
      <c r="AY66" s="133">
        <f>AY57*1000/'Inflation GDP Population'!AW$28</f>
        <v>951.8048107</v>
      </c>
      <c r="AZ66" s="133">
        <f>AZ57*1000/'Inflation GDP Population'!AX$28</f>
        <v>945.9143856</v>
      </c>
      <c r="BA66" s="133">
        <f>BA57*1000/'Inflation GDP Population'!AY$28</f>
        <v>938.20369</v>
      </c>
      <c r="BB66" s="133">
        <f>BB57*1000/'Inflation GDP Population'!AZ$28</f>
        <v>930.0073725</v>
      </c>
    </row>
    <row r="67" ht="15.75" customHeight="1">
      <c r="A67" s="119" t="s">
        <v>310</v>
      </c>
      <c r="B67" s="131" t="s">
        <v>296</v>
      </c>
      <c r="C67" s="123" t="s">
        <v>273</v>
      </c>
      <c r="D67" s="133">
        <f>D58*1000/'Inflation GDP Population'!B$28</f>
        <v>12.23151126</v>
      </c>
      <c r="E67" s="133">
        <f>E58*1000/'Inflation GDP Population'!C$28</f>
        <v>14.23778743</v>
      </c>
      <c r="F67" s="133">
        <f>F58*1000/'Inflation GDP Population'!D$28</f>
        <v>11.77221171</v>
      </c>
      <c r="G67" s="133">
        <f>G58*1000/'Inflation GDP Population'!E$28</f>
        <v>10.57621571</v>
      </c>
      <c r="H67" s="133">
        <f>H58*1000/'Inflation GDP Population'!F$28</f>
        <v>11.85136747</v>
      </c>
      <c r="I67" s="133">
        <f>I58*1000/'Inflation GDP Population'!G$28</f>
        <v>16.29025117</v>
      </c>
      <c r="J67" s="133">
        <f>J58*1000/'Inflation GDP Population'!H$28</f>
        <v>18.87974032</v>
      </c>
      <c r="K67" s="133">
        <f>K58*1000/'Inflation GDP Population'!I$28</f>
        <v>17.23536041</v>
      </c>
      <c r="L67" s="133">
        <f>L58*1000/'Inflation GDP Population'!J$28</f>
        <v>28.75791142</v>
      </c>
      <c r="M67" s="133">
        <f>M58*1000/'Inflation GDP Population'!K$28</f>
        <v>17.09729088</v>
      </c>
      <c r="N67" s="133">
        <f>N58*1000/'Inflation GDP Population'!L$28</f>
        <v>19.68787915</v>
      </c>
      <c r="O67" s="133">
        <f>O58*1000/'Inflation GDP Population'!M$28</f>
        <v>23.13487627</v>
      </c>
      <c r="P67" s="133">
        <f>P58*1000/'Inflation GDP Population'!N$28</f>
        <v>16.23376526</v>
      </c>
      <c r="Q67" s="133">
        <f>Q58*1000/'Inflation GDP Population'!O$28</f>
        <v>19.94579187</v>
      </c>
      <c r="R67" s="133">
        <f>R58*1000/'Inflation GDP Population'!P$28</f>
        <v>17.0570617</v>
      </c>
      <c r="S67" s="133">
        <f>S58*1000/'Inflation GDP Population'!Q$28</f>
        <v>7.750075101</v>
      </c>
      <c r="T67" s="133">
        <f>T58*1000/'Inflation GDP Population'!R$28</f>
        <v>7.52972964</v>
      </c>
      <c r="U67" s="133">
        <f>U58*1000/'Inflation GDP Population'!S$28</f>
        <v>7.747206496</v>
      </c>
      <c r="V67" s="133">
        <f>V58*1000/'Inflation GDP Population'!T$28</f>
        <v>9.512285603</v>
      </c>
      <c r="W67" s="133">
        <f>W58*1000/'Inflation GDP Population'!U$28</f>
        <v>9.913552342</v>
      </c>
      <c r="X67" s="133">
        <f>X58*1000/'Inflation GDP Population'!V$28</f>
        <v>10.16722694</v>
      </c>
      <c r="Y67" s="133">
        <f>Y58*1000/'Inflation GDP Population'!W$28</f>
        <v>10.30760504</v>
      </c>
      <c r="Z67" s="133">
        <f>Z58*1000/'Inflation GDP Population'!X$28</f>
        <v>10.11469409</v>
      </c>
      <c r="AA67" s="133">
        <f>AA58*1000/'Inflation GDP Population'!Y$28</f>
        <v>10.24415829</v>
      </c>
      <c r="AB67" s="133">
        <f>AB58*1000/'Inflation GDP Population'!Z$28</f>
        <v>10.57569894</v>
      </c>
      <c r="AC67" s="133">
        <f>AC58*1000/'Inflation GDP Population'!AA$28</f>
        <v>10.83714024</v>
      </c>
      <c r="AD67" s="133">
        <f>AD58*1000/'Inflation GDP Population'!AB$28</f>
        <v>11.00984137</v>
      </c>
      <c r="AE67" s="133">
        <f>AE58*1000/'Inflation GDP Population'!AC$28</f>
        <v>11.20220996</v>
      </c>
      <c r="AF67" s="133">
        <f>AF58*1000/'Inflation GDP Population'!AD$28</f>
        <v>11.30808782</v>
      </c>
      <c r="AG67" s="133">
        <f>AG58*1000/'Inflation GDP Population'!AE$28</f>
        <v>11.43475284</v>
      </c>
      <c r="AH67" s="133">
        <f>AH58*1000/'Inflation GDP Population'!AF$28</f>
        <v>11.48182872</v>
      </c>
      <c r="AI67" s="133">
        <f>AI58*1000/'Inflation GDP Population'!AG$28</f>
        <v>11.5972587</v>
      </c>
      <c r="AJ67" s="133">
        <f>AJ58*1000/'Inflation GDP Population'!AH$28</f>
        <v>11.61785536</v>
      </c>
      <c r="AK67" s="133">
        <f>AK58*1000/'Inflation GDP Population'!AI$28</f>
        <v>11.83695436</v>
      </c>
      <c r="AL67" s="133">
        <f>AL58*1000/'Inflation GDP Population'!AJ$28</f>
        <v>11.79099129</v>
      </c>
      <c r="AM67" s="133">
        <f>AM58*1000/'Inflation GDP Population'!AK$28</f>
        <v>11.86280887</v>
      </c>
      <c r="AN67" s="133">
        <f>AN58*1000/'Inflation GDP Population'!AL$28</f>
        <v>11.98204563</v>
      </c>
      <c r="AO67" s="133">
        <f>AO58*1000/'Inflation GDP Population'!AM$28</f>
        <v>11.82384172</v>
      </c>
      <c r="AP67" s="133">
        <f>AP58*1000/'Inflation GDP Population'!AN$28</f>
        <v>11.85071671</v>
      </c>
      <c r="AQ67" s="133">
        <f>AQ58*1000/'Inflation GDP Population'!AO$28</f>
        <v>11.82631008</v>
      </c>
      <c r="AR67" s="133">
        <f>AR58*1000/'Inflation GDP Population'!AP$28</f>
        <v>11.88641534</v>
      </c>
      <c r="AS67" s="133">
        <f>AS58*1000/'Inflation GDP Population'!AQ$28</f>
        <v>11.83626489</v>
      </c>
      <c r="AT67" s="133">
        <f>AT58*1000/'Inflation GDP Population'!AR$28</f>
        <v>11.87589518</v>
      </c>
      <c r="AU67" s="133">
        <f>AU58*1000/'Inflation GDP Population'!AS$28</f>
        <v>11.79401318</v>
      </c>
      <c r="AV67" s="133">
        <f>AV58*1000/'Inflation GDP Population'!AT$28</f>
        <v>11.74522686</v>
      </c>
      <c r="AW67" s="133">
        <f>AW58*1000/'Inflation GDP Population'!AU$28</f>
        <v>11.69971974</v>
      </c>
      <c r="AX67" s="133">
        <f>AX58*1000/'Inflation GDP Population'!AV$28</f>
        <v>11.63430509</v>
      </c>
      <c r="AY67" s="133">
        <f>AY58*1000/'Inflation GDP Population'!AW$28</f>
        <v>11.56654676</v>
      </c>
      <c r="AZ67" s="133">
        <f>AZ58*1000/'Inflation GDP Population'!AX$28</f>
        <v>11.50300491</v>
      </c>
      <c r="BA67" s="133">
        <f>BA58*1000/'Inflation GDP Population'!AY$28</f>
        <v>11.41729614</v>
      </c>
      <c r="BB67" s="133">
        <f>BB58*1000/'Inflation GDP Population'!AZ$28</f>
        <v>11.32562613</v>
      </c>
    </row>
    <row r="68" ht="15.75" customHeight="1">
      <c r="A68" s="119" t="s">
        <v>311</v>
      </c>
      <c r="B68" s="131" t="s">
        <v>312</v>
      </c>
      <c r="C68" s="123" t="s">
        <v>273</v>
      </c>
      <c r="D68" s="133">
        <f t="shared" ref="D68:BB68" si="6">sum(D64:D67)</f>
        <v>759.278293</v>
      </c>
      <c r="E68" s="133">
        <f t="shared" si="6"/>
        <v>638.6121462</v>
      </c>
      <c r="F68" s="133">
        <f t="shared" si="6"/>
        <v>635.9991877</v>
      </c>
      <c r="G68" s="133">
        <f t="shared" si="6"/>
        <v>745.428335</v>
      </c>
      <c r="H68" s="133">
        <f t="shared" si="6"/>
        <v>979.9098257</v>
      </c>
      <c r="I68" s="133">
        <f t="shared" si="6"/>
        <v>1301.921943</v>
      </c>
      <c r="J68" s="133">
        <f t="shared" si="6"/>
        <v>1475.171707</v>
      </c>
      <c r="K68" s="133">
        <f t="shared" si="6"/>
        <v>1542.205798</v>
      </c>
      <c r="L68" s="133">
        <f t="shared" si="6"/>
        <v>1906.953961</v>
      </c>
      <c r="M68" s="133">
        <f t="shared" si="6"/>
        <v>1077.707919</v>
      </c>
      <c r="N68" s="133">
        <f t="shared" si="6"/>
        <v>1358.353218</v>
      </c>
      <c r="O68" s="133">
        <f t="shared" si="6"/>
        <v>1600.319141</v>
      </c>
      <c r="P68" s="133">
        <f t="shared" si="6"/>
        <v>1514.926152</v>
      </c>
      <c r="Q68" s="133">
        <f t="shared" si="6"/>
        <v>1545.000833</v>
      </c>
      <c r="R68" s="133">
        <f t="shared" si="6"/>
        <v>1444.572031</v>
      </c>
      <c r="S68" s="133">
        <f t="shared" si="6"/>
        <v>764.8977341</v>
      </c>
      <c r="T68" s="133">
        <f t="shared" si="6"/>
        <v>681.1638728</v>
      </c>
      <c r="U68" s="133">
        <f t="shared" si="6"/>
        <v>777.975931</v>
      </c>
      <c r="V68" s="133">
        <f t="shared" si="6"/>
        <v>957.0461036</v>
      </c>
      <c r="W68" s="133">
        <f t="shared" si="6"/>
        <v>999.3308862</v>
      </c>
      <c r="X68" s="133">
        <f t="shared" si="6"/>
        <v>1026.879963</v>
      </c>
      <c r="Y68" s="133">
        <f t="shared" si="6"/>
        <v>1043.079149</v>
      </c>
      <c r="Z68" s="133">
        <f t="shared" si="6"/>
        <v>1025.557008</v>
      </c>
      <c r="AA68" s="133">
        <f t="shared" si="6"/>
        <v>1040.72544</v>
      </c>
      <c r="AB68" s="133">
        <f t="shared" si="6"/>
        <v>1076.532471</v>
      </c>
      <c r="AC68" s="133">
        <f t="shared" si="6"/>
        <v>1105.341034</v>
      </c>
      <c r="AD68" s="133">
        <f t="shared" si="6"/>
        <v>1125.204959</v>
      </c>
      <c r="AE68" s="133">
        <f t="shared" si="6"/>
        <v>1147.172549</v>
      </c>
      <c r="AF68" s="133">
        <f t="shared" si="6"/>
        <v>1160.363909</v>
      </c>
      <c r="AG68" s="133">
        <f t="shared" si="6"/>
        <v>1175.756578</v>
      </c>
      <c r="AH68" s="133">
        <f t="shared" si="6"/>
        <v>1183.022336</v>
      </c>
      <c r="AI68" s="133">
        <f t="shared" si="6"/>
        <v>1197.386001</v>
      </c>
      <c r="AJ68" s="133">
        <f t="shared" si="6"/>
        <v>1202.008418</v>
      </c>
      <c r="AK68" s="133">
        <f t="shared" si="6"/>
        <v>1227.241549</v>
      </c>
      <c r="AL68" s="133">
        <f t="shared" si="6"/>
        <v>1225.052802</v>
      </c>
      <c r="AM68" s="133">
        <f t="shared" si="6"/>
        <v>1235.129151</v>
      </c>
      <c r="AN68" s="133">
        <f t="shared" si="6"/>
        <v>1250.20766</v>
      </c>
      <c r="AO68" s="133">
        <f t="shared" si="6"/>
        <v>1236.352184</v>
      </c>
      <c r="AP68" s="133">
        <f t="shared" si="6"/>
        <v>1241.843124</v>
      </c>
      <c r="AQ68" s="133">
        <f t="shared" si="6"/>
        <v>1241.984264</v>
      </c>
      <c r="AR68" s="133">
        <f t="shared" si="6"/>
        <v>1251.032784</v>
      </c>
      <c r="AS68" s="133">
        <f t="shared" si="6"/>
        <v>1248.503415</v>
      </c>
      <c r="AT68" s="133">
        <f t="shared" si="6"/>
        <v>1255.466303</v>
      </c>
      <c r="AU68" s="133">
        <f t="shared" si="6"/>
        <v>1249.598236</v>
      </c>
      <c r="AV68" s="133">
        <f t="shared" si="6"/>
        <v>1247.230734</v>
      </c>
      <c r="AW68" s="133">
        <f t="shared" si="6"/>
        <v>1245.214105</v>
      </c>
      <c r="AX68" s="133">
        <f t="shared" si="6"/>
        <v>1241.077345</v>
      </c>
      <c r="AY68" s="133">
        <f t="shared" si="6"/>
        <v>1236.683774</v>
      </c>
      <c r="AZ68" s="133">
        <f t="shared" si="6"/>
        <v>1232.734596</v>
      </c>
      <c r="BA68" s="133">
        <f t="shared" si="6"/>
        <v>1226.398869</v>
      </c>
      <c r="BB68" s="133">
        <f t="shared" si="6"/>
        <v>1219.404597</v>
      </c>
    </row>
    <row r="69" ht="15.75" customHeight="1">
      <c r="A69" s="119" t="s">
        <v>313</v>
      </c>
      <c r="B69" s="131" t="s">
        <v>298</v>
      </c>
      <c r="C69" s="123" t="s">
        <v>273</v>
      </c>
      <c r="D69" s="133">
        <f>D59*1000/'Inflation GDP Population'!B$28</f>
        <v>106.9216905</v>
      </c>
      <c r="E69" s="133">
        <f>E59*1000/'Inflation GDP Population'!C$28</f>
        <v>93.92035832</v>
      </c>
      <c r="F69" s="133">
        <f>F59*1000/'Inflation GDP Population'!D$28</f>
        <v>67.70791243</v>
      </c>
      <c r="G69" s="133">
        <f>G59*1000/'Inflation GDP Population'!E$28</f>
        <v>109.1589883</v>
      </c>
      <c r="H69" s="133">
        <f>H59*1000/'Inflation GDP Population'!F$28</f>
        <v>125.0171827</v>
      </c>
      <c r="I69" s="133">
        <f>I59*1000/'Inflation GDP Population'!G$28</f>
        <v>163.6995977</v>
      </c>
      <c r="J69" s="133">
        <f>J59*1000/'Inflation GDP Population'!H$28</f>
        <v>115.1414045</v>
      </c>
      <c r="K69" s="133">
        <f>K59*1000/'Inflation GDP Population'!I$28</f>
        <v>119.9117189</v>
      </c>
      <c r="L69" s="133">
        <f>L59*1000/'Inflation GDP Population'!J$28</f>
        <v>153.1028327</v>
      </c>
      <c r="M69" s="133">
        <f>M59*1000/'Inflation GDP Population'!K$28</f>
        <v>64.1911558</v>
      </c>
      <c r="N69" s="133">
        <f>N59*1000/'Inflation GDP Population'!L$28</f>
        <v>69.39189294</v>
      </c>
      <c r="O69" s="133">
        <f>O59*1000/'Inflation GDP Population'!M$28</f>
        <v>65.73623991</v>
      </c>
      <c r="P69" s="133">
        <f>P59*1000/'Inflation GDP Population'!N$28</f>
        <v>43.52211</v>
      </c>
      <c r="Q69" s="133">
        <f>Q59*1000/'Inflation GDP Population'!O$28</f>
        <v>54.96514148</v>
      </c>
      <c r="R69" s="133">
        <f>R59*1000/'Inflation GDP Population'!P$28</f>
        <v>65.21933436</v>
      </c>
      <c r="S69" s="133">
        <f>S59*1000/'Inflation GDP Population'!Q$28</f>
        <v>38.04929457</v>
      </c>
      <c r="T69" s="133">
        <f>T59*1000/'Inflation GDP Population'!R$28</f>
        <v>34.3576049</v>
      </c>
      <c r="U69" s="133">
        <f>U59*1000/'Inflation GDP Population'!S$28</f>
        <v>39.83786437</v>
      </c>
      <c r="V69" s="133">
        <f>V59*1000/'Inflation GDP Population'!T$28</f>
        <v>41.1406376</v>
      </c>
      <c r="W69" s="133">
        <f>W59*1000/'Inflation GDP Population'!U$28</f>
        <v>39.66518515</v>
      </c>
      <c r="X69" s="133">
        <f>X59*1000/'Inflation GDP Population'!V$28</f>
        <v>40.97675687</v>
      </c>
      <c r="Y69" s="133">
        <f>Y59*1000/'Inflation GDP Population'!W$28</f>
        <v>40.15263519</v>
      </c>
      <c r="Z69" s="133">
        <f>Z59*1000/'Inflation GDP Population'!X$28</f>
        <v>40.43635381</v>
      </c>
      <c r="AA69" s="133">
        <f>AA59*1000/'Inflation GDP Population'!Y$28</f>
        <v>42.38204023</v>
      </c>
      <c r="AB69" s="133">
        <f>AB59*1000/'Inflation GDP Population'!Z$28</f>
        <v>44.94595637</v>
      </c>
      <c r="AC69" s="133">
        <f>AC59*1000/'Inflation GDP Population'!AA$28</f>
        <v>48.22622163</v>
      </c>
      <c r="AD69" s="133">
        <f>AD59*1000/'Inflation GDP Population'!AB$28</f>
        <v>49.37630658</v>
      </c>
      <c r="AE69" s="133">
        <f>AE59*1000/'Inflation GDP Population'!AC$28</f>
        <v>49.8725971</v>
      </c>
      <c r="AF69" s="133">
        <f>AF59*1000/'Inflation GDP Population'!AD$28</f>
        <v>51.12051649</v>
      </c>
      <c r="AG69" s="133">
        <f>AG59*1000/'Inflation GDP Population'!AE$28</f>
        <v>51.50689129</v>
      </c>
      <c r="AH69" s="133">
        <f>AH59*1000/'Inflation GDP Population'!AF$28</f>
        <v>52.1412997</v>
      </c>
      <c r="AI69" s="133">
        <f>AI59*1000/'Inflation GDP Population'!AG$28</f>
        <v>52.09349902</v>
      </c>
      <c r="AJ69" s="133">
        <f>AJ59*1000/'Inflation GDP Population'!AH$28</f>
        <v>54.11727629</v>
      </c>
      <c r="AK69" s="133">
        <f>AK59*1000/'Inflation GDP Population'!AI$28</f>
        <v>55.11666105</v>
      </c>
      <c r="AL69" s="133">
        <f>AL59*1000/'Inflation GDP Population'!AJ$28</f>
        <v>55.89661637</v>
      </c>
      <c r="AM69" s="133">
        <f>AM59*1000/'Inflation GDP Population'!AK$28</f>
        <v>56.6742182</v>
      </c>
      <c r="AN69" s="133">
        <f>AN59*1000/'Inflation GDP Population'!AL$28</f>
        <v>57.9678072</v>
      </c>
      <c r="AO69" s="133">
        <f>AO59*1000/'Inflation GDP Population'!AM$28</f>
        <v>58.46673974</v>
      </c>
      <c r="AP69" s="133">
        <f>AP59*1000/'Inflation GDP Population'!AN$28</f>
        <v>58.82505577</v>
      </c>
      <c r="AQ69" s="133">
        <f>AQ59*1000/'Inflation GDP Population'!AO$28</f>
        <v>59.35497703</v>
      </c>
      <c r="AR69" s="133">
        <f>AR59*1000/'Inflation GDP Population'!AP$28</f>
        <v>60.43536269</v>
      </c>
      <c r="AS69" s="133">
        <f>AS59*1000/'Inflation GDP Population'!AQ$28</f>
        <v>60.44585884</v>
      </c>
      <c r="AT69" s="133">
        <f>AT59*1000/'Inflation GDP Population'!AR$28</f>
        <v>61.24410954</v>
      </c>
      <c r="AU69" s="133">
        <f>AU59*1000/'Inflation GDP Population'!AS$28</f>
        <v>62.33784076</v>
      </c>
      <c r="AV69" s="133">
        <f>AV59*1000/'Inflation GDP Population'!AT$28</f>
        <v>63.72221465</v>
      </c>
      <c r="AW69" s="133">
        <f>AW59*1000/'Inflation GDP Population'!AU$28</f>
        <v>65.02865163</v>
      </c>
      <c r="AX69" s="133">
        <f>AX59*1000/'Inflation GDP Population'!AV$28</f>
        <v>66.03059996</v>
      </c>
      <c r="AY69" s="133">
        <f>AY59*1000/'Inflation GDP Population'!AW$28</f>
        <v>67.3098698</v>
      </c>
      <c r="AZ69" s="133">
        <f>AZ59*1000/'Inflation GDP Population'!AX$28</f>
        <v>69.4830387</v>
      </c>
      <c r="BA69" s="133">
        <f>BA59*1000/'Inflation GDP Population'!AY$28</f>
        <v>71.2302907</v>
      </c>
      <c r="BB69" s="133">
        <f>BB59*1000/'Inflation GDP Population'!AZ$28</f>
        <v>72.78775978</v>
      </c>
    </row>
    <row r="70" ht="15.75" customHeight="1">
      <c r="A70" s="119" t="s">
        <v>314</v>
      </c>
      <c r="B70" s="131" t="s">
        <v>300</v>
      </c>
      <c r="C70" s="123" t="s">
        <v>273</v>
      </c>
      <c r="D70" s="133">
        <f>D60*1000/'Inflation GDP Population'!B$28</f>
        <v>48.72345046</v>
      </c>
      <c r="E70" s="133">
        <f>E60*1000/'Inflation GDP Population'!C$28</f>
        <v>42.2809708</v>
      </c>
      <c r="F70" s="133">
        <f>F60*1000/'Inflation GDP Population'!D$28</f>
        <v>34.52197307</v>
      </c>
      <c r="G70" s="133">
        <f>G60*1000/'Inflation GDP Population'!E$28</f>
        <v>53.59302145</v>
      </c>
      <c r="H70" s="133">
        <f>H60*1000/'Inflation GDP Population'!F$28</f>
        <v>57.80285421</v>
      </c>
      <c r="I70" s="133">
        <f>I60*1000/'Inflation GDP Population'!G$28</f>
        <v>77.00386156</v>
      </c>
      <c r="J70" s="133">
        <f>J60*1000/'Inflation GDP Population'!H$28</f>
        <v>56.19313124</v>
      </c>
      <c r="K70" s="133">
        <f>K60*1000/'Inflation GDP Population'!I$28</f>
        <v>57.26704285</v>
      </c>
      <c r="L70" s="133">
        <f>L60*1000/'Inflation GDP Population'!J$28</f>
        <v>70.49208972</v>
      </c>
      <c r="M70" s="133">
        <f>M60*1000/'Inflation GDP Population'!K$28</f>
        <v>30.28178324</v>
      </c>
      <c r="N70" s="133">
        <f>N60*1000/'Inflation GDP Population'!L$28</f>
        <v>32.85714634</v>
      </c>
      <c r="O70" s="133">
        <f>O60*1000/'Inflation GDP Population'!M$28</f>
        <v>29.48107392</v>
      </c>
      <c r="P70" s="133">
        <f>P60*1000/'Inflation GDP Population'!N$28</f>
        <v>19.30211724</v>
      </c>
      <c r="Q70" s="133">
        <f>Q60*1000/'Inflation GDP Population'!O$28</f>
        <v>27.04768994</v>
      </c>
      <c r="R70" s="133">
        <f>R60*1000/'Inflation GDP Population'!P$28</f>
        <v>28.95537001</v>
      </c>
      <c r="S70" s="133">
        <f>S60*1000/'Inflation GDP Population'!Q$28</f>
        <v>16.87148551</v>
      </c>
      <c r="T70" s="133">
        <f>T60*1000/'Inflation GDP Population'!R$28</f>
        <v>16.83885325</v>
      </c>
      <c r="U70" s="133">
        <f>U60*1000/'Inflation GDP Population'!S$28</f>
        <v>18.06931931</v>
      </c>
      <c r="V70" s="133">
        <f>V60*1000/'Inflation GDP Population'!T$28</f>
        <v>18.61450524</v>
      </c>
      <c r="W70" s="133">
        <f>W60*1000/'Inflation GDP Population'!U$28</f>
        <v>17.9038297</v>
      </c>
      <c r="X70" s="133">
        <f>X60*1000/'Inflation GDP Population'!V$28</f>
        <v>18.45230456</v>
      </c>
      <c r="Y70" s="133">
        <f>Y60*1000/'Inflation GDP Population'!W$28</f>
        <v>18.03946536</v>
      </c>
      <c r="Z70" s="133">
        <f>Z60*1000/'Inflation GDP Population'!X$28</f>
        <v>18.12581698</v>
      </c>
      <c r="AA70" s="133">
        <f>AA60*1000/'Inflation GDP Population'!Y$28</f>
        <v>18.95580842</v>
      </c>
      <c r="AB70" s="133">
        <f>AB60*1000/'Inflation GDP Population'!Z$28</f>
        <v>20.05876739</v>
      </c>
      <c r="AC70" s="133">
        <f>AC60*1000/'Inflation GDP Population'!AA$28</f>
        <v>21.47671314</v>
      </c>
      <c r="AD70" s="133">
        <f>AD60*1000/'Inflation GDP Population'!AB$28</f>
        <v>21.94276945</v>
      </c>
      <c r="AE70" s="133">
        <f>AE60*1000/'Inflation GDP Population'!AC$28</f>
        <v>22.11769688</v>
      </c>
      <c r="AF70" s="133">
        <f>AF60*1000/'Inflation GDP Population'!AD$28</f>
        <v>22.62531233</v>
      </c>
      <c r="AG70" s="133">
        <f>AG60*1000/'Inflation GDP Population'!AE$28</f>
        <v>22.75108066</v>
      </c>
      <c r="AH70" s="133">
        <f>AH60*1000/'Inflation GDP Population'!AF$28</f>
        <v>22.9864214</v>
      </c>
      <c r="AI70" s="133">
        <f>AI60*1000/'Inflation GDP Population'!AG$28</f>
        <v>22.92138868</v>
      </c>
      <c r="AJ70" s="133">
        <f>AJ60*1000/'Inflation GDP Population'!AH$28</f>
        <v>23.76708263</v>
      </c>
      <c r="AK70" s="133">
        <f>AK60*1000/'Inflation GDP Population'!AI$28</f>
        <v>24.16126529</v>
      </c>
      <c r="AL70" s="133">
        <f>AL60*1000/'Inflation GDP Population'!AJ$28</f>
        <v>24.45868071</v>
      </c>
      <c r="AM70" s="133">
        <f>AM60*1000/'Inflation GDP Population'!AK$28</f>
        <v>24.75468067</v>
      </c>
      <c r="AN70" s="133">
        <f>AN60*1000/'Inflation GDP Population'!AL$28</f>
        <v>25.27528987</v>
      </c>
      <c r="AO70" s="133">
        <f>AO60*1000/'Inflation GDP Population'!AM$28</f>
        <v>25.44886964</v>
      </c>
      <c r="AP70" s="133">
        <f>AP60*1000/'Inflation GDP Population'!AN$28</f>
        <v>25.56141292</v>
      </c>
      <c r="AQ70" s="133">
        <f>AQ60*1000/'Inflation GDP Population'!AO$28</f>
        <v>25.74866791</v>
      </c>
      <c r="AR70" s="133">
        <f>AR60*1000/'Inflation GDP Population'!AP$28</f>
        <v>26.17434359</v>
      </c>
      <c r="AS70" s="133">
        <f>AS60*1000/'Inflation GDP Population'!AQ$28</f>
        <v>26.13664824</v>
      </c>
      <c r="AT70" s="133">
        <f>AT60*1000/'Inflation GDP Population'!AR$28</f>
        <v>26.43977092</v>
      </c>
      <c r="AU70" s="133">
        <f>AU60*1000/'Inflation GDP Population'!AS$28</f>
        <v>26.86991031</v>
      </c>
      <c r="AV70" s="133">
        <f>AV60*1000/'Inflation GDP Population'!AT$28</f>
        <v>27.42440604</v>
      </c>
      <c r="AW70" s="133">
        <f>AW60*1000/'Inflation GDP Population'!AU$28</f>
        <v>27.9443221</v>
      </c>
      <c r="AX70" s="133">
        <f>AX60*1000/'Inflation GDP Population'!AV$28</f>
        <v>28.33262656</v>
      </c>
      <c r="AY70" s="133">
        <f>AY60*1000/'Inflation GDP Population'!AW$28</f>
        <v>28.83919754</v>
      </c>
      <c r="AZ70" s="133">
        <f>AZ60*1000/'Inflation GDP Population'!AX$28</f>
        <v>29.72732842</v>
      </c>
      <c r="BA70" s="133">
        <f>BA60*1000/'Inflation GDP Population'!AY$28</f>
        <v>30.43154868</v>
      </c>
      <c r="BB70" s="133">
        <f>BB60*1000/'Inflation GDP Population'!AZ$28</f>
        <v>31.05341263</v>
      </c>
    </row>
    <row r="71" ht="15.75" customHeight="1">
      <c r="A71" s="119" t="s">
        <v>315</v>
      </c>
      <c r="B71" s="131" t="s">
        <v>302</v>
      </c>
      <c r="C71" s="123" t="s">
        <v>273</v>
      </c>
      <c r="D71" s="133">
        <f>D61*1000/'Inflation GDP Population'!B$28</f>
        <v>55.00699453</v>
      </c>
      <c r="E71" s="133">
        <f>E61*1000/'Inflation GDP Population'!C$28</f>
        <v>49.57609724</v>
      </c>
      <c r="F71" s="133">
        <f>F61*1000/'Inflation GDP Population'!D$28</f>
        <v>37.62324209</v>
      </c>
      <c r="G71" s="133">
        <f>G61*1000/'Inflation GDP Population'!E$28</f>
        <v>46.80244051</v>
      </c>
      <c r="H71" s="133">
        <f>H61*1000/'Inflation GDP Population'!F$28</f>
        <v>43.9788156</v>
      </c>
      <c r="I71" s="133">
        <f>I61*1000/'Inflation GDP Population'!G$28</f>
        <v>54.08860038</v>
      </c>
      <c r="J71" s="133">
        <f>J61*1000/'Inflation GDP Population'!H$28</f>
        <v>40.34175016</v>
      </c>
      <c r="K71" s="133">
        <f>K61*1000/'Inflation GDP Population'!I$28</f>
        <v>35.90874361</v>
      </c>
      <c r="L71" s="133">
        <f>L61*1000/'Inflation GDP Population'!J$28</f>
        <v>46.3166434</v>
      </c>
      <c r="M71" s="133">
        <f>M61*1000/'Inflation GDP Population'!K$28</f>
        <v>18.48561224</v>
      </c>
      <c r="N71" s="133">
        <f>N61*1000/'Inflation GDP Population'!L$28</f>
        <v>15.16183791</v>
      </c>
      <c r="O71" s="133">
        <f>O61*1000/'Inflation GDP Population'!M$28</f>
        <v>11.33137308</v>
      </c>
      <c r="P71" s="133">
        <f>P61*1000/'Inflation GDP Population'!N$28</f>
        <v>7.454675464</v>
      </c>
      <c r="Q71" s="133">
        <f>Q61*1000/'Inflation GDP Population'!O$28</f>
        <v>10.5513146</v>
      </c>
      <c r="R71" s="133">
        <f>R61*1000/'Inflation GDP Population'!P$28</f>
        <v>12.56980398</v>
      </c>
      <c r="S71" s="133">
        <f>S61*1000/'Inflation GDP Population'!Q$28</f>
        <v>7.97264394</v>
      </c>
      <c r="T71" s="133">
        <f>T61*1000/'Inflation GDP Population'!R$28</f>
        <v>7.053192458</v>
      </c>
      <c r="U71" s="133">
        <f>U61*1000/'Inflation GDP Population'!S$28</f>
        <v>8.02761663</v>
      </c>
      <c r="V71" s="133">
        <f>V61*1000/'Inflation GDP Population'!T$28</f>
        <v>8.444846824</v>
      </c>
      <c r="W71" s="133">
        <f>W61*1000/'Inflation GDP Population'!U$28</f>
        <v>8.287819101</v>
      </c>
      <c r="X71" s="133">
        <f>X61*1000/'Inflation GDP Population'!V$28</f>
        <v>8.709197395</v>
      </c>
      <c r="Y71" s="133">
        <f>Y61*1000/'Inflation GDP Population'!W$28</f>
        <v>8.675257098</v>
      </c>
      <c r="Z71" s="133">
        <f>Z61*1000/'Inflation GDP Population'!X$28</f>
        <v>8.875702239</v>
      </c>
      <c r="AA71" s="133">
        <f>AA61*1000/'Inflation GDP Population'!Y$28</f>
        <v>9.445502543</v>
      </c>
      <c r="AB71" s="133">
        <f>AB61*1000/'Inflation GDP Population'!Z$28</f>
        <v>10.16507266</v>
      </c>
      <c r="AC71" s="133">
        <f>AC61*1000/'Inflation GDP Population'!AA$28</f>
        <v>11.06259402</v>
      </c>
      <c r="AD71" s="133">
        <f>AD61*1000/'Inflation GDP Population'!AB$28</f>
        <v>11.48247475</v>
      </c>
      <c r="AE71" s="133">
        <f>AE61*1000/'Inflation GDP Population'!AC$28</f>
        <v>11.75228996</v>
      </c>
      <c r="AF71" s="133">
        <f>AF61*1000/'Inflation GDP Population'!AD$28</f>
        <v>12.20141442</v>
      </c>
      <c r="AG71" s="133">
        <f>AG61*1000/'Inflation GDP Population'!AE$28</f>
        <v>12.4467269</v>
      </c>
      <c r="AH71" s="133">
        <f>AH61*1000/'Inflation GDP Population'!AF$28</f>
        <v>12.75193106</v>
      </c>
      <c r="AI71" s="133">
        <f>AI61*1000/'Inflation GDP Population'!AG$28</f>
        <v>12.88901329</v>
      </c>
      <c r="AJ71" s="133">
        <f>AJ61*1000/'Inflation GDP Population'!AH$28</f>
        <v>13.54127828</v>
      </c>
      <c r="AK71" s="133">
        <f>AK61*1000/'Inflation GDP Population'!AI$28</f>
        <v>13.94270569</v>
      </c>
      <c r="AL71" s="133">
        <f>AL61*1000/'Inflation GDP Population'!AJ$28</f>
        <v>14.2905769</v>
      </c>
      <c r="AM71" s="133">
        <f>AM61*1000/'Inflation GDP Population'!AK$28</f>
        <v>14.63915153</v>
      </c>
      <c r="AN71" s="133">
        <f>AN61*1000/'Inflation GDP Population'!AL$28</f>
        <v>15.12360772</v>
      </c>
      <c r="AO71" s="133">
        <f>AO61*1000/'Inflation GDP Population'!AM$28</f>
        <v>15.40257168</v>
      </c>
      <c r="AP71" s="133">
        <f>AP61*1000/'Inflation GDP Population'!AN$28</f>
        <v>15.64391684</v>
      </c>
      <c r="AQ71" s="133">
        <f>AQ61*1000/'Inflation GDP Population'!AO$28</f>
        <v>15.9304126</v>
      </c>
      <c r="AR71" s="133">
        <f>AR61*1000/'Inflation GDP Population'!AP$28</f>
        <v>16.3659185</v>
      </c>
      <c r="AS71" s="133">
        <f>AS61*1000/'Inflation GDP Population'!AQ$28</f>
        <v>16.51171703</v>
      </c>
      <c r="AT71" s="133">
        <f>AT61*1000/'Inflation GDP Population'!AR$28</f>
        <v>16.87204357</v>
      </c>
      <c r="AU71" s="133">
        <f>AU61*1000/'Inflation GDP Population'!AS$28</f>
        <v>17.31561789</v>
      </c>
      <c r="AV71" s="133">
        <f>AV61*1000/'Inflation GDP Population'!AT$28</f>
        <v>17.84304237</v>
      </c>
      <c r="AW71" s="133">
        <f>AW61*1000/'Inflation GDP Population'!AU$28</f>
        <v>18.35215512</v>
      </c>
      <c r="AX71" s="133">
        <f>AX61*1000/'Inflation GDP Population'!AV$28</f>
        <v>18.77792774</v>
      </c>
      <c r="AY71" s="133">
        <f>AY61*1000/'Inflation GDP Population'!AW$28</f>
        <v>19.2850277</v>
      </c>
      <c r="AZ71" s="133">
        <f>AZ61*1000/'Inflation GDP Population'!AX$28</f>
        <v>20.05309587</v>
      </c>
      <c r="BA71" s="133">
        <f>BA61*1000/'Inflation GDP Population'!AY$28</f>
        <v>20.7039558</v>
      </c>
      <c r="BB71" s="133">
        <f>BB61*1000/'Inflation GDP Population'!AZ$28</f>
        <v>21.30397069</v>
      </c>
    </row>
    <row r="72" ht="15.75" customHeight="1">
      <c r="A72" s="119" t="s">
        <v>316</v>
      </c>
      <c r="B72" s="131" t="s">
        <v>304</v>
      </c>
      <c r="C72" s="123" t="s">
        <v>273</v>
      </c>
      <c r="D72" s="133">
        <f>D62*1000/'Inflation GDP Population'!B$28</f>
        <v>58.08016892</v>
      </c>
      <c r="E72" s="133">
        <f>E62*1000/'Inflation GDP Population'!C$28</f>
        <v>51.49070171</v>
      </c>
      <c r="F72" s="133">
        <f>F62*1000/'Inflation GDP Population'!D$28</f>
        <v>41.4618419</v>
      </c>
      <c r="G72" s="133">
        <f>G62*1000/'Inflation GDP Population'!E$28</f>
        <v>64.5175719</v>
      </c>
      <c r="H72" s="133">
        <f>H62*1000/'Inflation GDP Population'!F$28</f>
        <v>71.56024069</v>
      </c>
      <c r="I72" s="133">
        <f>I62*1000/'Inflation GDP Population'!G$28</f>
        <v>94.77408663</v>
      </c>
      <c r="J72" s="133">
        <f>J62*1000/'Inflation GDP Population'!H$28</f>
        <v>66.49402873</v>
      </c>
      <c r="K72" s="133">
        <f>K62*1000/'Inflation GDP Population'!I$28</f>
        <v>71.41508589</v>
      </c>
      <c r="L72" s="133">
        <f>L62*1000/'Inflation GDP Population'!J$28</f>
        <v>88.51720353</v>
      </c>
      <c r="M72" s="133">
        <f>M62*1000/'Inflation GDP Population'!K$28</f>
        <v>35.74814918</v>
      </c>
      <c r="N72" s="133">
        <f>N62*1000/'Inflation GDP Population'!L$28</f>
        <v>42.05142949</v>
      </c>
      <c r="O72" s="133">
        <f>O62*1000/'Inflation GDP Population'!M$28</f>
        <v>37.27560284</v>
      </c>
      <c r="P72" s="133">
        <f>P62*1000/'Inflation GDP Population'!N$28</f>
        <v>23.08739113</v>
      </c>
      <c r="Q72" s="133">
        <f>Q62*1000/'Inflation GDP Population'!O$28</f>
        <v>34.31921425</v>
      </c>
      <c r="R72" s="133">
        <f>R62*1000/'Inflation GDP Population'!P$28</f>
        <v>33.4040145</v>
      </c>
      <c r="S72" s="133">
        <f>S62*1000/'Inflation GDP Population'!Q$28</f>
        <v>20.53168566</v>
      </c>
      <c r="T72" s="133">
        <f>T62*1000/'Inflation GDP Population'!R$28</f>
        <v>19.3351925</v>
      </c>
      <c r="U72" s="133">
        <f>U62*1000/'Inflation GDP Population'!S$28</f>
        <v>22.0990393</v>
      </c>
      <c r="V72" s="133">
        <f>V62*1000/'Inflation GDP Population'!T$28</f>
        <v>22.37692389</v>
      </c>
      <c r="W72" s="133">
        <f>W62*1000/'Inflation GDP Population'!U$28</f>
        <v>21.1551316</v>
      </c>
      <c r="X72" s="133">
        <f>X62*1000/'Inflation GDP Population'!V$28</f>
        <v>21.43106842</v>
      </c>
      <c r="Y72" s="133">
        <f>Y62*1000/'Inflation GDP Population'!W$28</f>
        <v>20.5940464</v>
      </c>
      <c r="Z72" s="133">
        <f>Z62*1000/'Inflation GDP Population'!X$28</f>
        <v>20.33952117</v>
      </c>
      <c r="AA72" s="133">
        <f>AA62*1000/'Inflation GDP Population'!Y$28</f>
        <v>20.90786755</v>
      </c>
      <c r="AB72" s="133">
        <f>AB62*1000/'Inflation GDP Population'!Z$28</f>
        <v>21.74673412</v>
      </c>
      <c r="AC72" s="133">
        <f>AC62*1000/'Inflation GDP Population'!AA$28</f>
        <v>22.88637239</v>
      </c>
      <c r="AD72" s="133">
        <f>AD62*1000/'Inflation GDP Population'!AB$28</f>
        <v>22.98347967</v>
      </c>
      <c r="AE72" s="133">
        <f>AE62*1000/'Inflation GDP Population'!AC$28</f>
        <v>22.77058453</v>
      </c>
      <c r="AF72" s="133">
        <f>AF62*1000/'Inflation GDP Population'!AD$28</f>
        <v>22.89456603</v>
      </c>
      <c r="AG72" s="133">
        <f>AG62*1000/'Inflation GDP Population'!AE$28</f>
        <v>22.62746547</v>
      </c>
      <c r="AH72" s="133">
        <f>AH62*1000/'Inflation GDP Population'!AF$28</f>
        <v>22.46946083</v>
      </c>
      <c r="AI72" s="133">
        <f>AI62*1000/'Inflation GDP Population'!AG$28</f>
        <v>22.02114199</v>
      </c>
      <c r="AJ72" s="133">
        <f>AJ62*1000/'Inflation GDP Population'!AH$28</f>
        <v>22.44096252</v>
      </c>
      <c r="AK72" s="133">
        <f>AK62*1000/'Inflation GDP Population'!AI$28</f>
        <v>22.42022047</v>
      </c>
      <c r="AL72" s="133">
        <f>AL62*1000/'Inflation GDP Population'!AJ$28</f>
        <v>22.30460675</v>
      </c>
      <c r="AM72" s="133">
        <f>AM62*1000/'Inflation GDP Population'!AK$28</f>
        <v>22.18430174</v>
      </c>
      <c r="AN72" s="133">
        <f>AN62*1000/'Inflation GDP Population'!AL$28</f>
        <v>22.25849676</v>
      </c>
      <c r="AO72" s="133">
        <f>AO62*1000/'Inflation GDP Population'!AM$28</f>
        <v>22.02229523</v>
      </c>
      <c r="AP72" s="133">
        <f>AP62*1000/'Inflation GDP Population'!AN$28</f>
        <v>21.73478044</v>
      </c>
      <c r="AQ72" s="133">
        <f>AQ62*1000/'Inflation GDP Population'!AO$28</f>
        <v>21.51206803</v>
      </c>
      <c r="AR72" s="133">
        <f>AR62*1000/'Inflation GDP Population'!AP$28</f>
        <v>21.48521016</v>
      </c>
      <c r="AS72" s="133">
        <f>AS62*1000/'Inflation GDP Population'!AQ$28</f>
        <v>21.07794389</v>
      </c>
      <c r="AT72" s="133">
        <f>AT62*1000/'Inflation GDP Population'!AR$28</f>
        <v>20.94726923</v>
      </c>
      <c r="AU72" s="133">
        <f>AU62*1000/'Inflation GDP Population'!AS$28</f>
        <v>20.91234934</v>
      </c>
      <c r="AV72" s="133">
        <f>AV62*1000/'Inflation GDP Population'!AT$28</f>
        <v>20.96596605</v>
      </c>
      <c r="AW72" s="133">
        <f>AW62*1000/'Inflation GDP Population'!AU$28</f>
        <v>20.98384399</v>
      </c>
      <c r="AX72" s="133">
        <f>AX62*1000/'Inflation GDP Population'!AV$28</f>
        <v>20.89601691</v>
      </c>
      <c r="AY72" s="133">
        <f>AY62*1000/'Inflation GDP Population'!AW$28</f>
        <v>20.88887255</v>
      </c>
      <c r="AZ72" s="133">
        <f>AZ62*1000/'Inflation GDP Population'!AX$28</f>
        <v>21.14517841</v>
      </c>
      <c r="BA72" s="133">
        <f>BA62*1000/'Inflation GDP Population'!AY$28</f>
        <v>21.25544334</v>
      </c>
      <c r="BB72" s="133">
        <f>BB62*1000/'Inflation GDP Population'!AZ$28</f>
        <v>21.29666288</v>
      </c>
    </row>
    <row r="73" ht="15.75" customHeight="1">
      <c r="A73" s="119" t="s">
        <v>317</v>
      </c>
      <c r="B73" s="131" t="s">
        <v>318</v>
      </c>
      <c r="C73" s="123" t="s">
        <v>273</v>
      </c>
      <c r="D73" s="133">
        <f>sum(D59:D62)*1000/'Inflation GDP Population'!B$28</f>
        <v>268.7323044</v>
      </c>
      <c r="E73" s="133">
        <f>sum(E59:E62)*1000/'Inflation GDP Population'!C$28</f>
        <v>237.2681281</v>
      </c>
      <c r="F73" s="133">
        <f>sum(F59:F62)*1000/'Inflation GDP Population'!D$28</f>
        <v>181.3149695</v>
      </c>
      <c r="G73" s="133">
        <f>sum(G59:G62)*1000/'Inflation GDP Population'!E$28</f>
        <v>274.0720222</v>
      </c>
      <c r="H73" s="133">
        <f>sum(H59:H62)*1000/'Inflation GDP Population'!F$28</f>
        <v>298.3590932</v>
      </c>
      <c r="I73" s="133">
        <f>sum(I59:I62)*1000/'Inflation GDP Population'!G$28</f>
        <v>389.5661463</v>
      </c>
      <c r="J73" s="133">
        <f>sum(J59:J62)*1000/'Inflation GDP Population'!H$28</f>
        <v>278.1703146</v>
      </c>
      <c r="K73" s="133">
        <f>sum(K59:K62)*1000/'Inflation GDP Population'!I$28</f>
        <v>284.5025913</v>
      </c>
      <c r="L73" s="133">
        <f>sum(L59:L62)*1000/'Inflation GDP Population'!J$28</f>
        <v>358.4287694</v>
      </c>
      <c r="M73" s="133">
        <f>sum(M59:M62)*1000/'Inflation GDP Population'!K$28</f>
        <v>148.7067005</v>
      </c>
      <c r="N73" s="133">
        <f>sum(N59:N62)*1000/'Inflation GDP Population'!L$28</f>
        <v>159.4623067</v>
      </c>
      <c r="O73" s="133">
        <f>sum(O59:O62)*1000/'Inflation GDP Population'!M$28</f>
        <v>143.8242897</v>
      </c>
      <c r="P73" s="133">
        <f>sum(P59:P62)*1000/'Inflation GDP Population'!N$28</f>
        <v>93.36629383</v>
      </c>
      <c r="Q73" s="133">
        <f>sum(Q59:Q62)*1000/'Inflation GDP Population'!O$28</f>
        <v>126.8833603</v>
      </c>
      <c r="R73" s="133">
        <f>sum(R59:R62)*1000/'Inflation GDP Population'!P$28</f>
        <v>140.1485229</v>
      </c>
      <c r="S73" s="133">
        <f>sum(S59:S62)*1000/'Inflation GDP Population'!Q$28</f>
        <v>83.42510968</v>
      </c>
      <c r="T73" s="133">
        <f>sum(T59:T62)*1000/'Inflation GDP Population'!R$28</f>
        <v>77.58484311</v>
      </c>
      <c r="U73" s="133">
        <f>sum(U59:U62)*1000/'Inflation GDP Population'!S$28</f>
        <v>88.03383961</v>
      </c>
      <c r="V73" s="133">
        <f>sum(V59:V62)*1000/'Inflation GDP Population'!T$28</f>
        <v>90.57691356</v>
      </c>
      <c r="W73" s="133">
        <f>sum(W59:W62)*1000/'Inflation GDP Population'!U$28</f>
        <v>87.01196555</v>
      </c>
      <c r="X73" s="133">
        <f>sum(X59:X62)*1000/'Inflation GDP Population'!V$28</f>
        <v>89.56932725</v>
      </c>
      <c r="Y73" s="133">
        <f>sum(Y59:Y62)*1000/'Inflation GDP Population'!W$28</f>
        <v>87.46140404</v>
      </c>
      <c r="Z73" s="133">
        <f>sum(Z59:Z62)*1000/'Inflation GDP Population'!X$28</f>
        <v>87.7773942</v>
      </c>
      <c r="AA73" s="133">
        <f>sum(AA59:AA62)*1000/'Inflation GDP Population'!Y$28</f>
        <v>91.69121876</v>
      </c>
      <c r="AB73" s="133">
        <f>sum(AB59:AB62)*1000/'Inflation GDP Population'!Z$28</f>
        <v>96.91653054</v>
      </c>
      <c r="AC73" s="133">
        <f>sum(AC59:AC62)*1000/'Inflation GDP Population'!AA$28</f>
        <v>103.6519012</v>
      </c>
      <c r="AD73" s="133">
        <f>sum(AD59:AD62)*1000/'Inflation GDP Population'!AB$28</f>
        <v>105.7850305</v>
      </c>
      <c r="AE73" s="133">
        <f>sum(AE59:AE62)*1000/'Inflation GDP Population'!AC$28</f>
        <v>106.5131685</v>
      </c>
      <c r="AF73" s="133">
        <f>sum(AF59:AF62)*1000/'Inflation GDP Population'!AD$28</f>
        <v>108.8418093</v>
      </c>
      <c r="AG73" s="133">
        <f>sum(AG59:AG62)*1000/'Inflation GDP Population'!AE$28</f>
        <v>109.3321643</v>
      </c>
      <c r="AH73" s="133">
        <f>sum(AH59:AH62)*1000/'Inflation GDP Population'!AF$28</f>
        <v>110.349113</v>
      </c>
      <c r="AI73" s="133">
        <f>sum(AI59:AI62)*1000/'Inflation GDP Population'!AG$28</f>
        <v>109.925043</v>
      </c>
      <c r="AJ73" s="133">
        <f>sum(AJ59:AJ62)*1000/'Inflation GDP Population'!AH$28</f>
        <v>113.8665997</v>
      </c>
      <c r="AK73" s="133">
        <f>sum(AK59:AK62)*1000/'Inflation GDP Population'!AI$28</f>
        <v>115.6408525</v>
      </c>
      <c r="AL73" s="133">
        <f>sum(AL59:AL62)*1000/'Inflation GDP Population'!AJ$28</f>
        <v>116.9504807</v>
      </c>
      <c r="AM73" s="133">
        <f>sum(AM59:AM62)*1000/'Inflation GDP Population'!AK$28</f>
        <v>118.2523521</v>
      </c>
      <c r="AN73" s="133">
        <f>sum(AN59:AN62)*1000/'Inflation GDP Population'!AL$28</f>
        <v>120.6252015</v>
      </c>
      <c r="AO73" s="133">
        <f>sum(AO59:AO62)*1000/'Inflation GDP Population'!AM$28</f>
        <v>121.3404763</v>
      </c>
      <c r="AP73" s="133">
        <f>sum(AP59:AP62)*1000/'Inflation GDP Population'!AN$28</f>
        <v>121.765166</v>
      </c>
      <c r="AQ73" s="133">
        <f>sum(AQ59:AQ62)*1000/'Inflation GDP Population'!AO$28</f>
        <v>122.5461256</v>
      </c>
      <c r="AR73" s="133">
        <f>sum(AR59:AR62)*1000/'Inflation GDP Population'!AP$28</f>
        <v>124.4608349</v>
      </c>
      <c r="AS73" s="133">
        <f>sum(AS59:AS62)*1000/'Inflation GDP Population'!AQ$28</f>
        <v>124.172168</v>
      </c>
      <c r="AT73" s="133">
        <f>sum(AT59:AT62)*1000/'Inflation GDP Population'!AR$28</f>
        <v>125.5031933</v>
      </c>
      <c r="AU73" s="133">
        <f>sum(AU59:AU62)*1000/'Inflation GDP Population'!AS$28</f>
        <v>127.4357183</v>
      </c>
      <c r="AV73" s="133">
        <f>sum(AV59:AV62)*1000/'Inflation GDP Population'!AT$28</f>
        <v>129.9556291</v>
      </c>
      <c r="AW73" s="133">
        <f>sum(AW59:AW62)*1000/'Inflation GDP Population'!AU$28</f>
        <v>132.3089728</v>
      </c>
      <c r="AX73" s="133">
        <f>sum(AX59:AX62)*1000/'Inflation GDP Population'!AV$28</f>
        <v>134.0371712</v>
      </c>
      <c r="AY73" s="133">
        <f>sum(AY59:AY62)*1000/'Inflation GDP Population'!AW$28</f>
        <v>136.3229676</v>
      </c>
      <c r="AZ73" s="133">
        <f>sum(AZ59:AZ62)*1000/'Inflation GDP Population'!AX$28</f>
        <v>140.4086414</v>
      </c>
      <c r="BA73" s="133">
        <f>sum(BA59:BA62)*1000/'Inflation GDP Population'!AY$28</f>
        <v>143.6212385</v>
      </c>
      <c r="BB73" s="133">
        <f>sum(BB59:BB62)*1000/'Inflation GDP Population'!AZ$28</f>
        <v>146.441806</v>
      </c>
    </row>
    <row r="74" ht="15.75" customHeight="1">
      <c r="A74" s="119" t="s">
        <v>319</v>
      </c>
      <c r="B74" s="131" t="s">
        <v>306</v>
      </c>
      <c r="C74" s="123" t="s">
        <v>273</v>
      </c>
      <c r="D74" s="133">
        <f>D63*1000/'Inflation GDP Population'!B$28</f>
        <v>6.020656052</v>
      </c>
      <c r="E74" s="133">
        <f>E63*1000/'Inflation GDP Population'!C$28</f>
        <v>5.579678334</v>
      </c>
      <c r="F74" s="133">
        <f>F63*1000/'Inflation GDP Population'!D$28</f>
        <v>5.627305675</v>
      </c>
      <c r="G74" s="133">
        <f>G63*1000/'Inflation GDP Population'!E$28</f>
        <v>5.871961872</v>
      </c>
      <c r="H74" s="133">
        <f>H63*1000/'Inflation GDP Population'!F$28</f>
        <v>7.17831539</v>
      </c>
      <c r="I74" s="133">
        <f>I63*1000/'Inflation GDP Population'!G$28</f>
        <v>9.082806866</v>
      </c>
      <c r="J74" s="133">
        <f>J63*1000/'Inflation GDP Population'!H$28</f>
        <v>9.712368095</v>
      </c>
      <c r="K74" s="133">
        <f>K63*1000/'Inflation GDP Population'!I$28</f>
        <v>8.903499621</v>
      </c>
      <c r="L74" s="133">
        <f>L63*1000/'Inflation GDP Population'!J$28</f>
        <v>8.980299673</v>
      </c>
      <c r="M74" s="133">
        <f>M63*1000/'Inflation GDP Population'!K$28</f>
        <v>7.494712104</v>
      </c>
      <c r="N74" s="133">
        <f>N63*1000/'Inflation GDP Population'!L$28</f>
        <v>9.165345354</v>
      </c>
      <c r="O74" s="133">
        <f>O63*1000/'Inflation GDP Population'!M$28</f>
        <v>9.540218792</v>
      </c>
      <c r="P74" s="133">
        <f>P63*1000/'Inflation GDP Population'!N$28</f>
        <v>8.068863966</v>
      </c>
      <c r="Q74" s="133">
        <f>Q63*1000/'Inflation GDP Population'!O$28</f>
        <v>3.689630391</v>
      </c>
      <c r="R74" s="133">
        <f>R63*1000/'Inflation GDP Population'!P$28</f>
        <v>3.613505863</v>
      </c>
      <c r="S74" s="133">
        <f>S63*1000/'Inflation GDP Population'!Q$28</f>
        <v>3.419679142</v>
      </c>
      <c r="T74" s="133">
        <f>T63*1000/'Inflation GDP Population'!R$28</f>
        <v>2.361646609</v>
      </c>
      <c r="U74" s="133">
        <f>U63*1000/'Inflation GDP Population'!S$28</f>
        <v>2.91130705</v>
      </c>
      <c r="V74" s="133">
        <f>V63*1000/'Inflation GDP Population'!T$28</f>
        <v>3.223338626</v>
      </c>
      <c r="W74" s="133">
        <f>W63*1000/'Inflation GDP Population'!U$28</f>
        <v>3.003218457</v>
      </c>
      <c r="X74" s="133">
        <f>X63*1000/'Inflation GDP Population'!V$28</f>
        <v>2.913791662</v>
      </c>
      <c r="Y74" s="133">
        <f>Y63*1000/'Inflation GDP Population'!W$28</f>
        <v>2.762756931</v>
      </c>
      <c r="Z74" s="133">
        <f>Z63*1000/'Inflation GDP Population'!X$28</f>
        <v>2.68638838</v>
      </c>
      <c r="AA74" s="133">
        <f>AA63*1000/'Inflation GDP Population'!Y$28</f>
        <v>2.635156183</v>
      </c>
      <c r="AB74" s="133">
        <f>AB63*1000/'Inflation GDP Population'!Z$28</f>
        <v>2.613903631</v>
      </c>
      <c r="AC74" s="133">
        <f>AC63*1000/'Inflation GDP Population'!AA$28</f>
        <v>2.593032938</v>
      </c>
      <c r="AD74" s="133">
        <f>AD63*1000/'Inflation GDP Population'!AB$28</f>
        <v>2.578161747</v>
      </c>
      <c r="AE74" s="133">
        <f>AE63*1000/'Inflation GDP Population'!AC$28</f>
        <v>2.569073763</v>
      </c>
      <c r="AF74" s="133">
        <f>AF63*1000/'Inflation GDP Population'!AD$28</f>
        <v>2.549080105</v>
      </c>
      <c r="AG74" s="133">
        <f>AG63*1000/'Inflation GDP Population'!AE$28</f>
        <v>2.545712662</v>
      </c>
      <c r="AH74" s="133">
        <f>AH63*1000/'Inflation GDP Population'!AF$28</f>
        <v>2.526200317</v>
      </c>
      <c r="AI74" s="133">
        <f>AI63*1000/'Inflation GDP Population'!AG$28</f>
        <v>2.519564821</v>
      </c>
      <c r="AJ74" s="133">
        <f>AJ63*1000/'Inflation GDP Population'!AH$28</f>
        <v>2.507705024</v>
      </c>
      <c r="AK74" s="133">
        <f>AK63*1000/'Inflation GDP Population'!AI$28</f>
        <v>2.485602494</v>
      </c>
      <c r="AL74" s="133">
        <f>AL63*1000/'Inflation GDP Population'!AJ$28</f>
        <v>2.463856497</v>
      </c>
      <c r="AM74" s="133">
        <f>AM63*1000/'Inflation GDP Population'!AK$28</f>
        <v>2.452613674</v>
      </c>
      <c r="AN74" s="133">
        <f>AN63*1000/'Inflation GDP Population'!AL$28</f>
        <v>2.436468916</v>
      </c>
      <c r="AO74" s="133">
        <f>AO63*1000/'Inflation GDP Population'!AM$28</f>
        <v>2.415579128</v>
      </c>
      <c r="AP74" s="133">
        <f>AP63*1000/'Inflation GDP Population'!AN$28</f>
        <v>2.399931785</v>
      </c>
      <c r="AQ74" s="133">
        <f>AQ63*1000/'Inflation GDP Population'!AO$28</f>
        <v>2.374765192</v>
      </c>
      <c r="AR74" s="133">
        <f>AR63*1000/'Inflation GDP Population'!AP$28</f>
        <v>2.354825272</v>
      </c>
      <c r="AS74" s="133">
        <f>AS63*1000/'Inflation GDP Population'!AQ$28</f>
        <v>2.337806286</v>
      </c>
      <c r="AT74" s="133">
        <f>AT63*1000/'Inflation GDP Population'!AR$28</f>
        <v>2.316340106</v>
      </c>
      <c r="AU74" s="133">
        <f>AU63*1000/'Inflation GDP Population'!AS$28</f>
        <v>2.295232542</v>
      </c>
      <c r="AV74" s="133">
        <f>AV63*1000/'Inflation GDP Population'!AT$28</f>
        <v>2.279078355</v>
      </c>
      <c r="AW74" s="133">
        <f>AW63*1000/'Inflation GDP Population'!AU$28</f>
        <v>2.267716781</v>
      </c>
      <c r="AX74" s="133">
        <f>AX63*1000/'Inflation GDP Population'!AV$28</f>
        <v>2.242976727</v>
      </c>
      <c r="AY74" s="133">
        <f>AY63*1000/'Inflation GDP Population'!AW$28</f>
        <v>2.227569934</v>
      </c>
      <c r="AZ74" s="133">
        <f>AZ63*1000/'Inflation GDP Population'!AX$28</f>
        <v>2.207976223</v>
      </c>
      <c r="BA74" s="133">
        <f>BA63*1000/'Inflation GDP Population'!AY$28</f>
        <v>2.188691568</v>
      </c>
      <c r="BB74" s="133">
        <f>BB63*1000/'Inflation GDP Population'!AZ$28</f>
        <v>2.169708242</v>
      </c>
    </row>
    <row r="75" ht="15.75" customHeight="1">
      <c r="A75" s="119" t="s">
        <v>320</v>
      </c>
      <c r="B75" s="131" t="s">
        <v>290</v>
      </c>
      <c r="C75" s="134" t="s">
        <v>276</v>
      </c>
      <c r="D75" s="126">
        <f>D55*1000/'Inflation GDP Population'!B$23*100</f>
        <v>0.2211030222</v>
      </c>
      <c r="E75" s="126">
        <f>E55*1000/'Inflation GDP Population'!C$23*100</f>
        <v>0.1678276348</v>
      </c>
      <c r="F75" s="126">
        <f>F55*1000/'Inflation GDP Population'!D$23*100</f>
        <v>0.1798882059</v>
      </c>
      <c r="G75" s="126">
        <f>G55*1000/'Inflation GDP Population'!E$23*100</f>
        <v>0.1993534076</v>
      </c>
      <c r="H75" s="126">
        <f>H55*1000/'Inflation GDP Population'!F$23*100</f>
        <v>0.277543716</v>
      </c>
      <c r="I75" s="126">
        <f>I55*1000/'Inflation GDP Population'!G$23*100</f>
        <v>0.3591937338</v>
      </c>
      <c r="J75" s="126">
        <f>J55*1000/'Inflation GDP Population'!H$23*100</f>
        <v>0.391378967</v>
      </c>
      <c r="K75" s="126">
        <f>K55*1000/'Inflation GDP Population'!I$23*100</f>
        <v>0.4621698916</v>
      </c>
      <c r="L75" s="126">
        <f>L55*1000/'Inflation GDP Population'!J$23*100</f>
        <v>0.561454626</v>
      </c>
      <c r="M75" s="126">
        <f>M55*1000/'Inflation GDP Population'!K$23*100</f>
        <v>0.2901754019</v>
      </c>
      <c r="N75" s="126">
        <f>N55*1000/'Inflation GDP Population'!L$23*100</f>
        <v>0.3939143071</v>
      </c>
      <c r="O75" s="126">
        <f>O55*1000/'Inflation GDP Population'!M$23*100</f>
        <v>0.4820607915</v>
      </c>
      <c r="P75" s="126">
        <f>P55*1000/'Inflation GDP Population'!N$23*100</f>
        <v>0.4561094131</v>
      </c>
      <c r="Q75" s="126">
        <f>Q55*1000/'Inflation GDP Population'!O$23*100</f>
        <v>0.4564287748</v>
      </c>
      <c r="R75" s="126">
        <f>R55*1000/'Inflation GDP Population'!P$23*100</f>
        <v>0.4098775993</v>
      </c>
      <c r="S75" s="126">
        <f>S55*1000/'Inflation GDP Population'!Q$23*100</f>
        <v>0.2023061233</v>
      </c>
      <c r="T75" s="126">
        <f>T55*1000/'Inflation GDP Population'!R$23*100</f>
        <v>0.1892819115</v>
      </c>
      <c r="U75" s="126">
        <f>U55*1000/'Inflation GDP Population'!S$23*100</f>
        <v>0.2184831507</v>
      </c>
      <c r="V75" s="126">
        <f>V55*1000/'Inflation GDP Population'!T$23*100</f>
        <v>0.2662496695</v>
      </c>
      <c r="W75" s="126">
        <f>W55*1000/'Inflation GDP Population'!U$23*100</f>
        <v>0.2758500005</v>
      </c>
      <c r="X75" s="126">
        <f>X55*1000/'Inflation GDP Population'!V$23*100</f>
        <v>0.2834992727</v>
      </c>
      <c r="Y75" s="126">
        <f>Y55*1000/'Inflation GDP Population'!W$23*100</f>
        <v>0.2894952151</v>
      </c>
      <c r="Z75" s="126">
        <f>Z55*1000/'Inflation GDP Population'!X$23*100</f>
        <v>0.2860661969</v>
      </c>
      <c r="AA75" s="126">
        <f>AA55*1000/'Inflation GDP Population'!Y$23*100</f>
        <v>0.2916881366</v>
      </c>
      <c r="AB75" s="126">
        <f>AB55*1000/'Inflation GDP Population'!Z$23*100</f>
        <v>0.3030967305</v>
      </c>
      <c r="AC75" s="126">
        <f>AC55*1000/'Inflation GDP Population'!AA$23*100</f>
        <v>0.3125503075</v>
      </c>
      <c r="AD75" s="126">
        <f>AD55*1000/'Inflation GDP Population'!AB$23*100</f>
        <v>0.3194662993</v>
      </c>
      <c r="AE75" s="126">
        <f>AE55*1000/'Inflation GDP Population'!AC$23*100</f>
        <v>0.3269598139</v>
      </c>
      <c r="AF75" s="126">
        <f>AF55*1000/'Inflation GDP Population'!AD$23*100</f>
        <v>0.3319224446</v>
      </c>
      <c r="AG75" s="126">
        <f>AG55*1000/'Inflation GDP Population'!AE$23*100</f>
        <v>0.3374762474</v>
      </c>
      <c r="AH75" s="126">
        <f>AH55*1000/'Inflation GDP Population'!AF$23*100</f>
        <v>0.3406518252</v>
      </c>
      <c r="AI75" s="126">
        <f>AI55*1000/'Inflation GDP Population'!AG$23*100</f>
        <v>0.3455558414</v>
      </c>
      <c r="AJ75" s="126">
        <f>AJ55*1000/'Inflation GDP Population'!AH$23*100</f>
        <v>0.3475972858</v>
      </c>
      <c r="AK75" s="126">
        <f>AK55*1000/'Inflation GDP Population'!AI$23*100</f>
        <v>0.3555526216</v>
      </c>
      <c r="AL75" s="126">
        <f>AL55*1000/'Inflation GDP Population'!AJ$23*100</f>
        <v>0.355512905</v>
      </c>
      <c r="AM75" s="126">
        <f>AM55*1000/'Inflation GDP Population'!AK$23*100</f>
        <v>0.3589739817</v>
      </c>
      <c r="AN75" s="126">
        <f>AN55*1000/'Inflation GDP Population'!AL$23*100</f>
        <v>0.3638376275</v>
      </c>
      <c r="AO75" s="126">
        <f>AO55*1000/'Inflation GDP Population'!AM$23*100</f>
        <v>0.3602208049</v>
      </c>
      <c r="AP75" s="126">
        <f>AP55*1000/'Inflation GDP Population'!AN$23*100</f>
        <v>0.3621780861</v>
      </c>
      <c r="AQ75" s="126">
        <f>AQ55*1000/'Inflation GDP Population'!AO$23*100</f>
        <v>0.362517899</v>
      </c>
      <c r="AR75" s="126">
        <f>AR55*1000/'Inflation GDP Population'!AP$23*100</f>
        <v>0.3654015739</v>
      </c>
      <c r="AS75" s="126">
        <f>AS55*1000/'Inflation GDP Population'!AQ$23*100</f>
        <v>0.3651825754</v>
      </c>
      <c r="AT75" s="126">
        <f>AT55*1000/'Inflation GDP Population'!AR$23*100</f>
        <v>0.3676801786</v>
      </c>
      <c r="AU75" s="126">
        <f>AU55*1000/'Inflation GDP Population'!AS$23*100</f>
        <v>0.3663600178</v>
      </c>
      <c r="AV75" s="126">
        <f>AV55*1000/'Inflation GDP Population'!AT$23*100</f>
        <v>0.3660041598</v>
      </c>
      <c r="AW75" s="126">
        <f>AW55*1000/'Inflation GDP Population'!AU$23*100</f>
        <v>0.3656917574</v>
      </c>
      <c r="AX75" s="126">
        <f>AX55*1000/'Inflation GDP Population'!AV$23*100</f>
        <v>0.3646981697</v>
      </c>
      <c r="AY75" s="126">
        <f>AY55*1000/'Inflation GDP Population'!AW$23*100</f>
        <v>0.3635715837</v>
      </c>
      <c r="AZ75" s="126">
        <f>AZ55*1000/'Inflation GDP Population'!AX$23*100</f>
        <v>0.3625196543</v>
      </c>
      <c r="BA75" s="126">
        <f>BA55*1000/'Inflation GDP Population'!AY$23*100</f>
        <v>0.3607113328</v>
      </c>
      <c r="BB75" s="126">
        <f>BB55*1000/'Inflation GDP Population'!AZ$23*100</f>
        <v>0.3586563179</v>
      </c>
    </row>
    <row r="76" ht="15.75" customHeight="1">
      <c r="A76" s="119" t="s">
        <v>321</v>
      </c>
      <c r="B76" s="131" t="s">
        <v>292</v>
      </c>
      <c r="C76" s="134" t="s">
        <v>276</v>
      </c>
      <c r="D76" s="126">
        <f>D56*1000/'Inflation GDP Population'!B$23*100</f>
        <v>0.0239298758</v>
      </c>
      <c r="E76" s="126">
        <f>E56*1000/'Inflation GDP Population'!C$23*100</f>
        <v>0.02217968168</v>
      </c>
      <c r="F76" s="126">
        <f>F56*1000/'Inflation GDP Population'!D$23*100</f>
        <v>0.02362130055</v>
      </c>
      <c r="G76" s="126">
        <f>G56*1000/'Inflation GDP Population'!E$23*100</f>
        <v>0.02378841804</v>
      </c>
      <c r="H76" s="126">
        <f>H56*1000/'Inflation GDP Population'!F$23*100</f>
        <v>0.02053551873</v>
      </c>
      <c r="I76" s="126">
        <f>I56*1000/'Inflation GDP Population'!G$23*100</f>
        <v>0.02956718673</v>
      </c>
      <c r="J76" s="126">
        <f>J56*1000/'Inflation GDP Population'!H$23*100</f>
        <v>0.02693777806</v>
      </c>
      <c r="K76" s="126">
        <f>K56*1000/'Inflation GDP Population'!I$23*100</f>
        <v>0.02735587294</v>
      </c>
      <c r="L76" s="126">
        <f>L56*1000/'Inflation GDP Population'!J$23*100</f>
        <v>0.07078353332</v>
      </c>
      <c r="M76" s="126">
        <f>M56*1000/'Inflation GDP Population'!K$23*100</f>
        <v>0.03061034798</v>
      </c>
      <c r="N76" s="126">
        <f>N56*1000/'Inflation GDP Population'!L$23*100</f>
        <v>0.04862376508</v>
      </c>
      <c r="O76" s="126">
        <f>O56*1000/'Inflation GDP Population'!M$23*100</f>
        <v>0.05491579418</v>
      </c>
      <c r="P76" s="126">
        <f>P56*1000/'Inflation GDP Population'!N$23*100</f>
        <v>0.05220820562</v>
      </c>
      <c r="Q76" s="126">
        <f>Q56*1000/'Inflation GDP Population'!O$23*100</f>
        <v>0.05000814469</v>
      </c>
      <c r="R76" s="126">
        <f>R56*1000/'Inflation GDP Population'!P$23*100</f>
        <v>0.04748061699</v>
      </c>
      <c r="S76" s="126">
        <f>S56*1000/'Inflation GDP Population'!Q$23*100</f>
        <v>0.04773103525</v>
      </c>
      <c r="T76" s="126">
        <f>T56*1000/'Inflation GDP Population'!R$23*100</f>
        <v>0.03941826275</v>
      </c>
      <c r="U76" s="126">
        <f>U56*1000/'Inflation GDP Population'!S$23*100</f>
        <v>0.04381257547</v>
      </c>
      <c r="V76" s="126">
        <f>V56*1000/'Inflation GDP Population'!T$23*100</f>
        <v>0.05290214499</v>
      </c>
      <c r="W76" s="126">
        <f>W56*1000/'Inflation GDP Population'!U$23*100</f>
        <v>0.05431540021</v>
      </c>
      <c r="X76" s="126">
        <f>X56*1000/'Inflation GDP Population'!V$23*100</f>
        <v>0.05532590746</v>
      </c>
      <c r="Y76" s="126">
        <f>Y56*1000/'Inflation GDP Population'!W$23*100</f>
        <v>0.05600204039</v>
      </c>
      <c r="Z76" s="126">
        <f>Z56*1000/'Inflation GDP Population'!X$23*100</f>
        <v>0.05486212617</v>
      </c>
      <c r="AA76" s="126">
        <f>AA56*1000/'Inflation GDP Population'!Y$23*100</f>
        <v>0.05546574087</v>
      </c>
      <c r="AB76" s="126">
        <f>AB56*1000/'Inflation GDP Population'!Z$23*100</f>
        <v>0.05715341738</v>
      </c>
      <c r="AC76" s="126">
        <f>AC56*1000/'Inflation GDP Population'!AA$23*100</f>
        <v>0.05845065477</v>
      </c>
      <c r="AD76" s="126">
        <f>AD56*1000/'Inflation GDP Population'!AB$23*100</f>
        <v>0.05925913456</v>
      </c>
      <c r="AE76" s="126">
        <f>AE56*1000/'Inflation GDP Population'!AC$23*100</f>
        <v>0.06016397069</v>
      </c>
      <c r="AF76" s="126">
        <f>AF56*1000/'Inflation GDP Population'!AD$23*100</f>
        <v>0.06059550967</v>
      </c>
      <c r="AG76" s="126">
        <f>AG56*1000/'Inflation GDP Population'!AE$23*100</f>
        <v>0.06113042636</v>
      </c>
      <c r="AH76" s="126">
        <f>AH56*1000/'Inflation GDP Population'!AF$23*100</f>
        <v>0.06123262529</v>
      </c>
      <c r="AI76" s="126">
        <f>AI56*1000/'Inflation GDP Population'!AG$23*100</f>
        <v>0.0616445673</v>
      </c>
      <c r="AJ76" s="126">
        <f>AJ56*1000/'Inflation GDP Population'!AH$23*100</f>
        <v>0.06154641561</v>
      </c>
      <c r="AK76" s="126">
        <f>AK56*1000/'Inflation GDP Population'!AI$23*100</f>
        <v>0.06249200808</v>
      </c>
      <c r="AL76" s="126">
        <f>AL56*1000/'Inflation GDP Population'!AJ$23*100</f>
        <v>0.06203168389</v>
      </c>
      <c r="AM76" s="126">
        <f>AM56*1000/'Inflation GDP Population'!AK$23*100</f>
        <v>0.06218723097</v>
      </c>
      <c r="AN76" s="126">
        <f>AN56*1000/'Inflation GDP Population'!AL$23*100</f>
        <v>0.06258459104</v>
      </c>
      <c r="AO76" s="126">
        <f>AO56*1000/'Inflation GDP Population'!AM$23*100</f>
        <v>0.06153054688</v>
      </c>
      <c r="AP76" s="126">
        <f>AP56*1000/'Inflation GDP Population'!AN$23*100</f>
        <v>0.06143927341</v>
      </c>
      <c r="AQ76" s="126">
        <f>AQ56*1000/'Inflation GDP Population'!AO$23*100</f>
        <v>0.06107931715</v>
      </c>
      <c r="AR76" s="126">
        <f>AR56*1000/'Inflation GDP Population'!AP$23*100</f>
        <v>0.06115247359</v>
      </c>
      <c r="AS76" s="126">
        <f>AS56*1000/'Inflation GDP Population'!AQ$23*100</f>
        <v>0.06071134331</v>
      </c>
      <c r="AT76" s="126">
        <f>AT56*1000/'Inflation GDP Population'!AR$23*100</f>
        <v>0.06072712285</v>
      </c>
      <c r="AU76" s="126">
        <f>AU56*1000/'Inflation GDP Population'!AS$23*100</f>
        <v>0.06011862157</v>
      </c>
      <c r="AV76" s="126">
        <f>AV56*1000/'Inflation GDP Population'!AT$23*100</f>
        <v>0.05967747717</v>
      </c>
      <c r="AW76" s="126">
        <f>AW56*1000/'Inflation GDP Population'!AU$23*100</f>
        <v>0.05925123757</v>
      </c>
      <c r="AX76" s="126">
        <f>AX56*1000/'Inflation GDP Population'!AV$23*100</f>
        <v>0.05872287378</v>
      </c>
      <c r="AY76" s="126">
        <f>AY56*1000/'Inflation GDP Population'!AW$23*100</f>
        <v>0.05818192521</v>
      </c>
      <c r="AZ76" s="126">
        <f>AZ56*1000/'Inflation GDP Population'!AX$23*100</f>
        <v>0.05766157209</v>
      </c>
      <c r="BA76" s="126">
        <f>BA56*1000/'Inflation GDP Population'!AY$23*100</f>
        <v>0.05702997371</v>
      </c>
      <c r="BB76" s="126">
        <f>BB56*1000/'Inflation GDP Population'!AZ$23*100</f>
        <v>0.05636914091</v>
      </c>
    </row>
    <row r="77" ht="15.75" customHeight="1">
      <c r="A77" s="119" t="s">
        <v>322</v>
      </c>
      <c r="B77" s="131" t="s">
        <v>294</v>
      </c>
      <c r="C77" s="134" t="s">
        <v>276</v>
      </c>
      <c r="D77" s="126">
        <f>D57*1000/'Inflation GDP Population'!B$23*100</f>
        <v>1.473391207</v>
      </c>
      <c r="E77" s="126">
        <f>E57*1000/'Inflation GDP Population'!C$23*100</f>
        <v>1.253662401</v>
      </c>
      <c r="F77" s="126">
        <f>F57*1000/'Inflation GDP Population'!D$23*100</f>
        <v>1.229792255</v>
      </c>
      <c r="G77" s="126">
        <f>G57*1000/'Inflation GDP Population'!E$23*100</f>
        <v>1.403319372</v>
      </c>
      <c r="H77" s="126">
        <f>H57*1000/'Inflation GDP Population'!F$23*100</f>
        <v>1.792741956</v>
      </c>
      <c r="I77" s="126">
        <f>I57*1000/'Inflation GDP Population'!G$23*100</f>
        <v>2.295026649</v>
      </c>
      <c r="J77" s="126">
        <f>J57*1000/'Inflation GDP Population'!H$23*100</f>
        <v>2.567564861</v>
      </c>
      <c r="K77" s="126">
        <f>K57*1000/'Inflation GDP Population'!I$23*100</f>
        <v>2.623276581</v>
      </c>
      <c r="L77" s="126">
        <f>L57*1000/'Inflation GDP Population'!J$23*100</f>
        <v>3.337729312</v>
      </c>
      <c r="M77" s="126">
        <f>M57*1000/'Inflation GDP Population'!K$23*100</f>
        <v>2.082449433</v>
      </c>
      <c r="N77" s="126">
        <f>N57*1000/'Inflation GDP Population'!L$23*100</f>
        <v>2.604156997</v>
      </c>
      <c r="O77" s="126">
        <f>O57*1000/'Inflation GDP Population'!M$23*100</f>
        <v>3.02688186</v>
      </c>
      <c r="P77" s="126">
        <f>P57*1000/'Inflation GDP Population'!N$23*100</f>
        <v>2.868638239</v>
      </c>
      <c r="Q77" s="126">
        <f>Q57*1000/'Inflation GDP Population'!O$23*100</f>
        <v>2.949092453</v>
      </c>
      <c r="R77" s="126">
        <f>R57*1000/'Inflation GDP Population'!P$23*100</f>
        <v>2.755859477</v>
      </c>
      <c r="S77" s="126">
        <f>S57*1000/'Inflation GDP Population'!Q$23*100</f>
        <v>1.441175764</v>
      </c>
      <c r="T77" s="126">
        <f>T57*1000/'Inflation GDP Population'!R$23*100</f>
        <v>1.257345644</v>
      </c>
      <c r="U77" s="126">
        <f>U57*1000/'Inflation GDP Population'!S$23*100</f>
        <v>1.407277328</v>
      </c>
      <c r="V77" s="126">
        <f>V57*1000/'Inflation GDP Population'!T$23*100</f>
        <v>1.685949808</v>
      </c>
      <c r="W77" s="126">
        <f>W57*1000/'Inflation GDP Population'!U$23*100</f>
        <v>1.717435947</v>
      </c>
      <c r="X77" s="126">
        <f>X57*1000/'Inflation GDP Population'!V$23*100</f>
        <v>1.735673191</v>
      </c>
      <c r="Y77" s="126">
        <f>Y57*1000/'Inflation GDP Population'!W$23*100</f>
        <v>1.743093283</v>
      </c>
      <c r="Z77" s="126">
        <f>Z57*1000/'Inflation GDP Population'!X$23*100</f>
        <v>1.694190306</v>
      </c>
      <c r="AA77" s="126">
        <f>AA57*1000/'Inflation GDP Population'!Y$23*100</f>
        <v>1.699348485</v>
      </c>
      <c r="AB77" s="126">
        <f>AB57*1000/'Inflation GDP Population'!Z$23*100</f>
        <v>1.737253049</v>
      </c>
      <c r="AC77" s="126">
        <f>AC57*1000/'Inflation GDP Population'!AA$23*100</f>
        <v>1.762660072</v>
      </c>
      <c r="AD77" s="126">
        <f>AD57*1000/'Inflation GDP Population'!AB$23*100</f>
        <v>1.772914279</v>
      </c>
      <c r="AE77" s="126">
        <f>AE57*1000/'Inflation GDP Population'!AC$23*100</f>
        <v>1.785734915</v>
      </c>
      <c r="AF77" s="126">
        <f>AF57*1000/'Inflation GDP Population'!AD$23*100</f>
        <v>1.784282871</v>
      </c>
      <c r="AG77" s="126">
        <f>AG57*1000/'Inflation GDP Population'!AE$23*100</f>
        <v>1.785739189</v>
      </c>
      <c r="AH77" s="126">
        <f>AH57*1000/'Inflation GDP Population'!AF$23*100</f>
        <v>1.774497038</v>
      </c>
      <c r="AI77" s="126">
        <f>AI57*1000/'Inflation GDP Population'!AG$23*100</f>
        <v>1.772202442</v>
      </c>
      <c r="AJ77" s="126">
        <f>AJ57*1000/'Inflation GDP Population'!AH$23*100</f>
        <v>1.755260641</v>
      </c>
      <c r="AK77" s="126">
        <f>AK57*1000/'Inflation GDP Population'!AI$23*100</f>
        <v>1.767981573</v>
      </c>
      <c r="AL77" s="126">
        <f>AL57*1000/'Inflation GDP Population'!AJ$23*100</f>
        <v>1.740905425</v>
      </c>
      <c r="AM77" s="126">
        <f>AM57*1000/'Inflation GDP Population'!AK$23*100</f>
        <v>1.731270792</v>
      </c>
      <c r="AN77" s="126">
        <f>AN57*1000/'Inflation GDP Population'!AL$23*100</f>
        <v>1.728331586</v>
      </c>
      <c r="AO77" s="126">
        <f>AO57*1000/'Inflation GDP Population'!AM$23*100</f>
        <v>1.685543045</v>
      </c>
      <c r="AP77" s="126">
        <f>AP57*1000/'Inflation GDP Population'!AN$23*100</f>
        <v>1.669467598</v>
      </c>
      <c r="AQ77" s="126">
        <f>AQ57*1000/'Inflation GDP Population'!AO$23*100</f>
        <v>1.646274455</v>
      </c>
      <c r="AR77" s="126">
        <f>AR57*1000/'Inflation GDP Population'!AP$23*100</f>
        <v>1.634900755</v>
      </c>
      <c r="AS77" s="126">
        <f>AS57*1000/'Inflation GDP Population'!AQ$23*100</f>
        <v>1.609939392</v>
      </c>
      <c r="AT77" s="126">
        <f>AT57*1000/'Inflation GDP Population'!AR$23*100</f>
        <v>1.597267262</v>
      </c>
      <c r="AU77" s="126">
        <f>AU57*1000/'Inflation GDP Population'!AS$23*100</f>
        <v>1.568381969</v>
      </c>
      <c r="AV77" s="126">
        <f>AV57*1000/'Inflation GDP Population'!AT$23*100</f>
        <v>1.544165421</v>
      </c>
      <c r="AW77" s="126">
        <f>AW57*1000/'Inflation GDP Population'!AU$23*100</f>
        <v>1.520595816</v>
      </c>
      <c r="AX77" s="126">
        <f>AX57*1000/'Inflation GDP Population'!AV$23*100</f>
        <v>1.49468259</v>
      </c>
      <c r="AY77" s="126">
        <f>AY57*1000/'Inflation GDP Population'!AW$23*100</f>
        <v>1.468747831</v>
      </c>
      <c r="AZ77" s="126">
        <f>AZ57*1000/'Inflation GDP Population'!AX$23*100</f>
        <v>1.443627419</v>
      </c>
      <c r="BA77" s="126">
        <f>BA57*1000/'Inflation GDP Population'!AY$23*100</f>
        <v>1.41603235</v>
      </c>
      <c r="BB77" s="126">
        <f>BB57*1000/'Inflation GDP Population'!AZ$23*100</f>
        <v>1.388048037</v>
      </c>
    </row>
    <row r="78" ht="15.75" customHeight="1">
      <c r="A78" s="119" t="s">
        <v>323</v>
      </c>
      <c r="B78" s="131" t="s">
        <v>296</v>
      </c>
      <c r="C78" s="134" t="s">
        <v>276</v>
      </c>
      <c r="D78" s="126">
        <f>D58*1000/'Inflation GDP Population'!B$23*100</f>
        <v>0.0281360208</v>
      </c>
      <c r="E78" s="126">
        <f>E58*1000/'Inflation GDP Population'!C$23*100</f>
        <v>0.03292041429</v>
      </c>
      <c r="F78" s="126">
        <f>F58*1000/'Inflation GDP Population'!D$23*100</f>
        <v>0.02703044314</v>
      </c>
      <c r="G78" s="126">
        <f>G58*1000/'Inflation GDP Population'!E$23*100</f>
        <v>0.02340852536</v>
      </c>
      <c r="H78" s="126">
        <f>H58*1000/'Inflation GDP Population'!F$23*100</f>
        <v>0.02559668793</v>
      </c>
      <c r="I78" s="126">
        <f>I58*1000/'Inflation GDP Population'!G$23*100</f>
        <v>0.03400629736</v>
      </c>
      <c r="J78" s="126">
        <f>J58*1000/'Inflation GDP Population'!H$23*100</f>
        <v>0.03870973038</v>
      </c>
      <c r="K78" s="126">
        <f>K58*1000/'Inflation GDP Population'!I$23*100</f>
        <v>0.03518118712</v>
      </c>
      <c r="L78" s="126">
        <f>L58*1000/'Inflation GDP Population'!J$23*100</f>
        <v>0.0607859722</v>
      </c>
      <c r="M78" s="126">
        <f>M58*1000/'Inflation GDP Population'!K$23*100</f>
        <v>0.03874071209</v>
      </c>
      <c r="N78" s="126">
        <f>N58*1000/'Inflation GDP Population'!L$23*100</f>
        <v>0.04480803572</v>
      </c>
      <c r="O78" s="126">
        <f>O58*1000/'Inflation GDP Population'!M$23*100</f>
        <v>0.05227634211</v>
      </c>
      <c r="P78" s="126">
        <f>P58*1000/'Inflation GDP Population'!N$23*100</f>
        <v>0.03657902661</v>
      </c>
      <c r="Q78" s="126">
        <f>Q58*1000/'Inflation GDP Population'!O$23*100</f>
        <v>0.04519395549</v>
      </c>
      <c r="R78" s="126">
        <f>R58*1000/'Inflation GDP Population'!P$23*100</f>
        <v>0.03839402991</v>
      </c>
      <c r="S78" s="126">
        <f>S58*1000/'Inflation GDP Population'!Q$23*100</f>
        <v>0.01731105816</v>
      </c>
      <c r="T78" s="126">
        <f>T58*1000/'Inflation GDP Population'!R$23*100</f>
        <v>0.01661068305</v>
      </c>
      <c r="U78" s="126">
        <f>U58*1000/'Inflation GDP Population'!S$23*100</f>
        <v>0.01679309898</v>
      </c>
      <c r="V78" s="126">
        <f>V58*1000/'Inflation GDP Population'!T$23*100</f>
        <v>0.02012920166</v>
      </c>
      <c r="W78" s="126">
        <f>W58*1000/'Inflation GDP Population'!U$23*100</f>
        <v>0.02051611837</v>
      </c>
      <c r="X78" s="126">
        <f>X58*1000/'Inflation GDP Population'!V$23*100</f>
        <v>0.02074518689</v>
      </c>
      <c r="Y78" s="126">
        <f>Y58*1000/'Inflation GDP Population'!W$23*100</f>
        <v>0.02084523579</v>
      </c>
      <c r="Z78" s="126">
        <f>Z58*1000/'Inflation GDP Population'!X$23*100</f>
        <v>0.02027156253</v>
      </c>
      <c r="AA78" s="126">
        <f>AA58*1000/'Inflation GDP Population'!Y$23*100</f>
        <v>0.02034456569</v>
      </c>
      <c r="AB78" s="126">
        <f>AB58*1000/'Inflation GDP Population'!Z$23*100</f>
        <v>0.02081000177</v>
      </c>
      <c r="AC78" s="126">
        <f>AC58*1000/'Inflation GDP Population'!AA$23*100</f>
        <v>0.02112626916</v>
      </c>
      <c r="AD78" s="126">
        <f>AD58*1000/'Inflation GDP Population'!AB$23*100</f>
        <v>0.02126127779</v>
      </c>
      <c r="AE78" s="126">
        <f>AE58*1000/'Inflation GDP Population'!AC$23*100</f>
        <v>0.02142733707</v>
      </c>
      <c r="AF78" s="126">
        <f>AF58*1000/'Inflation GDP Population'!AD$23*100</f>
        <v>0.02142233167</v>
      </c>
      <c r="AG78" s="126">
        <f>AG58*1000/'Inflation GDP Population'!AE$23*100</f>
        <v>0.02145236352</v>
      </c>
      <c r="AH78" s="126">
        <f>AH58*1000/'Inflation GDP Population'!AF$23*100</f>
        <v>0.02132989796</v>
      </c>
      <c r="AI78" s="126">
        <f>AI58*1000/'Inflation GDP Population'!AG$23*100</f>
        <v>0.02131500982</v>
      </c>
      <c r="AJ78" s="126">
        <f>AJ58*1000/'Inflation GDP Population'!AH$23*100</f>
        <v>0.02112393812</v>
      </c>
      <c r="AK78" s="126">
        <f>AK58*1000/'Inflation GDP Population'!AI$23*100</f>
        <v>0.02128994121</v>
      </c>
      <c r="AL78" s="126">
        <f>AL58*1000/'Inflation GDP Population'!AJ$23*100</f>
        <v>0.02097672992</v>
      </c>
      <c r="AM78" s="126">
        <f>AM58*1000/'Inflation GDP Population'!AK$23*100</f>
        <v>0.02087353227</v>
      </c>
      <c r="AN78" s="126">
        <f>AN58*1000/'Inflation GDP Population'!AL$23*100</f>
        <v>0.02085109377</v>
      </c>
      <c r="AO78" s="126">
        <f>AO58*1000/'Inflation GDP Population'!AM$23*100</f>
        <v>0.0203476837</v>
      </c>
      <c r="AP78" s="126">
        <f>AP58*1000/'Inflation GDP Population'!AN$23*100</f>
        <v>0.02016643089</v>
      </c>
      <c r="AQ78" s="126">
        <f>AQ58*1000/'Inflation GDP Population'!AO$23*100</f>
        <v>0.01989902527</v>
      </c>
      <c r="AR78" s="126">
        <f>AR58*1000/'Inflation GDP Population'!AP$23*100</f>
        <v>0.01977434515</v>
      </c>
      <c r="AS78" s="126">
        <f>AS58*1000/'Inflation GDP Population'!AQ$23*100</f>
        <v>0.01948516409</v>
      </c>
      <c r="AT78" s="126">
        <f>AT58*1000/'Inflation GDP Population'!AR$23*100</f>
        <v>0.01934455158</v>
      </c>
      <c r="AU78" s="126">
        <f>AU58*1000/'Inflation GDP Population'!AS$23*100</f>
        <v>0.01900737765</v>
      </c>
      <c r="AV78" s="126">
        <f>AV58*1000/'Inflation GDP Population'!AT$23*100</f>
        <v>0.01872648481</v>
      </c>
      <c r="AW78" s="126">
        <f>AW58*1000/'Inflation GDP Population'!AU$23*100</f>
        <v>0.01845317663</v>
      </c>
      <c r="AX78" s="126">
        <f>AX58*1000/'Inflation GDP Population'!AV$23*100</f>
        <v>0.01815114824</v>
      </c>
      <c r="AY78" s="126">
        <f>AY58*1000/'Inflation GDP Population'!AW$23*100</f>
        <v>0.01784855495</v>
      </c>
      <c r="AZ78" s="126">
        <f>AZ58*1000/'Inflation GDP Population'!AX$23*100</f>
        <v>0.01755555634</v>
      </c>
      <c r="BA78" s="126">
        <f>BA58*1000/'Inflation GDP Population'!AY$23*100</f>
        <v>0.01723214356</v>
      </c>
      <c r="BB78" s="126">
        <f>BB58*1000/'Inflation GDP Population'!AZ$23*100</f>
        <v>0.01690364354</v>
      </c>
    </row>
    <row r="79" ht="15.75" customHeight="1">
      <c r="A79" s="119" t="s">
        <v>324</v>
      </c>
      <c r="B79" s="131" t="s">
        <v>312</v>
      </c>
      <c r="C79" s="134" t="s">
        <v>276</v>
      </c>
      <c r="D79" s="126">
        <f t="shared" ref="D79:BB79" si="7">sum(D75:D78)</f>
        <v>1.746560126</v>
      </c>
      <c r="E79" s="126">
        <f t="shared" si="7"/>
        <v>1.476590132</v>
      </c>
      <c r="F79" s="126">
        <f t="shared" si="7"/>
        <v>1.460332205</v>
      </c>
      <c r="G79" s="126">
        <f t="shared" si="7"/>
        <v>1.649869723</v>
      </c>
      <c r="H79" s="126">
        <f t="shared" si="7"/>
        <v>2.116417879</v>
      </c>
      <c r="I79" s="126">
        <f t="shared" si="7"/>
        <v>2.717793867</v>
      </c>
      <c r="J79" s="126">
        <f t="shared" si="7"/>
        <v>3.024591337</v>
      </c>
      <c r="K79" s="126">
        <f t="shared" si="7"/>
        <v>3.147983533</v>
      </c>
      <c r="L79" s="126">
        <f t="shared" si="7"/>
        <v>4.030753443</v>
      </c>
      <c r="M79" s="126">
        <f t="shared" si="7"/>
        <v>2.441975895</v>
      </c>
      <c r="N79" s="126">
        <f t="shared" si="7"/>
        <v>3.091503105</v>
      </c>
      <c r="O79" s="126">
        <f t="shared" si="7"/>
        <v>3.616134788</v>
      </c>
      <c r="P79" s="126">
        <f t="shared" si="7"/>
        <v>3.413534884</v>
      </c>
      <c r="Q79" s="126">
        <f t="shared" si="7"/>
        <v>3.500723328</v>
      </c>
      <c r="R79" s="126">
        <f t="shared" si="7"/>
        <v>3.251611723</v>
      </c>
      <c r="S79" s="126">
        <f t="shared" si="7"/>
        <v>1.708523981</v>
      </c>
      <c r="T79" s="126">
        <f t="shared" si="7"/>
        <v>1.502656501</v>
      </c>
      <c r="U79" s="126">
        <f t="shared" si="7"/>
        <v>1.686366153</v>
      </c>
      <c r="V79" s="126">
        <f t="shared" si="7"/>
        <v>2.025230824</v>
      </c>
      <c r="W79" s="126">
        <f t="shared" si="7"/>
        <v>2.068117466</v>
      </c>
      <c r="X79" s="126">
        <f t="shared" si="7"/>
        <v>2.095243558</v>
      </c>
      <c r="Y79" s="126">
        <f t="shared" si="7"/>
        <v>2.109435774</v>
      </c>
      <c r="Z79" s="126">
        <f t="shared" si="7"/>
        <v>2.055390192</v>
      </c>
      <c r="AA79" s="126">
        <f t="shared" si="7"/>
        <v>2.066846928</v>
      </c>
      <c r="AB79" s="126">
        <f t="shared" si="7"/>
        <v>2.118313199</v>
      </c>
      <c r="AC79" s="126">
        <f t="shared" si="7"/>
        <v>2.154787304</v>
      </c>
      <c r="AD79" s="126">
        <f t="shared" si="7"/>
        <v>2.17290099</v>
      </c>
      <c r="AE79" s="126">
        <f t="shared" si="7"/>
        <v>2.194286037</v>
      </c>
      <c r="AF79" s="126">
        <f t="shared" si="7"/>
        <v>2.198223157</v>
      </c>
      <c r="AG79" s="126">
        <f t="shared" si="7"/>
        <v>2.205798226</v>
      </c>
      <c r="AH79" s="126">
        <f t="shared" si="7"/>
        <v>2.197711386</v>
      </c>
      <c r="AI79" s="126">
        <f t="shared" si="7"/>
        <v>2.200717861</v>
      </c>
      <c r="AJ79" s="126">
        <f t="shared" si="7"/>
        <v>2.185528281</v>
      </c>
      <c r="AK79" s="126">
        <f t="shared" si="7"/>
        <v>2.207316144</v>
      </c>
      <c r="AL79" s="126">
        <f t="shared" si="7"/>
        <v>2.179426744</v>
      </c>
      <c r="AM79" s="126">
        <f t="shared" si="7"/>
        <v>2.173305537</v>
      </c>
      <c r="AN79" s="126">
        <f t="shared" si="7"/>
        <v>2.175604898</v>
      </c>
      <c r="AO79" s="126">
        <f t="shared" si="7"/>
        <v>2.12764208</v>
      </c>
      <c r="AP79" s="126">
        <f t="shared" si="7"/>
        <v>2.113251388</v>
      </c>
      <c r="AQ79" s="126">
        <f t="shared" si="7"/>
        <v>2.089770696</v>
      </c>
      <c r="AR79" s="126">
        <f t="shared" si="7"/>
        <v>2.081229148</v>
      </c>
      <c r="AS79" s="126">
        <f t="shared" si="7"/>
        <v>2.055318475</v>
      </c>
      <c r="AT79" s="126">
        <f t="shared" si="7"/>
        <v>2.045019115</v>
      </c>
      <c r="AU79" s="126">
        <f t="shared" si="7"/>
        <v>2.013867986</v>
      </c>
      <c r="AV79" s="126">
        <f t="shared" si="7"/>
        <v>1.988573542</v>
      </c>
      <c r="AW79" s="126">
        <f t="shared" si="7"/>
        <v>1.963991988</v>
      </c>
      <c r="AX79" s="126">
        <f t="shared" si="7"/>
        <v>1.936254782</v>
      </c>
      <c r="AY79" s="126">
        <f t="shared" si="7"/>
        <v>1.908349894</v>
      </c>
      <c r="AZ79" s="126">
        <f t="shared" si="7"/>
        <v>1.881364202</v>
      </c>
      <c r="BA79" s="126">
        <f t="shared" si="7"/>
        <v>1.8510058</v>
      </c>
      <c r="BB79" s="126">
        <f t="shared" si="7"/>
        <v>1.819977139</v>
      </c>
    </row>
    <row r="80" ht="15.75" customHeight="1">
      <c r="A80" s="119" t="s">
        <v>325</v>
      </c>
      <c r="B80" s="131" t="s">
        <v>298</v>
      </c>
      <c r="C80" s="134" t="s">
        <v>276</v>
      </c>
      <c r="D80" s="126">
        <f>D59*1000/'Inflation GDP Population'!B$23*100</f>
        <v>0.2459508758</v>
      </c>
      <c r="E80" s="126">
        <f>E59*1000/'Inflation GDP Population'!C$23*100</f>
        <v>0.2171613477</v>
      </c>
      <c r="F80" s="126">
        <f>F59*1000/'Inflation GDP Population'!D$23*100</f>
        <v>0.1554656782</v>
      </c>
      <c r="G80" s="126">
        <f>G59*1000/'Inflation GDP Population'!E$23*100</f>
        <v>0.2416035202</v>
      </c>
      <c r="H80" s="126">
        <f>H59*1000/'Inflation GDP Population'!F$23*100</f>
        <v>0.2700132131</v>
      </c>
      <c r="I80" s="126">
        <f>I59*1000/'Inflation GDP Population'!G$23*100</f>
        <v>0.34172691</v>
      </c>
      <c r="J80" s="126">
        <f>J59*1000/'Inflation GDP Population'!H$23*100</f>
        <v>0.2360780735</v>
      </c>
      <c r="K80" s="126">
        <f>K59*1000/'Inflation GDP Population'!I$23*100</f>
        <v>0.2447663711</v>
      </c>
      <c r="L80" s="126">
        <f>L59*1000/'Inflation GDP Population'!J$23*100</f>
        <v>0.323615453</v>
      </c>
      <c r="M80" s="126">
        <f>M59*1000/'Inflation GDP Population'!K$23*100</f>
        <v>0.1454505923</v>
      </c>
      <c r="N80" s="126">
        <f>N59*1000/'Inflation GDP Population'!L$23*100</f>
        <v>0.1579303893</v>
      </c>
      <c r="O80" s="126">
        <f>O59*1000/'Inflation GDP Population'!M$23*100</f>
        <v>0.1485398118</v>
      </c>
      <c r="P80" s="126">
        <f>P59*1000/'Inflation GDP Population'!N$23*100</f>
        <v>0.09806698532</v>
      </c>
      <c r="Q80" s="126">
        <f>Q59*1000/'Inflation GDP Population'!O$23*100</f>
        <v>0.1245421678</v>
      </c>
      <c r="R80" s="126">
        <f>R59*1000/'Inflation GDP Population'!P$23*100</f>
        <v>0.1468033075</v>
      </c>
      <c r="S80" s="126">
        <f>S59*1000/'Inflation GDP Population'!Q$23*100</f>
        <v>0.08498931206</v>
      </c>
      <c r="T80" s="126">
        <f>T59*1000/'Inflation GDP Population'!R$23*100</f>
        <v>0.07579333024</v>
      </c>
      <c r="U80" s="126">
        <f>U59*1000/'Inflation GDP Population'!S$23*100</f>
        <v>0.08635386188</v>
      </c>
      <c r="V80" s="126">
        <f>V59*1000/'Inflation GDP Population'!T$23*100</f>
        <v>0.08705880217</v>
      </c>
      <c r="W80" s="126">
        <f>W59*1000/'Inflation GDP Population'!U$23*100</f>
        <v>0.08208718788</v>
      </c>
      <c r="X80" s="126">
        <f>X59*1000/'Inflation GDP Population'!V$23*100</f>
        <v>0.08360888217</v>
      </c>
      <c r="Y80" s="126">
        <f>Y59*1000/'Inflation GDP Population'!W$23*100</f>
        <v>0.08120132124</v>
      </c>
      <c r="Z80" s="126">
        <f>Z59*1000/'Inflation GDP Population'!X$23*100</f>
        <v>0.08104131158</v>
      </c>
      <c r="AA80" s="126">
        <f>AA59*1000/'Inflation GDP Population'!Y$23*100</f>
        <v>0.08416935562</v>
      </c>
      <c r="AB80" s="126">
        <f>AB59*1000/'Inflation GDP Population'!Z$23*100</f>
        <v>0.08844100399</v>
      </c>
      <c r="AC80" s="126">
        <f>AC59*1000/'Inflation GDP Population'!AA$23*100</f>
        <v>0.09401374495</v>
      </c>
      <c r="AD80" s="126">
        <f>AD59*1000/'Inflation GDP Population'!AB$23*100</f>
        <v>0.0953513621</v>
      </c>
      <c r="AE80" s="126">
        <f>AE59*1000/'Inflation GDP Population'!AC$23*100</f>
        <v>0.09539519011</v>
      </c>
      <c r="AF80" s="126">
        <f>AF59*1000/'Inflation GDP Population'!AD$23*100</f>
        <v>0.09684401787</v>
      </c>
      <c r="AG80" s="126">
        <f>AG59*1000/'Inflation GDP Population'!AE$23*100</f>
        <v>0.09663038379</v>
      </c>
      <c r="AH80" s="126">
        <f>AH59*1000/'Inflation GDP Population'!AF$23*100</f>
        <v>0.09686336814</v>
      </c>
      <c r="AI80" s="126">
        <f>AI59*1000/'Inflation GDP Population'!AG$23*100</f>
        <v>0.09574447477</v>
      </c>
      <c r="AJ80" s="126">
        <f>AJ59*1000/'Inflation GDP Population'!AH$23*100</f>
        <v>0.09839767843</v>
      </c>
      <c r="AK80" s="126">
        <f>AK59*1000/'Inflation GDP Population'!AI$23*100</f>
        <v>0.0991328038</v>
      </c>
      <c r="AL80" s="126">
        <f>AL59*1000/'Inflation GDP Population'!AJ$23*100</f>
        <v>0.09944271825</v>
      </c>
      <c r="AM80" s="126">
        <f>AM59*1000/'Inflation GDP Population'!AK$23*100</f>
        <v>0.09972268252</v>
      </c>
      <c r="AN80" s="126">
        <f>AN59*1000/'Inflation GDP Population'!AL$23*100</f>
        <v>0.100875278</v>
      </c>
      <c r="AO80" s="126">
        <f>AO59*1000/'Inflation GDP Population'!AM$23*100</f>
        <v>0.100615583</v>
      </c>
      <c r="AP80" s="126">
        <f>AP59*1000/'Inflation GDP Population'!AN$23*100</f>
        <v>0.1001029264</v>
      </c>
      <c r="AQ80" s="126">
        <f>AQ59*1000/'Inflation GDP Population'!AO$23*100</f>
        <v>0.09987106543</v>
      </c>
      <c r="AR80" s="126">
        <f>AR59*1000/'Inflation GDP Population'!AP$23*100</f>
        <v>0.1005408012</v>
      </c>
      <c r="AS80" s="126">
        <f>AS59*1000/'Inflation GDP Population'!AQ$23*100</f>
        <v>0.09950752949</v>
      </c>
      <c r="AT80" s="126">
        <f>AT59*1000/'Inflation GDP Population'!AR$23*100</f>
        <v>0.09976004481</v>
      </c>
      <c r="AU80" s="126">
        <f>AU59*1000/'Inflation GDP Population'!AS$23*100</f>
        <v>0.1004644359</v>
      </c>
      <c r="AV80" s="126">
        <f>AV59*1000/'Inflation GDP Population'!AT$23*100</f>
        <v>0.1015981299</v>
      </c>
      <c r="AW80" s="126">
        <f>AW59*1000/'Inflation GDP Population'!AU$23*100</f>
        <v>0.102565294</v>
      </c>
      <c r="AX80" s="126">
        <f>AX59*1000/'Inflation GDP Population'!AV$23*100</f>
        <v>0.103017</v>
      </c>
      <c r="AY80" s="126">
        <f>AY59*1000/'Inflation GDP Population'!AW$23*100</f>
        <v>0.1038671208</v>
      </c>
      <c r="AZ80" s="126">
        <f>AZ59*1000/'Inflation GDP Population'!AX$23*100</f>
        <v>0.1060430218</v>
      </c>
      <c r="BA80" s="126">
        <f>BA59*1000/'Inflation GDP Population'!AY$23*100</f>
        <v>0.1075079932</v>
      </c>
      <c r="BB80" s="126">
        <f>BB59*1000/'Inflation GDP Population'!AZ$23*100</f>
        <v>0.1086366733</v>
      </c>
    </row>
    <row r="81" ht="15.75" customHeight="1">
      <c r="A81" s="119" t="s">
        <v>326</v>
      </c>
      <c r="B81" s="131" t="s">
        <v>300</v>
      </c>
      <c r="C81" s="134" t="s">
        <v>276</v>
      </c>
      <c r="D81" s="126">
        <f>D60*1000/'Inflation GDP Population'!B$23*100</f>
        <v>0.1120780569</v>
      </c>
      <c r="E81" s="126">
        <f>E60*1000/'Inflation GDP Population'!C$23*100</f>
        <v>0.09776147326</v>
      </c>
      <c r="F81" s="126">
        <f>F60*1000/'Inflation GDP Population'!D$23*100</f>
        <v>0.07926668781</v>
      </c>
      <c r="G81" s="126">
        <f>G60*1000/'Inflation GDP Population'!E$23*100</f>
        <v>0.1186183826</v>
      </c>
      <c r="H81" s="126">
        <f>H60*1000/'Inflation GDP Population'!F$23*100</f>
        <v>0.124843114</v>
      </c>
      <c r="I81" s="126">
        <f>I60*1000/'Inflation GDP Population'!G$23*100</f>
        <v>0.1607474425</v>
      </c>
      <c r="J81" s="126">
        <f>J60*1000/'Inflation GDP Population'!H$23*100</f>
        <v>0.1152145592</v>
      </c>
      <c r="K81" s="126">
        <f>K60*1000/'Inflation GDP Population'!I$23*100</f>
        <v>0.1168947154</v>
      </c>
      <c r="L81" s="126">
        <f>L60*1000/'Inflation GDP Population'!J$23*100</f>
        <v>0.1490000488</v>
      </c>
      <c r="M81" s="126">
        <f>M60*1000/'Inflation GDP Population'!K$23*100</f>
        <v>0.06861542301</v>
      </c>
      <c r="N81" s="126">
        <f>N60*1000/'Inflation GDP Population'!L$23*100</f>
        <v>0.07478023285</v>
      </c>
      <c r="O81" s="126">
        <f>O60*1000/'Inflation GDP Population'!M$23*100</f>
        <v>0.06661642311</v>
      </c>
      <c r="P81" s="126">
        <f>P60*1000/'Inflation GDP Population'!N$23*100</f>
        <v>0.04349284646</v>
      </c>
      <c r="Q81" s="126">
        <f>Q60*1000/'Inflation GDP Population'!O$23*100</f>
        <v>0.06128571398</v>
      </c>
      <c r="R81" s="126">
        <f>R60*1000/'Inflation GDP Population'!P$23*100</f>
        <v>0.0651761342</v>
      </c>
      <c r="S81" s="126">
        <f>S60*1000/'Inflation GDP Population'!Q$23*100</f>
        <v>0.03768521765</v>
      </c>
      <c r="T81" s="126">
        <f>T60*1000/'Inflation GDP Population'!R$23*100</f>
        <v>0.03714673271</v>
      </c>
      <c r="U81" s="126">
        <f>U60*1000/'Inflation GDP Population'!S$23*100</f>
        <v>0.03916764938</v>
      </c>
      <c r="V81" s="126">
        <f>V60*1000/'Inflation GDP Population'!T$23*100</f>
        <v>0.03939065177</v>
      </c>
      <c r="W81" s="126">
        <f>W60*1000/'Inflation GDP Population'!U$23*100</f>
        <v>0.03705201493</v>
      </c>
      <c r="X81" s="126">
        <f>X60*1000/'Inflation GDP Population'!V$23*100</f>
        <v>0.03765004055</v>
      </c>
      <c r="Y81" s="126">
        <f>Y60*1000/'Inflation GDP Population'!W$23*100</f>
        <v>0.03648150152</v>
      </c>
      <c r="Z81" s="126">
        <f>Z60*1000/'Inflation GDP Population'!X$23*100</f>
        <v>0.03632721161</v>
      </c>
      <c r="AA81" s="126">
        <f>AA60*1000/'Inflation GDP Population'!Y$23*100</f>
        <v>0.03764561997</v>
      </c>
      <c r="AB81" s="126">
        <f>AB60*1000/'Inflation GDP Population'!Z$23*100</f>
        <v>0.03947001399</v>
      </c>
      <c r="AC81" s="126">
        <f>AC60*1000/'Inflation GDP Population'!AA$23*100</f>
        <v>0.04186739418</v>
      </c>
      <c r="AD81" s="126">
        <f>AD60*1000/'Inflation GDP Population'!AB$23*100</f>
        <v>0.04237402715</v>
      </c>
      <c r="AE81" s="126">
        <f>AE60*1000/'Inflation GDP Population'!AC$23*100</f>
        <v>0.04230623672</v>
      </c>
      <c r="AF81" s="126">
        <f>AF60*1000/'Inflation GDP Population'!AD$23*100</f>
        <v>0.0428619721</v>
      </c>
      <c r="AG81" s="126">
        <f>AG60*1000/'Inflation GDP Population'!AE$23*100</f>
        <v>0.04268255376</v>
      </c>
      <c r="AH81" s="126">
        <f>AH60*1000/'Inflation GDP Population'!AF$23*100</f>
        <v>0.04270208474</v>
      </c>
      <c r="AI81" s="126">
        <f>AI60*1000/'Inflation GDP Population'!AG$23*100</f>
        <v>0.04212802675</v>
      </c>
      <c r="AJ81" s="126">
        <f>AJ60*1000/'Inflation GDP Population'!AH$23*100</f>
        <v>0.04321403283</v>
      </c>
      <c r="AK81" s="126">
        <f>AK60*1000/'Inflation GDP Population'!AI$23*100</f>
        <v>0.04345644177</v>
      </c>
      <c r="AL81" s="126">
        <f>AL60*1000/'Inflation GDP Population'!AJ$23*100</f>
        <v>0.04351314717</v>
      </c>
      <c r="AM81" s="126">
        <f>AM60*1000/'Inflation GDP Population'!AK$23*100</f>
        <v>0.04355778058</v>
      </c>
      <c r="AN81" s="126">
        <f>AN60*1000/'Inflation GDP Population'!AL$23*100</f>
        <v>0.04398392857</v>
      </c>
      <c r="AO81" s="126">
        <f>AO60*1000/'Inflation GDP Population'!AM$23*100</f>
        <v>0.043795034</v>
      </c>
      <c r="AP81" s="126">
        <f>AP60*1000/'Inflation GDP Population'!AN$23*100</f>
        <v>0.04349799931</v>
      </c>
      <c r="AQ81" s="126">
        <f>AQ60*1000/'Inflation GDP Population'!AO$23*100</f>
        <v>0.04332487395</v>
      </c>
      <c r="AR81" s="126">
        <f>AR60*1000/'Inflation GDP Population'!AP$23*100</f>
        <v>0.04354386832</v>
      </c>
      <c r="AS81" s="126">
        <f>AS60*1000/'Inflation GDP Population'!AQ$23*100</f>
        <v>0.04302682343</v>
      </c>
      <c r="AT81" s="126">
        <f>AT60*1000/'Inflation GDP Population'!AR$23*100</f>
        <v>0.04306753338</v>
      </c>
      <c r="AU81" s="126">
        <f>AU60*1000/'Inflation GDP Population'!AS$23*100</f>
        <v>0.04330388008</v>
      </c>
      <c r="AV81" s="126">
        <f>AV60*1000/'Inflation GDP Population'!AT$23*100</f>
        <v>0.04372522805</v>
      </c>
      <c r="AW81" s="126">
        <f>AW60*1000/'Inflation GDP Population'!AU$23*100</f>
        <v>0.04407468923</v>
      </c>
      <c r="AX81" s="126">
        <f>AX60*1000/'Inflation GDP Population'!AV$23*100</f>
        <v>0.0442028725</v>
      </c>
      <c r="AY81" s="126">
        <f>AY60*1000/'Inflation GDP Population'!AW$23*100</f>
        <v>0.04450230587</v>
      </c>
      <c r="AZ81" s="126">
        <f>AZ60*1000/'Inflation GDP Population'!AX$23*100</f>
        <v>0.04536899645</v>
      </c>
      <c r="BA81" s="126">
        <f>BA60*1000/'Inflation GDP Population'!AY$23*100</f>
        <v>0.04593038574</v>
      </c>
      <c r="BB81" s="126">
        <f>BB60*1000/'Inflation GDP Population'!AZ$23*100</f>
        <v>0.04634762016</v>
      </c>
    </row>
    <row r="82" ht="15.75" customHeight="1">
      <c r="A82" s="119" t="s">
        <v>327</v>
      </c>
      <c r="B82" s="131" t="s">
        <v>302</v>
      </c>
      <c r="C82" s="134" t="s">
        <v>276</v>
      </c>
      <c r="D82" s="126">
        <f>D61*1000/'Inflation GDP Population'!B$23*100</f>
        <v>0.1265320294</v>
      </c>
      <c r="E82" s="126">
        <f>E61*1000/'Inflation GDP Population'!C$23*100</f>
        <v>0.1146291633</v>
      </c>
      <c r="F82" s="126">
        <f>F61*1000/'Inflation GDP Population'!D$23*100</f>
        <v>0.08638758215</v>
      </c>
      <c r="G82" s="126">
        <f>G61*1000/'Inflation GDP Population'!E$23*100</f>
        <v>0.1035886697</v>
      </c>
      <c r="H82" s="126">
        <f>H61*1000/'Inflation GDP Population'!F$23*100</f>
        <v>0.09498583357</v>
      </c>
      <c r="I82" s="126">
        <f>I61*1000/'Inflation GDP Population'!G$23*100</f>
        <v>0.1129112749</v>
      </c>
      <c r="J82" s="126">
        <f>J61*1000/'Inflation GDP Population'!H$23*100</f>
        <v>0.08271396983</v>
      </c>
      <c r="K82" s="126">
        <f>K61*1000/'Inflation GDP Population'!I$23*100</f>
        <v>0.0732976972</v>
      </c>
      <c r="L82" s="126">
        <f>L61*1000/'Inflation GDP Population'!J$23*100</f>
        <v>0.09790009284</v>
      </c>
      <c r="M82" s="126">
        <f>M61*1000/'Inflation GDP Population'!K$23*100</f>
        <v>0.04188650627</v>
      </c>
      <c r="N82" s="126">
        <f>N61*1000/'Inflation GDP Population'!L$23*100</f>
        <v>0.03450712846</v>
      </c>
      <c r="O82" s="126">
        <f>O61*1000/'Inflation GDP Population'!M$23*100</f>
        <v>0.02560475054</v>
      </c>
      <c r="P82" s="126">
        <f>P61*1000/'Inflation GDP Population'!N$23*100</f>
        <v>0.01679738297</v>
      </c>
      <c r="Q82" s="126">
        <f>Q61*1000/'Inflation GDP Population'!O$23*100</f>
        <v>0.02390758139</v>
      </c>
      <c r="R82" s="126">
        <f>R61*1000/'Inflation GDP Population'!P$23*100</f>
        <v>0.02829358529</v>
      </c>
      <c r="S82" s="126">
        <f>S61*1000/'Inflation GDP Population'!Q$23*100</f>
        <v>0.017808202</v>
      </c>
      <c r="T82" s="126">
        <f>T61*1000/'Inflation GDP Population'!R$23*100</f>
        <v>0.01555943573</v>
      </c>
      <c r="U82" s="126">
        <f>U61*1000/'Inflation GDP Population'!S$23*100</f>
        <v>0.01740092519</v>
      </c>
      <c r="V82" s="126">
        <f>V61*1000/'Inflation GDP Population'!T$23*100</f>
        <v>0.01787036594</v>
      </c>
      <c r="W82" s="126">
        <f>W61*1000/'Inflation GDP Population'!U$23*100</f>
        <v>0.01715165985</v>
      </c>
      <c r="X82" s="126">
        <f>X61*1000/'Inflation GDP Population'!V$23*100</f>
        <v>0.01777022669</v>
      </c>
      <c r="Y82" s="126">
        <f>Y61*1000/'Inflation GDP Population'!W$23*100</f>
        <v>0.01754411224</v>
      </c>
      <c r="Z82" s="126">
        <f>Z61*1000/'Inflation GDP Population'!X$23*100</f>
        <v>0.01778841272</v>
      </c>
      <c r="AA82" s="126">
        <f>AA61*1000/'Inflation GDP Population'!Y$23*100</f>
        <v>0.01875846132</v>
      </c>
      <c r="AB82" s="126">
        <f>AB61*1000/'Inflation GDP Population'!Z$23*100</f>
        <v>0.02000200472</v>
      </c>
      <c r="AC82" s="126">
        <f>AC61*1000/'Inflation GDP Population'!AA$23*100</f>
        <v>0.021565776</v>
      </c>
      <c r="AD82" s="126">
        <f>AD61*1000/'Inflation GDP Population'!AB$23*100</f>
        <v>0.02217398755</v>
      </c>
      <c r="AE82" s="126">
        <f>AE61*1000/'Inflation GDP Population'!AC$23*100</f>
        <v>0.02247951781</v>
      </c>
      <c r="AF82" s="126">
        <f>AF61*1000/'Inflation GDP Population'!AD$23*100</f>
        <v>0.0231146725</v>
      </c>
      <c r="AG82" s="126">
        <f>AG61*1000/'Inflation GDP Population'!AE$23*100</f>
        <v>0.02335089475</v>
      </c>
      <c r="AH82" s="126">
        <f>AH61*1000/'Inflation GDP Population'!AF$23*100</f>
        <v>0.02368937866</v>
      </c>
      <c r="AI82" s="126">
        <f>AI61*1000/'Inflation GDP Population'!AG$23*100</f>
        <v>0.02368917102</v>
      </c>
      <c r="AJ82" s="126">
        <f>AJ61*1000/'Inflation GDP Population'!AH$23*100</f>
        <v>0.0246211642</v>
      </c>
      <c r="AK82" s="126">
        <f>AK61*1000/'Inflation GDP Population'!AI$23*100</f>
        <v>0.02507734469</v>
      </c>
      <c r="AL82" s="126">
        <f>AL61*1000/'Inflation GDP Population'!AJ$23*100</f>
        <v>0.02542361068</v>
      </c>
      <c r="AM82" s="126">
        <f>AM61*1000/'Inflation GDP Population'!AK$23*100</f>
        <v>0.02575872252</v>
      </c>
      <c r="AN82" s="126">
        <f>AN61*1000/'Inflation GDP Population'!AL$23*100</f>
        <v>0.02631802385</v>
      </c>
      <c r="AO82" s="126">
        <f>AO61*1000/'Inflation GDP Population'!AM$23*100</f>
        <v>0.02650633053</v>
      </c>
      <c r="AP82" s="126">
        <f>AP61*1000/'Inflation GDP Population'!AN$23*100</f>
        <v>0.02662134077</v>
      </c>
      <c r="AQ82" s="126">
        <f>AQ61*1000/'Inflation GDP Population'!AO$23*100</f>
        <v>0.02680461451</v>
      </c>
      <c r="AR82" s="126">
        <f>AR61*1000/'Inflation GDP Population'!AP$23*100</f>
        <v>0.02722648603</v>
      </c>
      <c r="AS82" s="126">
        <f>AS61*1000/'Inflation GDP Population'!AQ$23*100</f>
        <v>0.02718201381</v>
      </c>
      <c r="AT82" s="126">
        <f>AT61*1000/'Inflation GDP Population'!AR$23*100</f>
        <v>0.02748273809</v>
      </c>
      <c r="AU82" s="126">
        <f>AU61*1000/'Inflation GDP Population'!AS$23*100</f>
        <v>0.02790606415</v>
      </c>
      <c r="AV82" s="126">
        <f>AV61*1000/'Inflation GDP Population'!AT$23*100</f>
        <v>0.02844878739</v>
      </c>
      <c r="AW82" s="126">
        <f>AW61*1000/'Inflation GDP Population'!AU$23*100</f>
        <v>0.02894561301</v>
      </c>
      <c r="AX82" s="126">
        <f>AX61*1000/'Inflation GDP Population'!AV$23*100</f>
        <v>0.02929620182</v>
      </c>
      <c r="AY82" s="126">
        <f>AY61*1000/'Inflation GDP Population'!AW$23*100</f>
        <v>0.02975908745</v>
      </c>
      <c r="AZ82" s="126">
        <f>AZ61*1000/'Inflation GDP Population'!AX$23*100</f>
        <v>0.03060446006</v>
      </c>
      <c r="BA82" s="126">
        <f>BA61*1000/'Inflation GDP Population'!AY$23*100</f>
        <v>0.03124851405</v>
      </c>
      <c r="BB82" s="126">
        <f>BB61*1000/'Inflation GDP Population'!AZ$23*100</f>
        <v>0.03179645191</v>
      </c>
    </row>
    <row r="83" ht="15.75" customHeight="1">
      <c r="A83" s="119" t="s">
        <v>328</v>
      </c>
      <c r="B83" s="131" t="s">
        <v>304</v>
      </c>
      <c r="C83" s="134" t="s">
        <v>276</v>
      </c>
      <c r="D83" s="126">
        <f>D62*1000/'Inflation GDP Population'!B$23*100</f>
        <v>0.1336012211</v>
      </c>
      <c r="E83" s="126">
        <f>E62*1000/'Inflation GDP Population'!C$23*100</f>
        <v>0.1190560851</v>
      </c>
      <c r="F83" s="126">
        <f>F62*1000/'Inflation GDP Population'!D$23*100</f>
        <v>0.09520147851</v>
      </c>
      <c r="G83" s="126">
        <f>G62*1000/'Inflation GDP Population'!E$23*100</f>
        <v>0.1427978834</v>
      </c>
      <c r="H83" s="126">
        <f>H62*1000/'Inflation GDP Population'!F$23*100</f>
        <v>0.1545564386</v>
      </c>
      <c r="I83" s="126">
        <f>I62*1000/'Inflation GDP Population'!G$23*100</f>
        <v>0.1978432215</v>
      </c>
      <c r="J83" s="126">
        <f>J62*1000/'Inflation GDP Population'!H$23*100</f>
        <v>0.136334816</v>
      </c>
      <c r="K83" s="126">
        <f>K62*1000/'Inflation GDP Population'!I$23*100</f>
        <v>0.1457740042</v>
      </c>
      <c r="L83" s="126">
        <f>L62*1000/'Inflation GDP Population'!J$23*100</f>
        <v>0.1870999668</v>
      </c>
      <c r="M83" s="126">
        <f>M62*1000/'Inflation GDP Population'!K$23*100</f>
        <v>0.08100164902</v>
      </c>
      <c r="N83" s="126">
        <f>N62*1000/'Inflation GDP Population'!L$23*100</f>
        <v>0.09570568474</v>
      </c>
      <c r="O83" s="126">
        <f>O62*1000/'Inflation GDP Population'!M$23*100</f>
        <v>0.084229202</v>
      </c>
      <c r="P83" s="126">
        <f>P62*1000/'Inflation GDP Population'!N$23*100</f>
        <v>0.05202208364</v>
      </c>
      <c r="Q83" s="126">
        <f>Q62*1000/'Inflation GDP Population'!O$23*100</f>
        <v>0.07776181822</v>
      </c>
      <c r="R83" s="126">
        <f>R62*1000/'Inflation GDP Population'!P$23*100</f>
        <v>0.07518966365</v>
      </c>
      <c r="S83" s="126">
        <f>S62*1000/'Inflation GDP Population'!Q$23*100</f>
        <v>0.04586087231</v>
      </c>
      <c r="T83" s="126">
        <f>T62*1000/'Inflation GDP Population'!R$23*100</f>
        <v>0.04265369006</v>
      </c>
      <c r="U83" s="126">
        <f>U62*1000/'Inflation GDP Population'!S$23*100</f>
        <v>0.04790260266</v>
      </c>
      <c r="V83" s="126">
        <f>V62*1000/'Inflation GDP Population'!T$23*100</f>
        <v>0.04735240637</v>
      </c>
      <c r="W83" s="126">
        <f>W62*1000/'Inflation GDP Population'!U$23*100</f>
        <v>0.04378059137</v>
      </c>
      <c r="X83" s="126">
        <f>X62*1000/'Inflation GDP Population'!V$23*100</f>
        <v>0.0437279036</v>
      </c>
      <c r="Y83" s="126">
        <f>Y62*1000/'Inflation GDP Population'!W$23*100</f>
        <v>0.04164767192</v>
      </c>
      <c r="Z83" s="126">
        <f>Z62*1000/'Inflation GDP Population'!X$23*100</f>
        <v>0.04076385028</v>
      </c>
      <c r="AA83" s="126">
        <f>AA62*1000/'Inflation GDP Population'!Y$23*100</f>
        <v>0.04152234601</v>
      </c>
      <c r="AB83" s="126">
        <f>AB62*1000/'Inflation GDP Population'!Z$23*100</f>
        <v>0.04279145789</v>
      </c>
      <c r="AC83" s="126">
        <f>AC62*1000/'Inflation GDP Population'!AA$23*100</f>
        <v>0.04461542919</v>
      </c>
      <c r="AD83" s="126">
        <f>AD62*1000/'Inflation GDP Population'!AB$23*100</f>
        <v>0.04438375901</v>
      </c>
      <c r="AE83" s="126">
        <f>AE62*1000/'Inflation GDP Population'!AC$23*100</f>
        <v>0.04355506564</v>
      </c>
      <c r="AF83" s="126">
        <f>AF62*1000/'Inflation GDP Population'!AD$23*100</f>
        <v>0.04337205323</v>
      </c>
      <c r="AG83" s="126">
        <f>AG62*1000/'Inflation GDP Population'!AE$23*100</f>
        <v>0.04245064335</v>
      </c>
      <c r="AH83" s="126">
        <f>AH62*1000/'Inflation GDP Population'!AF$23*100</f>
        <v>0.04174172237</v>
      </c>
      <c r="AI83" s="126">
        <f>AI62*1000/'Inflation GDP Population'!AG$23*100</f>
        <v>0.04047343168</v>
      </c>
      <c r="AJ83" s="126">
        <f>AJ62*1000/'Inflation GDP Population'!AH$23*100</f>
        <v>0.04080284088</v>
      </c>
      <c r="AK83" s="126">
        <f>AK62*1000/'Inflation GDP Population'!AI$23*100</f>
        <v>0.04032499927</v>
      </c>
      <c r="AL83" s="126">
        <f>AL62*1000/'Inflation GDP Population'!AJ$23*100</f>
        <v>0.03968094795</v>
      </c>
      <c r="AM83" s="126">
        <f>AM62*1000/'Inflation GDP Population'!AK$23*100</f>
        <v>0.03903499951</v>
      </c>
      <c r="AN83" s="126">
        <f>AN62*1000/'Inflation GDP Population'!AL$23*100</f>
        <v>0.03873412083</v>
      </c>
      <c r="AO83" s="126">
        <f>AO62*1000/'Inflation GDP Population'!AM$23*100</f>
        <v>0.03789823209</v>
      </c>
      <c r="AP83" s="126">
        <f>AP62*1000/'Inflation GDP Population'!AN$23*100</f>
        <v>0.03698619742</v>
      </c>
      <c r="AQ83" s="126">
        <f>AQ62*1000/'Inflation GDP Population'!AO$23*100</f>
        <v>0.03619634378</v>
      </c>
      <c r="AR83" s="126">
        <f>AR62*1000/'Inflation GDP Population'!AP$23*100</f>
        <v>0.03574298468</v>
      </c>
      <c r="AS83" s="126">
        <f>AS62*1000/'Inflation GDP Population'!AQ$23*100</f>
        <v>0.03469905406</v>
      </c>
      <c r="AT83" s="126">
        <f>AT62*1000/'Inflation GDP Population'!AR$23*100</f>
        <v>0.03412084089</v>
      </c>
      <c r="AU83" s="126">
        <f>AU62*1000/'Inflation GDP Population'!AS$23*100</f>
        <v>0.03370260108</v>
      </c>
      <c r="AV83" s="126">
        <f>AV62*1000/'Inflation GDP Population'!AT$23*100</f>
        <v>0.03342794901</v>
      </c>
      <c r="AW83" s="126">
        <f>AW62*1000/'Inflation GDP Population'!AU$23*100</f>
        <v>0.03309639787</v>
      </c>
      <c r="AX83" s="126">
        <f>AX62*1000/'Inflation GDP Population'!AV$23*100</f>
        <v>0.0326007181</v>
      </c>
      <c r="AY83" s="126">
        <f>AY62*1000/'Inflation GDP Population'!AW$23*100</f>
        <v>0.03223401048</v>
      </c>
      <c r="AZ83" s="126">
        <f>AZ62*1000/'Inflation GDP Population'!AX$23*100</f>
        <v>0.03227116513</v>
      </c>
      <c r="BA83" s="126">
        <f>BA62*1000/'Inflation GDP Population'!AY$23*100</f>
        <v>0.03208087508</v>
      </c>
      <c r="BB83" s="126">
        <f>BB62*1000/'Inflation GDP Population'!AZ$23*100</f>
        <v>0.0317855449</v>
      </c>
    </row>
    <row r="84" ht="15.75" customHeight="1">
      <c r="A84" s="119" t="s">
        <v>329</v>
      </c>
      <c r="B84" s="131" t="s">
        <v>318</v>
      </c>
      <c r="C84" s="134" t="s">
        <v>276</v>
      </c>
      <c r="D84" s="126">
        <f t="shared" ref="D84:BB84" si="8">sum(D80:D83)</f>
        <v>0.6181621833</v>
      </c>
      <c r="E84" s="126">
        <f t="shared" si="8"/>
        <v>0.5486080693</v>
      </c>
      <c r="F84" s="126">
        <f t="shared" si="8"/>
        <v>0.4163214267</v>
      </c>
      <c r="G84" s="126">
        <f t="shared" si="8"/>
        <v>0.606608456</v>
      </c>
      <c r="H84" s="126">
        <f t="shared" si="8"/>
        <v>0.6443985993</v>
      </c>
      <c r="I84" s="126">
        <f t="shared" si="8"/>
        <v>0.813228849</v>
      </c>
      <c r="J84" s="126">
        <f t="shared" si="8"/>
        <v>0.5703414186</v>
      </c>
      <c r="K84" s="126">
        <f t="shared" si="8"/>
        <v>0.5807327879</v>
      </c>
      <c r="L84" s="126">
        <f t="shared" si="8"/>
        <v>0.7576155616</v>
      </c>
      <c r="M84" s="126">
        <f t="shared" si="8"/>
        <v>0.3369541706</v>
      </c>
      <c r="N84" s="126">
        <f t="shared" si="8"/>
        <v>0.3629234353</v>
      </c>
      <c r="O84" s="126">
        <f t="shared" si="8"/>
        <v>0.3249901875</v>
      </c>
      <c r="P84" s="126">
        <f t="shared" si="8"/>
        <v>0.2103792984</v>
      </c>
      <c r="Q84" s="126">
        <f t="shared" si="8"/>
        <v>0.2874972814</v>
      </c>
      <c r="R84" s="126">
        <f t="shared" si="8"/>
        <v>0.3154626907</v>
      </c>
      <c r="S84" s="126">
        <f t="shared" si="8"/>
        <v>0.186343604</v>
      </c>
      <c r="T84" s="126">
        <f t="shared" si="8"/>
        <v>0.1711531887</v>
      </c>
      <c r="U84" s="126">
        <f t="shared" si="8"/>
        <v>0.1908250391</v>
      </c>
      <c r="V84" s="126">
        <f t="shared" si="8"/>
        <v>0.1916722262</v>
      </c>
      <c r="W84" s="126">
        <f t="shared" si="8"/>
        <v>0.180071454</v>
      </c>
      <c r="X84" s="126">
        <f t="shared" si="8"/>
        <v>0.182757053</v>
      </c>
      <c r="Y84" s="126">
        <f t="shared" si="8"/>
        <v>0.1768746069</v>
      </c>
      <c r="Z84" s="126">
        <f t="shared" si="8"/>
        <v>0.1759207862</v>
      </c>
      <c r="AA84" s="126">
        <f t="shared" si="8"/>
        <v>0.1820957829</v>
      </c>
      <c r="AB84" s="126">
        <f t="shared" si="8"/>
        <v>0.1907044806</v>
      </c>
      <c r="AC84" s="126">
        <f t="shared" si="8"/>
        <v>0.2020623443</v>
      </c>
      <c r="AD84" s="126">
        <f t="shared" si="8"/>
        <v>0.2042831358</v>
      </c>
      <c r="AE84" s="126">
        <f t="shared" si="8"/>
        <v>0.2037360103</v>
      </c>
      <c r="AF84" s="126">
        <f t="shared" si="8"/>
        <v>0.2061927157</v>
      </c>
      <c r="AG84" s="126">
        <f t="shared" si="8"/>
        <v>0.2051144756</v>
      </c>
      <c r="AH84" s="126">
        <f t="shared" si="8"/>
        <v>0.2049965539</v>
      </c>
      <c r="AI84" s="126">
        <f t="shared" si="8"/>
        <v>0.2020351042</v>
      </c>
      <c r="AJ84" s="126">
        <f t="shared" si="8"/>
        <v>0.2070357163</v>
      </c>
      <c r="AK84" s="126">
        <f t="shared" si="8"/>
        <v>0.2079915895</v>
      </c>
      <c r="AL84" s="126">
        <f t="shared" si="8"/>
        <v>0.208060424</v>
      </c>
      <c r="AM84" s="126">
        <f t="shared" si="8"/>
        <v>0.2080741851</v>
      </c>
      <c r="AN84" s="126">
        <f t="shared" si="8"/>
        <v>0.2099113512</v>
      </c>
      <c r="AO84" s="126">
        <f t="shared" si="8"/>
        <v>0.2088151796</v>
      </c>
      <c r="AP84" s="126">
        <f t="shared" si="8"/>
        <v>0.2072084639</v>
      </c>
      <c r="AQ84" s="126">
        <f t="shared" si="8"/>
        <v>0.2061968977</v>
      </c>
      <c r="AR84" s="126">
        <f t="shared" si="8"/>
        <v>0.2070541402</v>
      </c>
      <c r="AS84" s="126">
        <f t="shared" si="8"/>
        <v>0.2044154208</v>
      </c>
      <c r="AT84" s="126">
        <f t="shared" si="8"/>
        <v>0.2044311572</v>
      </c>
      <c r="AU84" s="126">
        <f t="shared" si="8"/>
        <v>0.2053769812</v>
      </c>
      <c r="AV84" s="126">
        <f t="shared" si="8"/>
        <v>0.2072000944</v>
      </c>
      <c r="AW84" s="126">
        <f t="shared" si="8"/>
        <v>0.2086819941</v>
      </c>
      <c r="AX84" s="126">
        <f t="shared" si="8"/>
        <v>0.2091167925</v>
      </c>
      <c r="AY84" s="126">
        <f t="shared" si="8"/>
        <v>0.2103625246</v>
      </c>
      <c r="AZ84" s="126">
        <f t="shared" si="8"/>
        <v>0.2142876434</v>
      </c>
      <c r="BA84" s="126">
        <f t="shared" si="8"/>
        <v>0.2167677681</v>
      </c>
      <c r="BB84" s="126">
        <f t="shared" si="8"/>
        <v>0.2185662902</v>
      </c>
    </row>
    <row r="85" ht="15.75" customHeight="1">
      <c r="A85" s="119" t="s">
        <v>330</v>
      </c>
      <c r="B85" s="131" t="s">
        <v>306</v>
      </c>
      <c r="C85" s="134" t="s">
        <v>276</v>
      </c>
      <c r="D85" s="126">
        <f>D63*1000/'Inflation GDP Population'!B$23*100</f>
        <v>0.01384925381</v>
      </c>
      <c r="E85" s="126">
        <f>E63*1000/'Inflation GDP Population'!C$23*100</f>
        <v>0.01290125472</v>
      </c>
      <c r="F85" s="126">
        <f>F63*1000/'Inflation GDP Population'!D$23*100</f>
        <v>0.01292098459</v>
      </c>
      <c r="G85" s="126">
        <f>G63*1000/'Inflation GDP Population'!E$23*100</f>
        <v>0.01299651711</v>
      </c>
      <c r="H85" s="126">
        <f>H63*1000/'Inflation GDP Population'!F$23*100</f>
        <v>0.01550378885</v>
      </c>
      <c r="I85" s="126">
        <f>I63*1000/'Inflation GDP Population'!G$23*100</f>
        <v>0.01896058126</v>
      </c>
      <c r="J85" s="126">
        <f>J63*1000/'Inflation GDP Population'!H$23*100</f>
        <v>0.01991357635</v>
      </c>
      <c r="K85" s="126">
        <f>K63*1000/'Inflation GDP Population'!I$23*100</f>
        <v>0.01817401428</v>
      </c>
      <c r="L85" s="126">
        <f>L63*1000/'Inflation GDP Population'!J$23*100</f>
        <v>0.01898177647</v>
      </c>
      <c r="M85" s="126">
        <f>M63*1000/'Inflation GDP Population'!K$23*100</f>
        <v>0.01698225092</v>
      </c>
      <c r="N85" s="126">
        <f>N63*1000/'Inflation GDP Population'!L$23*100</f>
        <v>0.02085959178</v>
      </c>
      <c r="O85" s="126">
        <f>O63*1000/'Inflation GDP Population'!M$23*100</f>
        <v>0.02155739826</v>
      </c>
      <c r="P85" s="126">
        <f>P63*1000/'Inflation GDP Population'!N$23*100</f>
        <v>0.01818131437</v>
      </c>
      <c r="Q85" s="126">
        <f>Q63*1000/'Inflation GDP Population'!O$23*100</f>
        <v>0.008360108878</v>
      </c>
      <c r="R85" s="126">
        <f>R63*1000/'Inflation GDP Population'!P$23*100</f>
        <v>0.008133701727</v>
      </c>
      <c r="S85" s="126">
        <f>S63*1000/'Inflation GDP Population'!Q$23*100</f>
        <v>0.007638411725</v>
      </c>
      <c r="T85" s="126">
        <f>T63*1000/'Inflation GDP Population'!R$23*100</f>
        <v>0.005209823615</v>
      </c>
      <c r="U85" s="126">
        <f>U63*1000/'Inflation GDP Population'!S$23*100</f>
        <v>0.00631064468</v>
      </c>
      <c r="V85" s="126">
        <f>V63*1000/'Inflation GDP Population'!T$23*100</f>
        <v>0.006820992968</v>
      </c>
      <c r="W85" s="126">
        <f>W63*1000/'Inflation GDP Population'!U$23*100</f>
        <v>0.0062151672</v>
      </c>
      <c r="X85" s="126">
        <f>X63*1000/'Inflation GDP Population'!V$23*100</f>
        <v>0.005945293925</v>
      </c>
      <c r="Y85" s="126">
        <f>Y63*1000/'Inflation GDP Population'!W$23*100</f>
        <v>0.005587167867</v>
      </c>
      <c r="Z85" s="126">
        <f>Z63*1000/'Inflation GDP Population'!X$23*100</f>
        <v>0.00538397796</v>
      </c>
      <c r="AA85" s="126">
        <f>AA63*1000/'Inflation GDP Population'!Y$23*100</f>
        <v>0.005233334606</v>
      </c>
      <c r="AB85" s="126">
        <f>AB63*1000/'Inflation GDP Population'!Z$23*100</f>
        <v>0.005143427355</v>
      </c>
      <c r="AC85" s="126">
        <f>AC63*1000/'Inflation GDP Population'!AA$23*100</f>
        <v>0.005054941669</v>
      </c>
      <c r="AD85" s="126">
        <f>AD63*1000/'Inflation GDP Population'!AB$23*100</f>
        <v>0.004978728691</v>
      </c>
      <c r="AE85" s="126">
        <f>AE63*1000/'Inflation GDP Population'!AC$23*100</f>
        <v>0.004914066928</v>
      </c>
      <c r="AF85" s="126">
        <f>AF63*1000/'Inflation GDP Population'!AD$23*100</f>
        <v>0.004829042745</v>
      </c>
      <c r="AG85" s="126">
        <f>AG63*1000/'Inflation GDP Population'!AE$23*100</f>
        <v>0.004775927753</v>
      </c>
      <c r="AH85" s="126">
        <f>AH63*1000/'Inflation GDP Population'!AF$23*100</f>
        <v>0.004692945375</v>
      </c>
      <c r="AI85" s="126">
        <f>AI63*1000/'Inflation GDP Population'!AG$23*100</f>
        <v>0.004630796836</v>
      </c>
      <c r="AJ85" s="126">
        <f>AJ63*1000/'Inflation GDP Population'!AH$23*100</f>
        <v>0.004559585579</v>
      </c>
      <c r="AK85" s="126">
        <f>AK63*1000/'Inflation GDP Population'!AI$23*100</f>
        <v>0.00447060362</v>
      </c>
      <c r="AL85" s="126">
        <f>AL63*1000/'Inflation GDP Population'!AJ$23*100</f>
        <v>0.004383316975</v>
      </c>
      <c r="AM85" s="126">
        <f>AM63*1000/'Inflation GDP Population'!AK$23*100</f>
        <v>0.004315563981</v>
      </c>
      <c r="AN85" s="126">
        <f>AN63*1000/'Inflation GDP Population'!AL$23*100</f>
        <v>0.004239930594</v>
      </c>
      <c r="AO85" s="126">
        <f>AO63*1000/'Inflation GDP Population'!AM$23*100</f>
        <v>0.004156977167</v>
      </c>
      <c r="AP85" s="126">
        <f>AP63*1000/'Inflation GDP Population'!AN$23*100</f>
        <v>0.004083977339</v>
      </c>
      <c r="AQ85" s="126">
        <f>AQ63*1000/'Inflation GDP Population'!AO$23*100</f>
        <v>0.003995795159</v>
      </c>
      <c r="AR85" s="126">
        <f>AR63*1000/'Inflation GDP Population'!AP$23*100</f>
        <v>0.003917508043</v>
      </c>
      <c r="AS85" s="126">
        <f>AS63*1000/'Inflation GDP Population'!AQ$23*100</f>
        <v>0.003848556914</v>
      </c>
      <c r="AT85" s="126">
        <f>AT63*1000/'Inflation GDP Population'!AR$23*100</f>
        <v>0.003773068047</v>
      </c>
      <c r="AU85" s="126">
        <f>AU63*1000/'Inflation GDP Population'!AS$23*100</f>
        <v>0.003699025178</v>
      </c>
      <c r="AV85" s="126">
        <f>AV63*1000/'Inflation GDP Population'!AT$23*100</f>
        <v>0.003633742173</v>
      </c>
      <c r="AW85" s="126">
        <f>AW63*1000/'Inflation GDP Population'!AU$23*100</f>
        <v>0.003576716301</v>
      </c>
      <c r="AX85" s="126">
        <f>AX63*1000/'Inflation GDP Population'!AV$23*100</f>
        <v>0.003499358384</v>
      </c>
      <c r="AY85" s="126">
        <f>AY63*1000/'Inflation GDP Population'!AW$23*100</f>
        <v>0.003437404888</v>
      </c>
      <c r="AZ85" s="126">
        <f>AZ63*1000/'Inflation GDP Population'!AX$23*100</f>
        <v>0.003369750016</v>
      </c>
      <c r="BA85" s="126">
        <f>BA63*1000/'Inflation GDP Population'!AY$23*100</f>
        <v>0.003303395731</v>
      </c>
      <c r="BB85" s="126">
        <f>BB63*1000/'Inflation GDP Population'!AZ$23*100</f>
        <v>0.003238317625</v>
      </c>
    </row>
    <row r="86" ht="15.75" customHeight="1">
      <c r="A86" s="135" t="s">
        <v>331</v>
      </c>
      <c r="B86" s="93" t="s">
        <v>332</v>
      </c>
      <c r="C86" s="123" t="s">
        <v>273</v>
      </c>
      <c r="D86" s="136">
        <f>D24*1000/'Inflation GDP Population'!B$28</f>
        <v>694.8988984</v>
      </c>
      <c r="E86" s="136">
        <f>E24*1000/'Inflation GDP Population'!C$28</f>
        <v>709.3090671</v>
      </c>
      <c r="F86" s="136">
        <f>F24*1000/'Inflation GDP Population'!D$28</f>
        <v>646.7625874</v>
      </c>
      <c r="G86" s="136">
        <f>G24*1000/'Inflation GDP Population'!E$28</f>
        <v>709.8909945</v>
      </c>
      <c r="H86" s="136">
        <f>H24*1000/'Inflation GDP Population'!F$28</f>
        <v>791.5891055</v>
      </c>
      <c r="I86" s="136">
        <f>I24*1000/'Inflation GDP Population'!G$28</f>
        <v>866.5713275</v>
      </c>
      <c r="J86" s="136">
        <f>J24*1000/'Inflation GDP Population'!H$28</f>
        <v>786.4124193</v>
      </c>
      <c r="K86" s="136">
        <f>K24*1000/'Inflation GDP Population'!I$28</f>
        <v>828.272816</v>
      </c>
      <c r="L86" s="136">
        <f>L24*1000/'Inflation GDP Population'!J$28</f>
        <v>953.7522666</v>
      </c>
      <c r="M86" s="136">
        <f>M24*1000/'Inflation GDP Population'!K$28</f>
        <v>693.0010246</v>
      </c>
      <c r="N86" s="136">
        <f>N24*1000/'Inflation GDP Population'!L$28</f>
        <v>669.3236963</v>
      </c>
      <c r="O86" s="136">
        <f>O24*1000/'Inflation GDP Population'!M$28</f>
        <v>619.9735235</v>
      </c>
      <c r="P86" s="136">
        <f>P24*1000/'Inflation GDP Population'!N$28</f>
        <v>577.2151846</v>
      </c>
      <c r="Q86" s="136">
        <f>Q24*1000/'Inflation GDP Population'!O$28</f>
        <v>610.8156815</v>
      </c>
      <c r="R86" s="136">
        <f>R24*1000/'Inflation GDP Population'!P$28</f>
        <v>590.0206738</v>
      </c>
      <c r="S86" s="136">
        <f>S24*1000/'Inflation GDP Population'!Q$28</f>
        <v>509.4437038</v>
      </c>
      <c r="T86" s="136">
        <f>T24*1000/'Inflation GDP Population'!R$28</f>
        <v>466.1023015</v>
      </c>
      <c r="U86" s="136">
        <f>U24*1000/'Inflation GDP Population'!S$28</f>
        <v>446.7974948</v>
      </c>
      <c r="V86" s="136">
        <f>V24*1000/'Inflation GDP Population'!T$28</f>
        <v>458.4491969</v>
      </c>
      <c r="W86" s="136">
        <f>W24*1000/'Inflation GDP Population'!U$28</f>
        <v>430.2719949</v>
      </c>
      <c r="X86" s="136">
        <f>X24*1000/'Inflation GDP Population'!V$28</f>
        <v>439.9230472</v>
      </c>
      <c r="Y86" s="136">
        <f>Y24*1000/'Inflation GDP Population'!W$28</f>
        <v>423.7241709</v>
      </c>
      <c r="Z86" s="136">
        <f>Z24*1000/'Inflation GDP Population'!X$28</f>
        <v>439.1192482</v>
      </c>
      <c r="AA86" s="136">
        <f>AA24*1000/'Inflation GDP Population'!Y$28</f>
        <v>429.5958742</v>
      </c>
      <c r="AB86" s="136">
        <f>AB24*1000/'Inflation GDP Population'!Z$28</f>
        <v>420.1711935</v>
      </c>
      <c r="AC86" s="136">
        <f>AC24*1000/'Inflation GDP Population'!AA$28</f>
        <v>412.8942632</v>
      </c>
      <c r="AD86" s="136">
        <f>AD24*1000/'Inflation GDP Population'!AB$28</f>
        <v>399.7797778</v>
      </c>
      <c r="AE86" s="136">
        <f>AE24*1000/'Inflation GDP Population'!AC$28</f>
        <v>385.1777178</v>
      </c>
      <c r="AF86" s="136">
        <f>AF24*1000/'Inflation GDP Population'!AD$28</f>
        <v>377.0154829</v>
      </c>
      <c r="AG86" s="136">
        <f>AG24*1000/'Inflation GDP Population'!AE$28</f>
        <v>368.0745766</v>
      </c>
      <c r="AH86" s="136">
        <f>AH24*1000/'Inflation GDP Population'!AF$28</f>
        <v>353.8507909</v>
      </c>
      <c r="AI86" s="136">
        <f>AI24*1000/'Inflation GDP Population'!AG$28</f>
        <v>343.5502256</v>
      </c>
      <c r="AJ86" s="136">
        <f>AJ24*1000/'Inflation GDP Population'!AH$28</f>
        <v>336.6450613</v>
      </c>
      <c r="AK86" s="136">
        <f>AK24*1000/'Inflation GDP Population'!AI$28</f>
        <v>330.2580291</v>
      </c>
      <c r="AL86" s="136">
        <f>AL24*1000/'Inflation GDP Population'!AJ$28</f>
        <v>320.482591</v>
      </c>
      <c r="AM86" s="136">
        <f>AM24*1000/'Inflation GDP Population'!AK$28</f>
        <v>313.0353452</v>
      </c>
      <c r="AN86" s="136">
        <f>AN24*1000/'Inflation GDP Population'!AL$28</f>
        <v>304.4455225</v>
      </c>
      <c r="AO86" s="136">
        <f>AO24*1000/'Inflation GDP Population'!AM$28</f>
        <v>296.0356937</v>
      </c>
      <c r="AP86" s="136">
        <f>AP24*1000/'Inflation GDP Population'!AN$28</f>
        <v>287.9024344</v>
      </c>
      <c r="AQ86" s="136">
        <f>AQ24*1000/'Inflation GDP Population'!AO$28</f>
        <v>280.2272055</v>
      </c>
      <c r="AR86" s="136">
        <f>AR24*1000/'Inflation GDP Population'!AP$28</f>
        <v>273.4801657</v>
      </c>
      <c r="AS86" s="136">
        <f>AS24*1000/'Inflation GDP Population'!AQ$28</f>
        <v>265.3127652</v>
      </c>
      <c r="AT86" s="136">
        <f>AT24*1000/'Inflation GDP Population'!AR$28</f>
        <v>257.8423544</v>
      </c>
      <c r="AU86" s="136">
        <f>AU24*1000/'Inflation GDP Population'!AS$28</f>
        <v>251.0759948</v>
      </c>
      <c r="AV86" s="136">
        <f>AV24*1000/'Inflation GDP Population'!AT$28</f>
        <v>244.6773944</v>
      </c>
      <c r="AW86" s="136">
        <f>AW24*1000/'Inflation GDP Population'!AU$28</f>
        <v>238.2517413</v>
      </c>
      <c r="AX86" s="136">
        <f>AX24*1000/'Inflation GDP Population'!AV$28</f>
        <v>231.4894652</v>
      </c>
      <c r="AY86" s="136">
        <f>AY24*1000/'Inflation GDP Population'!AW$28</f>
        <v>225.2733589</v>
      </c>
      <c r="AZ86" s="136">
        <f>AZ24*1000/'Inflation GDP Population'!AX$28</f>
        <v>219.9173384</v>
      </c>
      <c r="BA86" s="136">
        <f>BA24*1000/'Inflation GDP Population'!AY$28</f>
        <v>213.8110771</v>
      </c>
      <c r="BB86" s="136">
        <f>BB24*1000/'Inflation GDP Population'!AZ$28</f>
        <v>207.9114768</v>
      </c>
    </row>
    <row r="87" ht="15.75" customHeight="1">
      <c r="A87" s="135" t="s">
        <v>333</v>
      </c>
      <c r="B87" s="93" t="s">
        <v>334</v>
      </c>
      <c r="C87" s="123" t="s">
        <v>273</v>
      </c>
      <c r="D87" s="136">
        <f>D25*1000/'Inflation GDP Population'!B$28</f>
        <v>625.813433</v>
      </c>
      <c r="E87" s="136">
        <f>E25*1000/'Inflation GDP Population'!C$28</f>
        <v>613.157304</v>
      </c>
      <c r="F87" s="136">
        <f>F25*1000/'Inflation GDP Population'!D$28</f>
        <v>462.6349228</v>
      </c>
      <c r="G87" s="136">
        <f>G25*1000/'Inflation GDP Population'!E$28</f>
        <v>304.5803566</v>
      </c>
      <c r="H87" s="136">
        <f>H25*1000/'Inflation GDP Population'!F$28</f>
        <v>233.2600332</v>
      </c>
      <c r="I87" s="136">
        <f>I25*1000/'Inflation GDP Population'!G$28</f>
        <v>224.3793246</v>
      </c>
      <c r="J87" s="136">
        <f>J25*1000/'Inflation GDP Population'!H$28</f>
        <v>113.1283891</v>
      </c>
      <c r="K87" s="136">
        <f>K25*1000/'Inflation GDP Population'!I$28</f>
        <v>131.754271</v>
      </c>
      <c r="L87" s="136">
        <f>L25*1000/'Inflation GDP Population'!J$28</f>
        <v>132.4574188</v>
      </c>
      <c r="M87" s="136">
        <f>M25*1000/'Inflation GDP Population'!K$28</f>
        <v>116.8426312</v>
      </c>
      <c r="N87" s="136">
        <f>N25*1000/'Inflation GDP Population'!L$28</f>
        <v>265.8510984</v>
      </c>
      <c r="O87" s="136">
        <f>O25*1000/'Inflation GDP Population'!M$28</f>
        <v>460.1638372</v>
      </c>
      <c r="P87" s="136">
        <f>P25*1000/'Inflation GDP Population'!N$28</f>
        <v>246.5082794</v>
      </c>
      <c r="Q87" s="136">
        <f>Q25*1000/'Inflation GDP Population'!O$28</f>
        <v>266.2814289</v>
      </c>
      <c r="R87" s="136">
        <f>R25*1000/'Inflation GDP Population'!P$28</f>
        <v>141.3343068</v>
      </c>
      <c r="S87" s="136">
        <f>S25*1000/'Inflation GDP Population'!Q$28</f>
        <v>370.9716497</v>
      </c>
      <c r="T87" s="136">
        <f>T25*1000/'Inflation GDP Population'!R$28</f>
        <v>249.8680622</v>
      </c>
      <c r="U87" s="136">
        <f>U25*1000/'Inflation GDP Population'!S$28</f>
        <v>165.0311444</v>
      </c>
      <c r="V87" s="136">
        <f>V25*1000/'Inflation GDP Population'!T$28</f>
        <v>192.1043903</v>
      </c>
      <c r="W87" s="136">
        <f>W25*1000/'Inflation GDP Population'!U$28</f>
        <v>200.4295046</v>
      </c>
      <c r="X87" s="136">
        <f>X25*1000/'Inflation GDP Population'!V$28</f>
        <v>306.0397876</v>
      </c>
      <c r="Y87" s="136">
        <f>Y25*1000/'Inflation GDP Population'!W$28</f>
        <v>201.196695</v>
      </c>
      <c r="Z87" s="136">
        <f>Z25*1000/'Inflation GDP Population'!X$28</f>
        <v>218.9514013</v>
      </c>
      <c r="AA87" s="136">
        <f>AA25*1000/'Inflation GDP Population'!Y$28</f>
        <v>205.6845216</v>
      </c>
      <c r="AB87" s="136">
        <f>AB25*1000/'Inflation GDP Population'!Z$28</f>
        <v>195.6032209</v>
      </c>
      <c r="AC87" s="136">
        <f>AC25*1000/'Inflation GDP Population'!AA$28</f>
        <v>184.9807772</v>
      </c>
      <c r="AD87" s="136">
        <f>AD25*1000/'Inflation GDP Population'!AB$28</f>
        <v>217.1013103</v>
      </c>
      <c r="AE87" s="136">
        <f>AE25*1000/'Inflation GDP Population'!AC$28</f>
        <v>190.1400095</v>
      </c>
      <c r="AF87" s="136">
        <f>AF25*1000/'Inflation GDP Population'!AD$28</f>
        <v>135.1769067</v>
      </c>
      <c r="AG87" s="136">
        <f>AG25*1000/'Inflation GDP Population'!AE$28</f>
        <v>140.1430008</v>
      </c>
      <c r="AH87" s="136">
        <f>AH25*1000/'Inflation GDP Population'!AF$28</f>
        <v>139.6103179</v>
      </c>
      <c r="AI87" s="136">
        <f>AI25*1000/'Inflation GDP Population'!AG$28</f>
        <v>133.1823291</v>
      </c>
      <c r="AJ87" s="136">
        <f>AJ25*1000/'Inflation GDP Population'!AH$28</f>
        <v>101.1837947</v>
      </c>
      <c r="AK87" s="136">
        <f>AK25*1000/'Inflation GDP Population'!AI$28</f>
        <v>77.61677403</v>
      </c>
      <c r="AL87" s="136">
        <f>AL25*1000/'Inflation GDP Population'!AJ$28</f>
        <v>47.24001015</v>
      </c>
      <c r="AM87" s="136">
        <f>AM25*1000/'Inflation GDP Population'!AK$28</f>
        <v>83.99936385</v>
      </c>
      <c r="AN87" s="136">
        <f>AN25*1000/'Inflation GDP Population'!AL$28</f>
        <v>241.5402268</v>
      </c>
      <c r="AO87" s="136">
        <f>AO25*1000/'Inflation GDP Population'!AM$28</f>
        <v>309.6137985</v>
      </c>
      <c r="AP87" s="136">
        <f>AP25*1000/'Inflation GDP Population'!AN$28</f>
        <v>275.9881221</v>
      </c>
      <c r="AQ87" s="136">
        <f>AQ25*1000/'Inflation GDP Population'!AO$28</f>
        <v>160.7369369</v>
      </c>
      <c r="AR87" s="136">
        <f>AR25*1000/'Inflation GDP Population'!AP$28</f>
        <v>112.1377915</v>
      </c>
      <c r="AS87" s="136">
        <f>AS25*1000/'Inflation GDP Population'!AQ$28</f>
        <v>143.8315237</v>
      </c>
      <c r="AT87" s="136">
        <f>AT25*1000/'Inflation GDP Population'!AR$28</f>
        <v>287.8592457</v>
      </c>
      <c r="AU87" s="136">
        <f>AU25*1000/'Inflation GDP Population'!AS$28</f>
        <v>298.3852052</v>
      </c>
      <c r="AV87" s="136">
        <f>AV25*1000/'Inflation GDP Population'!AT$28</f>
        <v>391.007316</v>
      </c>
      <c r="AW87" s="136">
        <f>AW25*1000/'Inflation GDP Population'!AU$28</f>
        <v>359.4071044</v>
      </c>
      <c r="AX87" s="136">
        <f>AX25*1000/'Inflation GDP Population'!AV$28</f>
        <v>356.544925</v>
      </c>
      <c r="AY87" s="136">
        <f>AY25*1000/'Inflation GDP Population'!AW$28</f>
        <v>354.2081239</v>
      </c>
      <c r="AZ87" s="136">
        <f>AZ25*1000/'Inflation GDP Population'!AX$28</f>
        <v>169.1371337</v>
      </c>
      <c r="BA87" s="136">
        <f>BA25*1000/'Inflation GDP Population'!AY$28</f>
        <v>161.0576503</v>
      </c>
      <c r="BB87" s="136">
        <f>BB25*1000/'Inflation GDP Population'!AZ$28</f>
        <v>6.864201769</v>
      </c>
    </row>
    <row r="88" ht="15.75" customHeight="1">
      <c r="A88" s="135" t="s">
        <v>335</v>
      </c>
      <c r="B88" s="123" t="s">
        <v>336</v>
      </c>
      <c r="C88" s="123" t="s">
        <v>273</v>
      </c>
      <c r="D88" s="136">
        <f>D26*1000/'Inflation GDP Population'!B$28</f>
        <v>189.9100967</v>
      </c>
      <c r="E88" s="136">
        <f>E26*1000/'Inflation GDP Population'!C$28</f>
        <v>182.7319103</v>
      </c>
      <c r="F88" s="136">
        <f>F26*1000/'Inflation GDP Population'!D$28</f>
        <v>190.3689919</v>
      </c>
      <c r="G88" s="136">
        <f>G26*1000/'Inflation GDP Population'!E$28</f>
        <v>200.8098517</v>
      </c>
      <c r="H88" s="136">
        <f>H26*1000/'Inflation GDP Population'!F$28</f>
        <v>206.3921781</v>
      </c>
      <c r="I88" s="136">
        <f>I26*1000/'Inflation GDP Population'!G$28</f>
        <v>196.4487632</v>
      </c>
      <c r="J88" s="136">
        <f>J26*1000/'Inflation GDP Population'!H$28</f>
        <v>197.1934364</v>
      </c>
      <c r="K88" s="136">
        <f>K26*1000/'Inflation GDP Population'!I$28</f>
        <v>191.6694288</v>
      </c>
      <c r="L88" s="136">
        <f>L26*1000/'Inflation GDP Population'!J$28</f>
        <v>191.3120481</v>
      </c>
      <c r="M88" s="136">
        <f>M26*1000/'Inflation GDP Population'!K$28</f>
        <v>197.5311109</v>
      </c>
      <c r="N88" s="136">
        <f>N26*1000/'Inflation GDP Population'!L$28</f>
        <v>204.3707689</v>
      </c>
      <c r="O88" s="136">
        <f>O26*1000/'Inflation GDP Population'!M$28</f>
        <v>204.1928537</v>
      </c>
      <c r="P88" s="136">
        <f>P26*1000/'Inflation GDP Population'!N$28</f>
        <v>210.1101287</v>
      </c>
      <c r="Q88" s="136">
        <f>Q26*1000/'Inflation GDP Population'!O$28</f>
        <v>209.1954531</v>
      </c>
      <c r="R88" s="136">
        <f>R26*1000/'Inflation GDP Population'!P$28</f>
        <v>195.8149707</v>
      </c>
      <c r="S88" s="136">
        <f>S26*1000/'Inflation GDP Population'!Q$28</f>
        <v>194.9113146</v>
      </c>
      <c r="T88" s="136">
        <f>T26*1000/'Inflation GDP Population'!R$28</f>
        <v>201.4191681</v>
      </c>
      <c r="U88" s="136">
        <f>U26*1000/'Inflation GDP Population'!S$28</f>
        <v>189.9271217</v>
      </c>
      <c r="V88" s="136">
        <f>V26*1000/'Inflation GDP Population'!T$28</f>
        <v>184.5631864</v>
      </c>
      <c r="W88" s="136">
        <f>W26*1000/'Inflation GDP Population'!U$28</f>
        <v>191.2468106</v>
      </c>
      <c r="X88" s="136">
        <f>X26*1000/'Inflation GDP Population'!V$28</f>
        <v>192.5558861</v>
      </c>
      <c r="Y88" s="136">
        <f>Y26*1000/'Inflation GDP Population'!W$28</f>
        <v>190.5599091</v>
      </c>
      <c r="Z88" s="136">
        <f>Z26*1000/'Inflation GDP Population'!X$28</f>
        <v>186.7230152</v>
      </c>
      <c r="AA88" s="136">
        <f>AA26*1000/'Inflation GDP Population'!Y$28</f>
        <v>182.964894</v>
      </c>
      <c r="AB88" s="136">
        <f>AB26*1000/'Inflation GDP Population'!Z$28</f>
        <v>179.2831181</v>
      </c>
      <c r="AC88" s="136">
        <f>AC26*1000/'Inflation GDP Population'!AA$28</f>
        <v>175.6753587</v>
      </c>
      <c r="AD88" s="136">
        <f>AD26*1000/'Inflation GDP Population'!AB$28</f>
        <v>172.1393806</v>
      </c>
      <c r="AE88" s="136">
        <f>AE26*1000/'Inflation GDP Population'!AC$28</f>
        <v>168.6730379</v>
      </c>
      <c r="AF88" s="136">
        <f>AF26*1000/'Inflation GDP Population'!AD$28</f>
        <v>165.2742693</v>
      </c>
      <c r="AG88" s="136">
        <f>AG26*1000/'Inflation GDP Population'!AE$28</f>
        <v>161.9410939</v>
      </c>
      <c r="AH88" s="136">
        <f>AH26*1000/'Inflation GDP Population'!AF$28</f>
        <v>158.6716077</v>
      </c>
      <c r="AI88" s="136">
        <f>AI26*1000/'Inflation GDP Population'!AG$28</f>
        <v>155.5843815</v>
      </c>
      <c r="AJ88" s="136">
        <f>AJ26*1000/'Inflation GDP Population'!AH$28</f>
        <v>152.5503148</v>
      </c>
      <c r="AK88" s="136">
        <f>AK26*1000/'Inflation GDP Population'!AI$28</f>
        <v>149.5680259</v>
      </c>
      <c r="AL88" s="136">
        <f>AL26*1000/'Inflation GDP Population'!AJ$28</f>
        <v>146.6361806</v>
      </c>
      <c r="AM88" s="136">
        <f>AM26*1000/'Inflation GDP Population'!AK$28</f>
        <v>143.7534901</v>
      </c>
      <c r="AN88" s="136">
        <f>AN26*1000/'Inflation GDP Population'!AL$28</f>
        <v>140.9187089</v>
      </c>
      <c r="AO88" s="136">
        <f>AO26*1000/'Inflation GDP Population'!AM$28</f>
        <v>138.1306336</v>
      </c>
      <c r="AP88" s="136">
        <f>AP26*1000/'Inflation GDP Population'!AN$28</f>
        <v>135.3881004</v>
      </c>
      <c r="AQ88" s="136">
        <f>AQ26*1000/'Inflation GDP Population'!AO$28</f>
        <v>132.6899842</v>
      </c>
      <c r="AR88" s="136">
        <f>AR26*1000/'Inflation GDP Population'!AP$28</f>
        <v>130.0351962</v>
      </c>
      <c r="AS88" s="136">
        <f>AS26*1000/'Inflation GDP Population'!AQ$28</f>
        <v>127.3058209</v>
      </c>
      <c r="AT88" s="136">
        <f>AT26*1000/'Inflation GDP Population'!AR$28</f>
        <v>124.6244626</v>
      </c>
      <c r="AU88" s="136">
        <f>AU26*1000/'Inflation GDP Population'!AS$28</f>
        <v>121.9898461</v>
      </c>
      <c r="AV88" s="136">
        <f>AV26*1000/'Inflation GDP Population'!AT$28</f>
        <v>119.400741</v>
      </c>
      <c r="AW88" s="136">
        <f>AW26*1000/'Inflation GDP Population'!AU$28</f>
        <v>116.8559593</v>
      </c>
      <c r="AX88" s="136">
        <f>AX26*1000/'Inflation GDP Population'!AV$28</f>
        <v>114.3543545</v>
      </c>
      <c r="AY88" s="136">
        <f>AY26*1000/'Inflation GDP Population'!AW$28</f>
        <v>111.8948189</v>
      </c>
      <c r="AZ88" s="136">
        <f>AZ26*1000/'Inflation GDP Population'!AX$28</f>
        <v>109.4762826</v>
      </c>
      <c r="BA88" s="136">
        <f>BA26*1000/'Inflation GDP Population'!AY$28</f>
        <v>107.0977116</v>
      </c>
      <c r="BB88" s="136">
        <f>BB26*1000/'Inflation GDP Population'!AZ$28</f>
        <v>104.7581063</v>
      </c>
    </row>
    <row r="89" ht="15.75" customHeight="1">
      <c r="A89" s="135" t="s">
        <v>337</v>
      </c>
      <c r="B89" s="123" t="s">
        <v>338</v>
      </c>
      <c r="C89" s="123" t="s">
        <v>273</v>
      </c>
      <c r="D89" s="136">
        <f>D27*1000/'Inflation GDP Population'!B$28</f>
        <v>162.4715049</v>
      </c>
      <c r="E89" s="136">
        <f>E27*1000/'Inflation GDP Population'!C$28</f>
        <v>196.9229477</v>
      </c>
      <c r="F89" s="136">
        <f>F27*1000/'Inflation GDP Population'!D$28</f>
        <v>200.3360263</v>
      </c>
      <c r="G89" s="136">
        <f>G27*1000/'Inflation GDP Population'!E$28</f>
        <v>278.4743837</v>
      </c>
      <c r="H89" s="136">
        <f>H27*1000/'Inflation GDP Population'!F$28</f>
        <v>178.2489301</v>
      </c>
      <c r="I89" s="136">
        <f>I27*1000/'Inflation GDP Population'!G$28</f>
        <v>169.8893585</v>
      </c>
      <c r="J89" s="136">
        <f>J27*1000/'Inflation GDP Population'!H$28</f>
        <v>206.8390206</v>
      </c>
      <c r="K89" s="136">
        <f>K27*1000/'Inflation GDP Population'!I$28</f>
        <v>196.0182315</v>
      </c>
      <c r="L89" s="136">
        <f>L27*1000/'Inflation GDP Population'!J$28</f>
        <v>208.094382</v>
      </c>
      <c r="M89" s="136">
        <f>M27*1000/'Inflation GDP Population'!K$28</f>
        <v>160.8888405</v>
      </c>
      <c r="N89" s="136">
        <f>N27*1000/'Inflation GDP Population'!L$28</f>
        <v>184.0100834</v>
      </c>
      <c r="O89" s="136">
        <f>O27*1000/'Inflation GDP Population'!M$28</f>
        <v>199.121843</v>
      </c>
      <c r="P89" s="136">
        <f>P27*1000/'Inflation GDP Population'!N$28</f>
        <v>145.1763885</v>
      </c>
      <c r="Q89" s="136">
        <f>Q27*1000/'Inflation GDP Population'!O$28</f>
        <v>150.729282</v>
      </c>
      <c r="R89" s="136">
        <f>R27*1000/'Inflation GDP Population'!P$28</f>
        <v>162.7823088</v>
      </c>
      <c r="S89" s="136">
        <f>S27*1000/'Inflation GDP Population'!Q$28</f>
        <v>230.6485878</v>
      </c>
      <c r="T89" s="136">
        <f>T27*1000/'Inflation GDP Population'!R$28</f>
        <v>214.0100677</v>
      </c>
      <c r="U89" s="136">
        <f>U27*1000/'Inflation GDP Population'!S$28</f>
        <v>177.5968835</v>
      </c>
      <c r="V89" s="136">
        <f>V27*1000/'Inflation GDP Population'!T$28</f>
        <v>175.2051227</v>
      </c>
      <c r="W89" s="136">
        <f>W27*1000/'Inflation GDP Population'!U$28</f>
        <v>175.1347729</v>
      </c>
      <c r="X89" s="136">
        <f>X27*1000/'Inflation GDP Population'!V$28</f>
        <v>174.3527355</v>
      </c>
      <c r="Y89" s="136">
        <f>Y27*1000/'Inflation GDP Population'!W$28</f>
        <v>174.9315906</v>
      </c>
      <c r="Z89" s="136">
        <f>Z27*1000/'Inflation GDP Population'!X$28</f>
        <v>173.9006765</v>
      </c>
      <c r="AA89" s="136">
        <f>AA27*1000/'Inflation GDP Population'!Y$28</f>
        <v>172.8915227</v>
      </c>
      <c r="AB89" s="136">
        <f>AB27*1000/'Inflation GDP Population'!Z$28</f>
        <v>171.903459</v>
      </c>
      <c r="AC89" s="136">
        <f>AC27*1000/'Inflation GDP Population'!AA$28</f>
        <v>170.9358422</v>
      </c>
      <c r="AD89" s="136">
        <f>AD27*1000/'Inflation GDP Population'!AB$28</f>
        <v>169.9880551</v>
      </c>
      <c r="AE89" s="136">
        <f>AE27*1000/'Inflation GDP Population'!AC$28</f>
        <v>169.0791635</v>
      </c>
      <c r="AF89" s="136">
        <f>AF27*1000/'Inflation GDP Population'!AD$28</f>
        <v>168.1496226</v>
      </c>
      <c r="AG89" s="136">
        <f>AG27*1000/'Inflation GDP Population'!AE$28</f>
        <v>167.257861</v>
      </c>
      <c r="AH89" s="136">
        <f>AH27*1000/'Inflation GDP Population'!AF$28</f>
        <v>166.3836944</v>
      </c>
      <c r="AI89" s="136">
        <f>AI27*1000/'Inflation GDP Population'!AG$28</f>
        <v>172.1345739</v>
      </c>
      <c r="AJ89" s="136">
        <f>AJ27*1000/'Inflation GDP Population'!AH$28</f>
        <v>166.8166385</v>
      </c>
      <c r="AK89" s="136">
        <f>AK27*1000/'Inflation GDP Population'!AI$28</f>
        <v>168.580143</v>
      </c>
      <c r="AL89" s="136">
        <f>AL27*1000/'Inflation GDP Population'!AJ$28</f>
        <v>166.314628</v>
      </c>
      <c r="AM89" s="136">
        <f>AM27*1000/'Inflation GDP Population'!AK$28</f>
        <v>162.8666647</v>
      </c>
      <c r="AN89" s="136">
        <f>AN27*1000/'Inflation GDP Population'!AL$28</f>
        <v>162.2452588</v>
      </c>
      <c r="AO89" s="136">
        <f>AO27*1000/'Inflation GDP Population'!AM$28</f>
        <v>166.4376549</v>
      </c>
      <c r="AP89" s="136">
        <f>AP27*1000/'Inflation GDP Population'!AN$28</f>
        <v>165.8880433</v>
      </c>
      <c r="AQ89" s="136">
        <f>AQ27*1000/'Inflation GDP Population'!AO$28</f>
        <v>162.051358</v>
      </c>
      <c r="AR89" s="136">
        <f>AR27*1000/'Inflation GDP Population'!AP$28</f>
        <v>163.3516687</v>
      </c>
      <c r="AS89" s="136">
        <f>AS27*1000/'Inflation GDP Population'!AQ$28</f>
        <v>158.8866947</v>
      </c>
      <c r="AT89" s="136">
        <f>AT27*1000/'Inflation GDP Population'!AR$28</f>
        <v>159.1445867</v>
      </c>
      <c r="AU89" s="136">
        <f>AU27*1000/'Inflation GDP Population'!AS$28</f>
        <v>165.4047872</v>
      </c>
      <c r="AV89" s="136">
        <f>AV27*1000/'Inflation GDP Population'!AT$28</f>
        <v>158.1094417</v>
      </c>
      <c r="AW89" s="136">
        <f>AW27*1000/'Inflation GDP Population'!AU$28</f>
        <v>174.2920703</v>
      </c>
      <c r="AX89" s="136">
        <f>AX27*1000/'Inflation GDP Population'!AV$28</f>
        <v>156.7136535</v>
      </c>
      <c r="AY89" s="136">
        <f>AY27*1000/'Inflation GDP Population'!AW$28</f>
        <v>154.6170606</v>
      </c>
      <c r="AZ89" s="136">
        <f>AZ27*1000/'Inflation GDP Population'!AX$28</f>
        <v>153.9486996</v>
      </c>
      <c r="BA89" s="136">
        <f>BA27*1000/'Inflation GDP Population'!AY$28</f>
        <v>153.9505982</v>
      </c>
      <c r="BB89" s="136">
        <f>BB27*1000/'Inflation GDP Population'!AZ$28</f>
        <v>152.6121667</v>
      </c>
    </row>
    <row r="90" ht="15.75" customHeight="1">
      <c r="A90" s="135" t="s">
        <v>339</v>
      </c>
      <c r="B90" s="93" t="s">
        <v>332</v>
      </c>
      <c r="C90" s="137" t="s">
        <v>276</v>
      </c>
      <c r="D90" s="138">
        <f>D24*1000/'Inflation GDP Population'!B$23*100</f>
        <v>1.59846886</v>
      </c>
      <c r="E90" s="138">
        <f>E24*1000/'Inflation GDP Population'!C$23*100</f>
        <v>1.64005457</v>
      </c>
      <c r="F90" s="138">
        <f>F24*1000/'Inflation GDP Population'!D$23*100</f>
        <v>1.485046292</v>
      </c>
      <c r="G90" s="138">
        <f>G24*1000/'Inflation GDP Population'!E$23*100</f>
        <v>1.571214299</v>
      </c>
      <c r="H90" s="138">
        <f>H24*1000/'Inflation GDP Population'!F$23*100</f>
        <v>1.709681127</v>
      </c>
      <c r="I90" s="138">
        <f>I24*1000/'Inflation GDP Population'!G$23*100</f>
        <v>1.80898882</v>
      </c>
      <c r="J90" s="138">
        <f>J24*1000/'Inflation GDP Population'!H$23*100</f>
        <v>1.612406325</v>
      </c>
      <c r="K90" s="138">
        <f>K24*1000/'Inflation GDP Population'!I$23*100</f>
        <v>1.690688227</v>
      </c>
      <c r="L90" s="138">
        <f>L24*1000/'Inflation GDP Population'!J$23*100</f>
        <v>2.015958597</v>
      </c>
      <c r="M90" s="138">
        <f>M24*1000/'Inflation GDP Population'!K$23*100</f>
        <v>1.570269428</v>
      </c>
      <c r="N90" s="138">
        <f>N24*1000/'Inflation GDP Population'!L$23*100</f>
        <v>1.523327112</v>
      </c>
      <c r="O90" s="138">
        <f>O24*1000/'Inflation GDP Population'!M$23*100</f>
        <v>1.400912961</v>
      </c>
      <c r="P90" s="138">
        <f>P24*1000/'Inflation GDP Population'!N$23*100</f>
        <v>1.300620605</v>
      </c>
      <c r="Q90" s="138">
        <f>Q24*1000/'Inflation GDP Population'!O$23*100</f>
        <v>1.384010066</v>
      </c>
      <c r="R90" s="138">
        <f>R24*1000/'Inflation GDP Population'!P$23*100</f>
        <v>1.328087557</v>
      </c>
      <c r="S90" s="138">
        <f>S24*1000/'Inflation GDP Population'!Q$23*100</f>
        <v>1.137925694</v>
      </c>
      <c r="T90" s="138">
        <f>T24*1000/'Inflation GDP Population'!R$23*100</f>
        <v>1.028227834</v>
      </c>
      <c r="U90" s="138">
        <f>U24*1000/'Inflation GDP Population'!S$23*100</f>
        <v>0.968492909</v>
      </c>
      <c r="V90" s="138">
        <f>V24*1000/'Inflation GDP Population'!T$23*100</f>
        <v>0.9701365916</v>
      </c>
      <c r="W90" s="138">
        <f>W24*1000/'Inflation GDP Population'!U$23*100</f>
        <v>0.8904488395</v>
      </c>
      <c r="X90" s="138">
        <f>X24*1000/'Inflation GDP Population'!V$23*100</f>
        <v>0.8976179919</v>
      </c>
      <c r="Y90" s="138">
        <f>Y24*1000/'Inflation GDP Population'!W$23*100</f>
        <v>0.8569042196</v>
      </c>
      <c r="Z90" s="138">
        <f>Z24*1000/'Inflation GDP Population'!X$23*100</f>
        <v>0.8800694538</v>
      </c>
      <c r="AA90" s="138">
        <f>AA24*1000/'Inflation GDP Population'!Y$23*100</f>
        <v>0.8531634557</v>
      </c>
      <c r="AB90" s="138">
        <f>AB24*1000/'Inflation GDP Population'!Z$23*100</f>
        <v>0.8267787627</v>
      </c>
      <c r="AC90" s="138">
        <f>AC24*1000/'Inflation GDP Population'!AA$23*100</f>
        <v>0.8049093342</v>
      </c>
      <c r="AD90" s="138">
        <f>AD24*1000/'Inflation GDP Population'!AB$23*100</f>
        <v>0.7720210156</v>
      </c>
      <c r="AE90" s="138">
        <f>AE24*1000/'Inflation GDP Population'!AC$23*100</f>
        <v>0.7367593379</v>
      </c>
      <c r="AF90" s="138">
        <f>AF24*1000/'Inflation GDP Population'!AD$23*100</f>
        <v>0.7142278026</v>
      </c>
      <c r="AG90" s="138">
        <f>AG24*1000/'Inflation GDP Population'!AE$23*100</f>
        <v>0.6905326007</v>
      </c>
      <c r="AH90" s="138">
        <f>AH24*1000/'Inflation GDP Population'!AF$23*100</f>
        <v>0.6573518425</v>
      </c>
      <c r="AI90" s="138">
        <f>AI24*1000/'Inflation GDP Population'!AG$23*100</f>
        <v>0.6314230476</v>
      </c>
      <c r="AJ90" s="138">
        <f>AJ24*1000/'Inflation GDP Population'!AH$23*100</f>
        <v>0.6120982938</v>
      </c>
      <c r="AK90" s="138">
        <f>AK24*1000/'Inflation GDP Population'!AI$23*100</f>
        <v>0.5940019547</v>
      </c>
      <c r="AL90" s="138">
        <f>AL24*1000/'Inflation GDP Population'!AJ$23*100</f>
        <v>0.5701536527</v>
      </c>
      <c r="AM90" s="138">
        <f>AM24*1000/'Inflation GDP Population'!AK$23*100</f>
        <v>0.5508099686</v>
      </c>
      <c r="AN90" s="138">
        <f>AN24*1000/'Inflation GDP Population'!AL$23*100</f>
        <v>0.529794522</v>
      </c>
      <c r="AO90" s="138">
        <f>AO24*1000/'Inflation GDP Population'!AM$23*100</f>
        <v>0.5094486887</v>
      </c>
      <c r="AP90" s="138">
        <f>AP24*1000/'Inflation GDP Population'!AN$23*100</f>
        <v>0.4899251826</v>
      </c>
      <c r="AQ90" s="138">
        <f>AQ24*1000/'Inflation GDP Population'!AO$23*100</f>
        <v>0.4715120952</v>
      </c>
      <c r="AR90" s="138">
        <f>AR24*1000/'Inflation GDP Population'!AP$23*100</f>
        <v>0.4549640101</v>
      </c>
      <c r="AS90" s="138">
        <f>AS24*1000/'Inflation GDP Population'!AQ$23*100</f>
        <v>0.4367647067</v>
      </c>
      <c r="AT90" s="138">
        <f>AT24*1000/'Inflation GDP Population'!AR$23*100</f>
        <v>0.4199973684</v>
      </c>
      <c r="AU90" s="138">
        <f>AU24*1000/'Inflation GDP Population'!AS$23*100</f>
        <v>0.4046371813</v>
      </c>
      <c r="AV90" s="138">
        <f>AV24*1000/'Inflation GDP Population'!AT$23*100</f>
        <v>0.3901114523</v>
      </c>
      <c r="AW90" s="138">
        <f>AW24*1000/'Inflation GDP Population'!AU$23*100</f>
        <v>0.3757783572</v>
      </c>
      <c r="AX90" s="138">
        <f>AX24*1000/'Inflation GDP Population'!AV$23*100</f>
        <v>0.3611560437</v>
      </c>
      <c r="AY90" s="138">
        <f>AY24*1000/'Inflation GDP Population'!AW$23*100</f>
        <v>0.3476235394</v>
      </c>
      <c r="AZ90" s="138">
        <f>AZ24*1000/'Inflation GDP Population'!AX$23*100</f>
        <v>0.3356315376</v>
      </c>
      <c r="BA90" s="138">
        <f>BA24*1000/'Inflation GDP Population'!AY$23*100</f>
        <v>0.3227054052</v>
      </c>
      <c r="BB90" s="138">
        <f>BB24*1000/'Inflation GDP Population'!AZ$23*100</f>
        <v>0.3103105694</v>
      </c>
    </row>
    <row r="91" ht="15.75" customHeight="1">
      <c r="A91" s="135" t="s">
        <v>340</v>
      </c>
      <c r="B91" s="93" t="s">
        <v>334</v>
      </c>
      <c r="C91" s="137" t="s">
        <v>276</v>
      </c>
      <c r="D91" s="138">
        <f>D25*1000/'Inflation GDP Population'!B$23*100</f>
        <v>1.439552267</v>
      </c>
      <c r="E91" s="138">
        <f>E25*1000/'Inflation GDP Population'!C$23*100</f>
        <v>1.4177338</v>
      </c>
      <c r="F91" s="138">
        <f>F25*1000/'Inflation GDP Population'!D$23*100</f>
        <v>1.062266572</v>
      </c>
      <c r="G91" s="138">
        <f>G25*1000/'Inflation GDP Population'!E$23*100</f>
        <v>0.6741330924</v>
      </c>
      <c r="H91" s="138">
        <f>H25*1000/'Inflation GDP Population'!F$23*100</f>
        <v>0.5037970757</v>
      </c>
      <c r="I91" s="138">
        <f>I25*1000/'Inflation GDP Population'!G$23*100</f>
        <v>0.4683973225</v>
      </c>
      <c r="J91" s="138">
        <f>J25*1000/'Inflation GDP Population'!H$23*100</f>
        <v>0.2319507241</v>
      </c>
      <c r="K91" s="138">
        <f>K25*1000/'Inflation GDP Population'!I$23*100</f>
        <v>0.2689396422</v>
      </c>
      <c r="L91" s="138">
        <f>L25*1000/'Inflation GDP Population'!J$23*100</f>
        <v>0.2799769725</v>
      </c>
      <c r="M91" s="138">
        <f>M25*1000/'Inflation GDP Population'!K$23*100</f>
        <v>0.2647534494</v>
      </c>
      <c r="N91" s="138">
        <f>N25*1000/'Inflation GDP Population'!L$23*100</f>
        <v>0.6050558022</v>
      </c>
      <c r="O91" s="138">
        <f>O25*1000/'Inflation GDP Population'!M$23*100</f>
        <v>1.039801636</v>
      </c>
      <c r="P91" s="138">
        <f>P25*1000/'Inflation GDP Population'!N$23*100</f>
        <v>0.5554492605</v>
      </c>
      <c r="Q91" s="138">
        <f>Q25*1000/'Inflation GDP Population'!O$23*100</f>
        <v>0.6033508785</v>
      </c>
      <c r="R91" s="138">
        <f>R25*1000/'Inflation GDP Population'!P$23*100</f>
        <v>0.3181317919</v>
      </c>
      <c r="S91" s="138">
        <f>S25*1000/'Inflation GDP Population'!Q$23*100</f>
        <v>0.8286257513</v>
      </c>
      <c r="T91" s="138">
        <f>T25*1000/'Inflation GDP Population'!R$23*100</f>
        <v>0.5512122458</v>
      </c>
      <c r="U91" s="138">
        <f>U25*1000/'Inflation GDP Population'!S$23*100</f>
        <v>0.3577269233</v>
      </c>
      <c r="V91" s="138">
        <f>V25*1000/'Inflation GDP Population'!T$23*100</f>
        <v>0.4065172318</v>
      </c>
      <c r="W91" s="138">
        <f>W25*1000/'Inflation GDP Population'!U$23*100</f>
        <v>0.4147893005</v>
      </c>
      <c r="X91" s="138">
        <f>X25*1000/'Inflation GDP Population'!V$23*100</f>
        <v>0.6244428915</v>
      </c>
      <c r="Y91" s="138">
        <f>Y25*1000/'Inflation GDP Population'!W$23*100</f>
        <v>0.4068833188</v>
      </c>
      <c r="Z91" s="138">
        <f>Z25*1000/'Inflation GDP Population'!X$23*100</f>
        <v>0.4388157452</v>
      </c>
      <c r="AA91" s="138">
        <f>AA25*1000/'Inflation GDP Population'!Y$23*100</f>
        <v>0.4084827807</v>
      </c>
      <c r="AB91" s="138">
        <f>AB25*1000/'Inflation GDP Population'!Z$23*100</f>
        <v>0.384892138</v>
      </c>
      <c r="AC91" s="138">
        <f>AC25*1000/'Inflation GDP Population'!AA$23*100</f>
        <v>0.3606074666</v>
      </c>
      <c r="AD91" s="138">
        <f>AD25*1000/'Inflation GDP Population'!AB$23*100</f>
        <v>0.4192477544</v>
      </c>
      <c r="AE91" s="138">
        <f>AE25*1000/'Inflation GDP Population'!AC$23*100</f>
        <v>0.3636955644</v>
      </c>
      <c r="AF91" s="138">
        <f>AF25*1000/'Inflation GDP Population'!AD$23*100</f>
        <v>0.2560825999</v>
      </c>
      <c r="AG91" s="138">
        <f>AG25*1000/'Inflation GDP Population'!AE$23*100</f>
        <v>0.2629176721</v>
      </c>
      <c r="AH91" s="138">
        <f>AH25*1000/'Inflation GDP Population'!AF$23*100</f>
        <v>0.2593553612</v>
      </c>
      <c r="AI91" s="138">
        <f>AI25*1000/'Inflation GDP Population'!AG$23*100</f>
        <v>0.2447804887</v>
      </c>
      <c r="AJ91" s="138">
        <f>AJ25*1000/'Inflation GDP Population'!AH$23*100</f>
        <v>0.1839754544</v>
      </c>
      <c r="AK91" s="138">
        <f>AK25*1000/'Inflation GDP Population'!AI$23*100</f>
        <v>0.1396014977</v>
      </c>
      <c r="AL91" s="138">
        <f>AL25*1000/'Inflation GDP Population'!AJ$23*100</f>
        <v>0.08404220727</v>
      </c>
      <c r="AM91" s="138">
        <f>AM25*1000/'Inflation GDP Population'!AK$23*100</f>
        <v>0.1478033956</v>
      </c>
      <c r="AN91" s="138">
        <f>AN25*1000/'Inflation GDP Population'!AL$23*100</f>
        <v>0.4203270522</v>
      </c>
      <c r="AO91" s="138">
        <f>AO25*1000/'Inflation GDP Population'!AM$23*100</f>
        <v>0.5328152889</v>
      </c>
      <c r="AP91" s="138">
        <f>AP25*1000/'Inflation GDP Population'!AN$23*100</f>
        <v>0.4696505307</v>
      </c>
      <c r="AQ91" s="138">
        <f>AQ25*1000/'Inflation GDP Population'!AO$23*100</f>
        <v>0.2704570021</v>
      </c>
      <c r="AR91" s="138">
        <f>AR25*1000/'Inflation GDP Population'!AP$23*100</f>
        <v>0.1865534166</v>
      </c>
      <c r="AS91" s="138">
        <f>AS25*1000/'Inflation GDP Population'!AQ$23*100</f>
        <v>0.2367791583</v>
      </c>
      <c r="AT91" s="138">
        <f>AT25*1000/'Inflation GDP Population'!AR$23*100</f>
        <v>0.4688916448</v>
      </c>
      <c r="AU91" s="138">
        <f>AU25*1000/'Inflation GDP Population'!AS$23*100</f>
        <v>0.4808812905</v>
      </c>
      <c r="AV91" s="138">
        <f>AV25*1000/'Inflation GDP Population'!AT$23*100</f>
        <v>0.6234185724</v>
      </c>
      <c r="AW91" s="138">
        <f>AW25*1000/'Inflation GDP Population'!AU$23*100</f>
        <v>0.5668685171</v>
      </c>
      <c r="AX91" s="138">
        <f>AX25*1000/'Inflation GDP Population'!AV$23*100</f>
        <v>0.5562601063</v>
      </c>
      <c r="AY91" s="138">
        <f>AY25*1000/'Inflation GDP Population'!AW$23*100</f>
        <v>0.5465851903</v>
      </c>
      <c r="AZ91" s="138">
        <f>AZ25*1000/'Inflation GDP Population'!AX$23*100</f>
        <v>0.2581322448</v>
      </c>
      <c r="BA91" s="138">
        <f>BA25*1000/'Inflation GDP Population'!AY$23*100</f>
        <v>0.2430845726</v>
      </c>
      <c r="BB91" s="138">
        <f>BB25*1000/'Inflation GDP Population'!AZ$23*100</f>
        <v>0.01024490996</v>
      </c>
    </row>
    <row r="92" ht="15.75" customHeight="1">
      <c r="A92" s="135" t="s">
        <v>341</v>
      </c>
      <c r="B92" s="123" t="s">
        <v>336</v>
      </c>
      <c r="C92" s="137" t="s">
        <v>276</v>
      </c>
      <c r="D92" s="138">
        <f>D26*1000/'Inflation GDP Population'!B$23*100</f>
        <v>0.4368482616</v>
      </c>
      <c r="E92" s="138">
        <f>E26*1000/'Inflation GDP Population'!C$23*100</f>
        <v>0.4225101842</v>
      </c>
      <c r="F92" s="138">
        <f>F26*1000/'Inflation GDP Population'!D$23*100</f>
        <v>0.4371105736</v>
      </c>
      <c r="G92" s="138">
        <f>G26*1000/'Inflation GDP Population'!E$23*100</f>
        <v>0.4444559977</v>
      </c>
      <c r="H92" s="138">
        <f>H26*1000/'Inflation GDP Population'!F$23*100</f>
        <v>0.4457676454</v>
      </c>
      <c r="I92" s="138">
        <f>I26*1000/'Inflation GDP Population'!G$23*100</f>
        <v>0.4100915932</v>
      </c>
      <c r="J92" s="138">
        <f>J26*1000/'Inflation GDP Population'!H$23*100</f>
        <v>0.4043119569</v>
      </c>
      <c r="K92" s="138">
        <f>K26*1000/'Inflation GDP Population'!I$23*100</f>
        <v>0.3912397467</v>
      </c>
      <c r="L92" s="138">
        <f>L26*1000/'Inflation GDP Population'!J$23*100</f>
        <v>0.4043787697</v>
      </c>
      <c r="M92" s="138">
        <f>M26*1000/'Inflation GDP Population'!K$23*100</f>
        <v>0.44758529</v>
      </c>
      <c r="N92" s="138">
        <f>N26*1000/'Inflation GDP Population'!L$23*100</f>
        <v>0.4651314977</v>
      </c>
      <c r="O92" s="138">
        <f>O26*1000/'Inflation GDP Population'!M$23*100</f>
        <v>0.4614010187</v>
      </c>
      <c r="P92" s="138">
        <f>P26*1000/'Inflation GDP Population'!N$23*100</f>
        <v>0.4734344659</v>
      </c>
      <c r="Q92" s="138">
        <f>Q26*1000/'Inflation GDP Population'!O$23*100</f>
        <v>0.4740032413</v>
      </c>
      <c r="R92" s="138">
        <f>R26*1000/'Inflation GDP Population'!P$23*100</f>
        <v>0.4407632438</v>
      </c>
      <c r="S92" s="138">
        <f>S26*1000/'Inflation GDP Population'!Q$23*100</f>
        <v>0.435366246</v>
      </c>
      <c r="T92" s="138">
        <f>T26*1000/'Inflation GDP Population'!R$23*100</f>
        <v>0.4443333455</v>
      </c>
      <c r="U92" s="138">
        <f>U26*1000/'Inflation GDP Population'!S$23*100</f>
        <v>0.4116922605</v>
      </c>
      <c r="V92" s="138">
        <f>V26*1000/'Inflation GDP Population'!T$23*100</f>
        <v>0.3905590888</v>
      </c>
      <c r="W92" s="138">
        <f>W26*1000/'Inflation GDP Population'!U$23*100</f>
        <v>0.395785695</v>
      </c>
      <c r="X92" s="138">
        <f>X26*1000/'Inflation GDP Population'!V$23*100</f>
        <v>0.3928905952</v>
      </c>
      <c r="Y92" s="138">
        <f>Y26*1000/'Inflation GDP Population'!W$23*100</f>
        <v>0.3853723752</v>
      </c>
      <c r="Z92" s="138">
        <f>Z26*1000/'Inflation GDP Population'!X$23*100</f>
        <v>0.374224593</v>
      </c>
      <c r="AA92" s="138">
        <f>AA26*1000/'Inflation GDP Population'!Y$23*100</f>
        <v>0.363362338</v>
      </c>
      <c r="AB92" s="138">
        <f>AB26*1000/'Inflation GDP Population'!Z$23*100</f>
        <v>0.3527787647</v>
      </c>
      <c r="AC92" s="138">
        <f>AC26*1000/'Inflation GDP Population'!AA$23*100</f>
        <v>0.342467185</v>
      </c>
      <c r="AD92" s="138">
        <f>AD26*1000/'Inflation GDP Population'!AB$23*100</f>
        <v>0.3324210649</v>
      </c>
      <c r="AE92" s="138">
        <f>AE26*1000/'Inflation GDP Population'!AC$23*100</f>
        <v>0.3226340206</v>
      </c>
      <c r="AF92" s="138">
        <f>AF26*1000/'Inflation GDP Population'!AD$23*100</f>
        <v>0.3130998156</v>
      </c>
      <c r="AG92" s="138">
        <f>AG26*1000/'Inflation GDP Population'!AE$23*100</f>
        <v>0.3038123572</v>
      </c>
      <c r="AH92" s="138">
        <f>AH26*1000/'Inflation GDP Population'!AF$23*100</f>
        <v>0.2947656932</v>
      </c>
      <c r="AI92" s="138">
        <f>AI26*1000/'Inflation GDP Population'!AG$23*100</f>
        <v>0.285954009</v>
      </c>
      <c r="AJ92" s="138">
        <f>AJ26*1000/'Inflation GDP Population'!AH$23*100</f>
        <v>0.2773716241</v>
      </c>
      <c r="AK92" s="138">
        <f>AK26*1000/'Inflation GDP Population'!AI$23*100</f>
        <v>0.2690129897</v>
      </c>
      <c r="AL92" s="138">
        <f>AL26*1000/'Inflation GDP Population'!AJ$23*100</f>
        <v>0.260872685</v>
      </c>
      <c r="AM92" s="138">
        <f>AM26*1000/'Inflation GDP Population'!AK$23*100</f>
        <v>0.2529454152</v>
      </c>
      <c r="AN92" s="138">
        <f>AN26*1000/'Inflation GDP Population'!AL$23*100</f>
        <v>0.2452260077</v>
      </c>
      <c r="AO92" s="138">
        <f>AO26*1000/'Inflation GDP Population'!AM$23*100</f>
        <v>0.2377094102</v>
      </c>
      <c r="AP92" s="138">
        <f>AP26*1000/'Inflation GDP Population'!AN$23*100</f>
        <v>0.2303906876</v>
      </c>
      <c r="AQ92" s="138">
        <f>AQ26*1000/'Inflation GDP Population'!AO$23*100</f>
        <v>0.2232650193</v>
      </c>
      <c r="AR92" s="138">
        <f>AR26*1000/'Inflation GDP Population'!AP$23*100</f>
        <v>0.2163276967</v>
      </c>
      <c r="AS92" s="138">
        <f>AS26*1000/'Inflation GDP Population'!AQ$23*100</f>
        <v>0.2095741208</v>
      </c>
      <c r="AT92" s="138">
        <f>AT26*1000/'Inflation GDP Population'!AR$23*100</f>
        <v>0.2029997998</v>
      </c>
      <c r="AU92" s="138">
        <f>AU26*1000/'Inflation GDP Population'!AS$23*100</f>
        <v>0.1966003462</v>
      </c>
      <c r="AV92" s="138">
        <f>AV26*1000/'Inflation GDP Population'!AT$23*100</f>
        <v>0.190371475</v>
      </c>
      <c r="AW92" s="138">
        <f>AW26*1000/'Inflation GDP Population'!AU$23*100</f>
        <v>0.184309001</v>
      </c>
      <c r="AX92" s="138">
        <f>AX26*1000/'Inflation GDP Population'!AV$23*100</f>
        <v>0.178408837</v>
      </c>
      <c r="AY92" s="138">
        <f>AY26*1000/'Inflation GDP Population'!AW$23*100</f>
        <v>0.1726669909</v>
      </c>
      <c r="AZ92" s="138">
        <f>AZ26*1000/'Inflation GDP Population'!AX$23*100</f>
        <v>0.1670795642</v>
      </c>
      <c r="BA92" s="138">
        <f>BA26*1000/'Inflation GDP Population'!AY$23*100</f>
        <v>0.1616427497</v>
      </c>
      <c r="BB92" s="138">
        <f>BB26*1000/'Inflation GDP Population'!AZ$23*100</f>
        <v>0.1563528291</v>
      </c>
    </row>
    <row r="93" ht="15.75" customHeight="1">
      <c r="A93" s="135" t="s">
        <v>342</v>
      </c>
      <c r="B93" s="123" t="s">
        <v>338</v>
      </c>
      <c r="C93" s="137" t="s">
        <v>276</v>
      </c>
      <c r="D93" s="138">
        <f>D27*1000/'Inflation GDP Population'!B$23*100</f>
        <v>0.3737315483</v>
      </c>
      <c r="E93" s="138">
        <f>E27*1000/'Inflation GDP Population'!C$23*100</f>
        <v>0.4553225038</v>
      </c>
      <c r="F93" s="138">
        <f>F27*1000/'Inflation GDP Population'!D$23*100</f>
        <v>0.459996108</v>
      </c>
      <c r="G93" s="138">
        <f>G27*1000/'Inflation GDP Population'!E$23*100</f>
        <v>0.6163522807</v>
      </c>
      <c r="H93" s="138">
        <f>H27*1000/'Inflation GDP Population'!F$23*100</f>
        <v>0.3849836103</v>
      </c>
      <c r="I93" s="138">
        <f>I27*1000/'Inflation GDP Population'!G$23*100</f>
        <v>0.3546481869</v>
      </c>
      <c r="J93" s="138">
        <f>J27*1000/'Inflation GDP Population'!H$23*100</f>
        <v>0.4240886042</v>
      </c>
      <c r="K93" s="138">
        <f>K27*1000/'Inflation GDP Population'!I$23*100</f>
        <v>0.400116616</v>
      </c>
      <c r="L93" s="138">
        <f>L27*1000/'Inflation GDP Population'!J$23*100</f>
        <v>0.4398518074</v>
      </c>
      <c r="M93" s="138">
        <f>M27*1000/'Inflation GDP Population'!K$23*100</f>
        <v>0.3645576538</v>
      </c>
      <c r="N93" s="138">
        <f>N27*1000/'Inflation GDP Population'!L$23*100</f>
        <v>0.4187922086</v>
      </c>
      <c r="O93" s="138">
        <f>O27*1000/'Inflation GDP Population'!M$23*100</f>
        <v>0.4499423928</v>
      </c>
      <c r="P93" s="138">
        <f>P27*1000/'Inflation GDP Population'!N$23*100</f>
        <v>0.3271213359</v>
      </c>
      <c r="Q93" s="138">
        <f>Q27*1000/'Inflation GDP Population'!O$23*100</f>
        <v>0.3415283037</v>
      </c>
      <c r="R93" s="138">
        <f>R27*1000/'Inflation GDP Population'!P$23*100</f>
        <v>0.3664094639</v>
      </c>
      <c r="S93" s="138">
        <f>S27*1000/'Inflation GDP Population'!Q$23*100</f>
        <v>0.5151912809</v>
      </c>
      <c r="T93" s="138">
        <f>T27*1000/'Inflation GDP Population'!R$23*100</f>
        <v>0.4721090363</v>
      </c>
      <c r="U93" s="138">
        <f>U27*1000/'Inflation GDP Population'!S$23*100</f>
        <v>0.3849648315</v>
      </c>
      <c r="V93" s="138">
        <f>V27*1000/'Inflation GDP Population'!T$23*100</f>
        <v>0.3707562403</v>
      </c>
      <c r="W93" s="138">
        <f>W27*1000/'Inflation GDP Population'!U$23*100</f>
        <v>0.3624417975</v>
      </c>
      <c r="X93" s="138">
        <f>X27*1000/'Inflation GDP Population'!V$23*100</f>
        <v>0.3557489278</v>
      </c>
      <c r="Y93" s="138">
        <f>Y27*1000/'Inflation GDP Population'!W$23*100</f>
        <v>0.3537669748</v>
      </c>
      <c r="Z93" s="138">
        <f>Z27*1000/'Inflation GDP Population'!X$23*100</f>
        <v>0.3485264515</v>
      </c>
      <c r="AA93" s="138">
        <f>AA27*1000/'Inflation GDP Population'!Y$23*100</f>
        <v>0.3433569498</v>
      </c>
      <c r="AB93" s="138">
        <f>AB27*1000/'Inflation GDP Population'!Z$23*100</f>
        <v>0.3382576706</v>
      </c>
      <c r="AC93" s="138">
        <f>AC27*1000/'Inflation GDP Population'!AA$23*100</f>
        <v>0.3332278194</v>
      </c>
      <c r="AD93" s="138">
        <f>AD27*1000/'Inflation GDP Population'!AB$23*100</f>
        <v>0.3282666062</v>
      </c>
      <c r="AE93" s="138">
        <f>AE27*1000/'Inflation GDP Population'!AC$23*100</f>
        <v>0.3234108485</v>
      </c>
      <c r="AF93" s="138">
        <f>AF27*1000/'Inflation GDP Population'!AD$23*100</f>
        <v>0.3185469587</v>
      </c>
      <c r="AG93" s="138">
        <f>AG27*1000/'Inflation GDP Population'!AE$23*100</f>
        <v>0.3137869691</v>
      </c>
      <c r="AH93" s="138">
        <f>AH27*1000/'Inflation GDP Population'!AF$23*100</f>
        <v>0.3090925071</v>
      </c>
      <c r="AI93" s="138">
        <f>AI27*1000/'Inflation GDP Population'!AG$23*100</f>
        <v>0.31637219</v>
      </c>
      <c r="AJ93" s="138">
        <f>AJ27*1000/'Inflation GDP Population'!AH$23*100</f>
        <v>0.303311088</v>
      </c>
      <c r="AK93" s="138">
        <f>AK27*1000/'Inflation GDP Population'!AI$23*100</f>
        <v>0.3032081756</v>
      </c>
      <c r="AL93" s="138">
        <f>AL27*1000/'Inflation GDP Population'!AJ$23*100</f>
        <v>0.2958815715</v>
      </c>
      <c r="AM93" s="138">
        <f>AM27*1000/'Inflation GDP Population'!AK$23*100</f>
        <v>0.2865765283</v>
      </c>
      <c r="AN93" s="138">
        <f>AN27*1000/'Inflation GDP Population'!AL$23*100</f>
        <v>0.2823383594</v>
      </c>
      <c r="AO93" s="138">
        <f>AO27*1000/'Inflation GDP Population'!AM$23*100</f>
        <v>0.2864230457</v>
      </c>
      <c r="AP93" s="138">
        <f>AP27*1000/'Inflation GDP Population'!AN$23*100</f>
        <v>0.282292611</v>
      </c>
      <c r="AQ93" s="138">
        <f>AQ27*1000/'Inflation GDP Population'!AO$23*100</f>
        <v>0.2726686554</v>
      </c>
      <c r="AR93" s="138">
        <f>AR27*1000/'Inflation GDP Population'!AP$23*100</f>
        <v>0.2717532734</v>
      </c>
      <c r="AS93" s="138">
        <f>AS27*1000/'Inflation GDP Population'!AQ$23*100</f>
        <v>0.2615633687</v>
      </c>
      <c r="AT93" s="138">
        <f>AT27*1000/'Inflation GDP Population'!AR$23*100</f>
        <v>0.2592293565</v>
      </c>
      <c r="AU93" s="138">
        <f>AU27*1000/'Inflation GDP Population'!AS$23*100</f>
        <v>0.2665684026</v>
      </c>
      <c r="AV93" s="138">
        <f>AV27*1000/'Inflation GDP Population'!AT$23*100</f>
        <v>0.2520882818</v>
      </c>
      <c r="AW93" s="138">
        <f>AW27*1000/'Inflation GDP Population'!AU$23*100</f>
        <v>0.2748990941</v>
      </c>
      <c r="AX93" s="138">
        <f>AX27*1000/'Inflation GDP Population'!AV$23*100</f>
        <v>0.2444952864</v>
      </c>
      <c r="AY93" s="138">
        <f>AY27*1000/'Inflation GDP Population'!AW$23*100</f>
        <v>0.2385924821</v>
      </c>
      <c r="AZ93" s="138">
        <f>AZ27*1000/'Inflation GDP Population'!AX$23*100</f>
        <v>0.234952092</v>
      </c>
      <c r="BA93" s="138">
        <f>BA27*1000/'Inflation GDP Population'!AY$23*100</f>
        <v>0.2323578874</v>
      </c>
      <c r="BB93" s="138">
        <f>BB27*1000/'Inflation GDP Population'!AZ$23*100</f>
        <v>0.2277756335</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931.7</v>
      </c>
      <c r="Y6" s="145">
        <f>'Assumptions (Coal)'!X53</f>
        <v>818.1</v>
      </c>
      <c r="Z6" s="145">
        <f>'Assumptions (Coal)'!Y53</f>
        <v>0</v>
      </c>
      <c r="AA6" s="145">
        <f>'Assumptions (Coal)'!Z53</f>
        <v>0</v>
      </c>
      <c r="AB6" s="145">
        <f>'Assumptions (Coal)'!AA53</f>
        <v>0</v>
      </c>
      <c r="AC6" s="145">
        <f>'Assumptions (Coal)'!AB53</f>
        <v>803.1</v>
      </c>
      <c r="AD6" s="145">
        <f>'Assumptions (Coal)'!AC53</f>
        <v>803.1</v>
      </c>
      <c r="AE6" s="145">
        <f>'Assumptions (Coal)'!AD53</f>
        <v>1172.1</v>
      </c>
      <c r="AF6" s="145">
        <f>'Assumptions (Coal)'!AE53</f>
        <v>0</v>
      </c>
      <c r="AG6" s="145">
        <f>'Assumptions (Coal)'!AF53</f>
        <v>0</v>
      </c>
      <c r="AH6" s="145">
        <f>'Assumptions (Coal)'!AG53</f>
        <v>614.9</v>
      </c>
      <c r="AI6" s="145">
        <f>'Assumptions (Coal)'!AH53</f>
        <v>723.2</v>
      </c>
      <c r="AJ6" s="145">
        <f>'Assumptions (Coal)'!AI53</f>
        <v>414</v>
      </c>
      <c r="AK6" s="145">
        <f>'Assumptions (Coal)'!AJ53</f>
        <v>555</v>
      </c>
      <c r="AL6" s="145">
        <f>'Assumptions (Coal)'!AK53</f>
        <v>0</v>
      </c>
      <c r="AM6" s="145">
        <f>'Assumptions (Coal)'!AL53</f>
        <v>257</v>
      </c>
      <c r="AN6" s="145">
        <f>'Assumptions (Coal)'!AM53</f>
        <v>424.8</v>
      </c>
      <c r="AO6" s="145">
        <f>'Assumptions (Coal)'!AN53</f>
        <v>0</v>
      </c>
      <c r="AP6" s="145">
        <f>'Assumptions (Coal)'!AO53</f>
        <v>0</v>
      </c>
      <c r="AQ6" s="145">
        <f>'Assumptions (Coal)'!AP53</f>
        <v>0</v>
      </c>
      <c r="AR6" s="145">
        <f>'Assumptions (Coal)'!AQ53</f>
        <v>0</v>
      </c>
      <c r="AS6" s="145">
        <f>'Assumptions (Coal)'!AR53</f>
        <v>424.8</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7926.3</v>
      </c>
      <c r="Y7" s="148">
        <f>X7-'Assumptions (Coal)'!X53+X18</f>
        <v>7807.76125</v>
      </c>
      <c r="Z7" s="148">
        <f>Y7-'Assumptions (Coal)'!Y53+Y18</f>
        <v>8393.7225</v>
      </c>
      <c r="AA7" s="148">
        <f>Z7-'Assumptions (Coal)'!Z53+Z18</f>
        <v>8393.7225</v>
      </c>
      <c r="AB7" s="148">
        <f>AA7-'Assumptions (Coal)'!AA53+AA18</f>
        <v>8393.7225</v>
      </c>
      <c r="AC7" s="148">
        <f>AB7-'Assumptions (Coal)'!AB53+AB18</f>
        <v>7590.6225</v>
      </c>
      <c r="AD7" s="148">
        <f>AC7-'Assumptions (Coal)'!AC53+AC18</f>
        <v>6787.5225</v>
      </c>
      <c r="AE7" s="148">
        <f>AD7-'Assumptions (Coal)'!AD53+AD18</f>
        <v>6060.928751</v>
      </c>
      <c r="AF7" s="148">
        <f>AE7-'Assumptions (Coal)'!AE53+AE18</f>
        <v>7000.890001</v>
      </c>
      <c r="AG7" s="148">
        <f>AF7-'Assumptions (Coal)'!AF53+AF18</f>
        <v>7000.890001</v>
      </c>
      <c r="AH7" s="148">
        <f>AG7-'Assumptions (Coal)'!AG53+AG18</f>
        <v>6385.990001</v>
      </c>
      <c r="AI7" s="148">
        <f>AH7-'Assumptions (Coal)'!AH53+AH18</f>
        <v>5662.790001</v>
      </c>
      <c r="AJ7" s="148">
        <f>AI7-'Assumptions (Coal)'!AI53+AI18</f>
        <v>5658.335001</v>
      </c>
      <c r="AK7" s="148">
        <f>AJ7-'Assumptions (Coal)'!AJ53+AJ18</f>
        <v>5285.196251</v>
      </c>
      <c r="AL7" s="148">
        <f>AK7-'Assumptions (Coal)'!AK53+AK18</f>
        <v>5608.057501</v>
      </c>
      <c r="AM7" s="148">
        <f>AL7-'Assumptions (Coal)'!AL53+AL18</f>
        <v>5351.057501</v>
      </c>
      <c r="AN7" s="148">
        <f>AM7-'Assumptions (Coal)'!AM53+AM18</f>
        <v>4926.257501</v>
      </c>
      <c r="AO7" s="148">
        <f>AN7-'Assumptions (Coal)'!AN53+AN18</f>
        <v>4926.257501</v>
      </c>
      <c r="AP7" s="148">
        <f>AO7-'Assumptions (Coal)'!AO53+AO18</f>
        <v>4926.257501</v>
      </c>
      <c r="AQ7" s="148">
        <f>AP7-'Assumptions (Coal)'!AP53+AP18</f>
        <v>4926.257501</v>
      </c>
      <c r="AR7" s="148">
        <f>AQ7-'Assumptions (Coal)'!AQ53+AQ18</f>
        <v>4926.257501</v>
      </c>
      <c r="AS7" s="148">
        <f>AR7-'Assumptions (Coal)'!AR53+AR18</f>
        <v>4501.457501</v>
      </c>
      <c r="AT7" s="148">
        <f>AS7-'Assumptions (Coal)'!AS53+AS18</f>
        <v>4501.457501</v>
      </c>
      <c r="AU7" s="148">
        <f>AT7-'Assumptions (Coal)'!AT53+AT18</f>
        <v>4501.457501</v>
      </c>
      <c r="AV7" s="148">
        <f>AU7-'Assumptions (Coal)'!AU53+AU18</f>
        <v>4501.457501</v>
      </c>
      <c r="AW7" s="148">
        <f>AV7-'Assumptions (Coal)'!AV53+AV18</f>
        <v>4501.457501</v>
      </c>
      <c r="AX7" s="148">
        <f>AW7-'Assumptions (Coal)'!AW53+AW18</f>
        <v>4501.457501</v>
      </c>
      <c r="AY7" s="148">
        <f>AX7-'Assumptions (Coal)'!AX53+AX18</f>
        <v>4501.457501</v>
      </c>
      <c r="AZ7" s="148">
        <f>AY7-'Assumptions (Coal)'!AY53+AY18</f>
        <v>4501.457501</v>
      </c>
      <c r="BA7" s="148">
        <f>AZ7-'Assumptions (Coal)'!AZ53+AZ18</f>
        <v>4501.457501</v>
      </c>
      <c r="BB7" s="148"/>
    </row>
    <row r="8" ht="15.0" customHeight="1">
      <c r="A8" s="149" t="s">
        <v>350</v>
      </c>
      <c r="B8" s="150" t="s">
        <v>149</v>
      </c>
      <c r="C8" s="151">
        <v>9788.1</v>
      </c>
      <c r="D8" s="152">
        <v>9788.1</v>
      </c>
      <c r="E8" s="152">
        <v>9788.1</v>
      </c>
      <c r="F8" s="152">
        <v>9788.1</v>
      </c>
      <c r="G8" s="152">
        <v>9788.1</v>
      </c>
      <c r="H8" s="152">
        <v>9788.1</v>
      </c>
      <c r="I8" s="152">
        <v>10246.2</v>
      </c>
      <c r="J8" s="152">
        <v>10246.2</v>
      </c>
      <c r="K8" s="152">
        <v>10246.2</v>
      </c>
      <c r="L8" s="152">
        <v>10704.3</v>
      </c>
      <c r="M8" s="152">
        <v>10704.3</v>
      </c>
      <c r="N8" s="152">
        <v>10704.3</v>
      </c>
      <c r="O8" s="152">
        <v>10704.3</v>
      </c>
      <c r="P8" s="152">
        <v>10070.9</v>
      </c>
      <c r="Q8" s="152">
        <v>10070.9</v>
      </c>
      <c r="R8" s="152">
        <v>9782.0</v>
      </c>
      <c r="S8" s="152">
        <v>9782.0</v>
      </c>
      <c r="T8" s="152">
        <v>8858.0</v>
      </c>
      <c r="U8" s="152">
        <v>8858.0</v>
      </c>
      <c r="V8" s="153">
        <f t="shared" ref="V8:W8" si="1">U8+V18</f>
        <v>8858</v>
      </c>
      <c r="W8" s="153">
        <f t="shared" si="1"/>
        <v>8858</v>
      </c>
      <c r="X8" s="154">
        <f t="shared" ref="X8:AZ8" si="2">W8+($BA$8-$W$8)/($BA$2-$W$2)</f>
        <v>8625.86125</v>
      </c>
      <c r="Y8" s="154">
        <f t="shared" si="2"/>
        <v>8393.7225</v>
      </c>
      <c r="Z8" s="154">
        <f t="shared" si="2"/>
        <v>8161.58375</v>
      </c>
      <c r="AA8" s="154">
        <f t="shared" si="2"/>
        <v>7929.445</v>
      </c>
      <c r="AB8" s="154">
        <f t="shared" si="2"/>
        <v>7697.30625</v>
      </c>
      <c r="AC8" s="154">
        <f t="shared" si="2"/>
        <v>7465.1675</v>
      </c>
      <c r="AD8" s="154">
        <f t="shared" si="2"/>
        <v>7233.028751</v>
      </c>
      <c r="AE8" s="154">
        <f t="shared" si="2"/>
        <v>7000.890001</v>
      </c>
      <c r="AF8" s="154">
        <f t="shared" si="2"/>
        <v>6768.751251</v>
      </c>
      <c r="AG8" s="154">
        <f t="shared" si="2"/>
        <v>6536.612501</v>
      </c>
      <c r="AH8" s="154">
        <f t="shared" si="2"/>
        <v>6304.473751</v>
      </c>
      <c r="AI8" s="154">
        <f t="shared" si="2"/>
        <v>6072.335001</v>
      </c>
      <c r="AJ8" s="154">
        <f t="shared" si="2"/>
        <v>5840.196251</v>
      </c>
      <c r="AK8" s="154">
        <f t="shared" si="2"/>
        <v>5608.057501</v>
      </c>
      <c r="AL8" s="154">
        <f t="shared" si="2"/>
        <v>5375.918751</v>
      </c>
      <c r="AM8" s="154">
        <f t="shared" si="2"/>
        <v>5143.780001</v>
      </c>
      <c r="AN8" s="154">
        <f t="shared" si="2"/>
        <v>4911.641251</v>
      </c>
      <c r="AO8" s="154">
        <f t="shared" si="2"/>
        <v>4679.502501</v>
      </c>
      <c r="AP8" s="154">
        <f t="shared" si="2"/>
        <v>4447.363752</v>
      </c>
      <c r="AQ8" s="154">
        <f t="shared" si="2"/>
        <v>4215.225002</v>
      </c>
      <c r="AR8" s="154">
        <f t="shared" si="2"/>
        <v>3983.086252</v>
      </c>
      <c r="AS8" s="154">
        <f t="shared" si="2"/>
        <v>3750.947502</v>
      </c>
      <c r="AT8" s="154">
        <f t="shared" si="2"/>
        <v>3518.808752</v>
      </c>
      <c r="AU8" s="154">
        <f t="shared" si="2"/>
        <v>3286.670002</v>
      </c>
      <c r="AV8" s="154">
        <f t="shared" si="2"/>
        <v>3054.531252</v>
      </c>
      <c r="AW8" s="154">
        <f t="shared" si="2"/>
        <v>2822.392502</v>
      </c>
      <c r="AX8" s="154">
        <f t="shared" si="2"/>
        <v>2590.253752</v>
      </c>
      <c r="AY8" s="154">
        <f t="shared" si="2"/>
        <v>2358.115002</v>
      </c>
      <c r="AZ8" s="154">
        <f t="shared" si="2"/>
        <v>2125.976252</v>
      </c>
      <c r="BA8" s="155">
        <f>Inputs!H3</f>
        <v>1893.837502</v>
      </c>
    </row>
    <row r="9">
      <c r="A9" s="149" t="s">
        <v>28</v>
      </c>
      <c r="B9" s="150" t="s">
        <v>150</v>
      </c>
      <c r="C9" s="156">
        <v>70.059083</v>
      </c>
      <c r="D9" s="156">
        <v>68.463681</v>
      </c>
      <c r="E9" s="156">
        <v>65.129511</v>
      </c>
      <c r="F9" s="156">
        <v>66.904253</v>
      </c>
      <c r="G9" s="156">
        <v>69.074455</v>
      </c>
      <c r="H9" s="156">
        <v>70.090782</v>
      </c>
      <c r="I9" s="156">
        <v>70.301863</v>
      </c>
      <c r="J9" s="156">
        <v>68.879009</v>
      </c>
      <c r="K9" s="156">
        <v>70.854493</v>
      </c>
      <c r="L9" s="156">
        <v>68.824125</v>
      </c>
      <c r="M9" s="156">
        <v>69.261596</v>
      </c>
      <c r="N9" s="156">
        <v>70.84316</v>
      </c>
      <c r="O9" s="156">
        <v>65.109714</v>
      </c>
      <c r="P9" s="156">
        <v>67.637647</v>
      </c>
      <c r="Q9" s="156">
        <v>63.020642</v>
      </c>
      <c r="R9" s="156">
        <v>56.606701</v>
      </c>
      <c r="S9" s="156">
        <v>48.768662</v>
      </c>
      <c r="T9" s="156">
        <v>49.810621</v>
      </c>
      <c r="U9" s="156">
        <v>44.146155</v>
      </c>
      <c r="V9" s="157">
        <f t="shared" ref="V9:W9" si="3">U9</f>
        <v>44.146155</v>
      </c>
      <c r="W9" s="157">
        <f t="shared" si="3"/>
        <v>44.146155</v>
      </c>
      <c r="X9" s="154">
        <f t="shared" ref="X9:AZ9" si="4">W9+($BA$9-$W$9)/($BA$2-$W$2)</f>
        <v>43.18699874</v>
      </c>
      <c r="Y9" s="154">
        <f t="shared" si="4"/>
        <v>42.22784249</v>
      </c>
      <c r="Z9" s="154">
        <f t="shared" si="4"/>
        <v>41.26868623</v>
      </c>
      <c r="AA9" s="154">
        <f t="shared" si="4"/>
        <v>40.30952998</v>
      </c>
      <c r="AB9" s="154">
        <f t="shared" si="4"/>
        <v>39.35037372</v>
      </c>
      <c r="AC9" s="154">
        <f t="shared" si="4"/>
        <v>38.39121747</v>
      </c>
      <c r="AD9" s="154">
        <f t="shared" si="4"/>
        <v>37.43206121</v>
      </c>
      <c r="AE9" s="154">
        <f t="shared" si="4"/>
        <v>36.47290496</v>
      </c>
      <c r="AF9" s="154">
        <f t="shared" si="4"/>
        <v>35.5137487</v>
      </c>
      <c r="AG9" s="154">
        <f t="shared" si="4"/>
        <v>34.55459245</v>
      </c>
      <c r="AH9" s="154">
        <f t="shared" si="4"/>
        <v>33.59543619</v>
      </c>
      <c r="AI9" s="154">
        <f t="shared" si="4"/>
        <v>32.63627993</v>
      </c>
      <c r="AJ9" s="154">
        <f t="shared" si="4"/>
        <v>31.67712368</v>
      </c>
      <c r="AK9" s="154">
        <f t="shared" si="4"/>
        <v>30.71796742</v>
      </c>
      <c r="AL9" s="154">
        <f t="shared" si="4"/>
        <v>29.75881117</v>
      </c>
      <c r="AM9" s="154">
        <f t="shared" si="4"/>
        <v>28.79965491</v>
      </c>
      <c r="AN9" s="154">
        <f t="shared" si="4"/>
        <v>27.84049866</v>
      </c>
      <c r="AO9" s="154">
        <f t="shared" si="4"/>
        <v>26.8813424</v>
      </c>
      <c r="AP9" s="154">
        <f t="shared" si="4"/>
        <v>25.92218615</v>
      </c>
      <c r="AQ9" s="154">
        <f t="shared" si="4"/>
        <v>24.96302989</v>
      </c>
      <c r="AR9" s="154">
        <f t="shared" si="4"/>
        <v>24.00387363</v>
      </c>
      <c r="AS9" s="154">
        <f t="shared" si="4"/>
        <v>23.04471738</v>
      </c>
      <c r="AT9" s="154">
        <f t="shared" si="4"/>
        <v>22.08556112</v>
      </c>
      <c r="AU9" s="154">
        <f t="shared" si="4"/>
        <v>21.12640487</v>
      </c>
      <c r="AV9" s="154">
        <f t="shared" si="4"/>
        <v>20.16724861</v>
      </c>
      <c r="AW9" s="154">
        <f t="shared" si="4"/>
        <v>19.20809236</v>
      </c>
      <c r="AX9" s="154">
        <f t="shared" si="4"/>
        <v>18.2489361</v>
      </c>
      <c r="AY9" s="154">
        <f t="shared" si="4"/>
        <v>17.28977985</v>
      </c>
      <c r="AZ9" s="154">
        <f t="shared" si="4"/>
        <v>16.33062359</v>
      </c>
      <c r="BA9" s="155">
        <f>Inputs!I3</f>
        <v>15.37146734</v>
      </c>
    </row>
    <row r="10" ht="15.0" customHeight="1">
      <c r="A10" s="158" t="s">
        <v>31</v>
      </c>
      <c r="B10" s="159" t="s">
        <v>351</v>
      </c>
      <c r="C10" s="160">
        <f>'Assumptions (Coal)'!B25*Model!C8/10^9+'Assumptions (Coal)'!B26*Model!C9/10^3</f>
        <v>0.445557135</v>
      </c>
      <c r="D10" s="160">
        <f>'Assumptions (Coal)'!C25*Model!D8/10^9+'Assumptions (Coal)'!C26*Model!D9/10^3</f>
        <v>0.438692608</v>
      </c>
      <c r="E10" s="160">
        <f>'Assumptions (Coal)'!D25*Model!E8/10^9+'Assumptions (Coal)'!D26*Model!E9/10^3</f>
        <v>0.4251048082</v>
      </c>
      <c r="F10" s="160">
        <f>'Assumptions (Coal)'!E25*Model!F8/10^9+'Assumptions (Coal)'!E26*Model!F9/10^3</f>
        <v>0.4313391968</v>
      </c>
      <c r="G10" s="160">
        <f>'Assumptions (Coal)'!F25*Model!G8/10^9+'Assumptions (Coal)'!F26*Model!G9/10^3</f>
        <v>0.4465544967</v>
      </c>
      <c r="H10" s="160">
        <f>'Assumptions (Coal)'!G25*Model!H8/10^9+'Assumptions (Coal)'!G26*Model!H9/10^3</f>
        <v>0.4636745576</v>
      </c>
      <c r="I10" s="160">
        <f>'Assumptions (Coal)'!H25*Model!I8/10^9+'Assumptions (Coal)'!H26*Model!I9/10^3</f>
        <v>0.4976484975</v>
      </c>
      <c r="J10" s="160">
        <f>'Assumptions (Coal)'!I25*Model!J8/10^9+'Assumptions (Coal)'!I26*Model!J9/10^3</f>
        <v>0.5032441008</v>
      </c>
      <c r="K10" s="160">
        <f>'Assumptions (Coal)'!J25*Model!K8/10^9+'Assumptions (Coal)'!J26*Model!K9/10^3</f>
        <v>0.5315419602</v>
      </c>
      <c r="L10" s="160">
        <f>'Assumptions (Coal)'!K25*Model!L8/10^9+'Assumptions (Coal)'!K26*Model!L9/10^3</f>
        <v>0.5412926004</v>
      </c>
      <c r="M10" s="160">
        <f>'Assumptions (Coal)'!L25*Model!M8/10^9+'Assumptions (Coal)'!L26*Model!M9/10^3</f>
        <v>0.552969564</v>
      </c>
      <c r="N10" s="160">
        <f>'Assumptions (Coal)'!M25*Model!N8/10^9+'Assumptions (Coal)'!M26*Model!N9/10^3</f>
        <v>0.572105185</v>
      </c>
      <c r="O10" s="160">
        <f>'Assumptions (Coal)'!N25*Model!O8/10^9+'Assumptions (Coal)'!N26*Model!O9/10^3</f>
        <v>0.5489837489</v>
      </c>
      <c r="P10" s="160">
        <f>'Assumptions (Coal)'!O25*Model!P8/10^9+'Assumptions (Coal)'!O26*Model!P9/10^3</f>
        <v>0.5533812768</v>
      </c>
      <c r="Q10" s="160">
        <f>'Assumptions (Coal)'!P25*Model!Q8/10^9+'Assumptions (Coal)'!P26*Model!Q9/10^3</f>
        <v>0.5485416613</v>
      </c>
      <c r="R10" s="160">
        <f>'Assumptions (Coal)'!Q25*Model!R8/10^9+'Assumptions (Coal)'!Q26*Model!R9/10^3</f>
        <v>0.5170777076</v>
      </c>
      <c r="S10" s="160">
        <f>'Assumptions (Coal)'!R25*Model!S8/10^9+'Assumptions (Coal)'!R26*Model!S9/10^3</f>
        <v>0.471197528</v>
      </c>
      <c r="T10" s="160">
        <f>'Assumptions (Coal)'!S25*Model!T8/10^9+'Assumptions (Coal)'!S26*Model!T9/10^3</f>
        <v>0.4724152844</v>
      </c>
      <c r="U10" s="160">
        <f>'Assumptions (Coal)'!T25*Model!U8/10^9+'Assumptions (Coal)'!T26*Model!U9/10^3</f>
        <v>0.447634602</v>
      </c>
      <c r="V10" s="160">
        <f>'Assumptions (Coal)'!U25*Model!V8/10^9+'Assumptions (Coal)'!U26*Model!V9/10^3</f>
        <v>0.4558684991</v>
      </c>
      <c r="W10" s="160">
        <f>'Assumptions (Coal)'!V25*Model!W8/10^9+'Assumptions (Coal)'!V26*Model!W9/10^3</f>
        <v>0.4642538525</v>
      </c>
      <c r="X10" s="160">
        <f>IF(W18&gt;0,'Assumptions (Coal)'!W18*Model!W18/10^9+'Assumptions (Coal)'!W19*Model!X9*(Model!W18/Model!X8)/10^3+'Assumptions (Coal)'!W25*(Model!X8-W18)/10^9+'Assumptions (Coal)'!W26*Model!X9*((X8-Model!W18)/Model!X8)/10^3,'Assumptions (Coal)'!W25*Model!X8/10^9+'Assumptions (Coal)'!W26*Model!X9/10^3)</f>
        <v>0.4615108333</v>
      </c>
      <c r="Y10" s="160">
        <f>IF(X18&gt;0,'Assumptions (Coal)'!X18*Model!X18/10^9+'Assumptions (Coal)'!X19*Model!Y9*(Model!X18/Model!Y8)/10^3+'Assumptions (Coal)'!X25*(Model!Y8-X18)/10^9+'Assumptions (Coal)'!X26*Model!Y9*((Y8-Model!X18)/Model!Y8)/10^3,'Assumptions (Coal)'!X25*Model!Y8/10^9+'Assumptions (Coal)'!X26*Model!Y9/10^3)</f>
        <v>0.4975343087</v>
      </c>
      <c r="Z10" s="160">
        <f>IF(Y18&gt;0,'Assumptions (Coal)'!Y18*Model!Y18/10^9+'Assumptions (Coal)'!Y19*Model!Z9*(Model!Y18/Model!Z8)/10^3+'Assumptions (Coal)'!Y25*(Model!Z8-Y18)/10^9+'Assumptions (Coal)'!Y26*Model!Z9*((Z8-Model!Y18)/Model!Z8)/10^3,'Assumptions (Coal)'!Y25*Model!Z8/10^9+'Assumptions (Coal)'!Y26*Model!Z9/10^3)</f>
        <v>0.4884598017</v>
      </c>
      <c r="AA10" s="160">
        <f>IF(Z18&gt;0,'Assumptions (Coal)'!Z18*Model!Z18/10^9+'Assumptions (Coal)'!Z19*Model!AA9*(Model!Z18/Model!AA8)/10^3+'Assumptions (Coal)'!Z25*(Model!AA8-Z18)/10^9+'Assumptions (Coal)'!Z26*Model!AA9*((AA8-Model!Z18)/Model!AA8)/10^3,'Assumptions (Coal)'!Z25*Model!AA8/10^9+'Assumptions (Coal)'!Z26*Model!AA9/10^3)</f>
        <v>0.451699351</v>
      </c>
      <c r="AB10" s="160">
        <f>IF(AA18&gt;0,'Assumptions (Coal)'!AA18*Model!AA18/10^9+'Assumptions (Coal)'!AA19*Model!AB9*(Model!AA18/Model!AB8)/10^3+'Assumptions (Coal)'!AA25*(Model!AB8-AA18)/10^9+'Assumptions (Coal)'!AA26*Model!AB9*((AB8-Model!AA18)/Model!AB8)/10^3,'Assumptions (Coal)'!AA25*Model!AB8/10^9+'Assumptions (Coal)'!AA26*Model!AB9/10^3)</f>
        <v>0.4478720741</v>
      </c>
      <c r="AC10" s="160">
        <f>IF(AB18&gt;0,'Assumptions (Coal)'!AB18*Model!AB18/10^9+'Assumptions (Coal)'!AB19*Model!AC9*(Model!AB18/Model!AC8)/10^3+'Assumptions (Coal)'!AB25*(Model!AC8-AB18)/10^9+'Assumptions (Coal)'!AB26*Model!AC9*((AC8-Model!AB18)/Model!AC8)/10^3,'Assumptions (Coal)'!AB25*Model!AC8/10^9+'Assumptions (Coal)'!AB26*Model!AC9/10^3)</f>
        <v>0.443751166</v>
      </c>
      <c r="AD10" s="160">
        <f>IF(AC18&gt;0,'Assumptions (Coal)'!AC18*Model!AC18/10^9+'Assumptions (Coal)'!AC19*Model!AD9*(Model!AC18/Model!AD8)/10^3+'Assumptions (Coal)'!AC25*(Model!AD8-AC18)/10^9+'Assumptions (Coal)'!AC26*Model!AD9*((AD8-Model!AC18)/Model!AD8)/10^3,'Assumptions (Coal)'!AC25*Model!AD8/10^9+'Assumptions (Coal)'!AC26*Model!AD9/10^3)</f>
        <v>0.4393271193</v>
      </c>
      <c r="AE10" s="160">
        <f>IF(AD18&gt;0,'Assumptions (Coal)'!AD18*Model!AD18/10^9+'Assumptions (Coal)'!AD19*Model!AE9*(Model!AD18/Model!AE8)/10^3+'Assumptions (Coal)'!AD25*(Model!AE8-AD18)/10^9+'Assumptions (Coal)'!AD26*Model!AE9*((AE8-Model!AD18)/Model!AE8)/10^3,'Assumptions (Coal)'!AD25*Model!AE8/10^9+'Assumptions (Coal)'!AD26*Model!AE9/10^3)</f>
        <v>0.4619775599</v>
      </c>
      <c r="AF10" s="160">
        <f>IF(AE18&gt;0,'Assumptions (Coal)'!AE18*Model!AE18/10^9+'Assumptions (Coal)'!AE19*Model!AF9*(Model!AE18/Model!AF8)/10^3+'Assumptions (Coal)'!AE25*(Model!AF8-AE18)/10^9+'Assumptions (Coal)'!AE26*Model!AF9*((AF8-Model!AE18)/Model!AF8)/10^3,'Assumptions (Coal)'!AE25*Model!AF8/10^9+'Assumptions (Coal)'!AE26*Model!AF9/10^3)</f>
        <v>0.4882673991</v>
      </c>
      <c r="AG10" s="160">
        <f>IF(AF18&gt;0,'Assumptions (Coal)'!AF18*Model!AF18/10^9+'Assumptions (Coal)'!AF19*Model!AG9*(Model!AF18/Model!AG8)/10^3+'Assumptions (Coal)'!AF25*(Model!AG8-AF18)/10^9+'Assumptions (Coal)'!AF26*Model!AG9*((AG8-Model!AF18)/Model!AG8)/10^3,'Assumptions (Coal)'!AF25*Model!AG8/10^9+'Assumptions (Coal)'!AF26*Model!AG9/10^3)</f>
        <v>0.4241372829</v>
      </c>
      <c r="AH10" s="160">
        <f>IF(AG18&gt;0,'Assumptions (Coal)'!AG18*Model!AG18/10^9+'Assumptions (Coal)'!AG19*Model!AH9*(Model!AG18/Model!AH8)/10^3+'Assumptions (Coal)'!AG25*(Model!AH8-AG18)/10^9+'Assumptions (Coal)'!AG26*Model!AH9*((AH8-Model!AG18)/Model!AH8)/10^3,'Assumptions (Coal)'!AG25*Model!AH8/10^9+'Assumptions (Coal)'!AG26*Model!AH9/10^3)</f>
        <v>0.4184005102</v>
      </c>
      <c r="AI10" s="160">
        <f>IF(AH18&gt;0,'Assumptions (Coal)'!AH18*Model!AH18/10^9+'Assumptions (Coal)'!AH19*Model!AI9*(Model!AH18/Model!AI8)/10^3+'Assumptions (Coal)'!AH25*(Model!AI8-AH18)/10^9+'Assumptions (Coal)'!AH26*Model!AI9*((AI8-Model!AH18)/Model!AI8)/10^3,'Assumptions (Coal)'!AH25*Model!AI8/10^9+'Assumptions (Coal)'!AH26*Model!AI9/10^3)</f>
        <v>0.4123091845</v>
      </c>
      <c r="AJ10" s="160">
        <f>IF(AI18&gt;0,'Assumptions (Coal)'!AI18*Model!AI18/10^9+'Assumptions (Coal)'!AI19*Model!AJ9*(Model!AI18/Model!AJ8)/10^3+'Assumptions (Coal)'!AI25*(Model!AJ8-AI18)/10^9+'Assumptions (Coal)'!AI26*Model!AJ9*((AJ8-Model!AI18)/Model!AJ8)/10^3,'Assumptions (Coal)'!AI25*Model!AJ8/10^9+'Assumptions (Coal)'!AI26*Model!AJ9/10^3)</f>
        <v>0.4331947385</v>
      </c>
      <c r="AK10" s="160">
        <f>IF(AJ18&gt;0,'Assumptions (Coal)'!AJ18*Model!AJ18/10^9+'Assumptions (Coal)'!AJ19*Model!AK9*(Model!AJ18/Model!AK8)/10^3+'Assumptions (Coal)'!AJ25*(Model!AK8-AJ18)/10^9+'Assumptions (Coal)'!AJ26*Model!AK9*((AK8-Model!AJ18)/Model!AK8)/10^3,'Assumptions (Coal)'!AJ25*Model!AK8/10^9+'Assumptions (Coal)'!AJ26*Model!AK9/10^3)</f>
        <v>0.4113651094</v>
      </c>
      <c r="AL10" s="160">
        <f>IF(AK18&gt;0,'Assumptions (Coal)'!AK18*Model!AK18/10^9+'Assumptions (Coal)'!AK19*Model!AL9*(Model!AK18/Model!AL8)/10^3+'Assumptions (Coal)'!AK25*(Model!AL8-AK18)/10^9+'Assumptions (Coal)'!AK26*Model!AL9*((AL8-Model!AK18)/Model!AL8)/10^3,'Assumptions (Coal)'!AK25*Model!AL8/10^9+'Assumptions (Coal)'!AK26*Model!AL9/10^3)</f>
        <v>0.4140883026</v>
      </c>
      <c r="AM10" s="160">
        <f>IF(AL18&gt;0,'Assumptions (Coal)'!AL18*Model!AL18/10^9+'Assumptions (Coal)'!AL19*Model!AM9*(Model!AL18/Model!AM8)/10^3+'Assumptions (Coal)'!AL25*(Model!AM8-AL18)/10^9+'Assumptions (Coal)'!AL26*Model!AM9*((AM8-Model!AL18)/Model!AM8)/10^3,'Assumptions (Coal)'!AL25*Model!AM8/10^9+'Assumptions (Coal)'!AL26*Model!AM9/10^3)</f>
        <v>0.384171933</v>
      </c>
      <c r="AN10" s="160">
        <f>IF(AM18&gt;0,'Assumptions (Coal)'!AM18*Model!AM18/10^9+'Assumptions (Coal)'!AM19*Model!AN9*(Model!AM18/Model!AN8)/10^3+'Assumptions (Coal)'!AM25*(Model!AN8-AM18)/10^9+'Assumptions (Coal)'!AM26*Model!AN9*((AN8-Model!AM18)/Model!AN8)/10^3,'Assumptions (Coal)'!AM25*Model!AN8/10^9+'Assumptions (Coal)'!AM26*Model!AN9/10^3)</f>
        <v>0.3761354317</v>
      </c>
      <c r="AO10" s="160">
        <f>IF(AN18&gt;0,'Assumptions (Coal)'!AN18*Model!AN18/10^9+'Assumptions (Coal)'!AN19*Model!AO9*(Model!AN18/Model!AO8)/10^3+'Assumptions (Coal)'!AN25*(Model!AO8-AN18)/10^9+'Assumptions (Coal)'!AN26*Model!AO9*((AO8-Model!AN18)/Model!AO8)/10^3,'Assumptions (Coal)'!AN25*Model!AO8/10^9+'Assumptions (Coal)'!AN26*Model!AO9/10^3)</f>
        <v>0.3676732959</v>
      </c>
      <c r="AP10" s="160">
        <f>IF(AO18&gt;0,'Assumptions (Coal)'!AO18*Model!AO18/10^9+'Assumptions (Coal)'!AO19*Model!AP9*(Model!AO18/Model!AP8)/10^3+'Assumptions (Coal)'!AO25*(Model!AP8-AO18)/10^9+'Assumptions (Coal)'!AO26*Model!AP9*((AP8-Model!AO18)/Model!AP8)/10^3,'Assumptions (Coal)'!AO25*Model!AP8/10^9+'Assumptions (Coal)'!AO26*Model!AP9/10^3)</f>
        <v>0.3587725865</v>
      </c>
      <c r="AQ10" s="160">
        <f>IF(AP18&gt;0,'Assumptions (Coal)'!AP18*Model!AP18/10^9+'Assumptions (Coal)'!AP19*Model!AQ9*(Model!AP18/Model!AQ8)/10^3+'Assumptions (Coal)'!AP25*(Model!AQ8-AP18)/10^9+'Assumptions (Coal)'!AP26*Model!AQ9*((AQ8-Model!AP18)/Model!AQ8)/10^3,'Assumptions (Coal)'!AP25*Model!AQ8/10^9+'Assumptions (Coal)'!AP26*Model!AQ9/10^3)</f>
        <v>0.349420032</v>
      </c>
      <c r="AR10" s="160">
        <f>IF(AQ18&gt;0,'Assumptions (Coal)'!AQ18*Model!AQ18/10^9+'Assumptions (Coal)'!AQ19*Model!AR9*(Model!AQ18/Model!AR8)/10^3+'Assumptions (Coal)'!AQ25*(Model!AR8-AQ18)/10^9+'Assumptions (Coal)'!AQ26*Model!AR9*((AR8-Model!AQ18)/Model!AR8)/10^3,'Assumptions (Coal)'!AQ25*Model!AR8/10^9+'Assumptions (Coal)'!AQ26*Model!AR9/10^3)</f>
        <v>0.3396020213</v>
      </c>
      <c r="AS10" s="160">
        <f>IF(AR18&gt;0,'Assumptions (Coal)'!AR18*Model!AR18/10^9+'Assumptions (Coal)'!AR19*Model!AS9*(Model!AR18/Model!AS8)/10^3+'Assumptions (Coal)'!AR25*(Model!AS8-AR18)/10^9+'Assumptions (Coal)'!AR26*Model!AS9*((AS8-Model!AR18)/Model!AS8)/10^3,'Assumptions (Coal)'!AR25*Model!AS8/10^9+'Assumptions (Coal)'!AR26*Model!AS9/10^3)</f>
        <v>0.3293045954</v>
      </c>
      <c r="AT10" s="160">
        <f>IF(AS18&gt;0,'Assumptions (Coal)'!AS18*Model!AS18/10^9+'Assumptions (Coal)'!AS19*Model!AT9*(Model!AS18/Model!AT8)/10^3+'Assumptions (Coal)'!AS25*(Model!AT8-AS18)/10^9+'Assumptions (Coal)'!AS26*Model!AT9*((AT8-Model!AS18)/Model!AT8)/10^3,'Assumptions (Coal)'!AS25*Model!AT8/10^9+'Assumptions (Coal)'!AS26*Model!AT9/10^3)</f>
        <v>0.3185134393</v>
      </c>
      <c r="AU10" s="160">
        <f>IF(AT18&gt;0,'Assumptions (Coal)'!AT18*Model!AT18/10^9+'Assumptions (Coal)'!AT19*Model!AU9*(Model!AT18/Model!AU8)/10^3+'Assumptions (Coal)'!AT25*(Model!AU8-AT18)/10^9+'Assumptions (Coal)'!AT26*Model!AU9*((AU8-Model!AT18)/Model!AU8)/10^3,'Assumptions (Coal)'!AT25*Model!AU8/10^9+'Assumptions (Coal)'!AT26*Model!AU9/10^3)</f>
        <v>0.3072138735</v>
      </c>
      <c r="AV10" s="160">
        <f>IF(AU18&gt;0,'Assumptions (Coal)'!AU18*Model!AU18/10^9+'Assumptions (Coal)'!AU19*Model!AV9*(Model!AU18/Model!AV8)/10^3+'Assumptions (Coal)'!AU25*(Model!AV8-AU18)/10^9+'Assumptions (Coal)'!AU26*Model!AV9*((AV8-Model!AU18)/Model!AV8)/10^3,'Assumptions (Coal)'!AU25*Model!AV8/10^9+'Assumptions (Coal)'!AU26*Model!AV9/10^3)</f>
        <v>0.2953908454</v>
      </c>
      <c r="AW10" s="160">
        <f>IF(AV18&gt;0,'Assumptions (Coal)'!AV18*Model!AV18/10^9+'Assumptions (Coal)'!AV19*Model!AW9*(Model!AV18/Model!AW8)/10^3+'Assumptions (Coal)'!AV25*(Model!AW8-AV18)/10^9+'Assumptions (Coal)'!AV26*Model!AW9*((AW8-Model!AV18)/Model!AW8)/10^3,'Assumptions (Coal)'!AV25*Model!AW8/10^9+'Assumptions (Coal)'!AV26*Model!AW9/10^3)</f>
        <v>0.2830289211</v>
      </c>
      <c r="AX10" s="160">
        <f>IF(AW18&gt;0,'Assumptions (Coal)'!AW18*Model!AW18/10^9+'Assumptions (Coal)'!AW19*Model!AX9*(Model!AW18/Model!AX8)/10^3+'Assumptions (Coal)'!AW25*(Model!AX8-AW18)/10^9+'Assumptions (Coal)'!AW26*Model!AX9*((AX8-Model!AW18)/Model!AX8)/10^3,'Assumptions (Coal)'!AW25*Model!AX8/10^9+'Assumptions (Coal)'!AW26*Model!AX9/10^3)</f>
        <v>0.2701122755</v>
      </c>
      <c r="AY10" s="160">
        <f>IF(AX18&gt;0,'Assumptions (Coal)'!AX18*Model!AX18/10^9+'Assumptions (Coal)'!AX19*Model!AY9*(Model!AX18/Model!AY8)/10^3+'Assumptions (Coal)'!AX25*(Model!AY8-AX18)/10^9+'Assumptions (Coal)'!AX26*Model!AY9*((AY8-Model!AX18)/Model!AY8)/10^3,'Assumptions (Coal)'!AX25*Model!AY8/10^9+'Assumptions (Coal)'!AX26*Model!AY9/10^3)</f>
        <v>0.2566246839</v>
      </c>
      <c r="AZ10" s="160">
        <f>IF(AY18&gt;0,'Assumptions (Coal)'!AY18*Model!AY18/10^9+'Assumptions (Coal)'!AY19*Model!AZ9*(Model!AY18/Model!AZ8)/10^3+'Assumptions (Coal)'!AY25*(Model!AZ8-AY18)/10^9+'Assumptions (Coal)'!AY26*Model!AZ9*((AZ8-Model!AY18)/Model!AZ8)/10^3,'Assumptions (Coal)'!AY25*Model!AZ8/10^9+'Assumptions (Coal)'!AY26*Model!AZ9/10^3)</f>
        <v>0.2425495125</v>
      </c>
      <c r="BA10" s="160">
        <f>IF(AZ18&gt;0,'Assumptions (Coal)'!AZ18*Model!AZ18/10^9+'Assumptions (Coal)'!AZ19*Model!BA9*(Model!AZ18/Model!BA8)/10^3+'Assumptions (Coal)'!AZ25*(Model!BA8-AZ18)/10^9+'Assumptions (Coal)'!AZ26*Model!BA9*((BA8-Model!AZ18)/Model!BA8)/10^3,'Assumptions (Coal)'!AZ25*Model!BA8/10^9+'Assumptions (Coal)'!AZ26*Model!BA9/10^3)</f>
        <v>0.2278697086</v>
      </c>
    </row>
    <row r="11">
      <c r="A11" s="158" t="s">
        <v>34</v>
      </c>
      <c r="B11" s="159" t="s">
        <v>351</v>
      </c>
      <c r="C11" s="160">
        <f>'Assumptions (Coal)'!B30*Model!C9/10^3</f>
        <v>1.252446227</v>
      </c>
      <c r="D11" s="160">
        <f>'Assumptions (Coal)'!C30*Model!D9/10^3</f>
        <v>1.223925225</v>
      </c>
      <c r="E11" s="160">
        <f>'Assumptions (Coal)'!D30*Model!E9/10^3</f>
        <v>1.164320268</v>
      </c>
      <c r="F11" s="160">
        <f>'Assumptions (Coal)'!E30*Model!F9/10^3</f>
        <v>1.196047331</v>
      </c>
      <c r="G11" s="160">
        <f>'Assumptions (Coal)'!F30*Model!G9/10^3</f>
        <v>1.234844032</v>
      </c>
      <c r="H11" s="160">
        <f>'Assumptions (Coal)'!G30*Model!H9/10^3</f>
        <v>1.25301291</v>
      </c>
      <c r="I11" s="160">
        <f>'Assumptions (Coal)'!H30*Model!I9/10^3</f>
        <v>1.256786405</v>
      </c>
      <c r="J11" s="160">
        <f>'Assumptions (Coal)'!I30*Model!J9/10^3</f>
        <v>1.231350044</v>
      </c>
      <c r="K11" s="160">
        <f>'Assumptions (Coal)'!J30*Model!K9/10^3</f>
        <v>1.481354885</v>
      </c>
      <c r="L11" s="160">
        <f>'Assumptions (Coal)'!K30*Model!L9/10^3</f>
        <v>1.536223294</v>
      </c>
      <c r="M11" s="160">
        <f>'Assumptions (Coal)'!L30*Model!M9/10^3</f>
        <v>1.587960611</v>
      </c>
      <c r="N11" s="160">
        <f>'Assumptions (Coal)'!M30*Model!N9/10^3</f>
        <v>1.710083039</v>
      </c>
      <c r="O11" s="160">
        <f>'Assumptions (Coal)'!N30*Model!O9/10^3</f>
        <v>1.565107305</v>
      </c>
      <c r="P11" s="160">
        <f>'Assumptions (Coal)'!O30*Model!P9/10^3</f>
        <v>1.598548149</v>
      </c>
      <c r="Q11" s="160">
        <f>'Assumptions (Coal)'!P30*Model!Q9/10^3</f>
        <v>1.508525108</v>
      </c>
      <c r="R11" s="160">
        <f>'Assumptions (Coal)'!Q30*Model!R9/10^3</f>
        <v>1.26923545</v>
      </c>
      <c r="S11" s="160">
        <f>'Assumptions (Coal)'!R30*Model!S9/10^3</f>
        <v>1.039308956</v>
      </c>
      <c r="T11" s="160">
        <f>'Assumptions (Coal)'!S30*Model!T9/10^3</f>
        <v>1.036359781</v>
      </c>
      <c r="U11" s="160">
        <f>'Assumptions (Coal)'!T30*Model!U9/10^3</f>
        <v>0.9185049009</v>
      </c>
      <c r="V11" s="160">
        <f>'Assumptions (Coal)'!U30*Model!V9/10^3</f>
        <v>0.9185049009</v>
      </c>
      <c r="W11" s="160">
        <f>'Assumptions (Coal)'!V30*Model!W9/10^3</f>
        <v>1.069901707</v>
      </c>
      <c r="X11" s="161">
        <f>X9*X14*'Assumptions (Coal)'!W49/10^3</f>
        <v>1.07167154</v>
      </c>
      <c r="Y11" s="161">
        <f>Y9*Y14*'Assumptions (Coal)'!X49/10^3</f>
        <v>1.064709585</v>
      </c>
      <c r="Z11" s="161">
        <f>Z9*Z14*'Assumptions (Coal)'!Y49/10^3</f>
        <v>1.0702373</v>
      </c>
      <c r="AA11" s="161">
        <f>AA9*AA14*'Assumptions (Coal)'!Z49/10^3</f>
        <v>1.082408232</v>
      </c>
      <c r="AB11" s="161">
        <f>AB9*AB14*'Assumptions (Coal)'!AA49/10^3</f>
        <v>1.088888266</v>
      </c>
      <c r="AC11" s="161">
        <f>AC9*AC14*'Assumptions (Coal)'!AB49/10^3</f>
        <v>1.088910073</v>
      </c>
      <c r="AD11" s="161">
        <f>AD9*AD14*'Assumptions (Coal)'!AC49/10^3</f>
        <v>1.082551131</v>
      </c>
      <c r="AE11" s="161">
        <f>AE9*AE14*'Assumptions (Coal)'!AD49/10^3</f>
        <v>1.066260699</v>
      </c>
      <c r="AF11" s="161">
        <f>AF9*AF14*'Assumptions (Coal)'!AE49/10^3</f>
        <v>1.063642522</v>
      </c>
      <c r="AG11" s="161">
        <f>AG9*AG14*'Assumptions (Coal)'!AF49/10^3</f>
        <v>1.061392244</v>
      </c>
      <c r="AH11" s="161">
        <f>AH9*AH14*'Assumptions (Coal)'!AG49/10^3</f>
        <v>1.053592145</v>
      </c>
      <c r="AI11" s="161">
        <f>AI9*AI14*'Assumptions (Coal)'!AH49/10^3</f>
        <v>1.039759452</v>
      </c>
      <c r="AJ11" s="161">
        <f>AJ9*AJ14*'Assumptions (Coal)'!AI49/10^3</f>
        <v>1.03225165</v>
      </c>
      <c r="AK11" s="161">
        <f>AK9*AK14*'Assumptions (Coal)'!AJ49/10^3</f>
        <v>1.020297818</v>
      </c>
      <c r="AL11" s="161">
        <f>AL9*AL14*'Assumptions (Coal)'!AK49/10^3</f>
        <v>1.017345262</v>
      </c>
      <c r="AM11" s="161">
        <f>AM9*AM14*'Assumptions (Coal)'!AL49/10^3</f>
        <v>1.009678601</v>
      </c>
      <c r="AN11" s="161">
        <f>AN9*AN14*'Assumptions (Coal)'!AM49/10^3</f>
        <v>1.000848599</v>
      </c>
      <c r="AO11" s="161">
        <f>AO9*AO14*'Assumptions (Coal)'!AN49/10^3</f>
        <v>0.9932289052</v>
      </c>
      <c r="AP11" s="161">
        <f>AP9*AP14*'Assumptions (Coal)'!AO49/10^3</f>
        <v>0.9864964356</v>
      </c>
      <c r="AQ11" s="161">
        <f>AQ9*AQ14*'Assumptions (Coal)'!AP49/10^3</f>
        <v>0.9744530314</v>
      </c>
      <c r="AR11" s="161">
        <f>AR9*AR14*'Assumptions (Coal)'!AQ49/10^3</f>
        <v>0.9625006026</v>
      </c>
      <c r="AS11" s="161">
        <f>AS9*AS14*'Assumptions (Coal)'!AR49/10^3</f>
        <v>0.9440408421</v>
      </c>
      <c r="AT11" s="161">
        <f>AT9*AT14*'Assumptions (Coal)'!AS49/10^3</f>
        <v>0.9282291593</v>
      </c>
      <c r="AU11" s="161">
        <f>AU9*AU14*'Assumptions (Coal)'!AT49/10^3</f>
        <v>0.9115756426</v>
      </c>
      <c r="AV11" s="161">
        <f>AV9*AV14*'Assumptions (Coal)'!AU49/10^3</f>
        <v>0.8927416952</v>
      </c>
      <c r="AW11" s="161">
        <f>AW9*AW14*'Assumptions (Coal)'!AV49/10^3</f>
        <v>0.8730139317</v>
      </c>
      <c r="AX11" s="161">
        <f>AX9*AX14*'Assumptions (Coal)'!AW49/10^3</f>
        <v>0.8510601344</v>
      </c>
      <c r="AY11" s="161">
        <f>AY9*AY14*'Assumptions (Coal)'!AX49/10^3</f>
        <v>0.8276649768</v>
      </c>
      <c r="AZ11" s="161">
        <f>AZ9*AZ14*'Assumptions (Coal)'!AY49/10^3</f>
        <v>0.8042477664</v>
      </c>
      <c r="BA11" s="161">
        <f>BA9*BA14*'Assumptions (Coal)'!AZ49/10^3</f>
        <v>0.7776519132</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8858</v>
      </c>
      <c r="X12" s="164">
        <f>$W8-'Assumptions (Coal)'!$W53</f>
        <v>7926.3</v>
      </c>
      <c r="Y12" s="164">
        <f>$W8-sum('Assumptions (Coal)'!$W53 :'Assumptions (Coal)'!X53)</f>
        <v>7108.2</v>
      </c>
      <c r="Z12" s="164">
        <f>$W8-sum('Assumptions (Coal)'!$W53 :'Assumptions (Coal)'!Y53)</f>
        <v>7108.2</v>
      </c>
      <c r="AA12" s="164">
        <f>$W8-sum('Assumptions (Coal)'!$W53 :'Assumptions (Coal)'!Z53)</f>
        <v>7108.2</v>
      </c>
      <c r="AB12" s="164">
        <f>$W8-sum('Assumptions (Coal)'!$W53 :'Assumptions (Coal)'!AA53)</f>
        <v>7108.2</v>
      </c>
      <c r="AC12" s="164">
        <f>$W8-sum('Assumptions (Coal)'!$W53 :'Assumptions (Coal)'!AB53)</f>
        <v>6305.1</v>
      </c>
      <c r="AD12" s="164">
        <f>$W8-sum('Assumptions (Coal)'!$W53 :'Assumptions (Coal)'!AC53)</f>
        <v>5502</v>
      </c>
      <c r="AE12" s="164">
        <f>$W8-sum('Assumptions (Coal)'!$W53 :'Assumptions (Coal)'!AD53)</f>
        <v>4329.9</v>
      </c>
      <c r="AF12" s="164">
        <f>$W8-sum('Assumptions (Coal)'!$W53 :'Assumptions (Coal)'!AE53)</f>
        <v>4329.9</v>
      </c>
      <c r="AG12" s="164">
        <f>$W8-sum('Assumptions (Coal)'!$W53 :'Assumptions (Coal)'!AF53)</f>
        <v>4329.9</v>
      </c>
      <c r="AH12" s="164">
        <f>$W8-sum('Assumptions (Coal)'!$W53 :'Assumptions (Coal)'!AG53)</f>
        <v>3715</v>
      </c>
      <c r="AI12" s="164">
        <f>$W8-sum('Assumptions (Coal)'!$W53 :'Assumptions (Coal)'!AH53)</f>
        <v>2991.8</v>
      </c>
      <c r="AJ12" s="164">
        <f>$W8-sum('Assumptions (Coal)'!$W53 :'Assumptions (Coal)'!AI53)</f>
        <v>2577.8</v>
      </c>
      <c r="AK12" s="164">
        <f>$W8-sum('Assumptions (Coal)'!$W53 :'Assumptions (Coal)'!AJ53)</f>
        <v>2022.8</v>
      </c>
      <c r="AL12" s="164">
        <f>$W8-sum('Assumptions (Coal)'!$W53 :'Assumptions (Coal)'!AK53)</f>
        <v>2022.8</v>
      </c>
      <c r="AM12" s="164">
        <f>$W8-sum('Assumptions (Coal)'!$W53 :'Assumptions (Coal)'!AL53)</f>
        <v>1765.8</v>
      </c>
      <c r="AN12" s="164">
        <f>$W8-sum('Assumptions (Coal)'!$W53 :'Assumptions (Coal)'!AM53)</f>
        <v>1341</v>
      </c>
      <c r="AO12" s="164">
        <f>$W8-sum('Assumptions (Coal)'!$W53 :'Assumptions (Coal)'!AN53)</f>
        <v>1341</v>
      </c>
      <c r="AP12" s="164">
        <f>$W8-sum('Assumptions (Coal)'!$W53 :'Assumptions (Coal)'!AO53)</f>
        <v>1341</v>
      </c>
      <c r="AQ12" s="164">
        <f>$W8-sum('Assumptions (Coal)'!$W53 :'Assumptions (Coal)'!AP53)</f>
        <v>1341</v>
      </c>
      <c r="AR12" s="164">
        <f>$W8-sum('Assumptions (Coal)'!$W53 :'Assumptions (Coal)'!AQ53)</f>
        <v>1341</v>
      </c>
      <c r="AS12" s="164">
        <f>$W8-sum('Assumptions (Coal)'!$W53 :'Assumptions (Coal)'!AR53)</f>
        <v>916.2</v>
      </c>
      <c r="AT12" s="164">
        <f>$W8-sum('Assumptions (Coal)'!$W53 :'Assumptions (Coal)'!AS53)</f>
        <v>916.2</v>
      </c>
      <c r="AU12" s="164">
        <f>$W8-sum('Assumptions (Coal)'!$W53 :'Assumptions (Coal)'!AT53)</f>
        <v>916.2</v>
      </c>
      <c r="AV12" s="164">
        <f>$W8-sum('Assumptions (Coal)'!$W53 :'Assumptions (Coal)'!AU53)</f>
        <v>916.2</v>
      </c>
      <c r="AW12" s="164">
        <f>$W8-sum('Assumptions (Coal)'!$W53 :'Assumptions (Coal)'!AV53)</f>
        <v>916.2</v>
      </c>
      <c r="AX12" s="164">
        <f>$W8-sum('Assumptions (Coal)'!$W53 :'Assumptions (Coal)'!AW53)</f>
        <v>916.2</v>
      </c>
      <c r="AY12" s="164">
        <f>$W8-sum('Assumptions (Coal)'!$W53 :'Assumptions (Coal)'!AX53)</f>
        <v>916.2</v>
      </c>
      <c r="AZ12" s="164">
        <f>$W8-sum('Assumptions (Coal)'!$W53 :'Assumptions (Coal)'!AY53)</f>
        <v>916.2</v>
      </c>
      <c r="BA12" s="164">
        <f>$W8-sum('Assumptions (Coal)'!$W53 :'Assumptions (Coal)'!AZ53)</f>
        <v>916.2</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699.5612501</v>
      </c>
      <c r="Y13" s="164">
        <f t="shared" si="5"/>
        <v>1285.5225</v>
      </c>
      <c r="Z13" s="164">
        <f>sum(W18:Z18)</f>
        <v>1285.5225</v>
      </c>
      <c r="AA13" s="164">
        <f>sum(W18:AA18)</f>
        <v>1285.5225</v>
      </c>
      <c r="AB13" s="164">
        <f>sum(W18:AB18)</f>
        <v>1285.5225</v>
      </c>
      <c r="AC13" s="164">
        <f>sum(W18:AC18)</f>
        <v>1285.5225</v>
      </c>
      <c r="AD13" s="164">
        <f>sum(W18:AD18)</f>
        <v>1731.028751</v>
      </c>
      <c r="AE13" s="164">
        <f>sum(W18:AE18)</f>
        <v>2670.990001</v>
      </c>
      <c r="AF13" s="164">
        <f>sum(W18:AF18)</f>
        <v>2670.990001</v>
      </c>
      <c r="AG13" s="164">
        <f>sum(W18:AG18)</f>
        <v>2670.990001</v>
      </c>
      <c r="AH13" s="164">
        <f>sum(W18:AH18)</f>
        <v>2670.990001</v>
      </c>
      <c r="AI13" s="164">
        <f>sum(W18:AI18)</f>
        <v>3080.535001</v>
      </c>
      <c r="AJ13" s="164">
        <f>sum(W18:AJ18)</f>
        <v>3262.396251</v>
      </c>
      <c r="AK13" s="164">
        <f>sum(W18:AK18)</f>
        <v>3585.257501</v>
      </c>
      <c r="AL13" s="164">
        <f>sum(W18:AL18)</f>
        <v>3585.257501</v>
      </c>
      <c r="AM13" s="164">
        <f>sum(W18:AM18)</f>
        <v>3585.257501</v>
      </c>
      <c r="AN13" s="164">
        <f>sum(W18:AN18)</f>
        <v>3585.257501</v>
      </c>
      <c r="AO13" s="164">
        <f>sum(W18:AO18)</f>
        <v>3585.257501</v>
      </c>
      <c r="AP13" s="164">
        <f>sum(W18:AP18)</f>
        <v>3585.257501</v>
      </c>
      <c r="AQ13" s="164">
        <f>sum(W18:AQ18)</f>
        <v>3585.257501</v>
      </c>
      <c r="AR13" s="164">
        <f>sum(W18:AR18)</f>
        <v>3585.257501</v>
      </c>
      <c r="AS13" s="164">
        <f>sum(W18:AS18)</f>
        <v>3585.257501</v>
      </c>
      <c r="AT13" s="164">
        <f>sum(W18:AT18)</f>
        <v>3585.257501</v>
      </c>
      <c r="AU13" s="164">
        <f>sum(W18:AU18)</f>
        <v>3585.257501</v>
      </c>
      <c r="AV13" s="164">
        <f>sum(W18:AV18)</f>
        <v>3585.257501</v>
      </c>
      <c r="AW13" s="164">
        <f>sum(W18:AW18)</f>
        <v>3585.257501</v>
      </c>
      <c r="AX13" s="164">
        <f>sum(W18:AX18)</f>
        <v>3585.257501</v>
      </c>
      <c r="AY13" s="164">
        <f>sum(W18:AY18)</f>
        <v>3585.257501</v>
      </c>
      <c r="AZ13" s="164">
        <f>sum(W18:AZ18)</f>
        <v>3585.257501</v>
      </c>
      <c r="BA13" s="164">
        <f>sum(W18:BA18)</f>
        <v>3585.257501</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10.06715432</v>
      </c>
      <c r="Y14" s="168">
        <f>((sum($X$15:Y15)+Y12*'Assumptions (Coal)'!$V$29)/(Y12+sum($X18:Y18)))</f>
        <v>10.03413358</v>
      </c>
      <c r="Z14" s="168">
        <f>((sum($X$15:Z15)+Z12*'Assumptions (Coal)'!$V$29)/(Z12+sum($X18:Z18)))</f>
        <v>10.03413358</v>
      </c>
      <c r="AA14" s="168">
        <f>((sum($X$15:AA15)+AA12*'Assumptions (Coal)'!$V$29)/(AA12+sum($X18:AA18)))</f>
        <v>10.03413358</v>
      </c>
      <c r="AB14" s="168">
        <f>((sum($X$15:AB15)+AB12*'Assumptions (Coal)'!$V$29)/(AB12+sum($X18:AB18)))</f>
        <v>10.03413358</v>
      </c>
      <c r="AC14" s="168">
        <f>((sum($X$15:AC15)+AC12*'Assumptions (Coal)'!$V$29)/(AC12+sum($X18:AC18)))</f>
        <v>10.0271648</v>
      </c>
      <c r="AD14" s="168">
        <f>((sum($X$15:AD15)+AD12*'Assumptions (Coal)'!$V$29)/(AD12+sum($X18:AD18)))</f>
        <v>9.978292814</v>
      </c>
      <c r="AE14" s="168">
        <f>((sum($X$15:AE15)+AE12*'Assumptions (Coal)'!$V$29)/(AE12+sum($X18:AE18)))</f>
        <v>9.868189336</v>
      </c>
      <c r="AF14" s="168">
        <f>((sum($X$15:AF15)+AF12*'Assumptions (Coal)'!$V$29)/(AF12+sum($X18:AF18)))</f>
        <v>9.868189336</v>
      </c>
      <c r="AG14" s="168">
        <f>((sum($X$15:AG15)+AG12*'Assumptions (Coal)'!$V$29)/(AG12+sum($X18:AG18)))</f>
        <v>9.868189336</v>
      </c>
      <c r="AH14" s="168">
        <f>((sum($X$15:AH15)+AH12*'Assumptions (Coal)'!$V$29)/(AH12+sum($X18:AH18)))</f>
        <v>9.84586854</v>
      </c>
      <c r="AI14" s="168">
        <f>((sum($X$15:AI15)+AI12*'Assumptions (Coal)'!$V$29)/(AI12+sum($X18:AI18)))</f>
        <v>9.772041898</v>
      </c>
      <c r="AJ14" s="168">
        <f>((sum($X$15:AJ15)+AJ12*'Assumptions (Coal)'!$V$29)/(AJ12+sum($X18:AJ18)))</f>
        <v>9.730980451</v>
      </c>
      <c r="AK14" s="168">
        <f>((sum($X$15:AK15)+AK12*'Assumptions (Coal)'!$V$29)/(AK12+sum($X18:AK18)))</f>
        <v>9.66389147</v>
      </c>
      <c r="AL14" s="168">
        <f>((sum($X$15:AL15)+AL12*'Assumptions (Coal)'!$V$29)/(AL12+sum($X18:AL18)))</f>
        <v>9.66389147</v>
      </c>
      <c r="AM14" s="168">
        <f>((sum($X$15:AM15)+AM12*'Assumptions (Coal)'!$V$29)/(AM12+sum($X18:AM18)))</f>
        <v>9.642946098</v>
      </c>
      <c r="AN14" s="168">
        <f>((sum($X$15:AN15)+AN12*'Assumptions (Coal)'!$V$29)/(AN12+sum($X18:AN18)))</f>
        <v>9.603533522</v>
      </c>
      <c r="AO14" s="168">
        <f>((sum($X$15:AO15)+AO12*'Assumptions (Coal)'!$V$29)/(AO12+sum($X18:AO18)))</f>
        <v>9.603533522</v>
      </c>
      <c r="AP14" s="168">
        <f>((sum($X$15:AP15)+AP12*'Assumptions (Coal)'!$V$29)/(AP12+sum($X18:AP18)))</f>
        <v>9.603533522</v>
      </c>
      <c r="AQ14" s="168">
        <f>((sum($X$15:AQ15)+AQ12*'Assumptions (Coal)'!$V$29)/(AQ12+sum($X18:AQ18)))</f>
        <v>9.603533522</v>
      </c>
      <c r="AR14" s="168">
        <f>((sum($X$15:AR15)+AR12*'Assumptions (Coal)'!$V$29)/(AR12+sum($X18:AR18)))</f>
        <v>9.603533522</v>
      </c>
      <c r="AS14" s="168">
        <f>((sum($X$15:AS15)+AS12*'Assumptions (Coal)'!$V$29)/(AS12+sum($X18:AS18)))</f>
        <v>9.556682261</v>
      </c>
      <c r="AT14" s="168">
        <f>((sum($X$15:AT15)+AT12*'Assumptions (Coal)'!$V$29)/(AT12+sum($X18:AT18)))</f>
        <v>9.556682261</v>
      </c>
      <c r="AU14" s="168">
        <f>((sum($X$15:AU15)+AU12*'Assumptions (Coal)'!$V$29)/(AU12+sum($X18:AU18)))</f>
        <v>9.556682261</v>
      </c>
      <c r="AV14" s="168">
        <f>((sum($X$15:AV15)+AV12*'Assumptions (Coal)'!$V$29)/(AV12+sum($X18:AV18)))</f>
        <v>9.556682261</v>
      </c>
      <c r="AW14" s="168">
        <f>((sum($X$15:AW15)+AW12*'Assumptions (Coal)'!$V$29)/(AW12+sum($X18:AW18)))</f>
        <v>9.556682261</v>
      </c>
      <c r="AX14" s="168">
        <f>((sum($X$15:AX15)+AX12*'Assumptions (Coal)'!$V$29)/(AX12+sum($X18:AX18)))</f>
        <v>9.556682261</v>
      </c>
      <c r="AY14" s="168">
        <f>((sum($X$15:AY15)+AY12*'Assumptions (Coal)'!$V$29)/(AY12+sum($X18:AY18)))</f>
        <v>9.556682261</v>
      </c>
      <c r="AZ14" s="168">
        <f>((sum($X$15:AZ15)+AZ12*'Assumptions (Coal)'!$V$29)/(AZ12+sum($X18:AZ18)))</f>
        <v>9.556682261</v>
      </c>
      <c r="BA14" s="168">
        <f>((sum($X$15:BA15)+BA12*'Assumptions (Coal)'!$V$29)/(BA12+sum($X18:BA18)))</f>
        <v>9.556682261</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6782.24632</v>
      </c>
      <c r="Y15" s="168">
        <f>Y18*'Assumptions (Coal)'!X22</f>
        <v>5648.666451</v>
      </c>
      <c r="Z15" s="168">
        <f>Z18*'Assumptions (Coal)'!Y22</f>
        <v>0</v>
      </c>
      <c r="AA15" s="168">
        <f>AA18*'Assumptions (Coal)'!Z22</f>
        <v>0</v>
      </c>
      <c r="AB15" s="168">
        <f>AB18*'Assumptions (Coal)'!AA22</f>
        <v>0</v>
      </c>
      <c r="AC15" s="168">
        <f>AC18*'Assumptions (Coal)'!AB22</f>
        <v>0</v>
      </c>
      <c r="AD15" s="168">
        <f>AD18*'Assumptions (Coal)'!AC22</f>
        <v>4172.166035</v>
      </c>
      <c r="AE15" s="168">
        <f>AE18*'Assumptions (Coal)'!AD22</f>
        <v>8751.039238</v>
      </c>
      <c r="AF15" s="168">
        <f>AF18*'Assumptions (Coal)'!AE22</f>
        <v>0</v>
      </c>
      <c r="AG15" s="168">
        <f>AG18*'Assumptions (Coal)'!AF22</f>
        <v>0</v>
      </c>
      <c r="AH15" s="168">
        <f>AH18*'Assumptions (Coal)'!AG22</f>
        <v>0</v>
      </c>
      <c r="AI15" s="168">
        <f>AI18*'Assumptions (Coal)'!AH22</f>
        <v>3767.814003</v>
      </c>
      <c r="AJ15" s="168">
        <f>AJ18*'Assumptions (Coal)'!AI22</f>
        <v>1673.123501</v>
      </c>
      <c r="AK15" s="168">
        <f>AK18*'Assumptions (Coal)'!AJ22</f>
        <v>2970.323501</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4.689516815</v>
      </c>
      <c r="D16" s="160">
        <f>D9*'Assumptions (Coal)'!C44/10^3</f>
        <v>4.694054821</v>
      </c>
      <c r="E16" s="160">
        <f>E9*'Assumptions (Coal)'!D44/10^3</f>
        <v>4.037222076</v>
      </c>
      <c r="F16" s="160">
        <f>F9*'Assumptions (Coal)'!E44/10^3</f>
        <v>5.041228773</v>
      </c>
      <c r="G16" s="160">
        <f>G9*'Assumptions (Coal)'!F44/10^3</f>
        <v>5.468465731</v>
      </c>
      <c r="H16" s="160">
        <f>H9*'Assumptions (Coal)'!G44/10^3</f>
        <v>6.718404718</v>
      </c>
      <c r="I16" s="160">
        <f>I9*'Assumptions (Coal)'!H44/10^3</f>
        <v>6.062670971</v>
      </c>
      <c r="J16" s="160">
        <f>J9*'Assumptions (Coal)'!I44/10^3</f>
        <v>6.037362233</v>
      </c>
      <c r="K16" s="160">
        <f>K9*'Assumptions (Coal)'!J44/10^3</f>
        <v>7.187352232</v>
      </c>
      <c r="L16" s="160">
        <f>L9*'Assumptions (Coal)'!K44/10^3</f>
        <v>4.874475536</v>
      </c>
      <c r="M16" s="160">
        <f>M9*'Assumptions (Coal)'!L44/10^3</f>
        <v>5.071950487</v>
      </c>
      <c r="N16" s="160">
        <f>N9*'Assumptions (Coal)'!M44/10^3</f>
        <v>4.997439446</v>
      </c>
      <c r="O16" s="160">
        <f>O9*'Assumptions (Coal)'!N44/10^3</f>
        <v>3.971549313</v>
      </c>
      <c r="P16" s="160">
        <f>P9*'Assumptions (Coal)'!O44/10^3</f>
        <v>4.58003592</v>
      </c>
      <c r="Q16" s="160">
        <f>Q9*'Assumptions (Coal)'!P44/10^3</f>
        <v>4.579287816</v>
      </c>
      <c r="R16" s="160">
        <f>R9*'Assumptions (Coal)'!Q44/10^3</f>
        <v>3.388850726</v>
      </c>
      <c r="S16" s="160">
        <f>S9*'Assumptions (Coal)'!R44/10^3</f>
        <v>3.124608174</v>
      </c>
      <c r="T16" s="160">
        <f>T9*'Assumptions (Coal)'!S44/10^3</f>
        <v>3.115156237</v>
      </c>
      <c r="U16" s="160">
        <f>U9*'Assumptions (Coal)'!T44/10^3</f>
        <v>2.834183151</v>
      </c>
      <c r="V16" s="160">
        <f>V9*'Assumptions (Coal)'!U44/10^3</f>
        <v>2.873473229</v>
      </c>
      <c r="W16" s="160">
        <f>W9*'Assumptions (Coal)'!V44/10^3</f>
        <v>2.997227262</v>
      </c>
      <c r="X16" s="160">
        <f>X9*'Assumptions (Coal)'!W44/10^3</f>
        <v>2.954346143</v>
      </c>
      <c r="Y16" s="160">
        <f>Y9*'Assumptions (Coal)'!X44/10^3</f>
        <v>2.915403489</v>
      </c>
      <c r="Z16" s="160">
        <f>Z9*'Assumptions (Coal)'!Y44/10^3</f>
        <v>2.895655749</v>
      </c>
      <c r="AA16" s="160">
        <f>AA9*'Assumptions (Coal)'!Z44/10^3</f>
        <v>2.882112851</v>
      </c>
      <c r="AB16" s="160">
        <f>AB9*'Assumptions (Coal)'!AA44/10^3</f>
        <v>2.892905291</v>
      </c>
      <c r="AC16" s="160">
        <f>AC9*'Assumptions (Coal)'!AB44/10^3</f>
        <v>2.867962921</v>
      </c>
      <c r="AD16" s="160">
        <f>AD9*'Assumptions (Coal)'!AC44/10^3</f>
        <v>2.851260368</v>
      </c>
      <c r="AE16" s="160">
        <f>AE9*'Assumptions (Coal)'!AD44/10^3</f>
        <v>2.826995897</v>
      </c>
      <c r="AF16" s="160">
        <f>AF9*'Assumptions (Coal)'!AE44/10^3</f>
        <v>2.803349847</v>
      </c>
      <c r="AG16" s="160">
        <f>AG9*'Assumptions (Coal)'!AF44/10^3</f>
        <v>2.778008167</v>
      </c>
      <c r="AH16" s="160">
        <f>AH9*'Assumptions (Coal)'!AG44/10^3</f>
        <v>2.754799563</v>
      </c>
      <c r="AI16" s="160">
        <f>AI9*'Assumptions (Coal)'!AH44/10^3</f>
        <v>2.718215379</v>
      </c>
      <c r="AJ16" s="160">
        <f>AJ9*'Assumptions (Coal)'!AI44/10^3</f>
        <v>2.678369863</v>
      </c>
      <c r="AK16" s="160">
        <f>AK9*'Assumptions (Coal)'!AJ44/10^3</f>
        <v>2.636908962</v>
      </c>
      <c r="AL16" s="160">
        <f>AL9*'Assumptions (Coal)'!AK44/10^3</f>
        <v>2.597423436</v>
      </c>
      <c r="AM16" s="160">
        <f>AM9*'Assumptions (Coal)'!AL44/10^3</f>
        <v>2.565806184</v>
      </c>
      <c r="AN16" s="160">
        <f>AN9*'Assumptions (Coal)'!AM44/10^3</f>
        <v>2.529173163</v>
      </c>
      <c r="AO16" s="160">
        <f>AO9*'Assumptions (Coal)'!AN44/10^3</f>
        <v>2.496869994</v>
      </c>
      <c r="AP16" s="160">
        <f>AP9*'Assumptions (Coal)'!AO44/10^3</f>
        <v>2.461580647</v>
      </c>
      <c r="AQ16" s="160">
        <f>AQ9*'Assumptions (Coal)'!AP44/10^3</f>
        <v>2.418868918</v>
      </c>
      <c r="AR16" s="160">
        <f>AR9*'Assumptions (Coal)'!AQ44/10^3</f>
        <v>2.371412768</v>
      </c>
      <c r="AS16" s="160">
        <f>AS9*'Assumptions (Coal)'!AR44/10^3</f>
        <v>2.320025079</v>
      </c>
      <c r="AT16" s="160">
        <f>AT9*'Assumptions (Coal)'!AS44/10^3</f>
        <v>2.267520364</v>
      </c>
      <c r="AU16" s="160">
        <f>AU9*'Assumptions (Coal)'!AT44/10^3</f>
        <v>2.214007935</v>
      </c>
      <c r="AV16" s="160">
        <f>AV9*'Assumptions (Coal)'!AU44/10^3</f>
        <v>2.157515046</v>
      </c>
      <c r="AW16" s="160">
        <f>AW9*'Assumptions (Coal)'!AV44/10^3</f>
        <v>2.093285996</v>
      </c>
      <c r="AX16" s="160">
        <f>AX9*'Assumptions (Coal)'!AW44/10^3</f>
        <v>2.032468324</v>
      </c>
      <c r="AY16" s="160">
        <f>AY9*'Assumptions (Coal)'!AX44/10^3</f>
        <v>1.995055767</v>
      </c>
      <c r="AZ16" s="160">
        <f>AZ9*'Assumptions (Coal)'!AY44/10^3</f>
        <v>1.934574662</v>
      </c>
      <c r="BA16" s="160">
        <f>BA9*'Assumptions (Coal)'!AZ44/10^3</f>
        <v>1.858093902</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0.3726116484</v>
      </c>
      <c r="K17" s="160">
        <f>K8*'Assumptions (Coal)'!J47*'Assumptions (Coal)'!J46*365/10^9</f>
        <v>0.3787211906</v>
      </c>
      <c r="L17" s="160">
        <f>L8*'Assumptions (Coal)'!K47*'Assumptions (Coal)'!K46*365/10^9</f>
        <v>0.4578848137</v>
      </c>
      <c r="M17" s="160">
        <f>M8*'Assumptions (Coal)'!L47*'Assumptions (Coal)'!L46*365/10^9</f>
        <v>0.3196994595</v>
      </c>
      <c r="N17" s="160">
        <f>N8*'Assumptions (Coal)'!M47*'Assumptions (Coal)'!M46*365/10^9</f>
        <v>0.3305500416</v>
      </c>
      <c r="O17" s="160">
        <f>O8*'Assumptions (Coal)'!N47*'Assumptions (Coal)'!N46*365/10^9</f>
        <v>0.3184229205</v>
      </c>
      <c r="P17" s="160">
        <f>P8*'Assumptions (Coal)'!O47*'Assumptions (Coal)'!O46*365/10^9</f>
        <v>0.2590471919</v>
      </c>
      <c r="Q17" s="160">
        <f>Q8*'Assumptions (Coal)'!P47*'Assumptions (Coal)'!P46*365/10^9</f>
        <v>0.2875710151</v>
      </c>
      <c r="R17" s="160">
        <f>R8*'Assumptions (Coal)'!Q47*'Assumptions (Coal)'!Q46*365/10^9</f>
        <v>0.2997362085</v>
      </c>
      <c r="S17" s="160">
        <f>S8*'Assumptions (Coal)'!R47*'Assumptions (Coal)'!R46*365/10^9</f>
        <v>0.2469498041</v>
      </c>
      <c r="T17" s="160">
        <f>T8*'Assumptions (Coal)'!S47*'Assumptions (Coal)'!S46*365/10^9</f>
        <v>0.2393243199</v>
      </c>
      <c r="U17" s="160">
        <f>U8*'Assumptions (Coal)'!T47*'Assumptions (Coal)'!T46*365/10^9</f>
        <v>0.2336092238</v>
      </c>
      <c r="V17" s="160">
        <f>V8*'Assumptions (Coal)'!U47*'Assumptions (Coal)'!U46*365/10^9</f>
        <v>0.2398099163</v>
      </c>
      <c r="W17" s="160">
        <f>W8*'Assumptions (Coal)'!V47*'Assumptions (Coal)'!V46*365/10^9</f>
        <v>0.243134384</v>
      </c>
      <c r="X17" s="160">
        <f>X8*'Assumptions (Coal)'!W47*'Assumptions (Coal)'!W46*365/10^9</f>
        <v>0.2385584126</v>
      </c>
      <c r="Y17" s="160">
        <f>Y8*'Assumptions (Coal)'!X47*'Assumptions (Coal)'!X46*365/10^9</f>
        <v>0.2342816629</v>
      </c>
      <c r="Z17" s="160">
        <f>Z8*'Assumptions (Coal)'!Y47*'Assumptions (Coal)'!Y46*365/10^9</f>
        <v>0.231517936</v>
      </c>
      <c r="AA17" s="160">
        <f>AA8*'Assumptions (Coal)'!Z47*'Assumptions (Coal)'!Z46*365/10^9</f>
        <v>0.229208096</v>
      </c>
      <c r="AB17" s="160">
        <f>AB8*'Assumptions (Coal)'!AA47*'Assumptions (Coal)'!AA46*365/10^9</f>
        <v>0.2287747214</v>
      </c>
      <c r="AC17" s="160">
        <f>AC8*'Assumptions (Coal)'!AB47*'Assumptions (Coal)'!AB46*365/10^9</f>
        <v>0.2254577241</v>
      </c>
      <c r="AD17" s="160">
        <f>AD8*'Assumptions (Coal)'!AC47*'Assumptions (Coal)'!AC46*365/10^9</f>
        <v>0.2227395004</v>
      </c>
      <c r="AE17" s="160">
        <f>AE8*'Assumptions (Coal)'!AD47*'Assumptions (Coal)'!AD46*365/10^9</f>
        <v>0.219377454</v>
      </c>
      <c r="AF17" s="160">
        <f>AF8*'Assumptions (Coal)'!AE47*'Assumptions (Coal)'!AE46*365/10^9</f>
        <v>0.2160096986</v>
      </c>
      <c r="AG17" s="160">
        <f>AG8*'Assumptions (Coal)'!AF47*'Assumptions (Coal)'!AF46*365/10^9</f>
        <v>0.2124537484</v>
      </c>
      <c r="AH17" s="160">
        <f>AH8*'Assumptions (Coal)'!AG47*'Assumptions (Coal)'!AG46*365/10^9</f>
        <v>0.2089981668</v>
      </c>
      <c r="AI17" s="160">
        <f>AI8*'Assumptions (Coal)'!AH47*'Assumptions (Coal)'!AH46*365/10^9</f>
        <v>0.2044668249</v>
      </c>
      <c r="AJ17" s="160">
        <f>AJ8*'Assumptions (Coal)'!AI47*'Assumptions (Coal)'!AI46*365/10^9</f>
        <v>0.1996347615</v>
      </c>
      <c r="AK17" s="160">
        <f>AK8*'Assumptions (Coal)'!AJ47*'Assumptions (Coal)'!AJ46*365/10^9</f>
        <v>0.1946251827</v>
      </c>
      <c r="AL17" s="160">
        <f>AL8*'Assumptions (Coal)'!AK47*'Assumptions (Coal)'!AK46*365/10^9</f>
        <v>0.1896984525</v>
      </c>
      <c r="AM17" s="160">
        <f>AM8*'Assumptions (Coal)'!AL47*'Assumptions (Coal)'!AL46*365/10^9</f>
        <v>0.1852690454</v>
      </c>
      <c r="AN17" s="160">
        <f>AN8*'Assumptions (Coal)'!AM47*'Assumptions (Coal)'!AM46*365/10^9</f>
        <v>0.1803898544</v>
      </c>
      <c r="AO17" s="160">
        <f>AO8*'Assumptions (Coal)'!AN47*'Assumptions (Coal)'!AN46*365/10^9</f>
        <v>0.1757229866</v>
      </c>
      <c r="AP17" s="160">
        <f>AP8*'Assumptions (Coal)'!AO47*'Assumptions (Coal)'!AO46*365/10^9</f>
        <v>0.1707375363</v>
      </c>
      <c r="AQ17" s="160">
        <f>AQ8*'Assumptions (Coal)'!AP47*'Assumptions (Coal)'!AP46*365/10^9</f>
        <v>0.165127617</v>
      </c>
      <c r="AR17" s="160">
        <f>AR8*'Assumptions (Coal)'!AQ47*'Assumptions (Coal)'!AQ46*365/10^9</f>
        <v>0.1590850788</v>
      </c>
      <c r="AS17" s="160">
        <f>AS8*'Assumptions (Coal)'!AR47*'Assumptions (Coal)'!AR46*365/10^9</f>
        <v>0.1526673593</v>
      </c>
      <c r="AT17" s="160">
        <f>AT8*'Assumptions (Coal)'!AS47*'Assumptions (Coal)'!AS46*365/10^9</f>
        <v>0.1460569867</v>
      </c>
      <c r="AU17" s="160">
        <f>AU8*'Assumptions (Coal)'!AT47*'Assumptions (Coal)'!AT46*365/10^9</f>
        <v>0.1392494826</v>
      </c>
      <c r="AV17" s="160">
        <f>AV8*'Assumptions (Coal)'!AU47*'Assumptions (Coal)'!AU46*365/10^9</f>
        <v>0.1321099927</v>
      </c>
      <c r="AW17" s="160">
        <f>AW8*'Assumptions (Coal)'!AV47*'Assumptions (Coal)'!AV46*365/10^9</f>
        <v>0.1243499621</v>
      </c>
      <c r="AX17" s="160">
        <f>AX8*'Assumptions (Coal)'!AW47*'Assumptions (Coal)'!AW46*365/10^9</f>
        <v>0.116630587</v>
      </c>
      <c r="AY17" s="160">
        <f>AY8*'Assumptions (Coal)'!AX47*'Assumptions (Coal)'!AX46*365/10^9</f>
        <v>0.1100055185</v>
      </c>
      <c r="AZ17" s="160">
        <f>AZ8*'Assumptions (Coal)'!AY47*'Assumptions (Coal)'!AY46*365/10^9</f>
        <v>0.1018181145</v>
      </c>
      <c r="BA17" s="160">
        <f>BA8*'Assumptions (Coal)'!AZ47*'Assumptions (Coal)'!AZ46*365/10^9</f>
        <v>0.09255054032</v>
      </c>
    </row>
    <row r="18" ht="15.75" customHeight="1">
      <c r="A18" s="158" t="s">
        <v>46</v>
      </c>
      <c r="B18" s="159" t="s">
        <v>149</v>
      </c>
      <c r="C18" s="171">
        <f t="array" ref="C18:V18">transpose('Assumptions (Coal)'!V125:V144)</f>
        <v>0</v>
      </c>
      <c r="D18" s="172">
        <v>0.0</v>
      </c>
      <c r="E18" s="172">
        <v>0.0</v>
      </c>
      <c r="F18" s="172">
        <v>0.0</v>
      </c>
      <c r="G18" s="172">
        <v>0.0</v>
      </c>
      <c r="H18" s="172">
        <v>0.0</v>
      </c>
      <c r="I18" s="172">
        <v>458.1</v>
      </c>
      <c r="J18" s="172">
        <v>0.0</v>
      </c>
      <c r="K18" s="172">
        <v>0.0</v>
      </c>
      <c r="L18" s="172">
        <v>458.1</v>
      </c>
      <c r="M18" s="172">
        <v>0.0</v>
      </c>
      <c r="N18" s="172">
        <v>0.0</v>
      </c>
      <c r="O18" s="172">
        <v>0.0</v>
      </c>
      <c r="P18" s="172">
        <v>0.0</v>
      </c>
      <c r="Q18" s="172">
        <v>0.0</v>
      </c>
      <c r="R18" s="172">
        <v>0.0</v>
      </c>
      <c r="S18" s="172">
        <v>0.0</v>
      </c>
      <c r="T18" s="172">
        <v>0.0</v>
      </c>
      <c r="U18" s="172">
        <v>0.0</v>
      </c>
      <c r="V18" s="172">
        <v>0.0</v>
      </c>
      <c r="W18" s="173">
        <v>0.0</v>
      </c>
      <c r="X18" s="148">
        <f t="shared" ref="X18:BA18" si="6">if(X8&gt;X7,X8-X7,0)</f>
        <v>699.5612501</v>
      </c>
      <c r="Y18" s="148">
        <f t="shared" si="6"/>
        <v>585.9612501</v>
      </c>
      <c r="Z18" s="148">
        <f t="shared" si="6"/>
        <v>0</v>
      </c>
      <c r="AA18" s="148">
        <f t="shared" si="6"/>
        <v>0</v>
      </c>
      <c r="AB18" s="148">
        <f t="shared" si="6"/>
        <v>0</v>
      </c>
      <c r="AC18" s="148">
        <f t="shared" si="6"/>
        <v>0</v>
      </c>
      <c r="AD18" s="148">
        <f t="shared" si="6"/>
        <v>445.5062504</v>
      </c>
      <c r="AE18" s="148">
        <f t="shared" si="6"/>
        <v>939.9612501</v>
      </c>
      <c r="AF18" s="148">
        <f t="shared" si="6"/>
        <v>0</v>
      </c>
      <c r="AG18" s="148">
        <f t="shared" si="6"/>
        <v>0</v>
      </c>
      <c r="AH18" s="148">
        <f t="shared" si="6"/>
        <v>0</v>
      </c>
      <c r="AI18" s="148">
        <f t="shared" si="6"/>
        <v>409.5450003</v>
      </c>
      <c r="AJ18" s="148">
        <f t="shared" si="6"/>
        <v>181.8612501</v>
      </c>
      <c r="AK18" s="148">
        <f t="shared" si="6"/>
        <v>322.8612501</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0.2240454436</v>
      </c>
      <c r="D20" s="176">
        <f t="shared" si="7"/>
        <v>0.2289596918</v>
      </c>
      <c r="E20" s="176">
        <f t="shared" si="7"/>
        <v>0.2325812559</v>
      </c>
      <c r="F20" s="176">
        <f t="shared" si="7"/>
        <v>0.4738011559</v>
      </c>
      <c r="G20" s="176">
        <f t="shared" si="7"/>
        <v>0.486556832</v>
      </c>
      <c r="H20" s="176">
        <f t="shared" si="7"/>
        <v>0.5017126374</v>
      </c>
      <c r="I20" s="176">
        <f t="shared" si="7"/>
        <v>0.2584477632</v>
      </c>
      <c r="J20" s="176">
        <f t="shared" si="7"/>
        <v>0.265390462</v>
      </c>
      <c r="K20" s="176">
        <f t="shared" si="7"/>
        <v>0.2705526477</v>
      </c>
      <c r="L20" s="176">
        <f t="shared" si="7"/>
        <v>0</v>
      </c>
      <c r="M20" s="176">
        <f t="shared" si="7"/>
        <v>0</v>
      </c>
      <c r="N20" s="176">
        <f t="shared" si="7"/>
        <v>0</v>
      </c>
      <c r="O20" s="176">
        <f t="shared" si="7"/>
        <v>0</v>
      </c>
      <c r="P20" s="176">
        <f t="shared" si="7"/>
        <v>0</v>
      </c>
      <c r="Q20" s="176">
        <f t="shared" si="7"/>
        <v>0</v>
      </c>
      <c r="R20" s="176">
        <f t="shared" si="7"/>
        <v>0.4588732926</v>
      </c>
      <c r="S20" s="176">
        <f t="shared" si="7"/>
        <v>0.8519610884</v>
      </c>
      <c r="T20" s="176">
        <f t="shared" si="7"/>
        <v>0.868008797</v>
      </c>
      <c r="U20" s="176">
        <f t="shared" si="7"/>
        <v>0.8891530626</v>
      </c>
      <c r="V20" s="176">
        <f t="shared" si="7"/>
        <v>0.9064995272</v>
      </c>
      <c r="W20" s="176">
        <f t="shared" si="7"/>
        <v>1.1711532</v>
      </c>
      <c r="X20" s="176">
        <f t="shared" si="7"/>
        <v>0.9545721182</v>
      </c>
      <c r="Y20" s="176">
        <f t="shared" si="7"/>
        <v>1.302206349</v>
      </c>
      <c r="Z20" s="176">
        <f t="shared" si="7"/>
        <v>1.322524427</v>
      </c>
      <c r="AA20" s="176">
        <f t="shared" si="7"/>
        <v>1.343139655</v>
      </c>
      <c r="AB20" s="176">
        <f t="shared" si="7"/>
        <v>1.360619319</v>
      </c>
      <c r="AC20" s="176">
        <f t="shared" si="7"/>
        <v>1.789528101</v>
      </c>
      <c r="AD20" s="176">
        <f t="shared" si="7"/>
        <v>1.548576508</v>
      </c>
      <c r="AE20" s="176">
        <f t="shared" si="7"/>
        <v>0.9383269227</v>
      </c>
      <c r="AF20" s="176">
        <f t="shared" si="7"/>
        <v>0.9519211709</v>
      </c>
      <c r="AG20" s="176">
        <f t="shared" si="7"/>
        <v>0.9647280183</v>
      </c>
      <c r="AH20" s="176">
        <f t="shared" si="7"/>
        <v>0.9780640355</v>
      </c>
      <c r="AI20" s="176">
        <f t="shared" si="7"/>
        <v>0.5470574293</v>
      </c>
      <c r="AJ20" s="176">
        <f t="shared" si="7"/>
        <v>0.3546120913</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0.2240454436</v>
      </c>
      <c r="D27" s="177">
        <f>IF($I$18&gt;0,'Assumptions (Coal)'!$V$14*Model!$I$18*'Assumptions (Coal)'!C$2/10^9,0)</f>
        <v>0.2289596918</v>
      </c>
      <c r="E27" s="177">
        <f>IF($I$18&gt;0,'Assumptions (Coal)'!$V$14*Model!$I$18*'Assumptions (Coal)'!D$2/10^9,0)</f>
        <v>0.2325812559</v>
      </c>
      <c r="F27" s="177">
        <f>IF($I$18&gt;0,'Assumptions (Coal)'!$V$14*Model!$I$18*'Assumptions (Coal)'!E$2/10^9,0)</f>
        <v>0.236900578</v>
      </c>
      <c r="G27" s="177">
        <f>IF($I$18&gt;0,'Assumptions (Coal)'!$V$14*Model!$I$18*'Assumptions (Coal)'!F$2/10^9,0)</f>
        <v>0.243278416</v>
      </c>
      <c r="H27" s="177">
        <f>IF($I$18&gt;0,'Assumptions (Coal)'!$V$14*Model!$I$18*'Assumptions (Coal)'!G$2/10^9,0)</f>
        <v>0.2508563187</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0.236900578</v>
      </c>
      <c r="G30" s="177">
        <f>IF($L$18&gt;0,'Assumptions (Coal)'!$V$14*Model!$L$18*'Assumptions (Coal)'!F$2/10^9,0)</f>
        <v>0.243278416</v>
      </c>
      <c r="H30" s="177">
        <f>IF($L$18&gt;0,'Assumptions (Coal)'!$V$14*Model!$L$18*'Assumptions (Coal)'!G$2/10^9,0)</f>
        <v>0.2508563187</v>
      </c>
      <c r="I30" s="177">
        <f>IF($L$18&gt;0,'Assumptions (Coal)'!$V$14*Model!$L$18*'Assumptions (Coal)'!H$2/10^9,0)</f>
        <v>0.2584477632</v>
      </c>
      <c r="J30" s="177">
        <f>IF($L$18&gt;0,'Assumptions (Coal)'!$V$14*Model!$L$18*'Assumptions (Coal)'!I$2/10^9,0)</f>
        <v>0.265390462</v>
      </c>
      <c r="K30" s="177">
        <f>IF($L$18&gt;0,'Assumptions (Coal)'!$V$14*Model!$L$18*'Assumptions (Coal)'!J$2/10^9,0)</f>
        <v>0.2705526477</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0.4588732926</v>
      </c>
      <c r="S42" s="160">
        <f>IF($X$18&gt;0,'Assumptions (Coal)'!$V$14*Model!$X$18*'Assumptions (Coal)'!R$2/10^9,0)</f>
        <v>0.4636239069</v>
      </c>
      <c r="T42" s="160">
        <f>IF($X$18&gt;0,'Assumptions (Coal)'!$V$14*Model!$X$18*'Assumptions (Coal)'!S$2/10^9,0)</f>
        <v>0.4723568192</v>
      </c>
      <c r="U42" s="160">
        <f>IF($X$18&gt;0,'Assumptions (Coal)'!$V$14*Model!$X$18*'Assumptions (Coal)'!T$2/10^9,0)</f>
        <v>0.483863198</v>
      </c>
      <c r="V42" s="160">
        <f>IF($X$18&gt;0,'Assumptions (Coal)'!$V$14*Model!$X$18*'Assumptions (Coal)'!U$2/10^9,0)</f>
        <v>0.4933028729</v>
      </c>
      <c r="W42" s="160">
        <f>IF($X$18&gt;0,'Assumptions (Coal)'!$V$14*Model!$X$18*'Assumptions (Coal)'!V$2/10^9,0)</f>
        <v>0.6373232645</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0.3883371814</v>
      </c>
      <c r="T43" s="160">
        <f>IF($Y$18&gt;0,'Assumptions (Coal)'!$V$14*Model!$Y$18*'Assumptions (Coal)'!S$2/10^9,0)</f>
        <v>0.3956519779</v>
      </c>
      <c r="U43" s="160">
        <f>IF($Y$18&gt;0,'Assumptions (Coal)'!$V$14*Model!$Y$18*'Assumptions (Coal)'!T$2/10^9,0)</f>
        <v>0.4052898646</v>
      </c>
      <c r="V43" s="160">
        <f>IF($Y$18&gt;0,'Assumptions (Coal)'!$V$14*Model!$Y$18*'Assumptions (Coal)'!U$2/10^9,0)</f>
        <v>0.4131966544</v>
      </c>
      <c r="W43" s="160">
        <f>IF($Y$18&gt;0,'Assumptions (Coal)'!$V$14*Model!$Y$18*'Assumptions (Coal)'!V$2/10^9,0)</f>
        <v>0.5338299352</v>
      </c>
      <c r="X43" s="160">
        <f>IF($Y$18&gt;0,'Assumptions (Coal)'!$V$14*Model!$Y$18*'Assumptions (Coal)'!W$2/10^9,0)</f>
        <v>0.5422781342</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0.412293984</v>
      </c>
      <c r="Y48" s="160">
        <f>IF($AD$18&gt;0,'Assumptions (Coal)'!$V$14*Model!$AD$18*'Assumptions (Coal)'!X$2/10^9,0)</f>
        <v>0.4187330756</v>
      </c>
      <c r="Z48" s="160">
        <f>IF($AD$18&gt;0,'Assumptions (Coal)'!$V$14*Model!$AD$18*'Assumptions (Coal)'!Y$2/10^9,0)</f>
        <v>0.4252664882</v>
      </c>
      <c r="AA48" s="160">
        <f>IF($AD$18&gt;0,'Assumptions (Coal)'!$V$14*Model!$AD$18*'Assumptions (Coal)'!Z$2/10^9,0)</f>
        <v>0.4318954514</v>
      </c>
      <c r="AB48" s="160">
        <f>IF($AD$18&gt;0,'Assumptions (Coal)'!$V$14*Model!$AD$18*'Assumptions (Coal)'!AA$2/10^9,0)</f>
        <v>0.4375161532</v>
      </c>
      <c r="AC48" s="160">
        <f>IF($AD$18&gt;0,'Assumptions (Coal)'!$V$14*Model!$AD$18*'Assumptions (Coal)'!AB$2/10^9,0)</f>
        <v>0.4441450708</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0.883473273</v>
      </c>
      <c r="Z49" s="160">
        <f>IF($AE$18&gt;0,'Assumptions (Coal)'!$V$14*Model!$AE$18*'Assumptions (Coal)'!Y$2/10^9,0)</f>
        <v>0.8972579387</v>
      </c>
      <c r="AA49" s="160">
        <f>IF($AE$18&gt;0,'Assumptions (Coal)'!$V$14*Model!$AE$18*'Assumptions (Coal)'!Z$2/10^9,0)</f>
        <v>0.9112442037</v>
      </c>
      <c r="AB49" s="160">
        <f>IF($AE$18&gt;0,'Assumptions (Coal)'!$V$14*Model!$AE$18*'Assumptions (Coal)'!AA$2/10^9,0)</f>
        <v>0.9231031662</v>
      </c>
      <c r="AC49" s="160">
        <f>IF($AE$18&gt;0,'Assumptions (Coal)'!$V$14*Model!$AE$18*'Assumptions (Coal)'!AB$2/10^9,0)</f>
        <v>0.9370893352</v>
      </c>
      <c r="AD49" s="160">
        <f>IF($AE$18&gt;0,'Assumptions (Coal)'!$V$14*Model!$AE$18*'Assumptions (Coal)'!AC$2/10^9,0)</f>
        <v>0.9505242272</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0.4082936951</v>
      </c>
      <c r="AD53" s="160">
        <f>IF($AI$18&gt;0,'Assumptions (Coal)'!$V$14*Model!$AI$18*'Assumptions (Coal)'!AC$2/10^9,0)</f>
        <v>0.4141473331</v>
      </c>
      <c r="AE53" s="160">
        <f>IF($AI$18&gt;0,'Assumptions (Coal)'!$V$14*Model!$AI$18*'Assumptions (Coal)'!AD$2/10^9,0)</f>
        <v>0.4203223889</v>
      </c>
      <c r="AF53" s="160">
        <f>IF($AI$18&gt;0,'Assumptions (Coal)'!$V$14*Model!$AI$18*'Assumptions (Coal)'!AE$2/10^9,0)</f>
        <v>0.4264119156</v>
      </c>
      <c r="AG53" s="160">
        <f>IF($AI$18&gt;0,'Assumptions (Coal)'!$V$14*Model!$AI$18*'Assumptions (Coal)'!AF$2/10^9,0)</f>
        <v>0.4321487271</v>
      </c>
      <c r="AH53" s="160">
        <f>IF($AI$18&gt;0,'Assumptions (Coal)'!$V$14*Model!$AI$18*'Assumptions (Coal)'!AG$2/10^9,0)</f>
        <v>0.4381225796</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0.1839049473</v>
      </c>
      <c r="AE54" s="177">
        <f>IF($AJ$18&gt;0,'Assumptions (Coal)'!$V$14*Model!$AJ$18*'Assumptions (Coal)'!AD$2/10^9,0)</f>
        <v>0.186647023</v>
      </c>
      <c r="AF54" s="177">
        <f>IF($AJ$18&gt;0,'Assumptions (Coal)'!$V$14*Model!$AJ$18*'Assumptions (Coal)'!AE$2/10^9,0)</f>
        <v>0.1893511188</v>
      </c>
      <c r="AG54" s="177">
        <f>IF($AJ$18&gt;0,'Assumptions (Coal)'!$V$14*Model!$AJ$18*'Assumptions (Coal)'!AF$2/10^9,0)</f>
        <v>0.1918985891</v>
      </c>
      <c r="AH54" s="177">
        <f>IF($AJ$18&gt;0,'Assumptions (Coal)'!$V$14*Model!$AJ$18*'Assumptions (Coal)'!AG$2/10^9,0)</f>
        <v>0.194551319</v>
      </c>
      <c r="AI54" s="177">
        <f>IF($AJ$18&gt;0,'Assumptions (Coal)'!$V$14*Model!$AJ$18*'Assumptions (Coal)'!AH$2/10^9,0)</f>
        <v>0.1971153415</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0.3313575109</v>
      </c>
      <c r="AF55" s="160">
        <f>IF($AK$18&gt;0,'Assumptions (Coal)'!$V$14*Model!$AK$18*'Assumptions (Coal)'!AE$2/10^9,0)</f>
        <v>0.3361581365</v>
      </c>
      <c r="AG55" s="160">
        <f>IF($AK$18&gt;0,'Assumptions (Coal)'!$V$14*Model!$AK$18*'Assumptions (Coal)'!AF$2/10^9,0)</f>
        <v>0.3406807021</v>
      </c>
      <c r="AH55" s="160">
        <f>IF($AK$18&gt;0,'Assumptions (Coal)'!$V$14*Model!$AK$18*'Assumptions (Coal)'!AG$2/10^9,0)</f>
        <v>0.3453901369</v>
      </c>
      <c r="AI55" s="160">
        <f>IF($AK$18&gt;0,'Assumptions (Coal)'!$V$14*Model!$AK$18*'Assumptions (Coal)'!AH$2/10^9,0)</f>
        <v>0.3499420879</v>
      </c>
      <c r="AJ55" s="160">
        <f>IF($AK$18&gt;0,'Assumptions (Coal)'!$V$14*Model!$AK$18*'Assumptions (Coal)'!AI$2/10^9,0)</f>
        <v>0.3546120913</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0.08961817744</v>
      </c>
      <c r="D81" s="177">
        <f>'Assumptions (Coal)'!$V$5*Model!D20</f>
        <v>0.09158387673</v>
      </c>
      <c r="E81" s="177">
        <f>'Assumptions (Coal)'!$V$5*Model!E20</f>
        <v>0.09303250237</v>
      </c>
      <c r="F81" s="177">
        <f>'Assumptions (Coal)'!$V$5*Model!F20</f>
        <v>0.1895204624</v>
      </c>
      <c r="G81" s="177">
        <f>'Assumptions (Coal)'!$V$5*Model!G20</f>
        <v>0.1946227328</v>
      </c>
      <c r="H81" s="177">
        <f>'Assumptions (Coal)'!$V$5*Model!H20</f>
        <v>0.200685055</v>
      </c>
      <c r="I81" s="177">
        <f>'Assumptions (Coal)'!$V$5*Model!I20</f>
        <v>0.1033791053</v>
      </c>
      <c r="J81" s="177">
        <f>'Assumptions (Coal)'!$V$5*Model!J20</f>
        <v>0.1061561848</v>
      </c>
      <c r="K81" s="177">
        <f>'Assumptions (Coal)'!$V$5*Model!K20</f>
        <v>0.1082210591</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0.183549317</v>
      </c>
      <c r="S81" s="177">
        <f>'Assumptions (Coal)'!$V$5*Model!S20</f>
        <v>0.3407844353</v>
      </c>
      <c r="T81" s="177">
        <f>'Assumptions (Coal)'!$V$5*Model!T20</f>
        <v>0.3472035188</v>
      </c>
      <c r="U81" s="177">
        <f>'Assumptions (Coal)'!$V$5*Model!U20</f>
        <v>0.355661225</v>
      </c>
      <c r="V81" s="177">
        <f>'Assumptions (Coal)'!$V$5*Model!V20</f>
        <v>0.3625998109</v>
      </c>
      <c r="W81" s="177">
        <f>'Assumptions (Coal)'!$V$5*Model!W20</f>
        <v>0.4684612799</v>
      </c>
      <c r="X81" s="177">
        <f>'Assumptions (Coal)'!$V$5*Model!X20</f>
        <v>0.3818288473</v>
      </c>
      <c r="Y81" s="177">
        <f>'Assumptions (Coal)'!$V$5*Model!Y20</f>
        <v>0.5208825394</v>
      </c>
      <c r="Z81" s="177">
        <f>'Assumptions (Coal)'!$V$5*Model!Z20</f>
        <v>0.5290097708</v>
      </c>
      <c r="AA81" s="177">
        <f>'Assumptions (Coal)'!$V$5*Model!AA20</f>
        <v>0.5372558621</v>
      </c>
      <c r="AB81" s="177">
        <f>'Assumptions (Coal)'!$V$5*Model!AB20</f>
        <v>0.5442477278</v>
      </c>
      <c r="AC81" s="177">
        <f>'Assumptions (Coal)'!$V$5*Model!AC20</f>
        <v>0.7158112405</v>
      </c>
      <c r="AD81" s="177">
        <f>'Assumptions (Coal)'!$V$5*Model!AD20</f>
        <v>0.619430603</v>
      </c>
      <c r="AE81" s="177">
        <f>'Assumptions (Coal)'!$V$5*Model!AE20</f>
        <v>0.3753307691</v>
      </c>
      <c r="AF81" s="177">
        <f>'Assumptions (Coal)'!$V$5*Model!AF20</f>
        <v>0.3807684684</v>
      </c>
      <c r="AG81" s="177">
        <f>'Assumptions (Coal)'!$V$5*Model!AG20</f>
        <v>0.3858912073</v>
      </c>
      <c r="AH81" s="177">
        <f>'Assumptions (Coal)'!$V$5*Model!AH20</f>
        <v>0.3912256142</v>
      </c>
      <c r="AI81" s="177">
        <f>'Assumptions (Coal)'!$V$5*Model!AI20</f>
        <v>0.2188229717</v>
      </c>
      <c r="AJ81" s="177">
        <f>'Assumptions (Coal)'!$V$5*Model!AJ20</f>
        <v>0.1418448365</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0.1344272662</v>
      </c>
      <c r="D82" s="176">
        <f>'Assumptions (Coal)'!$V$6*Model!D20</f>
        <v>0.1373758151</v>
      </c>
      <c r="E82" s="176">
        <f>'Assumptions (Coal)'!$V$6*Model!E20</f>
        <v>0.1395487536</v>
      </c>
      <c r="F82" s="176">
        <f>'Assumptions (Coal)'!$V$6*Model!F20</f>
        <v>0.2842806936</v>
      </c>
      <c r="G82" s="176">
        <f>'Assumptions (Coal)'!$V$6*Model!G20</f>
        <v>0.2919340992</v>
      </c>
      <c r="H82" s="176">
        <f>'Assumptions (Coal)'!$V$6*Model!H20</f>
        <v>0.3010275825</v>
      </c>
      <c r="I82" s="176">
        <f>'Assumptions (Coal)'!$V$6*Model!I20</f>
        <v>0.1550686579</v>
      </c>
      <c r="J82" s="176">
        <f>'Assumptions (Coal)'!$V$6*Model!J20</f>
        <v>0.1592342772</v>
      </c>
      <c r="K82" s="176">
        <f>'Assumptions (Coal)'!$V$6*Model!K20</f>
        <v>0.1623315886</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0.2753239756</v>
      </c>
      <c r="S82" s="176">
        <f>'Assumptions (Coal)'!$V$6*Model!S20</f>
        <v>0.511176653</v>
      </c>
      <c r="T82" s="176">
        <f>'Assumptions (Coal)'!$V$6*Model!T20</f>
        <v>0.5208052782</v>
      </c>
      <c r="U82" s="176">
        <f>'Assumptions (Coal)'!$V$6*Model!U20</f>
        <v>0.5334918376</v>
      </c>
      <c r="V82" s="176">
        <f>'Assumptions (Coal)'!$V$6*Model!V20</f>
        <v>0.5438997163</v>
      </c>
      <c r="W82" s="176">
        <f>'Assumptions (Coal)'!$V$6*Model!W20</f>
        <v>0.7026919198</v>
      </c>
      <c r="X82" s="176">
        <f>'Assumptions (Coal)'!$V$6*Model!X20</f>
        <v>0.5727432709</v>
      </c>
      <c r="Y82" s="176">
        <f>'Assumptions (Coal)'!$V$6*Model!Y20</f>
        <v>0.7813238091</v>
      </c>
      <c r="Z82" s="176">
        <f>'Assumptions (Coal)'!$V$6*Model!Z20</f>
        <v>0.7935146561</v>
      </c>
      <c r="AA82" s="176">
        <f>'Assumptions (Coal)'!$V$6*Model!AA20</f>
        <v>0.8058837931</v>
      </c>
      <c r="AB82" s="176">
        <f>'Assumptions (Coal)'!$V$6*Model!AB20</f>
        <v>0.8163715917</v>
      </c>
      <c r="AC82" s="176">
        <f>'Assumptions (Coal)'!$V$6*Model!AC20</f>
        <v>1.073716861</v>
      </c>
      <c r="AD82" s="176">
        <f>'Assumptions (Coal)'!$V$6*Model!AD20</f>
        <v>0.9291459046</v>
      </c>
      <c r="AE82" s="176">
        <f>'Assumptions (Coal)'!$V$6*Model!AE20</f>
        <v>0.5629961536</v>
      </c>
      <c r="AF82" s="176">
        <f>'Assumptions (Coal)'!$V$6*Model!AF20</f>
        <v>0.5711527025</v>
      </c>
      <c r="AG82" s="176">
        <f>'Assumptions (Coal)'!$V$6*Model!AG20</f>
        <v>0.578836811</v>
      </c>
      <c r="AH82" s="176">
        <f>'Assumptions (Coal)'!$V$6*Model!AH20</f>
        <v>0.5868384213</v>
      </c>
      <c r="AI82" s="176">
        <f>'Assumptions (Coal)'!$V$6*Model!AI20</f>
        <v>0.3282344576</v>
      </c>
      <c r="AJ82" s="176">
        <f>'Assumptions (Coal)'!$V$6*Model!AJ20</f>
        <v>0.2127672548</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-0.02675779356</v>
      </c>
      <c r="J83" s="177">
        <f t="array" ref="J83">SUM(IF(ISERROR(J84:J135),"",J84:J135))</f>
        <v>-0.02802878875</v>
      </c>
      <c r="K83" s="177">
        <f t="array" ref="K83">SUM(IF(ISERROR(K84:K135),"",K84:K135))</f>
        <v>-0.02936015622</v>
      </c>
      <c r="L83" s="177">
        <f t="array" ref="L83">SUM(IF(ISERROR(L84:L135),"",L84:L135))</f>
        <v>-0.05956770561</v>
      </c>
      <c r="M83" s="177">
        <f t="array" ref="M83">SUM(IF(ISERROR(M84:M135),"",M84:M135))</f>
        <v>-0.06239717163</v>
      </c>
      <c r="N83" s="177">
        <f t="array" ref="N83">SUM(IF(ISERROR(N84:N135),"",N84:N135))</f>
        <v>-0.06536103728</v>
      </c>
      <c r="O83" s="177">
        <f t="array" ref="O83">SUM(IF(ISERROR(O84:O135),"",O84:O135))</f>
        <v>-0.06846568655</v>
      </c>
      <c r="P83" s="177">
        <f t="array" ref="P83">SUM(IF(ISERROR(P84:P135),"",P84:P135))</f>
        <v>-0.07171780666</v>
      </c>
      <c r="Q83" s="177">
        <f t="array" ref="Q83">SUM(IF(ISERROR(Q84:Q135),"",Q84:Q135))</f>
        <v>-0.07512440248</v>
      </c>
      <c r="R83" s="177">
        <f t="array" ref="R83">SUM(IF(ISERROR(R84:R135),"",R84:R135))</f>
        <v>-0.0786928116</v>
      </c>
      <c r="S83" s="177">
        <f t="array" ref="S83">SUM(IF(ISERROR(S84:S135),"",S84:S135))</f>
        <v>-0.08243072015</v>
      </c>
      <c r="T83" s="177">
        <f t="array" ref="T83">SUM(IF(ISERROR(T84:T135),"",T84:T135))</f>
        <v>-0.08634617936</v>
      </c>
      <c r="U83" s="177">
        <f t="array" ref="U83">SUM(IF(ISERROR(U84:U135),"",U84:U135))</f>
        <v>-0.09044762288</v>
      </c>
      <c r="V83" s="177">
        <f t="array" ref="V83">SUM(IF(ISERROR(V84:V135),"",V84:V135))</f>
        <v>-0.09474388496</v>
      </c>
      <c r="W83" s="177">
        <f t="array" ref="W83">SUM(IF(ISERROR(W84:W135),"",W84:W135))</f>
        <v>-0.0992442195</v>
      </c>
      <c r="X83" s="177">
        <f t="array" ref="X83">SUM(IF(ISERROR(X84:X135),"",X84:X135))</f>
        <v>-0.1071265568</v>
      </c>
      <c r="Y83" s="177">
        <f t="array" ref="Y83">SUM(IF(ISERROR(Y84:Y135),"",Y84:Y135))</f>
        <v>-0.1628093735</v>
      </c>
      <c r="Z83" s="177">
        <f t="array" ref="Z83">SUM(IF(ISERROR(Z84:Z135),"",Z84:Z135))</f>
        <v>-0.1705428188</v>
      </c>
      <c r="AA83" s="177">
        <f t="array" ref="AA83">SUM(IF(ISERROR(AA84:AA135),"",AA84:AA135))</f>
        <v>-0.1208475631</v>
      </c>
      <c r="AB83" s="177">
        <f t="array" ref="AB83">SUM(IF(ISERROR(AB84:AB135),"",AB84:AB135))</f>
        <v>-0.1265878224</v>
      </c>
      <c r="AC83" s="177">
        <f t="array" ref="AC83">SUM(IF(ISERROR(AC84:AC135),"",AC84:AC135))</f>
        <v>-0.132600744</v>
      </c>
      <c r="AD83" s="177">
        <f t="array" ref="AD83">SUM(IF(ISERROR(AD84:AD135),"",AD84:AD135))</f>
        <v>-0.1874397764</v>
      </c>
      <c r="AE83" s="177">
        <f t="array" ref="AE83">SUM(IF(ISERROR(AE84:AE135),"",AE84:AE135))</f>
        <v>-0.3002805119</v>
      </c>
      <c r="AF83" s="177">
        <f t="array" ref="AF83">SUM(IF(ISERROR(AF84:AF135),"",AF84:AF135))</f>
        <v>-0.3145438363</v>
      </c>
      <c r="AG83" s="177">
        <f t="array" ref="AG83">SUM(IF(ISERROR(AG84:AG135),"",AG84:AG135))</f>
        <v>-0.3294846685</v>
      </c>
      <c r="AH83" s="177">
        <f t="array" ref="AH83">SUM(IF(ISERROR(AH84:AH135),"",AH84:AH135))</f>
        <v>-0.3451351902</v>
      </c>
      <c r="AI83" s="177">
        <f t="array" ref="AI83">SUM(IF(ISERROR(AI84:AI135),"",AI84:AI135))</f>
        <v>-0.4094953322</v>
      </c>
      <c r="AJ83" s="177">
        <f t="array" ref="AJ83">SUM(IF(ISERROR(AJ84:AJ135),"",AJ84:AJ135))</f>
        <v>-0.4505447093</v>
      </c>
      <c r="AK83" s="177">
        <f t="array" ref="AK83">SUM(IF(ISERROR(AK84:AK135),"",AK84:AK135))</f>
        <v>-0.5108206778</v>
      </c>
      <c r="AL83" s="177">
        <f t="array" ref="AL83">SUM(IF(ISERROR(AL84:AL135),"",AL84:AL135))</f>
        <v>-0.53508466</v>
      </c>
      <c r="AM83" s="177">
        <f t="array" ref="AM83">SUM(IF(ISERROR(AM84:AM135),"",AM84:AM135))</f>
        <v>-0.4464818148</v>
      </c>
      <c r="AN83" s="177">
        <f t="array" ref="AN83">SUM(IF(ISERROR(AN84:AN135),"",AN84:AN135))</f>
        <v>-0.3662023046</v>
      </c>
      <c r="AO83" s="177">
        <f t="array" ref="AO83">SUM(IF(ISERROR(AO84:AO135),"",AO84:AO135))</f>
        <v>-0.383596914</v>
      </c>
      <c r="AP83" s="177">
        <f t="array" ref="AP83">SUM(IF(ISERROR(AP84:AP135),"",AP84:AP135))</f>
        <v>-0.4018177675</v>
      </c>
      <c r="AQ83" s="177">
        <f t="array" ref="AQ83">SUM(IF(ISERROR(AQ84:AQ135),"",AQ84:AQ135))</f>
        <v>-0.4209041114</v>
      </c>
      <c r="AR83" s="177">
        <f t="array" ref="AR83">SUM(IF(ISERROR(AR84:AR135),"",AR84:AR135))</f>
        <v>-0.4408970567</v>
      </c>
      <c r="AS83" s="177">
        <f t="array" ref="AS83">SUM(IF(ISERROR(AS84:AS135),"",AS84:AS135))</f>
        <v>-0.3644720155</v>
      </c>
      <c r="AT83" s="177">
        <f t="array" ref="AT83">SUM(IF(ISERROR(AT84:AT135),"",AT84:AT135))</f>
        <v>-0.1732959394</v>
      </c>
      <c r="AU83" s="177">
        <f t="array" ref="AU83">SUM(IF(ISERROR(AU84:AU135),"",AU84:AU135))</f>
        <v>-0.1815274965</v>
      </c>
      <c r="AV83" s="177">
        <f t="array" ref="AV83">SUM(IF(ISERROR(AV84:AV135),"",AV84:AV135))</f>
        <v>-0.1901500526</v>
      </c>
      <c r="AW83" s="177">
        <f t="array" ref="AW83">SUM(IF(ISERROR(AW84:AW135),"",AW84:AW135))</f>
        <v>-0.1991821801</v>
      </c>
      <c r="AX83" s="177">
        <f t="array" ref="AX83">SUM(IF(ISERROR(AX84:AX135),"",AX84:AX135))</f>
        <v>-0.1124276271</v>
      </c>
      <c r="AY83" s="177">
        <f t="array" ref="AY83">SUM(IF(ISERROR(AY84:AY135),"",AY84:AY135))</f>
        <v>-0.07444369208</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-0.02675779356</v>
      </c>
      <c r="J90" s="160">
        <f>IF($I$18&gt;0,PPMT('Assumptions (Coal)'!$V$7,Model!X$1,'Assumptions (Coal)'!$V$10,'Assumptions (Coal)'!$V$5*Model!$I$18*AVERAGE('Assumptions (Coal)'!$B$2:$G$2)/10^9),0)</f>
        <v>-0.02802878875</v>
      </c>
      <c r="K90" s="160">
        <f>IF($I$18&gt;0,PPMT('Assumptions (Coal)'!$V$7,Model!Y$1,'Assumptions (Coal)'!$V$10,'Assumptions (Coal)'!$V$5*Model!$I$18*AVERAGE('Assumptions (Coal)'!$B$2:$G$2)/10^9),0)</f>
        <v>-0.02936015622</v>
      </c>
      <c r="L90" s="160">
        <f>IF($I$18&gt;0,PPMT('Assumptions (Coal)'!$V$7,Model!Z$1,'Assumptions (Coal)'!$V$10,'Assumptions (Coal)'!$V$5*Model!$I$18*AVERAGE('Assumptions (Coal)'!$B$2:$G$2)/10^9),0)</f>
        <v>-0.03075476364</v>
      </c>
      <c r="M90" s="160">
        <f>IF($I$18&gt;0,PPMT('Assumptions (Coal)'!$V$7,Model!AA$1,'Assumptions (Coal)'!$V$10,'Assumptions (Coal)'!$V$5*Model!$I$18*AVERAGE('Assumptions (Coal)'!$B$2:$G$2)/10^9),0)</f>
        <v>-0.03221561491</v>
      </c>
      <c r="N90" s="177">
        <f>IF($I$18&gt;0,PPMT('Assumptions (Coal)'!$V$7,Model!AB$1,'Assumptions (Coal)'!$V$10,'Assumptions (Coal)'!$V$5*Model!$I$18*AVERAGE('Assumptions (Coal)'!$B$2:$G$2)/10^9),0)</f>
        <v>-0.03374585662</v>
      </c>
      <c r="O90" s="160">
        <f>IF($I$18&gt;0,PPMT('Assumptions (Coal)'!$V$7,Model!AC$1,'Assumptions (Coal)'!$V$10,'Assumptions (Coal)'!$V$5*Model!$I$18*AVERAGE('Assumptions (Coal)'!$B$2:$G$2)/10^9),0)</f>
        <v>-0.03534878481</v>
      </c>
      <c r="P90" s="160">
        <f>IF($I$18&gt;0,PPMT('Assumptions (Coal)'!$V$7,Model!AD$1,'Assumptions (Coal)'!$V$10,'Assumptions (Coal)'!$V$5*Model!$I$18*AVERAGE('Assumptions (Coal)'!$B$2:$G$2)/10^9),0)</f>
        <v>-0.03702785209</v>
      </c>
      <c r="Q90" s="160">
        <f>IF($I$18&gt;0,PPMT('Assumptions (Coal)'!$V$7,Model!AE$1,'Assumptions (Coal)'!$V$10,'Assumptions (Coal)'!$V$5*Model!$I$18*AVERAGE('Assumptions (Coal)'!$B$2:$G$2)/10^9),0)</f>
        <v>-0.03878667506</v>
      </c>
      <c r="R90" s="160">
        <f>IF($I$18&gt;0,PPMT('Assumptions (Coal)'!$V$7,Model!AF$1,'Assumptions (Coal)'!$V$10,'Assumptions (Coal)'!$V$5*Model!$I$18*AVERAGE('Assumptions (Coal)'!$B$2:$G$2)/10^9),0)</f>
        <v>-0.04062904213</v>
      </c>
      <c r="S90" s="160">
        <f>IF($I$18&gt;0,PPMT('Assumptions (Coal)'!$V$7,Model!AG$1,'Assumptions (Coal)'!$V$10,'Assumptions (Coal)'!$V$5*Model!$I$18*AVERAGE('Assumptions (Coal)'!$B$2:$G$2)/10^9),0)</f>
        <v>-0.04255892163</v>
      </c>
      <c r="T90" s="160">
        <f>IF($I$18&gt;0,PPMT('Assumptions (Coal)'!$V$7,Model!AH$1,'Assumptions (Coal)'!$V$10,'Assumptions (Coal)'!$V$5*Model!$I$18*AVERAGE('Assumptions (Coal)'!$B$2:$G$2)/10^9),0)</f>
        <v>-0.04458047041</v>
      </c>
      <c r="U90" s="160">
        <f>IF($I$18&gt;0,PPMT('Assumptions (Coal)'!$V$7,Model!AI$1,'Assumptions (Coal)'!$V$10,'Assumptions (Coal)'!$V$5*Model!$I$18*AVERAGE('Assumptions (Coal)'!$B$2:$G$2)/10^9),0)</f>
        <v>-0.04669804275</v>
      </c>
      <c r="V90" s="160">
        <f>IF($I$18&gt;0,PPMT('Assumptions (Coal)'!$V$7,Model!AJ$1,'Assumptions (Coal)'!$V$10,'Assumptions (Coal)'!$V$5*Model!$I$18*AVERAGE('Assumptions (Coal)'!$B$2:$G$2)/10^9),0)</f>
        <v>-0.04891619978</v>
      </c>
      <c r="W90" s="160">
        <f>IF($I$18&gt;0,PPMT('Assumptions (Coal)'!$V$7,Model!AK$1,'Assumptions (Coal)'!$V$10,'Assumptions (Coal)'!$V$5*Model!$I$18*AVERAGE('Assumptions (Coal)'!$B$2:$G$2)/10^9),0)</f>
        <v>-0.05123971927</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-0.02881294198</v>
      </c>
      <c r="M93" s="160">
        <f>IF($L$18&gt;0,PPMT('Assumptions (Coal)'!$V$7,Model!X$1,'Assumptions (Coal)'!$V$10,'Assumptions (Coal)'!$V$5*Model!$L$18*AVERAGE('Assumptions (Coal)'!$E$2:$J$2)/10^9),0)</f>
        <v>-0.03018155672</v>
      </c>
      <c r="N93" s="177">
        <f>IF($L$18&gt;0,PPMT('Assumptions (Coal)'!$V$7,Model!Y$1,'Assumptions (Coal)'!$V$10,'Assumptions (Coal)'!$V$5*Model!$L$18*AVERAGE('Assumptions (Coal)'!$E$2:$J$2)/10^9),0)</f>
        <v>-0.03161518066</v>
      </c>
      <c r="O93" s="160">
        <f>IF($L$18&gt;0,PPMT('Assumptions (Coal)'!$V$7,Model!Z$1,'Assumptions (Coal)'!$V$10,'Assumptions (Coal)'!$V$5*Model!$L$18*AVERAGE('Assumptions (Coal)'!$E$2:$J$2)/10^9),0)</f>
        <v>-0.03311690174</v>
      </c>
      <c r="P93" s="160">
        <f>IF($L$18&gt;0,PPMT('Assumptions (Coal)'!$V$7,Model!AA$1,'Assumptions (Coal)'!$V$10,'Assumptions (Coal)'!$V$5*Model!$L$18*AVERAGE('Assumptions (Coal)'!$E$2:$J$2)/10^9),0)</f>
        <v>-0.03468995458</v>
      </c>
      <c r="Q93" s="160">
        <f>IF($L$18&gt;0,PPMT('Assumptions (Coal)'!$V$7,Model!AB$1,'Assumptions (Coal)'!$V$10,'Assumptions (Coal)'!$V$5*Model!$L$18*AVERAGE('Assumptions (Coal)'!$E$2:$J$2)/10^9),0)</f>
        <v>-0.03633772742</v>
      </c>
      <c r="R93" s="160">
        <f>IF($L$18&gt;0,PPMT('Assumptions (Coal)'!$V$7,Model!AC$1,'Assumptions (Coal)'!$V$10,'Assumptions (Coal)'!$V$5*Model!$L$18*AVERAGE('Assumptions (Coal)'!$E$2:$J$2)/10^9),0)</f>
        <v>-0.03806376947</v>
      </c>
      <c r="S93" s="160">
        <f>IF($L$18&gt;0,PPMT('Assumptions (Coal)'!$V$7,Model!AD$1,'Assumptions (Coal)'!$V$10,'Assumptions (Coal)'!$V$5*Model!$L$18*AVERAGE('Assumptions (Coal)'!$E$2:$J$2)/10^9),0)</f>
        <v>-0.03987179852</v>
      </c>
      <c r="T93" s="160">
        <f>IF($L$18&gt;0,PPMT('Assumptions (Coal)'!$V$7,Model!AE$1,'Assumptions (Coal)'!$V$10,'Assumptions (Coal)'!$V$5*Model!$L$18*AVERAGE('Assumptions (Coal)'!$E$2:$J$2)/10^9),0)</f>
        <v>-0.04176570895</v>
      </c>
      <c r="U93" s="160">
        <f>IF($L$18&gt;0,PPMT('Assumptions (Coal)'!$V$7,Model!AF$1,'Assumptions (Coal)'!$V$10,'Assumptions (Coal)'!$V$5*Model!$L$18*AVERAGE('Assumptions (Coal)'!$E$2:$J$2)/10^9),0)</f>
        <v>-0.04374958013</v>
      </c>
      <c r="V93" s="160">
        <f>IF($L$18&gt;0,PPMT('Assumptions (Coal)'!$V$7,Model!AG$1,'Assumptions (Coal)'!$V$10,'Assumptions (Coal)'!$V$5*Model!$L$18*AVERAGE('Assumptions (Coal)'!$E$2:$J$2)/10^9),0)</f>
        <v>-0.04582768518</v>
      </c>
      <c r="W93" s="160">
        <f>IF($L$18&gt;0,PPMT('Assumptions (Coal)'!$V$7,Model!AH$1,'Assumptions (Coal)'!$V$10,'Assumptions (Coal)'!$V$5*Model!$L$18*AVERAGE('Assumptions (Coal)'!$E$2:$J$2)/10^9),0)</f>
        <v>-0.04800450023</v>
      </c>
      <c r="X93" s="160">
        <f>IF($L$18&gt;0,PPMT('Assumptions (Coal)'!$V$7,Model!AI$1,'Assumptions (Coal)'!$V$10,'Assumptions (Coal)'!$V$5*Model!$L$18*AVERAGE('Assumptions (Coal)'!$E$2:$J$2)/10^9),0)</f>
        <v>-0.05028471399</v>
      </c>
      <c r="Y93" s="160">
        <f>IF($L$18&gt;0,PPMT('Assumptions (Coal)'!$V$7,Model!AJ$1,'Assumptions (Coal)'!$V$10,'Assumptions (Coal)'!$V$5*Model!$L$18*AVERAGE('Assumptions (Coal)'!$E$2:$J$2)/10^9),0)</f>
        <v>-0.0526732379</v>
      </c>
      <c r="Z93" s="160">
        <f>IF($L$18&gt;0,PPMT('Assumptions (Coal)'!$V$7,Model!AK$1,'Assumptions (Coal)'!$V$10,'Assumptions (Coal)'!$V$5*Model!$L$18*AVERAGE('Assumptions (Coal)'!$E$2:$J$2)/10^9),0)</f>
        <v>-0.05517521671</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-0.0568418428</v>
      </c>
      <c r="Y105" s="160">
        <f>IF($X$18&gt;0,PPMT('Assumptions (Coal)'!$V$7,Model!X1,'Assumptions (Coal)'!$V$10,'Assumptions (Coal)'!$V$5*Model!$X$18*average('Assumptions (Coal)'!$Q$2:$V$2)/10^9),0)</f>
        <v>-0.05954183034</v>
      </c>
      <c r="Z105" s="160">
        <f>IF($X$18&gt;0,PPMT('Assumptions (Coal)'!$V$7,Model!Y1,'Assumptions (Coal)'!$V$10,'Assumptions (Coal)'!$V$5*Model!$X$18*average('Assumptions (Coal)'!$Q$2:$V$2)/10^9),0)</f>
        <v>-0.06237006728</v>
      </c>
      <c r="AA105" s="160">
        <f>IF($X$18&gt;0,PPMT('Assumptions (Coal)'!$V$7,Model!Z1,'Assumptions (Coal)'!$V$10,'Assumptions (Coal)'!$V$5*Model!$X$18*average('Assumptions (Coal)'!$Q$2:$V$2)/10^9),0)</f>
        <v>-0.06533264547</v>
      </c>
      <c r="AB105" s="160">
        <f>IF($X$18&gt;0,PPMT('Assumptions (Coal)'!$V$7,Model!AA1,'Assumptions (Coal)'!$V$10,'Assumptions (Coal)'!$V$5*Model!$X$18*average('Assumptions (Coal)'!$Q$2:$V$2)/10^9),0)</f>
        <v>-0.06843594613</v>
      </c>
      <c r="AC105" s="160">
        <f>IF($X$18&gt;0,PPMT('Assumptions (Coal)'!$V$7,Model!AB1,'Assumptions (Coal)'!$V$10,'Assumptions (Coal)'!$V$5*Model!$X$18*average('Assumptions (Coal)'!$Q$2:$V$2)/10^9),0)</f>
        <v>-0.07168665358</v>
      </c>
      <c r="AD105" s="160">
        <f>IF($X$18&gt;0,PPMT('Assumptions (Coal)'!$V$7,Model!AC1,'Assumptions (Coal)'!$V$10,'Assumptions (Coal)'!$V$5*Model!$X$18*average('Assumptions (Coal)'!$Q$2:$V$2)/10^9),0)</f>
        <v>-0.07509176962</v>
      </c>
      <c r="AE105" s="160">
        <f>IF($X$18&gt;0,PPMT('Assumptions (Coal)'!$V$7,Model!AD1,'Assumptions (Coal)'!$V$10,'Assumptions (Coal)'!$V$5*Model!$X$18*average('Assumptions (Coal)'!$Q$2:$V$2)/10^9),0)</f>
        <v>-0.07865862868</v>
      </c>
      <c r="AF105" s="160">
        <f>IF($X$18&gt;0,PPMT('Assumptions (Coal)'!$V$7,Model!AE1,'Assumptions (Coal)'!$V$10,'Assumptions (Coal)'!$V$5*Model!$X$18*average('Assumptions (Coal)'!$Q$2:$V$2)/10^9),0)</f>
        <v>-0.08239491354</v>
      </c>
      <c r="AG105" s="160">
        <f>IF($X$18&gt;0,PPMT('Assumptions (Coal)'!$V$7,Model!AF1,'Assumptions (Coal)'!$V$10,'Assumptions (Coal)'!$V$5*Model!$X$18*average('Assumptions (Coal)'!$Q$2:$V$2)/10^9),0)</f>
        <v>-0.08630867193</v>
      </c>
      <c r="AH105" s="160">
        <f>IF($X$18&gt;0,PPMT('Assumptions (Coal)'!$V$7,Model!AG1,'Assumptions (Coal)'!$V$10,'Assumptions (Coal)'!$V$5*Model!$X$18*average('Assumptions (Coal)'!$Q$2:$V$2)/10^9),0)</f>
        <v>-0.09040833385</v>
      </c>
      <c r="AI105" s="160">
        <f>IF($X$18&gt;0,PPMT('Assumptions (Coal)'!$V$7,Model!AH1,'Assumptions (Coal)'!$V$10,'Assumptions (Coal)'!$V$5*Model!$X$18*average('Assumptions (Coal)'!$Q$2:$V$2)/10^9),0)</f>
        <v>-0.09470272971</v>
      </c>
      <c r="AJ105" s="160">
        <f>IF($X$18&gt;0,PPMT('Assumptions (Coal)'!$V$7,Model!AI1,'Assumptions (Coal)'!$V$10,'Assumptions (Coal)'!$V$5*Model!$X$18*average('Assumptions (Coal)'!$Q$2:$V$2)/10^9),0)</f>
        <v>-0.09920110937</v>
      </c>
      <c r="AK105" s="160">
        <f>IF($X$18&gt;0,PPMT('Assumptions (Coal)'!$V$7,Model!AJ1,'Assumptions (Coal)'!$V$10,'Assumptions (Coal)'!$V$5*Model!$X$18*average('Assumptions (Coal)'!$Q$2:$V$2)/10^9),0)</f>
        <v>-0.1039131621</v>
      </c>
      <c r="AL105" s="160">
        <f>IF($X$18&gt;0,PPMT('Assumptions (Coal)'!$V$7,Model!AK1,'Assumptions (Coal)'!$V$10,'Assumptions (Coal)'!$V$5*Model!$X$18*average('Assumptions (Coal)'!$Q$2:$V$2)/10^9),0)</f>
        <v>-0.1088490373</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-0.05059430527</v>
      </c>
      <c r="Z106" s="160">
        <f>IF($Y$18&gt;0,PPMT('Assumptions (Coal)'!$V$7,Model!X1,'Assumptions (Coal)'!$V$10,'Assumptions (Coal)'!$V$5*Model!$Y$18*AVERAGE('Assumptions (Coal)'!$R$2:$W$2)/10^9),0)</f>
        <v>-0.05299753477</v>
      </c>
      <c r="AA106" s="160">
        <f>IF($Y$18&gt;0,PPMT('Assumptions (Coal)'!$V$7,Model!Y1,'Assumptions (Coal)'!$V$10,'Assumptions (Coal)'!$V$5*Model!$Y$18*AVERAGE('Assumptions (Coal)'!$R$2:$W$2)/10^9),0)</f>
        <v>-0.05551491767</v>
      </c>
      <c r="AB106" s="160">
        <f>IF($Y$18&gt;0,PPMT('Assumptions (Coal)'!$V$7,Model!Z1,'Assumptions (Coal)'!$V$10,'Assumptions (Coal)'!$V$5*Model!$Y$18*AVERAGE('Assumptions (Coal)'!$R$2:$W$2)/10^9),0)</f>
        <v>-0.05815187626</v>
      </c>
      <c r="AC106" s="160">
        <f>IF($Y$18&gt;0,PPMT('Assumptions (Coal)'!$V$7,Model!AA1,'Assumptions (Coal)'!$V$10,'Assumptions (Coal)'!$V$5*Model!$Y$18*AVERAGE('Assumptions (Coal)'!$R$2:$W$2)/10^9),0)</f>
        <v>-0.06091409039</v>
      </c>
      <c r="AD106" s="160">
        <f>IF($Y$18&gt;0,PPMT('Assumptions (Coal)'!$V$7,Model!AB1,'Assumptions (Coal)'!$V$10,'Assumptions (Coal)'!$V$5*Model!$Y$18*AVERAGE('Assumptions (Coal)'!$R$2:$W$2)/10^9),0)</f>
        <v>-0.06380750968</v>
      </c>
      <c r="AE106" s="160">
        <f>IF($Y$18&gt;0,PPMT('Assumptions (Coal)'!$V$7,Model!AC1,'Assumptions (Coal)'!$V$10,'Assumptions (Coal)'!$V$5*Model!$Y$18*AVERAGE('Assumptions (Coal)'!$R$2:$W$2)/10^9),0)</f>
        <v>-0.06683836639</v>
      </c>
      <c r="AF106" s="160">
        <f>IF($Y$18&gt;0,PPMT('Assumptions (Coal)'!$V$7,Model!AD1,'Assumptions (Coal)'!$V$10,'Assumptions (Coal)'!$V$5*Model!$Y$18*AVERAGE('Assumptions (Coal)'!$R$2:$W$2)/10^9),0)</f>
        <v>-0.07001318879</v>
      </c>
      <c r="AG106" s="160">
        <f>IF($Y$18&gt;0,PPMT('Assumptions (Coal)'!$V$7,Model!AE1,'Assumptions (Coal)'!$V$10,'Assumptions (Coal)'!$V$5*Model!$Y$18*AVERAGE('Assumptions (Coal)'!$R$2:$W$2)/10^9),0)</f>
        <v>-0.07333881526</v>
      </c>
      <c r="AH106" s="160">
        <f>IF($Y$18&gt;0,PPMT('Assumptions (Coal)'!$V$7,Model!AF1,'Assumptions (Coal)'!$V$10,'Assumptions (Coal)'!$V$5*Model!$Y$18*AVERAGE('Assumptions (Coal)'!$R$2:$W$2)/10^9),0)</f>
        <v>-0.07682240898</v>
      </c>
      <c r="AI106" s="160">
        <f>IF($Y$18&gt;0,PPMT('Assumptions (Coal)'!$V$7,Model!AG1,'Assumptions (Coal)'!$V$10,'Assumptions (Coal)'!$V$5*Model!$Y$18*AVERAGE('Assumptions (Coal)'!$R$2:$W$2)/10^9),0)</f>
        <v>-0.08047147341</v>
      </c>
      <c r="AJ106" s="160">
        <f>IF($Y$18&gt;0,PPMT('Assumptions (Coal)'!$V$7,Model!AH1,'Assumptions (Coal)'!$V$10,'Assumptions (Coal)'!$V$5*Model!$Y$18*AVERAGE('Assumptions (Coal)'!$R$2:$W$2)/10^9),0)</f>
        <v>-0.0842938684</v>
      </c>
      <c r="AK106" s="160">
        <f>IF($Y$18&gt;0,PPMT('Assumptions (Coal)'!$V$7,Model!AI1,'Assumptions (Coal)'!$V$10,'Assumptions (Coal)'!$V$5*Model!$Y$18*AVERAGE('Assumptions (Coal)'!$R$2:$W$2)/10^9),0)</f>
        <v>-0.08829782715</v>
      </c>
      <c r="AL106" s="160">
        <f>IF($Y$18&gt;0,PPMT('Assumptions (Coal)'!$V$7,Model!AJ1,'Assumptions (Coal)'!$V$10,'Assumptions (Coal)'!$V$5*Model!$Y$18*AVERAGE('Assumptions (Coal)'!$R$2:$W$2)/10^9),0)</f>
        <v>-0.09249197394</v>
      </c>
      <c r="AM106" s="160">
        <f>IF($Y$18&gt;0,PPMT('Assumptions (Coal)'!$V$7,Model!AK1,'Assumptions (Coal)'!$V$10,'Assumptions (Coal)'!$V$5*Model!$Y$18*AVERAGE('Assumptions (Coal)'!$R$2:$W$2)/10^9),0)</f>
        <v>-0.0968853427</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-0.04854049712</v>
      </c>
      <c r="AE111" s="160">
        <f>IF($AD$18&gt;0,PPMT('Assumptions (Coal)'!$V$7,Model!X1,'Assumptions (Coal)'!$V$10,'Assumptions (Coal)'!$V$5*Model!$AD$18*AVERAGE('Assumptions (Coal)'!$W$2:$AB$2)/10^9),0)</f>
        <v>-0.05084617074</v>
      </c>
      <c r="AF111" s="160">
        <f>IF($AD$18&gt;0,PPMT('Assumptions (Coal)'!$V$7,Model!Y1,'Assumptions (Coal)'!$V$10,'Assumptions (Coal)'!$V$5*Model!$AD$18*AVERAGE('Assumptions (Coal)'!$W$2:$AB$2)/10^9),0)</f>
        <v>-0.05326136385</v>
      </c>
      <c r="AG111" s="160">
        <f>IF($AD$18&gt;0,PPMT('Assumptions (Coal)'!$V$7,Model!Z1,'Assumptions (Coal)'!$V$10,'Assumptions (Coal)'!$V$5*Model!$AD$18*AVERAGE('Assumptions (Coal)'!$W$2:$AB$2)/10^9),0)</f>
        <v>-0.05579127863</v>
      </c>
      <c r="AH111" s="160">
        <f>IF($AD$18&gt;0,PPMT('Assumptions (Coal)'!$V$7,Model!AA1,'Assumptions (Coal)'!$V$10,'Assumptions (Coal)'!$V$5*Model!$AD$18*AVERAGE('Assumptions (Coal)'!$W$2:$AB$2)/10^9),0)</f>
        <v>-0.05844136436</v>
      </c>
      <c r="AI111" s="160">
        <f>IF($AD$18&gt;0,PPMT('Assumptions (Coal)'!$V$7,Model!AB1,'Assumptions (Coal)'!$V$10,'Assumptions (Coal)'!$V$5*Model!$AD$18*AVERAGE('Assumptions (Coal)'!$W$2:$AB$2)/10^9),0)</f>
        <v>-0.06121732917</v>
      </c>
      <c r="AJ111" s="160">
        <f>IF($AD$18&gt;0,PPMT('Assumptions (Coal)'!$V$7,Model!AC1,'Assumptions (Coal)'!$V$10,'Assumptions (Coal)'!$V$5*Model!$AD$18*AVERAGE('Assumptions (Coal)'!$W$2:$AB$2)/10^9),0)</f>
        <v>-0.06412515231</v>
      </c>
      <c r="AK111" s="160">
        <f>IF($AD$18&gt;0,PPMT('Assumptions (Coal)'!$V$7,Model!AD1,'Assumptions (Coal)'!$V$10,'Assumptions (Coal)'!$V$5*Model!$AD$18*AVERAGE('Assumptions (Coal)'!$W$2:$AB$2)/10^9),0)</f>
        <v>-0.06717109704</v>
      </c>
      <c r="AL111" s="160">
        <f>IF($AD$18&gt;0,PPMT('Assumptions (Coal)'!$V$7,Model!AE1,'Assumptions (Coal)'!$V$10,'Assumptions (Coal)'!$V$5*Model!$AD$18*AVERAGE('Assumptions (Coal)'!$W$2:$AB$2)/10^9),0)</f>
        <v>-0.07036172415</v>
      </c>
      <c r="AM111" s="160">
        <f>IF($AD$18&gt;0,PPMT('Assumptions (Coal)'!$V$7,Model!AF1,'Assumptions (Coal)'!$V$10,'Assumptions (Coal)'!$V$5*Model!$AD$18*AVERAGE('Assumptions (Coal)'!$W$2:$AB$2)/10^9),0)</f>
        <v>-0.07370390605</v>
      </c>
      <c r="AN111" s="160">
        <f>IF($AD$18&gt;0,PPMT('Assumptions (Coal)'!$V$7,Model!AG1,'Assumptions (Coal)'!$V$10,'Assumptions (Coal)'!$V$5*Model!$AD$18*AVERAGE('Assumptions (Coal)'!$W$2:$AB$2)/10^9),0)</f>
        <v>-0.07720484159</v>
      </c>
      <c r="AO111" s="160">
        <f>IF($AD$18&gt;0,PPMT('Assumptions (Coal)'!$V$7,Model!AH1,'Assumptions (Coal)'!$V$10,'Assumptions (Coal)'!$V$5*Model!$AD$18*AVERAGE('Assumptions (Coal)'!$W$2:$AB$2)/10^9),0)</f>
        <v>-0.08087207156</v>
      </c>
      <c r="AP111" s="160">
        <f>IF($AD$18&gt;0,PPMT('Assumptions (Coal)'!$V$7,Model!AI1,'Assumptions (Coal)'!$V$10,'Assumptions (Coal)'!$V$5*Model!$AD$18*AVERAGE('Assumptions (Coal)'!$W$2:$AB$2)/10^9),0)</f>
        <v>-0.08471349496</v>
      </c>
      <c r="AQ111" s="160">
        <f>IF($AD$18&gt;0,PPMT('Assumptions (Coal)'!$V$7,Model!AJ1,'Assumptions (Coal)'!$V$10,'Assumptions (Coal)'!$V$5*Model!$AD$18*AVERAGE('Assumptions (Coal)'!$W$2:$AB$2)/10^9),0)</f>
        <v>-0.08873738597</v>
      </c>
      <c r="AR111" s="160">
        <f>IF($AD$18&gt;0,PPMT('Assumptions (Coal)'!$V$7,Model!AK1,'Assumptions (Coal)'!$V$10,'Assumptions (Coal)'!$V$5*Model!$AD$18*AVERAGE('Assumptions (Coal)'!$W$2:$AB$2)/10^9),0)</f>
        <v>-0.0929524118</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-0.1039373461</v>
      </c>
      <c r="AF112" s="160">
        <f>IF($AE$18&gt;0,PPMT('Assumptions (Coal)'!$V$7,Model!X1,'Assumptions (Coal)'!$V$10,'Assumptions (Coal)'!$V$5*Model!$AE$18*AVERAGE('Assumptions (Coal)'!$X$2:$AC$2)/10^9),0)</f>
        <v>-0.1088743701</v>
      </c>
      <c r="AG112" s="160">
        <f>IF($AE$18&gt;0,PPMT('Assumptions (Coal)'!$V$7,Model!Y1,'Assumptions (Coal)'!$V$10,'Assumptions (Coal)'!$V$5*Model!$AE$18*AVERAGE('Assumptions (Coal)'!$X$2:$AC$2)/10^9),0)</f>
        <v>-0.1140459027</v>
      </c>
      <c r="AH112" s="160">
        <f>IF($AE$18&gt;0,PPMT('Assumptions (Coal)'!$V$7,Model!Z1,'Assumptions (Coal)'!$V$10,'Assumptions (Coal)'!$V$5*Model!$AE$18*AVERAGE('Assumptions (Coal)'!$X$2:$AC$2)/10^9),0)</f>
        <v>-0.119463083</v>
      </c>
      <c r="AI112" s="160">
        <f>IF($AE$18&gt;0,PPMT('Assumptions (Coal)'!$V$7,Model!AA1,'Assumptions (Coal)'!$V$10,'Assumptions (Coal)'!$V$5*Model!$AE$18*AVERAGE('Assumptions (Coal)'!$X$2:$AC$2)/10^9),0)</f>
        <v>-0.1251375795</v>
      </c>
      <c r="AJ112" s="160">
        <f>IF($AE$18&gt;0,PPMT('Assumptions (Coal)'!$V$7,Model!AB1,'Assumptions (Coal)'!$V$10,'Assumptions (Coal)'!$V$5*Model!$AE$18*AVERAGE('Assumptions (Coal)'!$X$2:$AC$2)/10^9),0)</f>
        <v>-0.1310816145</v>
      </c>
      <c r="AK112" s="160">
        <f>IF($AE$18&gt;0,PPMT('Assumptions (Coal)'!$V$7,Model!AC1,'Assumptions (Coal)'!$V$10,'Assumptions (Coal)'!$V$5*Model!$AE$18*AVERAGE('Assumptions (Coal)'!$X$2:$AC$2)/10^9),0)</f>
        <v>-0.1373079912</v>
      </c>
      <c r="AL112" s="160">
        <f>IF($AE$18&gt;0,PPMT('Assumptions (Coal)'!$V$7,Model!AD1,'Assumptions (Coal)'!$V$10,'Assumptions (Coal)'!$V$5*Model!$AE$18*AVERAGE('Assumptions (Coal)'!$X$2:$AC$2)/10^9),0)</f>
        <v>-0.1438301208</v>
      </c>
      <c r="AM112" s="160">
        <f>IF($AE$18&gt;0,PPMT('Assumptions (Coal)'!$V$7,Model!AE1,'Assumptions (Coal)'!$V$10,'Assumptions (Coal)'!$V$5*Model!$AE$18*AVERAGE('Assumptions (Coal)'!$X$2:$AC$2)/10^9),0)</f>
        <v>-0.1506620515</v>
      </c>
      <c r="AN112" s="160">
        <f>IF($AE$18&gt;0,PPMT('Assumptions (Coal)'!$V$7,Model!AF1,'Assumptions (Coal)'!$V$10,'Assumptions (Coal)'!$V$5*Model!$AE$18*AVERAGE('Assumptions (Coal)'!$X$2:$AC$2)/10^9),0)</f>
        <v>-0.157818499</v>
      </c>
      <c r="AO112" s="160">
        <f>IF($AE$18&gt;0,PPMT('Assumptions (Coal)'!$V$7,Model!AG1,'Assumptions (Coal)'!$V$10,'Assumptions (Coal)'!$V$5*Model!$AE$18*AVERAGE('Assumptions (Coal)'!$X$2:$AC$2)/10^9),0)</f>
        <v>-0.1653148777</v>
      </c>
      <c r="AP112" s="160">
        <f>IF($AE$18&gt;0,PPMT('Assumptions (Coal)'!$V$7,Model!AH1,'Assumptions (Coal)'!$V$10,'Assumptions (Coal)'!$V$5*Model!$AE$18*AVERAGE('Assumptions (Coal)'!$X$2:$AC$2)/10^9),0)</f>
        <v>-0.1731673344</v>
      </c>
      <c r="AQ112" s="160">
        <f>IF($AE$18&gt;0,PPMT('Assumptions (Coal)'!$V$7,Model!AI1,'Assumptions (Coal)'!$V$10,'Assumptions (Coal)'!$V$5*Model!$AE$18*AVERAGE('Assumptions (Coal)'!$X$2:$AC$2)/10^9),0)</f>
        <v>-0.1813927827</v>
      </c>
      <c r="AR112" s="160">
        <f>IF($AE$18&gt;0,PPMT('Assumptions (Coal)'!$V$7,Model!AJ1,'Assumptions (Coal)'!$V$10,'Assumptions (Coal)'!$V$5*Model!$AE$18*AVERAGE('Assumptions (Coal)'!$X$2:$AC$2)/10^9),0)</f>
        <v>-0.1900089399</v>
      </c>
      <c r="AS112" s="160">
        <f>IF($AE$18&gt;0,PPMT('Assumptions (Coal)'!$V$7,Model!AK1,'Assumptions (Coal)'!$V$10,'Assumptions (Coal)'!$V$5*Model!$AE$18*AVERAGE('Assumptions (Coal)'!$X$2:$AC$2)/10^9),0)</f>
        <v>-0.1990343646</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-0.04796622043</v>
      </c>
      <c r="AJ116" s="160">
        <f>IF($AI$18&gt;0,PPMT('Assumptions (Coal)'!$V$7,Model!X1,'Assumptions (Coal)'!$V$10,'Assumptions (Coal)'!$V$5*Model!$AI$18*AVERAGE('Assumptions (Coal)'!$AB$2:$AG$2)/10^9),0)</f>
        <v>-0.05024461591</v>
      </c>
      <c r="AK116" s="160">
        <f>IF($AI$18&gt;0,PPMT('Assumptions (Coal)'!$V$7,Model!Y1,'Assumptions (Coal)'!$V$10,'Assumptions (Coal)'!$V$5*Model!$AI$18*AVERAGE('Assumptions (Coal)'!$AB$2:$AG$2)/10^9),0)</f>
        <v>-0.05263123516</v>
      </c>
      <c r="AL116" s="160">
        <f>IF($AI$18&gt;0,PPMT('Assumptions (Coal)'!$V$7,Model!Z1,'Assumptions (Coal)'!$V$10,'Assumptions (Coal)'!$V$5*Model!$AI$18*AVERAGE('Assumptions (Coal)'!$AB$2:$AG$2)/10^9),0)</f>
        <v>-0.05513121883</v>
      </c>
      <c r="AM116" s="160">
        <f>IF($AI$18&gt;0,PPMT('Assumptions (Coal)'!$V$7,Model!AA1,'Assumptions (Coal)'!$V$10,'Assumptions (Coal)'!$V$5*Model!$AI$18*AVERAGE('Assumptions (Coal)'!$AB$2:$AG$2)/10^9),0)</f>
        <v>-0.05774995173</v>
      </c>
      <c r="AN116" s="160">
        <f>IF($AI$18&gt;0,PPMT('Assumptions (Coal)'!$V$7,Model!AB1,'Assumptions (Coal)'!$V$10,'Assumptions (Coal)'!$V$5*Model!$AI$18*AVERAGE('Assumptions (Coal)'!$AB$2:$AG$2)/10^9),0)</f>
        <v>-0.06049307443</v>
      </c>
      <c r="AO116" s="160">
        <f>IF($AI$18&gt;0,PPMT('Assumptions (Coal)'!$V$7,Model!AC1,'Assumptions (Coal)'!$V$10,'Assumptions (Coal)'!$V$5*Model!$AI$18*AVERAGE('Assumptions (Coal)'!$AB$2:$AG$2)/10^9),0)</f>
        <v>-0.06336649547</v>
      </c>
      <c r="AP116" s="160">
        <f>IF($AI$18&gt;0,PPMT('Assumptions (Coal)'!$V$7,Model!AD1,'Assumptions (Coal)'!$V$10,'Assumptions (Coal)'!$V$5*Model!$AI$18*AVERAGE('Assumptions (Coal)'!$AB$2:$AG$2)/10^9),0)</f>
        <v>-0.066376404</v>
      </c>
      <c r="AQ116" s="160">
        <f>IF($AI$18&gt;0,PPMT('Assumptions (Coal)'!$V$7,Model!AE1,'Assumptions (Coal)'!$V$10,'Assumptions (Coal)'!$V$5*Model!$AI$18*AVERAGE('Assumptions (Coal)'!$AB$2:$AG$2)/10^9),0)</f>
        <v>-0.06952928319</v>
      </c>
      <c r="AR116" s="160">
        <f>IF($AI$18&gt;0,PPMT('Assumptions (Coal)'!$V$7,Model!AF1,'Assumptions (Coal)'!$V$10,'Assumptions (Coal)'!$V$5*Model!$AI$18*AVERAGE('Assumptions (Coal)'!$AB$2:$AG$2)/10^9),0)</f>
        <v>-0.07283192414</v>
      </c>
      <c r="AS116" s="160">
        <f>IF($AI$18&gt;0,PPMT('Assumptions (Coal)'!$V$7,Model!AG1,'Assumptions (Coal)'!$V$10,'Assumptions (Coal)'!$V$5*Model!$AI$18*AVERAGE('Assumptions (Coal)'!$AB$2:$AG$2)/10^9),0)</f>
        <v>-0.07629144054</v>
      </c>
      <c r="AT116" s="160">
        <f>IF($AI$18&gt;0,PPMT('Assumptions (Coal)'!$V$7,Model!AH1,'Assumptions (Coal)'!$V$10,'Assumptions (Coal)'!$V$5*Model!$AI$18*AVERAGE('Assumptions (Coal)'!$AB$2:$AG$2)/10^9),0)</f>
        <v>-0.07991528397</v>
      </c>
      <c r="AU116" s="160">
        <f>IF($AI$18&gt;0,PPMT('Assumptions (Coal)'!$V$7,Model!AI1,'Assumptions (Coal)'!$V$10,'Assumptions (Coal)'!$V$5*Model!$AI$18*AVERAGE('Assumptions (Coal)'!$AB$2:$AG$2)/10^9),0)</f>
        <v>-0.08371125996</v>
      </c>
      <c r="AV116" s="160">
        <f>IF($AI$18&gt;0,PPMT('Assumptions (Coal)'!$V$7,Model!AJ1,'Assumptions (Coal)'!$V$10,'Assumptions (Coal)'!$V$5*Model!$AI$18*AVERAGE('Assumptions (Coal)'!$AB$2:$AG$2)/10^9),0)</f>
        <v>-0.0876875448</v>
      </c>
      <c r="AW116" s="160">
        <f>IF($AI$18&gt;0,PPMT('Assumptions (Coal)'!$V$7,Model!AK1,'Assumptions (Coal)'!$V$10,'Assumptions (Coal)'!$V$5*Model!$AI$18*AVERAGE('Assumptions (Coal)'!$AB$2:$AG$2)/10^9),0)</f>
        <v>-0.09185270318</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-0.02159834885</v>
      </c>
      <c r="AK117" s="177">
        <f>IF($AJ$18&gt;0,PPMT('Assumptions (Coal)'!$V$7,Model!X1,'Assumptions (Coal)'!$V$10,'Assumptions (Coal)'!$V$5*Model!$AJ$18*AVERAGE('Assumptions (Coal)'!$AC$2:$AH$2)/10^9),0)</f>
        <v>-0.02262427042</v>
      </c>
      <c r="AL117" s="177">
        <f>IF($AJ$18&gt;0,PPMT('Assumptions (Coal)'!$V$7,Model!Y1,'Assumptions (Coal)'!$V$10,'Assumptions (Coal)'!$V$5*Model!$AJ$18*AVERAGE('Assumptions (Coal)'!$AC$2:$AH$2)/10^9),0)</f>
        <v>-0.02369892326</v>
      </c>
      <c r="AM117" s="177">
        <f>IF($AJ$18&gt;0,PPMT('Assumptions (Coal)'!$V$7,Model!Z1,'Assumptions (Coal)'!$V$10,'Assumptions (Coal)'!$V$5*Model!$AJ$18*AVERAGE('Assumptions (Coal)'!$AC$2:$AH$2)/10^9),0)</f>
        <v>-0.02482462212</v>
      </c>
      <c r="AN117" s="177">
        <f>IF($AJ$18&gt;0,PPMT('Assumptions (Coal)'!$V$7,Model!AA1,'Assumptions (Coal)'!$V$10,'Assumptions (Coal)'!$V$5*Model!$AJ$18*AVERAGE('Assumptions (Coal)'!$AC$2:$AH$2)/10^9),0)</f>
        <v>-0.02600379167</v>
      </c>
      <c r="AO117" s="177">
        <f>IF($AJ$18&gt;0,PPMT('Assumptions (Coal)'!$V$7,Model!AB1,'Assumptions (Coal)'!$V$10,'Assumptions (Coal)'!$V$5*Model!$AJ$18*AVERAGE('Assumptions (Coal)'!$AC$2:$AH$2)/10^9),0)</f>
        <v>-0.02723897177</v>
      </c>
      <c r="AP117" s="177">
        <f>IF($AJ$18&gt;0,PPMT('Assumptions (Coal)'!$V$7,Model!AC1,'Assumptions (Coal)'!$V$10,'Assumptions (Coal)'!$V$5*Model!$AJ$18*AVERAGE('Assumptions (Coal)'!$AC$2:$AH$2)/10^9),0)</f>
        <v>-0.02853282293</v>
      </c>
      <c r="AQ117" s="177">
        <f>IF($AJ$18&gt;0,PPMT('Assumptions (Coal)'!$V$7,Model!AD1,'Assumptions (Coal)'!$V$10,'Assumptions (Coal)'!$V$5*Model!$AJ$18*AVERAGE('Assumptions (Coal)'!$AC$2:$AH$2)/10^9),0)</f>
        <v>-0.02988813202</v>
      </c>
      <c r="AR117" s="177">
        <f>IF($AJ$18&gt;0,PPMT('Assumptions (Coal)'!$V$7,Model!AE1,'Assumptions (Coal)'!$V$10,'Assumptions (Coal)'!$V$5*Model!$AJ$18*AVERAGE('Assumptions (Coal)'!$AC$2:$AH$2)/10^9),0)</f>
        <v>-0.03130781829</v>
      </c>
      <c r="AS117" s="177">
        <f>IF($AJ$18&gt;0,PPMT('Assumptions (Coal)'!$V$7,Model!AF1,'Assumptions (Coal)'!$V$10,'Assumptions (Coal)'!$V$5*Model!$AJ$18*AVERAGE('Assumptions (Coal)'!$AC$2:$AH$2)/10^9),0)</f>
        <v>-0.03279493966</v>
      </c>
      <c r="AT117" s="177">
        <f>IF($AJ$18&gt;0,PPMT('Assumptions (Coal)'!$V$7,Model!AG1,'Assumptions (Coal)'!$V$10,'Assumptions (Coal)'!$V$5*Model!$AJ$18*AVERAGE('Assumptions (Coal)'!$AC$2:$AH$2)/10^9),0)</f>
        <v>-0.03435269929</v>
      </c>
      <c r="AU117" s="177">
        <f>IF($AJ$18&gt;0,PPMT('Assumptions (Coal)'!$V$7,Model!AH1,'Assumptions (Coal)'!$V$10,'Assumptions (Coal)'!$V$5*Model!$AJ$18*AVERAGE('Assumptions (Coal)'!$AC$2:$AH$2)/10^9),0)</f>
        <v>-0.03598445251</v>
      </c>
      <c r="AV117" s="177">
        <f>IF($AJ$18&gt;0,PPMT('Assumptions (Coal)'!$V$7,Model!AI1,'Assumptions (Coal)'!$V$10,'Assumptions (Coal)'!$V$5*Model!$AJ$18*AVERAGE('Assumptions (Coal)'!$AC$2:$AH$2)/10^9),0)</f>
        <v>-0.037693714</v>
      </c>
      <c r="AW117" s="177">
        <f>IF($AJ$18&gt;0,PPMT('Assumptions (Coal)'!$V$7,Model!AJ1,'Assumptions (Coal)'!$V$10,'Assumptions (Coal)'!$V$5*Model!$AJ$18*AVERAGE('Assumptions (Coal)'!$AC$2:$AH$2)/10^9),0)</f>
        <v>-0.03948416542</v>
      </c>
      <c r="AX117" s="177">
        <f>IF($AJ$18&gt;0,PPMT('Assumptions (Coal)'!$V$7,Model!AK1,'Assumptions (Coal)'!$V$10,'Assumptions (Coal)'!$V$5*Model!$AJ$18*AVERAGE('Assumptions (Coal)'!$AC$2:$AH$2)/10^9),0)</f>
        <v>-0.04135966328</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-0.0388750948</v>
      </c>
      <c r="AL118" s="160">
        <f>IF($AK$18&gt;0,PPMT('Assumptions (Coal)'!$V$7,Model!X1,'Assumptions (Coal)'!$V$10,'Assumptions (Coal)'!$V$5*Model!$AK$18*AVERAGE('Assumptions (Coal)'!$AD$2:$AI$2)/10^9),0)</f>
        <v>-0.04072166181</v>
      </c>
      <c r="AM118" s="160">
        <f>IF($AK$18&gt;0,PPMT('Assumptions (Coal)'!$V$7,Model!Y1,'Assumptions (Coal)'!$V$10,'Assumptions (Coal)'!$V$5*Model!$AK$18*AVERAGE('Assumptions (Coal)'!$AD$2:$AI$2)/10^9),0)</f>
        <v>-0.04265594074</v>
      </c>
      <c r="AN118" s="160">
        <f>IF($AK$18&gt;0,PPMT('Assumptions (Coal)'!$V$7,Model!Z1,'Assumptions (Coal)'!$V$10,'Assumptions (Coal)'!$V$5*Model!$AK$18*AVERAGE('Assumptions (Coal)'!$AD$2:$AI$2)/10^9),0)</f>
        <v>-0.04468209793</v>
      </c>
      <c r="AO118" s="160">
        <f>IF($AK$18&gt;0,PPMT('Assumptions (Coal)'!$V$7,Model!AA1,'Assumptions (Coal)'!$V$10,'Assumptions (Coal)'!$V$5*Model!$AK$18*AVERAGE('Assumptions (Coal)'!$AD$2:$AI$2)/10^9),0)</f>
        <v>-0.04680449758</v>
      </c>
      <c r="AP118" s="160">
        <f>IF($AK$18&gt;0,PPMT('Assumptions (Coal)'!$V$7,Model!AB1,'Assumptions (Coal)'!$V$10,'Assumptions (Coal)'!$V$5*Model!$AK$18*AVERAGE('Assumptions (Coal)'!$AD$2:$AI$2)/10^9),0)</f>
        <v>-0.04902771121</v>
      </c>
      <c r="AQ118" s="160">
        <f>IF($AK$18&gt;0,PPMT('Assumptions (Coal)'!$V$7,Model!AC1,'Assumptions (Coal)'!$V$10,'Assumptions (Coal)'!$V$5*Model!$AK$18*AVERAGE('Assumptions (Coal)'!$AD$2:$AI$2)/10^9),0)</f>
        <v>-0.0513565275</v>
      </c>
      <c r="AR118" s="160">
        <f>IF($AK$18&gt;0,PPMT('Assumptions (Coal)'!$V$7,Model!AD1,'Assumptions (Coal)'!$V$10,'Assumptions (Coal)'!$V$5*Model!$AK$18*AVERAGE('Assumptions (Coal)'!$AD$2:$AI$2)/10^9),0)</f>
        <v>-0.05379596255</v>
      </c>
      <c r="AS118" s="160">
        <f>IF($AK$18&gt;0,PPMT('Assumptions (Coal)'!$V$7,Model!AE1,'Assumptions (Coal)'!$V$10,'Assumptions (Coal)'!$V$5*Model!$AK$18*AVERAGE('Assumptions (Coal)'!$AD$2:$AI$2)/10^9),0)</f>
        <v>-0.05635127077</v>
      </c>
      <c r="AT118" s="160">
        <f>IF($AK$18&gt;0,PPMT('Assumptions (Coal)'!$V$7,Model!AF1,'Assumptions (Coal)'!$V$10,'Assumptions (Coal)'!$V$5*Model!$AK$18*AVERAGE('Assumptions (Coal)'!$AD$2:$AI$2)/10^9),0)</f>
        <v>-0.05902795613</v>
      </c>
      <c r="AU118" s="160">
        <f>IF($AK$18&gt;0,PPMT('Assumptions (Coal)'!$V$7,Model!AG1,'Assumptions (Coal)'!$V$10,'Assumptions (Coal)'!$V$5*Model!$AK$18*AVERAGE('Assumptions (Coal)'!$AD$2:$AI$2)/10^9),0)</f>
        <v>-0.06183178405</v>
      </c>
      <c r="AV118" s="160">
        <f>IF($AK$18&gt;0,PPMT('Assumptions (Coal)'!$V$7,Model!AH1,'Assumptions (Coal)'!$V$10,'Assumptions (Coal)'!$V$5*Model!$AK$18*AVERAGE('Assumptions (Coal)'!$AD$2:$AI$2)/10^9),0)</f>
        <v>-0.06476879379</v>
      </c>
      <c r="AW118" s="160">
        <f>IF($AK$18&gt;0,PPMT('Assumptions (Coal)'!$V$7,Model!AI1,'Assumptions (Coal)'!$V$10,'Assumptions (Coal)'!$V$5*Model!$AK$18*AVERAGE('Assumptions (Coal)'!$AD$2:$AI$2)/10^9),0)</f>
        <v>-0.0678453115</v>
      </c>
      <c r="AX118" s="160">
        <f>IF($AK$18&gt;0,PPMT('Assumptions (Coal)'!$V$7,Model!AJ1,'Assumptions (Coal)'!$V$10,'Assumptions (Coal)'!$V$5*Model!$AK$18*AVERAGE('Assumptions (Coal)'!$AD$2:$AI$2)/10^9),0)</f>
        <v>-0.0710679638</v>
      </c>
      <c r="AY118" s="160">
        <f>IF($AK$18&gt;0,PPMT('Assumptions (Coal)'!$V$7,Model!AK1,'Assumptions (Coal)'!$V$10,'Assumptions (Coal)'!$V$5*Model!$AK$18*AVERAGE('Assumptions (Coal)'!$AD$2:$AI$2)/10^9),0)</f>
        <v>-0.07444369208</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-0.02691581238</v>
      </c>
      <c r="J136" s="177">
        <f t="array" ref="J136">SUM(IF(ISERROR(J137:J188),"",J137:J188))</f>
        <v>-0.02564481718</v>
      </c>
      <c r="K136" s="177">
        <f t="array" ref="K136">SUM(IF(ISERROR(K137:K188),"",K137:K188))</f>
        <v>-0.02431344972</v>
      </c>
      <c r="L136" s="177">
        <f t="array" ref="L136">SUM(IF(ISERROR(L137:L188),"",L137:L188))</f>
        <v>-0.05190193982</v>
      </c>
      <c r="M136" s="177">
        <f t="array" ref="M136">SUM(IF(ISERROR(M137:M188),"",M137:M188))</f>
        <v>-0.0490724738</v>
      </c>
      <c r="N136" s="177">
        <f t="array" ref="N136">SUM(IF(ISERROR(N137:N188),"",N137:N188))</f>
        <v>-0.04610860815</v>
      </c>
      <c r="O136" s="177">
        <f t="array" ref="O136">SUM(IF(ISERROR(O137:O188),"",O137:O188))</f>
        <v>-0.04300395888</v>
      </c>
      <c r="P136" s="177">
        <f t="array" ref="P136">SUM(IF(ISERROR(P137:P188),"",P137:P188))</f>
        <v>-0.03975183877</v>
      </c>
      <c r="Q136" s="177">
        <f t="array" ref="Q136">SUM(IF(ISERROR(Q137:Q188),"",Q137:Q188))</f>
        <v>-0.03634524295</v>
      </c>
      <c r="R136" s="177">
        <f t="array" ref="R136">SUM(IF(ISERROR(R137:R188),"",R137:R188))</f>
        <v>-0.03277683383</v>
      </c>
      <c r="S136" s="177">
        <f t="array" ref="S136">SUM(IF(ISERROR(S137:S188),"",S137:S188))</f>
        <v>-0.02903892528</v>
      </c>
      <c r="T136" s="177">
        <f t="array" ref="T136">SUM(IF(ISERROR(T137:T188),"",T137:T188))</f>
        <v>-0.02512346608</v>
      </c>
      <c r="U136" s="177">
        <f t="array" ref="U136">SUM(IF(ISERROR(U137:U188),"",U137:U188))</f>
        <v>-0.02102202256</v>
      </c>
      <c r="V136" s="177">
        <f t="array" ref="V136">SUM(IF(ISERROR(V137:V188),"",V137:V188))</f>
        <v>-0.01672576047</v>
      </c>
      <c r="W136" s="177">
        <f t="array" ref="W136">SUM(IF(ISERROR(W137:W188),"",W137:W188))</f>
        <v>-0.01222542593</v>
      </c>
      <c r="X136" s="177">
        <f t="array" ref="X136">SUM(IF(ISERROR(X137:X188),"",X137:X188))</f>
        <v>-0.06468884924</v>
      </c>
      <c r="Y136" s="177">
        <f t="array" ref="Y136">SUM(IF(ISERROR(Y137:Y188),"",Y137:Y188))</f>
        <v>-0.110493429</v>
      </c>
      <c r="Z136" s="177">
        <f t="array" ref="Z136">SUM(IF(ISERROR(Z137:Z188),"",Z137:Z188))</f>
        <v>-0.1027599838</v>
      </c>
      <c r="AA136" s="177">
        <f t="array" ref="AA136">SUM(IF(ISERROR(AA137:AA188),"",AA137:AA188))</f>
        <v>-0.09465919986</v>
      </c>
      <c r="AB136" s="177">
        <f t="array" ref="AB136">SUM(IF(ISERROR(AB137:AB188),"",AB137:AB188))</f>
        <v>-0.08891894061</v>
      </c>
      <c r="AC136" s="177">
        <f t="array" ref="AC136">SUM(IF(ISERROR(AC137:AC188),"",AC137:AC188))</f>
        <v>-0.08290601905</v>
      </c>
      <c r="AD136" s="177">
        <f t="array" ref="AD136">SUM(IF(ISERROR(AD137:AD188),"",AD137:AD188))</f>
        <v>-0.125434638</v>
      </c>
      <c r="AE136" s="177">
        <f t="array" ref="AE136">SUM(IF(ISERROR(AE137:AE188),"",AE137:AE188))</f>
        <v>-0.2210823993</v>
      </c>
      <c r="AF136" s="177">
        <f t="array" ref="AF136">SUM(IF(ISERROR(AF137:AF188),"",AF137:AF188))</f>
        <v>-0.206819075</v>
      </c>
      <c r="AG136" s="177">
        <f t="array" ref="AG136">SUM(IF(ISERROR(AG137:AG188),"",AG137:AG188))</f>
        <v>-0.1918782428</v>
      </c>
      <c r="AH136" s="177">
        <f t="array" ref="AH136">SUM(IF(ISERROR(AH137:AH188),"",AH137:AH188))</f>
        <v>-0.176227721</v>
      </c>
      <c r="AI136" s="177">
        <f t="array" ref="AI136">SUM(IF(ISERROR(AI137:AI188),"",AI137:AI188))</f>
        <v>-0.2080832856</v>
      </c>
      <c r="AJ136" s="177">
        <f t="array" ref="AJ136">SUM(IF(ISERROR(AJ137:AJ188),"",AJ137:AJ188))</f>
        <v>-0.2103581558</v>
      </c>
      <c r="AK136" s="177">
        <f t="array" ref="AK136">SUM(IF(ISERROR(AK137:AK188),"",AK137:AK188))</f>
        <v>-0.2280619547</v>
      </c>
      <c r="AL136" s="177">
        <f t="array" ref="AL136">SUM(IF(ISERROR(AL137:AL188),"",AL137:AL188))</f>
        <v>-0.2037979725</v>
      </c>
      <c r="AM136" s="177">
        <f t="array" ref="AM136">SUM(IF(ISERROR(AM137:AM188),"",AM137:AM188))</f>
        <v>-0.1783814512</v>
      </c>
      <c r="AN136" s="177">
        <f t="array" ref="AN136">SUM(IF(ISERROR(AN137:AN188),"",AN137:AN188))</f>
        <v>-0.157173565</v>
      </c>
      <c r="AO136" s="177">
        <f t="array" ref="AO136">SUM(IF(ISERROR(AO137:AO188),"",AO137:AO188))</f>
        <v>-0.1397789555</v>
      </c>
      <c r="AP136" s="177">
        <f t="array" ref="AP136">SUM(IF(ISERROR(AP137:AP188),"",AP137:AP188))</f>
        <v>-0.1215581021</v>
      </c>
      <c r="AQ136" s="177">
        <f t="array" ref="AQ136">SUM(IF(ISERROR(AQ137:AQ188),"",AQ137:AQ188))</f>
        <v>-0.1024717581</v>
      </c>
      <c r="AR136" s="177">
        <f t="array" ref="AR136">SUM(IF(ISERROR(AR137:AR188),"",AR137:AR188))</f>
        <v>-0.08247881285</v>
      </c>
      <c r="AS136" s="177">
        <f t="array" ref="AS136">SUM(IF(ISERROR(AS137:AS188),"",AS137:AS188))</f>
        <v>-0.06153620266</v>
      </c>
      <c r="AT136" s="177">
        <f t="array" ref="AT136">SUM(IF(ISERROR(AT137:AT188),"",AT137:AT188))</f>
        <v>-0.04422378192</v>
      </c>
      <c r="AU136" s="177">
        <f t="array" ref="AU136">SUM(IF(ISERROR(AU137:AU188),"",AU137:AU188))</f>
        <v>-0.0359922248</v>
      </c>
      <c r="AV136" s="177">
        <f t="array" ref="AV136">SUM(IF(ISERROR(AV137:AV188),"",AV137:AV188))</f>
        <v>-0.02736966871</v>
      </c>
      <c r="AW136" s="177">
        <f t="array" ref="AW136">SUM(IF(ISERROR(AW137:AW188),"",AW137:AW188))</f>
        <v>-0.01833754121</v>
      </c>
      <c r="AX136" s="177">
        <f t="array" ref="AX136">SUM(IF(ISERROR(AX137:AX188),"",AX137:AX188))</f>
        <v>-0.008876387659</v>
      </c>
      <c r="AY136" s="177">
        <f t="array" ref="AY136">SUM(IF(ISERROR(AY137:AY188),"",AY137:AY188))</f>
        <v>-0.003536075374</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-0.02691581238</v>
      </c>
      <c r="J143" s="160">
        <f>IF($I$18&gt;0,IPMT('Assumptions (Coal)'!$V$7,Model!X$1,'Assumptions (Coal)'!$V$10,'Assumptions (Coal)'!$V$5*Model!$I$18*AVERAGE('Assumptions (Coal)'!$B$2:$G$2)/10^9),0)</f>
        <v>-0.02564481718</v>
      </c>
      <c r="K143" s="160">
        <f>IF($I$18&gt;0,IPMT('Assumptions (Coal)'!$V$7,Model!Y$1,'Assumptions (Coal)'!$V$10,'Assumptions (Coal)'!$V$5*Model!$I$18*AVERAGE('Assumptions (Coal)'!$B$2:$G$2)/10^9),0)</f>
        <v>-0.02431344972</v>
      </c>
      <c r="L143" s="160">
        <f>IF($I$18&gt;0,IPMT('Assumptions (Coal)'!$V$7,Model!Z$1,'Assumptions (Coal)'!$V$10,'Assumptions (Coal)'!$V$5*Model!$I$18*AVERAGE('Assumptions (Coal)'!$B$2:$G$2)/10^9),0)</f>
        <v>-0.0229188423</v>
      </c>
      <c r="M143" s="160">
        <f>IF($I$18&gt;0,IPMT('Assumptions (Coal)'!$V$7,Model!AA$1,'Assumptions (Coal)'!$V$10,'Assumptions (Coal)'!$V$5*Model!$I$18*AVERAGE('Assumptions (Coal)'!$B$2:$G$2)/10^9),0)</f>
        <v>-0.02145799102</v>
      </c>
      <c r="N143" s="177">
        <f>IF($I$18&gt;0,IPMT('Assumptions (Coal)'!$V$7,Model!AB$1,'Assumptions (Coal)'!$V$10,'Assumptions (Coal)'!$V$5*Model!$I$18*AVERAGE('Assumptions (Coal)'!$B$2:$G$2)/10^9),0)</f>
        <v>-0.01992774932</v>
      </c>
      <c r="O143" s="160">
        <f>IF($I$18&gt;0,IPMT('Assumptions (Coal)'!$V$7,Model!AC$1,'Assumptions (Coal)'!$V$10,'Assumptions (Coal)'!$V$5*Model!$I$18*AVERAGE('Assumptions (Coal)'!$B$2:$G$2)/10^9),0)</f>
        <v>-0.01832482113</v>
      </c>
      <c r="P143" s="160">
        <f>IF($I$18&gt;0,IPMT('Assumptions (Coal)'!$V$7,Model!AD$1,'Assumptions (Coal)'!$V$10,'Assumptions (Coal)'!$V$5*Model!$I$18*AVERAGE('Assumptions (Coal)'!$B$2:$G$2)/10^9),0)</f>
        <v>-0.01664575385</v>
      </c>
      <c r="Q143" s="160">
        <f>IF($I$18&gt;0,IPMT('Assumptions (Coal)'!$V$7,Model!AE$1,'Assumptions (Coal)'!$V$10,'Assumptions (Coal)'!$V$5*Model!$I$18*AVERAGE('Assumptions (Coal)'!$B$2:$G$2)/10^9),0)</f>
        <v>-0.01488693087</v>
      </c>
      <c r="R143" s="160">
        <f>IF($I$18&gt;0,IPMT('Assumptions (Coal)'!$V$7,Model!AF$1,'Assumptions (Coal)'!$V$10,'Assumptions (Coal)'!$V$5*Model!$I$18*AVERAGE('Assumptions (Coal)'!$B$2:$G$2)/10^9),0)</f>
        <v>-0.01304456381</v>
      </c>
      <c r="S143" s="160">
        <f>IF($I$18&gt;0,IPMT('Assumptions (Coal)'!$V$7,Model!AG$1,'Assumptions (Coal)'!$V$10,'Assumptions (Coal)'!$V$5*Model!$I$18*AVERAGE('Assumptions (Coal)'!$B$2:$G$2)/10^9),0)</f>
        <v>-0.01111468431</v>
      </c>
      <c r="T143" s="160">
        <f>IF($I$18&gt;0,IPMT('Assumptions (Coal)'!$V$7,Model!AH$1,'Assumptions (Coal)'!$V$10,'Assumptions (Coal)'!$V$5*Model!$I$18*AVERAGE('Assumptions (Coal)'!$B$2:$G$2)/10^9),0)</f>
        <v>-0.00909313553</v>
      </c>
      <c r="U143" s="160">
        <f>IF($I$18&gt;0,IPMT('Assumptions (Coal)'!$V$7,Model!AI$1,'Assumptions (Coal)'!$V$10,'Assumptions (Coal)'!$V$5*Model!$I$18*AVERAGE('Assumptions (Coal)'!$B$2:$G$2)/10^9),0)</f>
        <v>-0.006975563185</v>
      </c>
      <c r="V143" s="160">
        <f>IF($I$18&gt;0,IPMT('Assumptions (Coal)'!$V$7,Model!AJ$1,'Assumptions (Coal)'!$V$10,'Assumptions (Coal)'!$V$5*Model!$I$18*AVERAGE('Assumptions (Coal)'!$B$2:$G$2)/10^9),0)</f>
        <v>-0.004757406155</v>
      </c>
      <c r="W143" s="160">
        <f>IF($I$18&gt;0,IPMT('Assumptions (Coal)'!$V$7,Model!AK$1,'Assumptions (Coal)'!$V$10,'Assumptions (Coal)'!$V$5*Model!$I$18*AVERAGE('Assumptions (Coal)'!$B$2:$G$2)/10^9),0)</f>
        <v>-0.002433886665</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-0.02898309752</v>
      </c>
      <c r="M146" s="160">
        <f>IF($L$18&gt;0,IPMT('Assumptions (Coal)'!$V$7,Model!X$1,'Assumptions (Coal)'!$V$10,'Assumptions (Coal)'!$V$5*Model!$L$18*AVERAGE('Assumptions (Coal)'!$E$2:$J$2)/10^9),0)</f>
        <v>-0.02761448278</v>
      </c>
      <c r="N146" s="177">
        <f>IF($L$18&gt;0,IPMT('Assumptions (Coal)'!$V$7,Model!Y$1,'Assumptions (Coal)'!$V$10,'Assumptions (Coal)'!$V$5*Model!$L$18*AVERAGE('Assumptions (Coal)'!$E$2:$J$2)/10^9),0)</f>
        <v>-0.02618085884</v>
      </c>
      <c r="O146" s="160">
        <f>IF($L$18&gt;0,IPMT('Assumptions (Coal)'!$V$7,Model!Z$1,'Assumptions (Coal)'!$V$10,'Assumptions (Coal)'!$V$5*Model!$L$18*AVERAGE('Assumptions (Coal)'!$E$2:$J$2)/10^9),0)</f>
        <v>-0.02467913775</v>
      </c>
      <c r="P146" s="160">
        <f>IF($L$18&gt;0,IPMT('Assumptions (Coal)'!$V$7,Model!AA$1,'Assumptions (Coal)'!$V$10,'Assumptions (Coal)'!$V$5*Model!$L$18*AVERAGE('Assumptions (Coal)'!$E$2:$J$2)/10^9),0)</f>
        <v>-0.02310608492</v>
      </c>
      <c r="Q146" s="160">
        <f>IF($L$18&gt;0,IPMT('Assumptions (Coal)'!$V$7,Model!AB$1,'Assumptions (Coal)'!$V$10,'Assumptions (Coal)'!$V$5*Model!$L$18*AVERAGE('Assumptions (Coal)'!$E$2:$J$2)/10^9),0)</f>
        <v>-0.02145831208</v>
      </c>
      <c r="R146" s="160">
        <f>IF($L$18&gt;0,IPMT('Assumptions (Coal)'!$V$7,Model!AC$1,'Assumptions (Coal)'!$V$10,'Assumptions (Coal)'!$V$5*Model!$L$18*AVERAGE('Assumptions (Coal)'!$E$2:$J$2)/10^9),0)</f>
        <v>-0.01973227003</v>
      </c>
      <c r="S146" s="160">
        <f>IF($L$18&gt;0,IPMT('Assumptions (Coal)'!$V$7,Model!AD$1,'Assumptions (Coal)'!$V$10,'Assumptions (Coal)'!$V$5*Model!$L$18*AVERAGE('Assumptions (Coal)'!$E$2:$J$2)/10^9),0)</f>
        <v>-0.01792424098</v>
      </c>
      <c r="T146" s="160">
        <f>IF($L$18&gt;0,IPMT('Assumptions (Coal)'!$V$7,Model!AE$1,'Assumptions (Coal)'!$V$10,'Assumptions (Coal)'!$V$5*Model!$L$18*AVERAGE('Assumptions (Coal)'!$E$2:$J$2)/10^9),0)</f>
        <v>-0.01603033055</v>
      </c>
      <c r="U146" s="160">
        <f>IF($L$18&gt;0,IPMT('Assumptions (Coal)'!$V$7,Model!AF$1,'Assumptions (Coal)'!$V$10,'Assumptions (Coal)'!$V$5*Model!$L$18*AVERAGE('Assumptions (Coal)'!$E$2:$J$2)/10^9),0)</f>
        <v>-0.01404645937</v>
      </c>
      <c r="V146" s="160">
        <f>IF($L$18&gt;0,IPMT('Assumptions (Coal)'!$V$7,Model!AG$1,'Assumptions (Coal)'!$V$10,'Assumptions (Coal)'!$V$5*Model!$L$18*AVERAGE('Assumptions (Coal)'!$E$2:$J$2)/10^9),0)</f>
        <v>-0.01196835432</v>
      </c>
      <c r="W146" s="160">
        <f>IF($L$18&gt;0,IPMT('Assumptions (Coal)'!$V$7,Model!AH$1,'Assumptions (Coal)'!$V$10,'Assumptions (Coal)'!$V$5*Model!$L$18*AVERAGE('Assumptions (Coal)'!$E$2:$J$2)/10^9),0)</f>
        <v>-0.009791539269</v>
      </c>
      <c r="X146" s="160">
        <f>IF($L$18&gt;0,IPMT('Assumptions (Coal)'!$V$7,Model!AI$1,'Assumptions (Coal)'!$V$10,'Assumptions (Coal)'!$V$5*Model!$L$18*AVERAGE('Assumptions (Coal)'!$E$2:$J$2)/10^9),0)</f>
        <v>-0.007511325509</v>
      </c>
      <c r="Y146" s="160">
        <f>IF($L$18&gt;0,IPMT('Assumptions (Coal)'!$V$7,Model!AJ$1,'Assumptions (Coal)'!$V$10,'Assumptions (Coal)'!$V$5*Model!$L$18*AVERAGE('Assumptions (Coal)'!$E$2:$J$2)/10^9),0)</f>
        <v>-0.005122801594</v>
      </c>
      <c r="Z146" s="160">
        <f>IF($L$18&gt;0,IPMT('Assumptions (Coal)'!$V$7,Model!AK$1,'Assumptions (Coal)'!$V$10,'Assumptions (Coal)'!$V$5*Model!$L$18*AVERAGE('Assumptions (Coal)'!$E$2:$J$2)/10^9),0)</f>
        <v>-0.002620822794</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-0.05717752373</v>
      </c>
      <c r="Y158" s="160">
        <f>IF($X$18&gt;0,IPMT('Assumptions (Coal)'!$V$7,Model!X1,'Assumptions (Coal)'!$V$10,'Assumptions (Coal)'!$V$5*Model!$X$18*average('Assumptions (Coal)'!$Q$2:$V$2)/10^9),0)</f>
        <v>-0.05447753619</v>
      </c>
      <c r="Z158" s="160">
        <f>IF($X$18&gt;0,IPMT('Assumptions (Coal)'!$V$7,Model!Y1,'Assumptions (Coal)'!$V$10,'Assumptions (Coal)'!$V$5*Model!$X$18*average('Assumptions (Coal)'!$Q$2:$V$2)/10^9),0)</f>
        <v>-0.05164929925</v>
      </c>
      <c r="AA158" s="160">
        <f>IF($X$18&gt;0,IPMT('Assumptions (Coal)'!$V$7,Model!Z1,'Assumptions (Coal)'!$V$10,'Assumptions (Coal)'!$V$5*Model!$X$18*average('Assumptions (Coal)'!$Q$2:$V$2)/10^9),0)</f>
        <v>-0.04868672106</v>
      </c>
      <c r="AB158" s="160">
        <f>IF($X$18&gt;0,IPMT('Assumptions (Coal)'!$V$7,Model!AA1,'Assumptions (Coal)'!$V$10,'Assumptions (Coal)'!$V$5*Model!$X$18*average('Assumptions (Coal)'!$Q$2:$V$2)/10^9),0)</f>
        <v>-0.0455834204</v>
      </c>
      <c r="AC158" s="160">
        <f>IF($X$18&gt;0,IPMT('Assumptions (Coal)'!$V$7,Model!AB1,'Assumptions (Coal)'!$V$10,'Assumptions (Coal)'!$V$5*Model!$X$18*average('Assumptions (Coal)'!$Q$2:$V$2)/10^9),0)</f>
        <v>-0.04233271296</v>
      </c>
      <c r="AD158" s="160">
        <f>IF($X$18&gt;0,IPMT('Assumptions (Coal)'!$V$7,Model!AC1,'Assumptions (Coal)'!$V$10,'Assumptions (Coal)'!$V$5*Model!$X$18*average('Assumptions (Coal)'!$Q$2:$V$2)/10^9),0)</f>
        <v>-0.03892759691</v>
      </c>
      <c r="AE158" s="160">
        <f>IF($X$18&gt;0,IPMT('Assumptions (Coal)'!$V$7,Model!AD1,'Assumptions (Coal)'!$V$10,'Assumptions (Coal)'!$V$5*Model!$X$18*average('Assumptions (Coal)'!$Q$2:$V$2)/10^9),0)</f>
        <v>-0.03536073785</v>
      </c>
      <c r="AF158" s="160">
        <f>IF($X$18&gt;0,IPMT('Assumptions (Coal)'!$V$7,Model!AE1,'Assumptions (Coal)'!$V$10,'Assumptions (Coal)'!$V$5*Model!$X$18*average('Assumptions (Coal)'!$Q$2:$V$2)/10^9),0)</f>
        <v>-0.03162445299</v>
      </c>
      <c r="AG158" s="160">
        <f>IF($X$18&gt;0,IPMT('Assumptions (Coal)'!$V$7,Model!AF1,'Assumptions (Coal)'!$V$10,'Assumptions (Coal)'!$V$5*Model!$X$18*average('Assumptions (Coal)'!$Q$2:$V$2)/10^9),0)</f>
        <v>-0.0277106946</v>
      </c>
      <c r="AH158" s="160">
        <f>IF($X$18&gt;0,IPMT('Assumptions (Coal)'!$V$7,Model!AG1,'Assumptions (Coal)'!$V$10,'Assumptions (Coal)'!$V$5*Model!$X$18*average('Assumptions (Coal)'!$Q$2:$V$2)/10^9),0)</f>
        <v>-0.02361103268</v>
      </c>
      <c r="AI158" s="160">
        <f>IF($X$18&gt;0,IPMT('Assumptions (Coal)'!$V$7,Model!AH1,'Assumptions (Coal)'!$V$10,'Assumptions (Coal)'!$V$5*Model!$X$18*average('Assumptions (Coal)'!$Q$2:$V$2)/10^9),0)</f>
        <v>-0.01931663682</v>
      </c>
      <c r="AJ158" s="160">
        <f>IF($X$18&gt;0,IPMT('Assumptions (Coal)'!$V$7,Model!AI1,'Assumptions (Coal)'!$V$10,'Assumptions (Coal)'!$V$5*Model!$X$18*average('Assumptions (Coal)'!$Q$2:$V$2)/10^9),0)</f>
        <v>-0.01481825716</v>
      </c>
      <c r="AK158" s="160">
        <f>IF($X$18&gt;0,IPMT('Assumptions (Coal)'!$V$7,Model!AJ1,'Assumptions (Coal)'!$V$10,'Assumptions (Coal)'!$V$5*Model!$X$18*average('Assumptions (Coal)'!$Q$2:$V$2)/10^9),0)</f>
        <v>-0.01010620447</v>
      </c>
      <c r="AL158" s="160">
        <f>IF($X$18&gt;0,IPMT('Assumptions (Coal)'!$V$7,Model!AK1,'Assumptions (Coal)'!$V$10,'Assumptions (Coal)'!$V$5*Model!$X$18*average('Assumptions (Coal)'!$Q$2:$V$2)/10^9),0)</f>
        <v>-0.00517032927</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-0.05089309121</v>
      </c>
      <c r="Z159" s="160">
        <f>IF($Y$18&gt;0,IPMT('Assumptions (Coal)'!$V$7,Model!X1,'Assumptions (Coal)'!$V$10,'Assumptions (Coal)'!$V$5*Model!$Y$18*AVERAGE('Assumptions (Coal)'!$R$2:$W$2)/10^9),0)</f>
        <v>-0.0484898617</v>
      </c>
      <c r="AA159" s="160">
        <f>IF($Y$18&gt;0,IPMT('Assumptions (Coal)'!$V$7,Model!Y1,'Assumptions (Coal)'!$V$10,'Assumptions (Coal)'!$V$5*Model!$Y$18*AVERAGE('Assumptions (Coal)'!$R$2:$W$2)/10^9),0)</f>
        <v>-0.0459724788</v>
      </c>
      <c r="AB159" s="160">
        <f>IF($Y$18&gt;0,IPMT('Assumptions (Coal)'!$V$7,Model!Z1,'Assumptions (Coal)'!$V$10,'Assumptions (Coal)'!$V$5*Model!$Y$18*AVERAGE('Assumptions (Coal)'!$R$2:$W$2)/10^9),0)</f>
        <v>-0.04333552021</v>
      </c>
      <c r="AC159" s="160">
        <f>IF($Y$18&gt;0,IPMT('Assumptions (Coal)'!$V$7,Model!AA1,'Assumptions (Coal)'!$V$10,'Assumptions (Coal)'!$V$5*Model!$Y$18*AVERAGE('Assumptions (Coal)'!$R$2:$W$2)/10^9),0)</f>
        <v>-0.04057330609</v>
      </c>
      <c r="AD159" s="160">
        <f>IF($Y$18&gt;0,IPMT('Assumptions (Coal)'!$V$7,Model!AB1,'Assumptions (Coal)'!$V$10,'Assumptions (Coal)'!$V$5*Model!$Y$18*AVERAGE('Assumptions (Coal)'!$R$2:$W$2)/10^9),0)</f>
        <v>-0.0376798868</v>
      </c>
      <c r="AE159" s="160">
        <f>IF($Y$18&gt;0,IPMT('Assumptions (Coal)'!$V$7,Model!AC1,'Assumptions (Coal)'!$V$10,'Assumptions (Coal)'!$V$5*Model!$Y$18*AVERAGE('Assumptions (Coal)'!$R$2:$W$2)/10^9),0)</f>
        <v>-0.03464903009</v>
      </c>
      <c r="AF159" s="160">
        <f>IF($Y$18&gt;0,IPMT('Assumptions (Coal)'!$V$7,Model!AD1,'Assumptions (Coal)'!$V$10,'Assumptions (Coal)'!$V$5*Model!$Y$18*AVERAGE('Assumptions (Coal)'!$R$2:$W$2)/10^9),0)</f>
        <v>-0.03147420768</v>
      </c>
      <c r="AG159" s="160">
        <f>IF($Y$18&gt;0,IPMT('Assumptions (Coal)'!$V$7,Model!AE1,'Assumptions (Coal)'!$V$10,'Assumptions (Coal)'!$V$5*Model!$Y$18*AVERAGE('Assumptions (Coal)'!$R$2:$W$2)/10^9),0)</f>
        <v>-0.02814858122</v>
      </c>
      <c r="AH159" s="160">
        <f>IF($Y$18&gt;0,IPMT('Assumptions (Coal)'!$V$7,Model!AF1,'Assumptions (Coal)'!$V$10,'Assumptions (Coal)'!$V$5*Model!$Y$18*AVERAGE('Assumptions (Coal)'!$R$2:$W$2)/10^9),0)</f>
        <v>-0.02466498749</v>
      </c>
      <c r="AI159" s="160">
        <f>IF($Y$18&gt;0,IPMT('Assumptions (Coal)'!$V$7,Model!AG1,'Assumptions (Coal)'!$V$10,'Assumptions (Coal)'!$V$5*Model!$Y$18*AVERAGE('Assumptions (Coal)'!$R$2:$W$2)/10^9),0)</f>
        <v>-0.02101592307</v>
      </c>
      <c r="AJ159" s="160">
        <f>IF($Y$18&gt;0,IPMT('Assumptions (Coal)'!$V$7,Model!AH1,'Assumptions (Coal)'!$V$10,'Assumptions (Coal)'!$V$5*Model!$Y$18*AVERAGE('Assumptions (Coal)'!$R$2:$W$2)/10^9),0)</f>
        <v>-0.01719352808</v>
      </c>
      <c r="AK159" s="160">
        <f>IF($Y$18&gt;0,IPMT('Assumptions (Coal)'!$V$7,Model!AI1,'Assumptions (Coal)'!$V$10,'Assumptions (Coal)'!$V$5*Model!$Y$18*AVERAGE('Assumptions (Coal)'!$R$2:$W$2)/10^9),0)</f>
        <v>-0.01318956933</v>
      </c>
      <c r="AL159" s="160">
        <f>IF($Y$18&gt;0,IPMT('Assumptions (Coal)'!$V$7,Model!AJ1,'Assumptions (Coal)'!$V$10,'Assumptions (Coal)'!$V$5*Model!$Y$18*AVERAGE('Assumptions (Coal)'!$R$2:$W$2)/10^9),0)</f>
        <v>-0.00899542254</v>
      </c>
      <c r="AM159" s="160">
        <f>IF($Y$18&gt;0,IPMT('Assumptions (Coal)'!$V$7,Model!AK1,'Assumptions (Coal)'!$V$10,'Assumptions (Coal)'!$V$5*Model!$Y$18*AVERAGE('Assumptions (Coal)'!$R$2:$W$2)/10^9),0)</f>
        <v>-0.004602053778</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-0.04882715424</v>
      </c>
      <c r="AE164" s="160">
        <f>IF($AD$18&gt;0,IPMT('Assumptions (Coal)'!$V$7,Model!X1,'Assumptions (Coal)'!$V$10,'Assumptions (Coal)'!$V$5*Model!$AD$18*AVERAGE('Assumptions (Coal)'!$W$2:$AB$2)/10^9),0)</f>
        <v>-0.04652148063</v>
      </c>
      <c r="AF164" s="160">
        <f>IF($AD$18&gt;0,IPMT('Assumptions (Coal)'!$V$7,Model!Y1,'Assumptions (Coal)'!$V$10,'Assumptions (Coal)'!$V$5*Model!$AD$18*AVERAGE('Assumptions (Coal)'!$W$2:$AB$2)/10^9),0)</f>
        <v>-0.04410628752</v>
      </c>
      <c r="AG164" s="160">
        <f>IF($AD$18&gt;0,IPMT('Assumptions (Coal)'!$V$7,Model!Z1,'Assumptions (Coal)'!$V$10,'Assumptions (Coal)'!$V$5*Model!$AD$18*AVERAGE('Assumptions (Coal)'!$W$2:$AB$2)/10^9),0)</f>
        <v>-0.04157637274</v>
      </c>
      <c r="AH164" s="160">
        <f>IF($AD$18&gt;0,IPMT('Assumptions (Coal)'!$V$7,Model!AA1,'Assumptions (Coal)'!$V$10,'Assumptions (Coal)'!$V$5*Model!$AD$18*AVERAGE('Assumptions (Coal)'!$W$2:$AB$2)/10^9),0)</f>
        <v>-0.038926287</v>
      </c>
      <c r="AI164" s="160">
        <f>IF($AD$18&gt;0,IPMT('Assumptions (Coal)'!$V$7,Model!AB1,'Assumptions (Coal)'!$V$10,'Assumptions (Coal)'!$V$5*Model!$AD$18*AVERAGE('Assumptions (Coal)'!$W$2:$AB$2)/10^9),0)</f>
        <v>-0.03615032219</v>
      </c>
      <c r="AJ164" s="160">
        <f>IF($AD$18&gt;0,IPMT('Assumptions (Coal)'!$V$7,Model!AC1,'Assumptions (Coal)'!$V$10,'Assumptions (Coal)'!$V$5*Model!$AD$18*AVERAGE('Assumptions (Coal)'!$W$2:$AB$2)/10^9),0)</f>
        <v>-0.03324249906</v>
      </c>
      <c r="AK164" s="160">
        <f>IF($AD$18&gt;0,IPMT('Assumptions (Coal)'!$V$7,Model!AD1,'Assumptions (Coal)'!$V$10,'Assumptions (Coal)'!$V$5*Model!$AD$18*AVERAGE('Assumptions (Coal)'!$W$2:$AB$2)/10^9),0)</f>
        <v>-0.03019655432</v>
      </c>
      <c r="AL164" s="160">
        <f>IF($AD$18&gt;0,IPMT('Assumptions (Coal)'!$V$7,Model!AE1,'Assumptions (Coal)'!$V$10,'Assumptions (Coal)'!$V$5*Model!$AD$18*AVERAGE('Assumptions (Coal)'!$W$2:$AB$2)/10^9),0)</f>
        <v>-0.02700592721</v>
      </c>
      <c r="AM164" s="160">
        <f>IF($AD$18&gt;0,IPMT('Assumptions (Coal)'!$V$7,Model!AF1,'Assumptions (Coal)'!$V$10,'Assumptions (Coal)'!$V$5*Model!$AD$18*AVERAGE('Assumptions (Coal)'!$W$2:$AB$2)/10^9),0)</f>
        <v>-0.02366374532</v>
      </c>
      <c r="AN164" s="160">
        <f>IF($AD$18&gt;0,IPMT('Assumptions (Coal)'!$V$7,Model!AG1,'Assumptions (Coal)'!$V$10,'Assumptions (Coal)'!$V$5*Model!$AD$18*AVERAGE('Assumptions (Coal)'!$W$2:$AB$2)/10^9),0)</f>
        <v>-0.02016280978</v>
      </c>
      <c r="AO164" s="160">
        <f>IF($AD$18&gt;0,IPMT('Assumptions (Coal)'!$V$7,Model!AH1,'Assumptions (Coal)'!$V$10,'Assumptions (Coal)'!$V$5*Model!$AD$18*AVERAGE('Assumptions (Coal)'!$W$2:$AB$2)/10^9),0)</f>
        <v>-0.0164955798</v>
      </c>
      <c r="AP164" s="160">
        <f>IF($AD$18&gt;0,IPMT('Assumptions (Coal)'!$V$7,Model!AI1,'Assumptions (Coal)'!$V$10,'Assumptions (Coal)'!$V$5*Model!$AD$18*AVERAGE('Assumptions (Coal)'!$W$2:$AB$2)/10^9),0)</f>
        <v>-0.0126541564</v>
      </c>
      <c r="AQ164" s="160">
        <f>IF($AD$18&gt;0,IPMT('Assumptions (Coal)'!$V$7,Model!AJ1,'Assumptions (Coal)'!$V$10,'Assumptions (Coal)'!$V$5*Model!$AD$18*AVERAGE('Assumptions (Coal)'!$W$2:$AB$2)/10^9),0)</f>
        <v>-0.008630265394</v>
      </c>
      <c r="AR164" s="160">
        <f>IF($AD$18&gt;0,IPMT('Assumptions (Coal)'!$V$7,Model!AK1,'Assumptions (Coal)'!$V$10,'Assumptions (Coal)'!$V$5*Model!$AD$18*AVERAGE('Assumptions (Coal)'!$W$2:$AB$2)/10^9),0)</f>
        <v>-0.004415239561</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-0.1045511507</v>
      </c>
      <c r="AF165" s="160">
        <f>IF($AE$18&gt;0,IPMT('Assumptions (Coal)'!$V$7,Model!X1,'Assumptions (Coal)'!$V$10,'Assumptions (Coal)'!$V$5*Model!$AE$18*AVERAGE('Assumptions (Coal)'!$X$2:$AC$2)/10^9),0)</f>
        <v>-0.09961412679</v>
      </c>
      <c r="AG165" s="160">
        <f>IF($AE$18&gt;0,IPMT('Assumptions (Coal)'!$V$7,Model!Y1,'Assumptions (Coal)'!$V$10,'Assumptions (Coal)'!$V$5*Model!$AE$18*AVERAGE('Assumptions (Coal)'!$X$2:$AC$2)/10^9),0)</f>
        <v>-0.09444259421</v>
      </c>
      <c r="AH165" s="160">
        <f>IF($AE$18&gt;0,IPMT('Assumptions (Coal)'!$V$7,Model!Z1,'Assumptions (Coal)'!$V$10,'Assumptions (Coal)'!$V$5*Model!$AE$18*AVERAGE('Assumptions (Coal)'!$X$2:$AC$2)/10^9),0)</f>
        <v>-0.08902541384</v>
      </c>
      <c r="AI165" s="160">
        <f>IF($AE$18&gt;0,IPMT('Assumptions (Coal)'!$V$7,Model!AA1,'Assumptions (Coal)'!$V$10,'Assumptions (Coal)'!$V$5*Model!$AE$18*AVERAGE('Assumptions (Coal)'!$X$2:$AC$2)/10^9),0)</f>
        <v>-0.08335091739</v>
      </c>
      <c r="AJ165" s="160">
        <f>IF($AE$18&gt;0,IPMT('Assumptions (Coal)'!$V$7,Model!AB1,'Assumptions (Coal)'!$V$10,'Assumptions (Coal)'!$V$5*Model!$AE$18*AVERAGE('Assumptions (Coal)'!$X$2:$AC$2)/10^9),0)</f>
        <v>-0.07740688237</v>
      </c>
      <c r="AK165" s="160">
        <f>IF($AE$18&gt;0,IPMT('Assumptions (Coal)'!$V$7,Model!AC1,'Assumptions (Coal)'!$V$10,'Assumptions (Coal)'!$V$5*Model!$AE$18*AVERAGE('Assumptions (Coal)'!$X$2:$AC$2)/10^9),0)</f>
        <v>-0.07118050568</v>
      </c>
      <c r="AL165" s="160">
        <f>IF($AE$18&gt;0,IPMT('Assumptions (Coal)'!$V$7,Model!AD1,'Assumptions (Coal)'!$V$10,'Assumptions (Coal)'!$V$5*Model!$AE$18*AVERAGE('Assumptions (Coal)'!$X$2:$AC$2)/10^9),0)</f>
        <v>-0.0646583761</v>
      </c>
      <c r="AM165" s="160">
        <f>IF($AE$18&gt;0,IPMT('Assumptions (Coal)'!$V$7,Model!AE1,'Assumptions (Coal)'!$V$10,'Assumptions (Coal)'!$V$5*Model!$AE$18*AVERAGE('Assumptions (Coal)'!$X$2:$AC$2)/10^9),0)</f>
        <v>-0.05782644536</v>
      </c>
      <c r="AN165" s="160">
        <f>IF($AE$18&gt;0,IPMT('Assumptions (Coal)'!$V$7,Model!AF1,'Assumptions (Coal)'!$V$10,'Assumptions (Coal)'!$V$5*Model!$AE$18*AVERAGE('Assumptions (Coal)'!$X$2:$AC$2)/10^9),0)</f>
        <v>-0.05066999791</v>
      </c>
      <c r="AO165" s="160">
        <f>IF($AE$18&gt;0,IPMT('Assumptions (Coal)'!$V$7,Model!AG1,'Assumptions (Coal)'!$V$10,'Assumptions (Coal)'!$V$5*Model!$AE$18*AVERAGE('Assumptions (Coal)'!$X$2:$AC$2)/10^9),0)</f>
        <v>-0.04317361921</v>
      </c>
      <c r="AP165" s="160">
        <f>IF($AE$18&gt;0,IPMT('Assumptions (Coal)'!$V$7,Model!AH1,'Assumptions (Coal)'!$V$10,'Assumptions (Coal)'!$V$5*Model!$AE$18*AVERAGE('Assumptions (Coal)'!$X$2:$AC$2)/10^9),0)</f>
        <v>-0.03532116252</v>
      </c>
      <c r="AQ165" s="160">
        <f>IF($AE$18&gt;0,IPMT('Assumptions (Coal)'!$V$7,Model!AI1,'Assumptions (Coal)'!$V$10,'Assumptions (Coal)'!$V$5*Model!$AE$18*AVERAGE('Assumptions (Coal)'!$X$2:$AC$2)/10^9),0)</f>
        <v>-0.02709571414</v>
      </c>
      <c r="AR165" s="160">
        <f>IF($AE$18&gt;0,IPMT('Assumptions (Coal)'!$V$7,Model!AJ1,'Assumptions (Coal)'!$V$10,'Assumptions (Coal)'!$V$5*Model!$AE$18*AVERAGE('Assumptions (Coal)'!$X$2:$AC$2)/10^9),0)</f>
        <v>-0.01847955696</v>
      </c>
      <c r="AS165" s="160">
        <f>IF($AE$18&gt;0,IPMT('Assumptions (Coal)'!$V$7,Model!AK1,'Assumptions (Coal)'!$V$10,'Assumptions (Coal)'!$V$5*Model!$AE$18*AVERAGE('Assumptions (Coal)'!$X$2:$AC$2)/10^9),0)</f>
        <v>-0.009454132317</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-0.04824948615</v>
      </c>
      <c r="AJ169" s="160">
        <f>IF($AI$18&gt;0,IPMT('Assumptions (Coal)'!$V$7,Model!X1,'Assumptions (Coal)'!$V$10,'Assumptions (Coal)'!$V$5*Model!$AI$18*AVERAGE('Assumptions (Coal)'!$AB$2:$AG$2)/10^9),0)</f>
        <v>-0.04597109068</v>
      </c>
      <c r="AK169" s="160">
        <f>IF($AI$18&gt;0,IPMT('Assumptions (Coal)'!$V$7,Model!Y1,'Assumptions (Coal)'!$V$10,'Assumptions (Coal)'!$V$5*Model!$AI$18*AVERAGE('Assumptions (Coal)'!$AB$2:$AG$2)/10^9),0)</f>
        <v>-0.04358447142</v>
      </c>
      <c r="AL169" s="160">
        <f>IF($AI$18&gt;0,IPMT('Assumptions (Coal)'!$V$7,Model!Z1,'Assumptions (Coal)'!$V$10,'Assumptions (Coal)'!$V$5*Model!$AI$18*AVERAGE('Assumptions (Coal)'!$AB$2:$AG$2)/10^9),0)</f>
        <v>-0.04108448775</v>
      </c>
      <c r="AM169" s="160">
        <f>IF($AI$18&gt;0,IPMT('Assumptions (Coal)'!$V$7,Model!AA1,'Assumptions (Coal)'!$V$10,'Assumptions (Coal)'!$V$5*Model!$AI$18*AVERAGE('Assumptions (Coal)'!$AB$2:$AG$2)/10^9),0)</f>
        <v>-0.03846575486</v>
      </c>
      <c r="AN169" s="160">
        <f>IF($AI$18&gt;0,IPMT('Assumptions (Coal)'!$V$7,Model!AB1,'Assumptions (Coal)'!$V$10,'Assumptions (Coal)'!$V$5*Model!$AI$18*AVERAGE('Assumptions (Coal)'!$AB$2:$AG$2)/10^9),0)</f>
        <v>-0.03572263215</v>
      </c>
      <c r="AO169" s="160">
        <f>IF($AI$18&gt;0,IPMT('Assumptions (Coal)'!$V$7,Model!AC1,'Assumptions (Coal)'!$V$10,'Assumptions (Coal)'!$V$5*Model!$AI$18*AVERAGE('Assumptions (Coal)'!$AB$2:$AG$2)/10^9),0)</f>
        <v>-0.03284921111</v>
      </c>
      <c r="AP169" s="160">
        <f>IF($AI$18&gt;0,IPMT('Assumptions (Coal)'!$V$7,Model!AD1,'Assumptions (Coal)'!$V$10,'Assumptions (Coal)'!$V$5*Model!$AI$18*AVERAGE('Assumptions (Coal)'!$AB$2:$AG$2)/10^9),0)</f>
        <v>-0.02983930258</v>
      </c>
      <c r="AQ169" s="160">
        <f>IF($AI$18&gt;0,IPMT('Assumptions (Coal)'!$V$7,Model!AE1,'Assumptions (Coal)'!$V$10,'Assumptions (Coal)'!$V$5*Model!$AI$18*AVERAGE('Assumptions (Coal)'!$AB$2:$AG$2)/10^9),0)</f>
        <v>-0.02668642339</v>
      </c>
      <c r="AR169" s="160">
        <f>IF($AI$18&gt;0,IPMT('Assumptions (Coal)'!$V$7,Model!AF1,'Assumptions (Coal)'!$V$10,'Assumptions (Coal)'!$V$5*Model!$AI$18*AVERAGE('Assumptions (Coal)'!$AB$2:$AG$2)/10^9),0)</f>
        <v>-0.02338378244</v>
      </c>
      <c r="AS169" s="160">
        <f>IF($AI$18&gt;0,IPMT('Assumptions (Coal)'!$V$7,Model!AG1,'Assumptions (Coal)'!$V$10,'Assumptions (Coal)'!$V$5*Model!$AI$18*AVERAGE('Assumptions (Coal)'!$AB$2:$AG$2)/10^9),0)</f>
        <v>-0.01992426604</v>
      </c>
      <c r="AT169" s="160">
        <f>IF($AI$18&gt;0,IPMT('Assumptions (Coal)'!$V$7,Model!AH1,'Assumptions (Coal)'!$V$10,'Assumptions (Coal)'!$V$5*Model!$AI$18*AVERAGE('Assumptions (Coal)'!$AB$2:$AG$2)/10^9),0)</f>
        <v>-0.01630042262</v>
      </c>
      <c r="AU169" s="160">
        <f>IF($AI$18&gt;0,IPMT('Assumptions (Coal)'!$V$7,Model!AI1,'Assumptions (Coal)'!$V$10,'Assumptions (Coal)'!$V$5*Model!$AI$18*AVERAGE('Assumptions (Coal)'!$AB$2:$AG$2)/10^9),0)</f>
        <v>-0.01250444663</v>
      </c>
      <c r="AV169" s="160">
        <f>IF($AI$18&gt;0,IPMT('Assumptions (Coal)'!$V$7,Model!AJ1,'Assumptions (Coal)'!$V$10,'Assumptions (Coal)'!$V$5*Model!$AI$18*AVERAGE('Assumptions (Coal)'!$AB$2:$AG$2)/10^9),0)</f>
        <v>-0.008528161779</v>
      </c>
      <c r="AW169" s="160">
        <f>IF($AI$18&gt;0,IPMT('Assumptions (Coal)'!$V$7,Model!AK1,'Assumptions (Coal)'!$V$10,'Assumptions (Coal)'!$V$5*Model!$AI$18*AVERAGE('Assumptions (Coal)'!$AB$2:$AG$2)/10^9),0)</f>
        <v>-0.004363003401</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-0.02172589843</v>
      </c>
      <c r="AK170" s="177">
        <f>IF($AJ$18&gt;0,IPMT('Assumptions (Coal)'!$V$7,Model!X1,'Assumptions (Coal)'!$V$10,'Assumptions (Coal)'!$V$5*Model!$AJ$18*AVERAGE('Assumptions (Coal)'!$AC$2:$AH$2)/10^9),0)</f>
        <v>-0.02069997686</v>
      </c>
      <c r="AL170" s="177">
        <f>IF($AJ$18&gt;0,IPMT('Assumptions (Coal)'!$V$7,Model!Y1,'Assumptions (Coal)'!$V$10,'Assumptions (Coal)'!$V$5*Model!$AJ$18*AVERAGE('Assumptions (Coal)'!$AC$2:$AH$2)/10^9),0)</f>
        <v>-0.01962532402</v>
      </c>
      <c r="AM170" s="177">
        <f>IF($AJ$18&gt;0,IPMT('Assumptions (Coal)'!$V$7,Model!Z1,'Assumptions (Coal)'!$V$10,'Assumptions (Coal)'!$V$5*Model!$AJ$18*AVERAGE('Assumptions (Coal)'!$AC$2:$AH$2)/10^9),0)</f>
        <v>-0.01849962517</v>
      </c>
      <c r="AN170" s="177">
        <f>IF($AJ$18&gt;0,IPMT('Assumptions (Coal)'!$V$7,Model!AA1,'Assumptions (Coal)'!$V$10,'Assumptions (Coal)'!$V$5*Model!$AJ$18*AVERAGE('Assumptions (Coal)'!$AC$2:$AH$2)/10^9),0)</f>
        <v>-0.01732045561</v>
      </c>
      <c r="AO170" s="177">
        <f>IF($AJ$18&gt;0,IPMT('Assumptions (Coal)'!$V$7,Model!AB1,'Assumptions (Coal)'!$V$10,'Assumptions (Coal)'!$V$5*Model!$AJ$18*AVERAGE('Assumptions (Coal)'!$AC$2:$AH$2)/10^9),0)</f>
        <v>-0.01608527551</v>
      </c>
      <c r="AP170" s="177">
        <f>IF($AJ$18&gt;0,IPMT('Assumptions (Coal)'!$V$7,Model!AC1,'Assumptions (Coal)'!$V$10,'Assumptions (Coal)'!$V$5*Model!$AJ$18*AVERAGE('Assumptions (Coal)'!$AC$2:$AH$2)/10^9),0)</f>
        <v>-0.01479142435</v>
      </c>
      <c r="AQ170" s="177">
        <f>IF($AJ$18&gt;0,IPMT('Assumptions (Coal)'!$V$7,Model!AD1,'Assumptions (Coal)'!$V$10,'Assumptions (Coal)'!$V$5*Model!$AJ$18*AVERAGE('Assumptions (Coal)'!$AC$2:$AH$2)/10^9),0)</f>
        <v>-0.01343611526</v>
      </c>
      <c r="AR170" s="177">
        <f>IF($AJ$18&gt;0,IPMT('Assumptions (Coal)'!$V$7,Model!AE1,'Assumptions (Coal)'!$V$10,'Assumptions (Coal)'!$V$5*Model!$AJ$18*AVERAGE('Assumptions (Coal)'!$AC$2:$AH$2)/10^9),0)</f>
        <v>-0.01201642899</v>
      </c>
      <c r="AS170" s="177">
        <f>IF($AJ$18&gt;0,IPMT('Assumptions (Coal)'!$V$7,Model!AF1,'Assumptions (Coal)'!$V$10,'Assumptions (Coal)'!$V$5*Model!$AJ$18*AVERAGE('Assumptions (Coal)'!$AC$2:$AH$2)/10^9),0)</f>
        <v>-0.01052930762</v>
      </c>
      <c r="AT170" s="177">
        <f>IF($AJ$18&gt;0,IPMT('Assumptions (Coal)'!$V$7,Model!AG1,'Assumptions (Coal)'!$V$10,'Assumptions (Coal)'!$V$5*Model!$AJ$18*AVERAGE('Assumptions (Coal)'!$AC$2:$AH$2)/10^9),0)</f>
        <v>-0.008971547989</v>
      </c>
      <c r="AU170" s="177">
        <f>IF($AJ$18&gt;0,IPMT('Assumptions (Coal)'!$V$7,Model!AH1,'Assumptions (Coal)'!$V$10,'Assumptions (Coal)'!$V$5*Model!$AJ$18*AVERAGE('Assumptions (Coal)'!$AC$2:$AH$2)/10^9),0)</f>
        <v>-0.007339794772</v>
      </c>
      <c r="AV170" s="177">
        <f>IF($AJ$18&gt;0,IPMT('Assumptions (Coal)'!$V$7,Model!AI1,'Assumptions (Coal)'!$V$10,'Assumptions (Coal)'!$V$5*Model!$AJ$18*AVERAGE('Assumptions (Coal)'!$AC$2:$AH$2)/10^9),0)</f>
        <v>-0.005630533278</v>
      </c>
      <c r="AW170" s="177">
        <f>IF($AJ$18&gt;0,IPMT('Assumptions (Coal)'!$V$7,Model!AJ1,'Assumptions (Coal)'!$V$10,'Assumptions (Coal)'!$V$5*Model!$AJ$18*AVERAGE('Assumptions (Coal)'!$AC$2:$AH$2)/10^9),0)</f>
        <v>-0.003840081863</v>
      </c>
      <c r="AX170" s="177">
        <f>IF($AJ$18&gt;0,IPMT('Assumptions (Coal)'!$V$7,Model!AK1,'Assumptions (Coal)'!$V$10,'Assumptions (Coal)'!$V$5*Model!$AJ$18*AVERAGE('Assumptions (Coal)'!$AC$2:$AH$2)/10^9),0)</f>
        <v>-0.001964584006</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-0.03910467265</v>
      </c>
      <c r="AL171" s="160">
        <f>IF($AK$18&gt;0,IPMT('Assumptions (Coal)'!$V$7,Model!X1,'Assumptions (Coal)'!$V$10,'Assumptions (Coal)'!$V$5*Model!$AK$18*AVERAGE('Assumptions (Coal)'!$AD$2:$AI$2)/10^9),0)</f>
        <v>-0.03725810564</v>
      </c>
      <c r="AM171" s="160">
        <f>IF($AK$18&gt;0,IPMT('Assumptions (Coal)'!$V$7,Model!Y1,'Assumptions (Coal)'!$V$10,'Assumptions (Coal)'!$V$5*Model!$AK$18*AVERAGE('Assumptions (Coal)'!$AD$2:$AI$2)/10^9),0)</f>
        <v>-0.03532382671</v>
      </c>
      <c r="AN171" s="160">
        <f>IF($AK$18&gt;0,IPMT('Assumptions (Coal)'!$V$7,Model!Z1,'Assumptions (Coal)'!$V$10,'Assumptions (Coal)'!$V$5*Model!$AK$18*AVERAGE('Assumptions (Coal)'!$AD$2:$AI$2)/10^9),0)</f>
        <v>-0.03329766952</v>
      </c>
      <c r="AO171" s="160">
        <f>IF($AK$18&gt;0,IPMT('Assumptions (Coal)'!$V$7,Model!AA1,'Assumptions (Coal)'!$V$10,'Assumptions (Coal)'!$V$5*Model!$AK$18*AVERAGE('Assumptions (Coal)'!$AD$2:$AI$2)/10^9),0)</f>
        <v>-0.03117526987</v>
      </c>
      <c r="AP171" s="160">
        <f>IF($AK$18&gt;0,IPMT('Assumptions (Coal)'!$V$7,Model!AB1,'Assumptions (Coal)'!$V$10,'Assumptions (Coal)'!$V$5*Model!$AK$18*AVERAGE('Assumptions (Coal)'!$AD$2:$AI$2)/10^9),0)</f>
        <v>-0.02895205624</v>
      </c>
      <c r="AQ171" s="160">
        <f>IF($AK$18&gt;0,IPMT('Assumptions (Coal)'!$V$7,Model!AC1,'Assumptions (Coal)'!$V$10,'Assumptions (Coal)'!$V$5*Model!$AK$18*AVERAGE('Assumptions (Coal)'!$AD$2:$AI$2)/10^9),0)</f>
        <v>-0.02662323995</v>
      </c>
      <c r="AR171" s="160">
        <f>IF($AK$18&gt;0,IPMT('Assumptions (Coal)'!$V$7,Model!AD1,'Assumptions (Coal)'!$V$10,'Assumptions (Coal)'!$V$5*Model!$AK$18*AVERAGE('Assumptions (Coal)'!$AD$2:$AI$2)/10^9),0)</f>
        <v>-0.0241838049</v>
      </c>
      <c r="AS171" s="160">
        <f>IF($AK$18&gt;0,IPMT('Assumptions (Coal)'!$V$7,Model!AE1,'Assumptions (Coal)'!$V$10,'Assumptions (Coal)'!$V$5*Model!$AK$18*AVERAGE('Assumptions (Coal)'!$AD$2:$AI$2)/10^9),0)</f>
        <v>-0.02162849668</v>
      </c>
      <c r="AT171" s="160">
        <f>IF($AK$18&gt;0,IPMT('Assumptions (Coal)'!$V$7,Model!AF1,'Assumptions (Coal)'!$V$10,'Assumptions (Coal)'!$V$5*Model!$AK$18*AVERAGE('Assumptions (Coal)'!$AD$2:$AI$2)/10^9),0)</f>
        <v>-0.01895181131</v>
      </c>
      <c r="AU171" s="160">
        <f>IF($AK$18&gt;0,IPMT('Assumptions (Coal)'!$V$7,Model!AG1,'Assumptions (Coal)'!$V$10,'Assumptions (Coal)'!$V$5*Model!$AK$18*AVERAGE('Assumptions (Coal)'!$AD$2:$AI$2)/10^9),0)</f>
        <v>-0.0161479834</v>
      </c>
      <c r="AV171" s="160">
        <f>IF($AK$18&gt;0,IPMT('Assumptions (Coal)'!$V$7,Model!AH1,'Assumptions (Coal)'!$V$10,'Assumptions (Coal)'!$V$5*Model!$AK$18*AVERAGE('Assumptions (Coal)'!$AD$2:$AI$2)/10^9),0)</f>
        <v>-0.01321097366</v>
      </c>
      <c r="AW171" s="160">
        <f>IF($AK$18&gt;0,IPMT('Assumptions (Coal)'!$V$7,Model!AI1,'Assumptions (Coal)'!$V$10,'Assumptions (Coal)'!$V$5*Model!$AK$18*AVERAGE('Assumptions (Coal)'!$AD$2:$AI$2)/10^9),0)</f>
        <v>-0.01013445595</v>
      </c>
      <c r="AX171" s="160">
        <f>IF($AK$18&gt;0,IPMT('Assumptions (Coal)'!$V$7,Model!AJ1,'Assumptions (Coal)'!$V$10,'Assumptions (Coal)'!$V$5*Model!$AK$18*AVERAGE('Assumptions (Coal)'!$AD$2:$AI$2)/10^9),0)</f>
        <v>-0.006911803654</v>
      </c>
      <c r="AY171" s="160">
        <f>IF($AK$18&gt;0,IPMT('Assumptions (Coal)'!$V$7,Model!AK1,'Assumptions (Coal)'!$V$10,'Assumptions (Coal)'!$V$5*Model!$AK$18*AVERAGE('Assumptions (Coal)'!$AD$2:$AI$2)/10^9),0)</f>
        <v>-0.003536075374</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0.0531233139</v>
      </c>
      <c r="J189" s="160">
        <f t="shared" si="8"/>
        <v>0.1022659208</v>
      </c>
      <c r="K189" s="160">
        <f t="shared" si="8"/>
        <v>0.09458783118</v>
      </c>
      <c r="L189" s="160">
        <f t="shared" si="8"/>
        <v>0.1447082046</v>
      </c>
      <c r="M189" s="160">
        <f t="shared" si="8"/>
        <v>0.1910521143</v>
      </c>
      <c r="N189" s="160">
        <f t="shared" si="8"/>
        <v>0.1767211635</v>
      </c>
      <c r="O189" s="160">
        <f t="shared" si="8"/>
        <v>0.1634700444</v>
      </c>
      <c r="P189" s="160">
        <f t="shared" si="8"/>
        <v>0.1512072314</v>
      </c>
      <c r="Q189" s="160">
        <f t="shared" si="8"/>
        <v>0.1438284343</v>
      </c>
      <c r="R189" s="160">
        <f t="shared" si="8"/>
        <v>0.1377583262</v>
      </c>
      <c r="S189" s="160">
        <f t="shared" si="8"/>
        <v>0.1321894325</v>
      </c>
      <c r="T189" s="160">
        <f t="shared" si="8"/>
        <v>0.1312600106</v>
      </c>
      <c r="U189" s="160">
        <f t="shared" si="8"/>
        <v>0.1312589226</v>
      </c>
      <c r="V189" s="160">
        <f t="shared" si="8"/>
        <v>0.1312600106</v>
      </c>
      <c r="W189" s="160">
        <f t="shared" si="8"/>
        <v>0.1312589226</v>
      </c>
      <c r="X189" s="160">
        <f t="shared" si="8"/>
        <v>0.2441103864</v>
      </c>
      <c r="Y189" s="160">
        <f t="shared" si="8"/>
        <v>0.4489503098</v>
      </c>
      <c r="Z189" s="160">
        <f t="shared" si="8"/>
        <v>0.5255608271</v>
      </c>
      <c r="AA189" s="160">
        <f t="shared" si="8"/>
        <v>0.4959950984</v>
      </c>
      <c r="AB189" s="160">
        <f t="shared" si="8"/>
        <v>0.4686399145</v>
      </c>
      <c r="AC189" s="160">
        <f t="shared" si="8"/>
        <v>0.4117253781</v>
      </c>
      <c r="AD189" s="160">
        <f t="shared" si="8"/>
        <v>0.453093754</v>
      </c>
      <c r="AE189" s="160">
        <f t="shared" si="8"/>
        <v>0.7269293852</v>
      </c>
      <c r="AF189" s="160">
        <f t="shared" si="8"/>
        <v>0.858262961</v>
      </c>
      <c r="AG189" s="160">
        <f t="shared" si="8"/>
        <v>0.7799196166</v>
      </c>
      <c r="AH189" s="160">
        <f t="shared" si="8"/>
        <v>0.7404853584</v>
      </c>
      <c r="AI189" s="160">
        <f t="shared" si="8"/>
        <v>0.7991798493</v>
      </c>
      <c r="AJ189" s="160">
        <f t="shared" si="8"/>
        <v>0.8964027958</v>
      </c>
      <c r="AK189" s="160">
        <f t="shared" si="8"/>
        <v>0.9682315394</v>
      </c>
      <c r="AL189" s="160">
        <f t="shared" si="8"/>
        <v>0.9990551517</v>
      </c>
      <c r="AM189" s="160">
        <f t="shared" si="8"/>
        <v>0.9670690338</v>
      </c>
      <c r="AN189" s="160">
        <f t="shared" si="8"/>
        <v>0.9405777849</v>
      </c>
      <c r="AO189" s="160">
        <f t="shared" si="8"/>
        <v>0.9160783854</v>
      </c>
      <c r="AP189" s="160">
        <f t="shared" si="8"/>
        <v>0.8934095785</v>
      </c>
      <c r="AQ189" s="160">
        <f t="shared" si="8"/>
        <v>0.8795560188</v>
      </c>
      <c r="AR189" s="160">
        <f t="shared" si="8"/>
        <v>0.8041472775</v>
      </c>
      <c r="AS189" s="160">
        <f t="shared" si="8"/>
        <v>0.6760848135</v>
      </c>
      <c r="AT189" s="160">
        <f t="shared" si="8"/>
        <v>0.6162617404</v>
      </c>
      <c r="AU189" s="160">
        <f t="shared" si="8"/>
        <v>0.6163256101</v>
      </c>
      <c r="AV189" s="160">
        <f t="shared" si="8"/>
        <v>0.6162617404</v>
      </c>
      <c r="AW189" s="160">
        <f t="shared" si="8"/>
        <v>0.6163256101</v>
      </c>
      <c r="AX189" s="160">
        <f t="shared" si="8"/>
        <v>0.558928382</v>
      </c>
      <c r="AY189" s="160">
        <f t="shared" si="8"/>
        <v>0.3789195299</v>
      </c>
      <c r="AZ189" s="160">
        <f t="shared" si="8"/>
        <v>0.2561199269</v>
      </c>
      <c r="BA189" s="160">
        <f t="shared" si="8"/>
        <v>0.2561544681</v>
      </c>
      <c r="BB189" s="160">
        <f t="shared" si="8"/>
        <v>0.2561199269</v>
      </c>
      <c r="BC189" s="160">
        <f t="shared" si="8"/>
        <v>0.1994994136</v>
      </c>
      <c r="BD189" s="160">
        <f t="shared" si="8"/>
        <v>0.1173244337</v>
      </c>
      <c r="BE189" s="160">
        <f t="shared" si="8"/>
        <v>0.04591711825</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0.0531233139</v>
      </c>
      <c r="J196" s="160">
        <f>IF($I$18&gt;0,'Assumptions (Coal)'!W$11*Model!$I$18*AVERAGE('Assumptions (Coal)'!$B$2:$G$2)/10^9,0)</f>
        <v>0.1022659208</v>
      </c>
      <c r="K196" s="160">
        <f>IF($I$18&gt;0,'Assumptions (Coal)'!X$11*Model!$I$18*AVERAGE('Assumptions (Coal)'!$B$2:$G$2)/10^9,0)</f>
        <v>0.09458783118</v>
      </c>
      <c r="L196" s="160">
        <f>IF($I$18&gt;0,'Assumptions (Coal)'!Y$11*Model!$I$18*AVERAGE('Assumptions (Coal)'!$B$2:$G$2)/10^9,0)</f>
        <v>0.08750472266</v>
      </c>
      <c r="M196" s="160">
        <f>IF($I$18&gt;0,'Assumptions (Coal)'!Z$11*Model!$I$18*AVERAGE('Assumptions (Coal)'!$B$2:$G$2)/10^9,0)</f>
        <v>0.08093159795</v>
      </c>
      <c r="N196" s="160">
        <f>IF($I$18&gt;0,'Assumptions (Coal)'!AA$11*Model!$I$18*AVERAGE('Assumptions (Coal)'!$B$2:$G$2)/10^9,0)</f>
        <v>0.07486845706</v>
      </c>
      <c r="O196" s="160">
        <f>IF($I$18&gt;0,'Assumptions (Coal)'!AB$11*Model!$I$18*AVERAGE('Assumptions (Coal)'!$B$2:$G$2)/10^9,0)</f>
        <v>0.06924446889</v>
      </c>
      <c r="P196" s="160">
        <f>IF($I$18&gt;0,'Assumptions (Coal)'!AC$11*Model!$I$18*AVERAGE('Assumptions (Coal)'!$B$2:$G$2)/10^9,0)</f>
        <v>0.06405963346</v>
      </c>
      <c r="Q196" s="160">
        <f>IF($I$18&gt;0,'Assumptions (Coal)'!AD$11*Model!$I$18*AVERAGE('Assumptions (Coal)'!$B$2:$G$2)/10^9,0)</f>
        <v>0.06320966043</v>
      </c>
      <c r="R196" s="160">
        <f>IF($I$18&gt;0,'Assumptions (Coal)'!AE$11*Model!$I$18*AVERAGE('Assumptions (Coal)'!$B$2:$G$2)/10^9,0)</f>
        <v>0.06319549422</v>
      </c>
      <c r="S196" s="160">
        <f>IF($I$18&gt;0,'Assumptions (Coal)'!AF$11*Model!$I$18*AVERAGE('Assumptions (Coal)'!$B$2:$G$2)/10^9,0)</f>
        <v>0.06320966043</v>
      </c>
      <c r="T196" s="160">
        <f>IF($I$18&gt;0,'Assumptions (Coal)'!AG$11*Model!$I$18*AVERAGE('Assumptions (Coal)'!$B$2:$G$2)/10^9,0)</f>
        <v>0.06319549422</v>
      </c>
      <c r="U196" s="160">
        <f>IF($I$18&gt;0,'Assumptions (Coal)'!AH$11*Model!$I$18*AVERAGE('Assumptions (Coal)'!$B$2:$G$2)/10^9,0)</f>
        <v>0.06320966043</v>
      </c>
      <c r="V196" s="160">
        <f>IF($I$18&gt;0,'Assumptions (Coal)'!AI$11*Model!$I$18*AVERAGE('Assumptions (Coal)'!$B$2:$G$2)/10^9,0)</f>
        <v>0.06319549422</v>
      </c>
      <c r="W196" s="160">
        <f>IF($I$18&gt;0,'Assumptions (Coal)'!AJ$11*Model!$I$18*AVERAGE('Assumptions (Coal)'!$B$2:$G$2)/10^9,0)</f>
        <v>0.06320966043</v>
      </c>
      <c r="X196" s="160">
        <f>IF($I$18&gt;0,'Assumptions (Coal)'!AK$11*Model!$I$18*AVERAGE('Assumptions (Coal)'!$B$2:$G$2)/10^9,0)</f>
        <v>0.06319549422</v>
      </c>
      <c r="Y196" s="160">
        <f>IF($I$18&gt;0,'Assumptions (Coal)'!AL$11*Model!$I$18*AVERAGE('Assumptions (Coal)'!$B$2:$G$2)/10^9,0)</f>
        <v>0.06320966043</v>
      </c>
      <c r="Z196" s="160">
        <f>IF($I$18&gt;0,'Assumptions (Coal)'!AM$11*Model!$I$18*AVERAGE('Assumptions (Coal)'!$B$2:$G$2)/10^9,0)</f>
        <v>0.06319549422</v>
      </c>
      <c r="AA196" s="160">
        <f>IF($I$18&gt;0,'Assumptions (Coal)'!AN$11*Model!$I$18*AVERAGE('Assumptions (Coal)'!$B$2:$G$2)/10^9,0)</f>
        <v>0.06320966043</v>
      </c>
      <c r="AB196" s="160">
        <f>IF($I$18&gt;0,'Assumptions (Coal)'!AO$11*Model!$I$18*AVERAGE('Assumptions (Coal)'!$B$2:$G$2)/10^9,0)</f>
        <v>0.06319549422</v>
      </c>
      <c r="AC196" s="160">
        <f>IF($I$18&gt;0,'Assumptions (Coal)'!AP$11*Model!$I$18*AVERAGE('Assumptions (Coal)'!$B$2:$G$2)/10^9,0)</f>
        <v>0.03160483022</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0.05720348195</v>
      </c>
      <c r="M199" s="160">
        <f>IF($L$18&gt;0,'Assumptions (Coal)'!W$11*Model!$L$18*AVERAGE('Assumptions (Coal)'!$E$2:$J$2)/10^9,0)</f>
        <v>0.1101205163</v>
      </c>
      <c r="N199" s="160">
        <f>IF($L$18&gt;0,'Assumptions (Coal)'!X$11*Model!$L$18*AVERAGE('Assumptions (Coal)'!$E$2:$J$2)/10^9,0)</f>
        <v>0.1018527064</v>
      </c>
      <c r="O199" s="160">
        <f>IF($L$18&gt;0,'Assumptions (Coal)'!Y$11*Model!$L$18*AVERAGE('Assumptions (Coal)'!$E$2:$J$2)/10^9,0)</f>
        <v>0.09422557548</v>
      </c>
      <c r="P199" s="160">
        <f>IF($L$18&gt;0,'Assumptions (Coal)'!Z$11*Model!$L$18*AVERAGE('Assumptions (Coal)'!$E$2:$J$2)/10^9,0)</f>
        <v>0.08714759798</v>
      </c>
      <c r="Q199" s="160">
        <f>IF($L$18&gt;0,'Assumptions (Coal)'!AA$11*Model!$L$18*AVERAGE('Assumptions (Coal)'!$E$2:$J$2)/10^9,0)</f>
        <v>0.0806187739</v>
      </c>
      <c r="R199" s="160">
        <f>IF($L$18&gt;0,'Assumptions (Coal)'!AB$11*Model!$L$18*AVERAGE('Assumptions (Coal)'!$E$2:$J$2)/10^9,0)</f>
        <v>0.07456283195</v>
      </c>
      <c r="S199" s="160">
        <f>IF($L$18&gt;0,'Assumptions (Coal)'!AC$11*Model!$L$18*AVERAGE('Assumptions (Coal)'!$E$2:$J$2)/10^9,0)</f>
        <v>0.06897977211</v>
      </c>
      <c r="T199" s="160">
        <f>IF($L$18&gt;0,'Assumptions (Coal)'!AD$11*Model!$L$18*AVERAGE('Assumptions (Coal)'!$E$2:$J$2)/10^9,0)</f>
        <v>0.0680645164</v>
      </c>
      <c r="U199" s="160">
        <f>IF($L$18&gt;0,'Assumptions (Coal)'!AE$11*Model!$L$18*AVERAGE('Assumptions (Coal)'!$E$2:$J$2)/10^9,0)</f>
        <v>0.06804926213</v>
      </c>
      <c r="V199" s="160">
        <f>IF($L$18&gt;0,'Assumptions (Coal)'!AF$11*Model!$L$18*AVERAGE('Assumptions (Coal)'!$E$2:$J$2)/10^9,0)</f>
        <v>0.0680645164</v>
      </c>
      <c r="W199" s="160">
        <f>IF($L$18&gt;0,'Assumptions (Coal)'!AG$11*Model!$L$18*AVERAGE('Assumptions (Coal)'!$E$2:$J$2)/10^9,0)</f>
        <v>0.06804926213</v>
      </c>
      <c r="X199" s="160">
        <f>IF($L$18&gt;0,'Assumptions (Coal)'!AH$11*Model!$L$18*AVERAGE('Assumptions (Coal)'!$E$2:$J$2)/10^9,0)</f>
        <v>0.0680645164</v>
      </c>
      <c r="Y199" s="160">
        <f>IF($L$18&gt;0,'Assumptions (Coal)'!AI$11*Model!$L$18*AVERAGE('Assumptions (Coal)'!$E$2:$J$2)/10^9,0)</f>
        <v>0.06804926213</v>
      </c>
      <c r="Z199" s="160">
        <f>IF($L$18&gt;0,'Assumptions (Coal)'!AJ$11*Model!$L$18*AVERAGE('Assumptions (Coal)'!$E$2:$J$2)/10^9,0)</f>
        <v>0.0680645164</v>
      </c>
      <c r="AA199" s="160">
        <f>IF($L$18&gt;0,'Assumptions (Coal)'!AK$11*Model!$L$18*AVERAGE('Assumptions (Coal)'!$E$2:$J$2)/10^9,0)</f>
        <v>0.06804926213</v>
      </c>
      <c r="AB199" s="160">
        <f>IF($L$18&gt;0,'Assumptions (Coal)'!AL$11*Model!$L$18*AVERAGE('Assumptions (Coal)'!$E$2:$J$2)/10^9,0)</f>
        <v>0.0680645164</v>
      </c>
      <c r="AC199" s="160">
        <f>IF($L$18&gt;0,'Assumptions (Coal)'!AM$11*Model!$L$18*AVERAGE('Assumptions (Coal)'!$E$2:$J$2)/10^9,0)</f>
        <v>0.06804926213</v>
      </c>
      <c r="AD199" s="160">
        <f>IF($L$18&gt;0,'Assumptions (Coal)'!AN$11*Model!$L$18*AVERAGE('Assumptions (Coal)'!$E$2:$J$2)/10^9,0)</f>
        <v>0.0680645164</v>
      </c>
      <c r="AE199" s="160">
        <f>IF($L$18&gt;0,'Assumptions (Coal)'!AO$11*Model!$L$18*AVERAGE('Assumptions (Coal)'!$E$2:$J$2)/10^9,0)</f>
        <v>0.06804926213</v>
      </c>
      <c r="AF199" s="180">
        <f>IF($L$18&gt;0,'Assumptions (Coal)'!AP$11*Model!$L$18*AVERAGE('Assumptions (Coal)'!$E$2:$J$2)/10^9,0)</f>
        <v>0.0340322582</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0.1128503758</v>
      </c>
      <c r="Y211" s="160">
        <f>IF($X$18&gt;0,'Assumptions (Coal)'!W11*Model!$X$18*average('Assumptions (Coal)'!$Q$2:$V$2)/10^9,0)</f>
        <v>0.2172444967</v>
      </c>
      <c r="Z211" s="160">
        <f>IF($X$18&gt;0,'Assumptions (Coal)'!X11*Model!$X$18*average('Assumptions (Coal)'!$Q$2:$V$2)/10^9,0)</f>
        <v>0.2009338558</v>
      </c>
      <c r="AA211" s="160">
        <f>IF($X$18&gt;0,'Assumptions (Coal)'!Y11*Model!$X$18*average('Assumptions (Coal)'!$Q$2:$V$2)/10^9,0)</f>
        <v>0.185887139</v>
      </c>
      <c r="AB211" s="160">
        <f>IF($X$18&gt;0,'Assumptions (Coal)'!Z11*Model!$X$18*average('Assumptions (Coal)'!$Q$2:$V$2)/10^9,0)</f>
        <v>0.1719237858</v>
      </c>
      <c r="AC211" s="160">
        <f>IF($X$18&gt;0,'Assumptions (Coal)'!AA11*Model!$X$18*average('Assumptions (Coal)'!$Q$2:$V$2)/10^9,0)</f>
        <v>0.1590437963</v>
      </c>
      <c r="AD211" s="160">
        <f>IF($X$18&gt;0,'Assumptions (Coal)'!AB11*Model!$X$18*average('Assumptions (Coal)'!$Q$2:$V$2)/10^9,0)</f>
        <v>0.1470967031</v>
      </c>
      <c r="AE211" s="160">
        <f>IF($X$18&gt;0,'Assumptions (Coal)'!AC11*Model!$X$18*average('Assumptions (Coal)'!$Q$2:$V$2)/10^9,0)</f>
        <v>0.1360825065</v>
      </c>
      <c r="AF211" s="180">
        <f>IF($X$18&gt;0,'Assumptions (Coal)'!AD11*Model!$X$18*average('Assumptions (Coal)'!$Q$2:$V$2)/10^9,0)</f>
        <v>0.1342769005</v>
      </c>
      <c r="AG211" s="160">
        <f>IF($X$18&gt;0,'Assumptions (Coal)'!AE11*Model!$X$18*average('Assumptions (Coal)'!$Q$2:$V$2)/10^9,0)</f>
        <v>0.134246807</v>
      </c>
      <c r="AH211" s="160">
        <f>IF($X$18&gt;0,'Assumptions (Coal)'!AF11*Model!$X$18*average('Assumptions (Coal)'!$Q$2:$V$2)/10^9,0)</f>
        <v>0.1342769005</v>
      </c>
      <c r="AI211" s="160">
        <f>IF($X$18&gt;0,'Assumptions (Coal)'!AG11*Model!$X$18*average('Assumptions (Coal)'!$Q$2:$V$2)/10^9,0)</f>
        <v>0.134246807</v>
      </c>
      <c r="AJ211" s="160">
        <f>IF($X$18&gt;0,'Assumptions (Coal)'!AH11*Model!$X$18*average('Assumptions (Coal)'!$Q$2:$V$2)/10^9,0)</f>
        <v>0.1342769005</v>
      </c>
      <c r="AK211" s="160">
        <f>IF($X$18&gt;0,'Assumptions (Coal)'!AI11*Model!$X$18*average('Assumptions (Coal)'!$Q$2:$V$2)/10^9,0)</f>
        <v>0.134246807</v>
      </c>
      <c r="AL211" s="160">
        <f>IF($X$18&gt;0,'Assumptions (Coal)'!AJ11*Model!$X$18*average('Assumptions (Coal)'!$Q$2:$V$2)/10^9,0)</f>
        <v>0.1342769005</v>
      </c>
      <c r="AM211" s="160">
        <f>IF($X$18&gt;0,'Assumptions (Coal)'!AK11*Model!$X$18*average('Assumptions (Coal)'!$Q$2:$V$2)/10^9,0)</f>
        <v>0.134246807</v>
      </c>
      <c r="AN211" s="160">
        <f>IF($X$18&gt;0,'Assumptions (Coal)'!AL11*Model!$X$18*average('Assumptions (Coal)'!$Q$2:$V$2)/10^9,0)</f>
        <v>0.1342769005</v>
      </c>
      <c r="AO211" s="160">
        <f>IF($X$18&gt;0,'Assumptions (Coal)'!AM11*Model!$X$18*average('Assumptions (Coal)'!$Q$2:$V$2)/10^9,0)</f>
        <v>0.134246807</v>
      </c>
      <c r="AP211" s="160">
        <f>IF($X$18&gt;0,'Assumptions (Coal)'!AN11*Model!$X$18*average('Assumptions (Coal)'!$Q$2:$V$2)/10^9,0)</f>
        <v>0.1342769005</v>
      </c>
      <c r="AQ211" s="160">
        <f>IF($X$18&gt;0,'Assumptions (Coal)'!AO11*Model!$X$18*average('Assumptions (Coal)'!$Q$2:$V$2)/10^9,0)</f>
        <v>0.134246807</v>
      </c>
      <c r="AR211" s="160">
        <f>IF($X$18&gt;0,'Assumptions (Coal)'!AP11*Model!$X$18*average('Assumptions (Coal)'!$Q$2:$V$2)/10^9,0)</f>
        <v>0.06713845023</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0.1004468905</v>
      </c>
      <c r="Z212" s="160">
        <f>IF($Y$18&gt;0,'Assumptions (Coal)'!W11*Model!$Y$18*AVERAGE('Assumptions (Coal)'!$R$2:$W$2)/10^9,0)</f>
        <v>0.1933669607</v>
      </c>
      <c r="AA212" s="160">
        <f>IF($Y$18&gt;0,'Assumptions (Coal)'!X11*Model!$Y$18*AVERAGE('Assumptions (Coal)'!$R$2:$W$2)/10^9,0)</f>
        <v>0.1788490368</v>
      </c>
      <c r="AB212" s="160">
        <f>IF($Y$18&gt;0,'Assumptions (Coal)'!Y11*Model!$Y$18*AVERAGE('Assumptions (Coal)'!$R$2:$W$2)/10^9,0)</f>
        <v>0.1654561181</v>
      </c>
      <c r="AC212" s="160">
        <f>IF($Y$18&gt;0,'Assumptions (Coal)'!Z11*Model!$Y$18*AVERAGE('Assumptions (Coal)'!$R$2:$W$2)/10^9,0)</f>
        <v>0.1530274895</v>
      </c>
      <c r="AD212" s="160">
        <f>IF($Y$18&gt;0,'Assumptions (Coal)'!AA11*Model!$Y$18*AVERAGE('Assumptions (Coal)'!$R$2:$W$2)/10^9,0)</f>
        <v>0.1415631511</v>
      </c>
      <c r="AE212" s="160">
        <f>IF($Y$18&gt;0,'Assumptions (Coal)'!AB11*Model!$Y$18*AVERAGE('Assumptions (Coal)'!$R$2:$W$2)/10^9,0)</f>
        <v>0.1309291736</v>
      </c>
      <c r="AF212" s="180">
        <f>IF($Y$18&gt;0,'Assumptions (Coal)'!AC11*Model!$Y$18*AVERAGE('Assumptions (Coal)'!$R$2:$W$2)/10^9,0)</f>
        <v>0.1211255571</v>
      </c>
      <c r="AG212" s="160">
        <f>IF($Y$18&gt;0,'Assumptions (Coal)'!AD11*Model!$Y$18*AVERAGE('Assumptions (Coal)'!$R$2:$W$2)/10^9,0)</f>
        <v>0.1195184068</v>
      </c>
      <c r="AH212" s="160">
        <f>IF($Y$18&gt;0,'Assumptions (Coal)'!AE11*Model!$Y$18*AVERAGE('Assumptions (Coal)'!$R$2:$W$2)/10^9,0)</f>
        <v>0.119491621</v>
      </c>
      <c r="AI212" s="160">
        <f>IF($Y$18&gt;0,'Assumptions (Coal)'!AF11*Model!$Y$18*AVERAGE('Assumptions (Coal)'!$R$2:$W$2)/10^9,0)</f>
        <v>0.1195184068</v>
      </c>
      <c r="AJ212" s="160">
        <f>IF($Y$18&gt;0,'Assumptions (Coal)'!AG11*Model!$Y$18*AVERAGE('Assumptions (Coal)'!$R$2:$W$2)/10^9,0)</f>
        <v>0.119491621</v>
      </c>
      <c r="AK212" s="160">
        <f>IF($Y$18&gt;0,'Assumptions (Coal)'!AH11*Model!$Y$18*AVERAGE('Assumptions (Coal)'!$R$2:$W$2)/10^9,0)</f>
        <v>0.1195184068</v>
      </c>
      <c r="AL212" s="160">
        <f>IF($Y$18&gt;0,'Assumptions (Coal)'!AI11*Model!$Y$18*AVERAGE('Assumptions (Coal)'!$R$2:$W$2)/10^9,0)</f>
        <v>0.119491621</v>
      </c>
      <c r="AM212" s="160">
        <f>IF($Y$18&gt;0,'Assumptions (Coal)'!AJ11*Model!$Y$18*AVERAGE('Assumptions (Coal)'!$R$2:$W$2)/10^9,0)</f>
        <v>0.1195184068</v>
      </c>
      <c r="AN212" s="160">
        <f>IF($Y$18&gt;0,'Assumptions (Coal)'!AK11*Model!$Y$18*AVERAGE('Assumptions (Coal)'!$R$2:$W$2)/10^9,0)</f>
        <v>0.119491621</v>
      </c>
      <c r="AO212" s="160">
        <f>IF($Y$18&gt;0,'Assumptions (Coal)'!AL11*Model!$Y$18*AVERAGE('Assumptions (Coal)'!$R$2:$W$2)/10^9,0)</f>
        <v>0.1195184068</v>
      </c>
      <c r="AP212" s="160">
        <f>IF($Y$18&gt;0,'Assumptions (Coal)'!AM11*Model!$Y$18*AVERAGE('Assumptions (Coal)'!$R$2:$W$2)/10^9,0)</f>
        <v>0.119491621</v>
      </c>
      <c r="AQ212" s="160">
        <f>IF($Y$18&gt;0,'Assumptions (Coal)'!AN11*Model!$Y$18*AVERAGE('Assumptions (Coal)'!$R$2:$W$2)/10^9,0)</f>
        <v>0.1195184068</v>
      </c>
      <c r="AR212" s="160">
        <f>IF($Y$18&gt;0,'Assumptions (Coal)'!AO11*Model!$Y$18*AVERAGE('Assumptions (Coal)'!$R$2:$W$2)/10^9,0)</f>
        <v>0.119491621</v>
      </c>
      <c r="AS212" s="160">
        <f>IF($Y$18&gt;0,'Assumptions (Coal)'!AP11*Model!$Y$18*AVERAGE('Assumptions (Coal)'!$R$2:$W$2)/10^9,0)</f>
        <v>0.05975920341</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0.09636938337</v>
      </c>
      <c r="AE217" s="180">
        <f>IF($AD$18&gt;0,'Assumptions (Coal)'!W11*Model!$AD$18*AVERAGE('Assumptions (Coal)'!$W$2:$AB$2)/10^9,0)</f>
        <v>0.1855174876</v>
      </c>
      <c r="AF217" s="180">
        <f>IF($AD$18&gt;0,'Assumptions (Coal)'!X11*Model!$AD$18*AVERAGE('Assumptions (Coal)'!$W$2:$AB$2)/10^9,0)</f>
        <v>0.1715888994</v>
      </c>
      <c r="AG217" s="160">
        <f>IF($AD$18&gt;0,'Assumptions (Coal)'!Y11*Model!$AD$18*AVERAGE('Assumptions (Coal)'!$W$2:$AB$2)/10^9,0)</f>
        <v>0.1587396483</v>
      </c>
      <c r="AH217" s="160">
        <f>IF($AD$18&gt;0,'Assumptions (Coal)'!Z11*Model!$AD$18*AVERAGE('Assumptions (Coal)'!$W$2:$AB$2)/10^9,0)</f>
        <v>0.1468155433</v>
      </c>
      <c r="AI217" s="160">
        <f>IF($AD$18&gt;0,'Assumptions (Coal)'!AA11*Model!$AD$18*AVERAGE('Assumptions (Coal)'!$W$2:$AB$2)/10^9,0)</f>
        <v>0.1358165843</v>
      </c>
      <c r="AJ217" s="160">
        <f>IF($AD$18&gt;0,'Assumptions (Coal)'!AB11*Model!$AD$18*AVERAGE('Assumptions (Coal)'!$W$2:$AB$2)/10^9,0)</f>
        <v>0.1256142789</v>
      </c>
      <c r="AK217" s="160">
        <f>IF($AD$18&gt;0,'Assumptions (Coal)'!AC11*Model!$AD$18*AVERAGE('Assumptions (Coal)'!$W$2:$AB$2)/10^9,0)</f>
        <v>0.1162086271</v>
      </c>
      <c r="AL217" s="160">
        <f>IF($AD$18&gt;0,'Assumptions (Coal)'!AD11*Model!$AD$18*AVERAGE('Assumptions (Coal)'!$W$2:$AB$2)/10^9,0)</f>
        <v>0.114666717</v>
      </c>
      <c r="AM217" s="160">
        <f>IF($AD$18&gt;0,'Assumptions (Coal)'!AE11*Model!$AD$18*AVERAGE('Assumptions (Coal)'!$W$2:$AB$2)/10^9,0)</f>
        <v>0.1146410185</v>
      </c>
      <c r="AN217" s="160">
        <f>IF($AD$18&gt;0,'Assumptions (Coal)'!AF11*Model!$AD$18*AVERAGE('Assumptions (Coal)'!$W$2:$AB$2)/10^9,0)</f>
        <v>0.114666717</v>
      </c>
      <c r="AO217" s="160">
        <f>IF($AD$18&gt;0,'Assumptions (Coal)'!AG11*Model!$AD$18*AVERAGE('Assumptions (Coal)'!$W$2:$AB$2)/10^9,0)</f>
        <v>0.1146410185</v>
      </c>
      <c r="AP217" s="160">
        <f>IF($AD$18&gt;0,'Assumptions (Coal)'!AH11*Model!$AD$18*AVERAGE('Assumptions (Coal)'!$W$2:$AB$2)/10^9,0)</f>
        <v>0.114666717</v>
      </c>
      <c r="AQ217" s="160">
        <f>IF($AD$18&gt;0,'Assumptions (Coal)'!AI11*Model!$AD$18*AVERAGE('Assumptions (Coal)'!$W$2:$AB$2)/10^9,0)</f>
        <v>0.1146410185</v>
      </c>
      <c r="AR217" s="160">
        <f>IF($AD$18&gt;0,'Assumptions (Coal)'!AJ11*Model!$AD$18*AVERAGE('Assumptions (Coal)'!$W$2:$AB$2)/10^9,0)</f>
        <v>0.114666717</v>
      </c>
      <c r="AS217" s="160">
        <f>IF($AD$18&gt;0,'Assumptions (Coal)'!AK11*Model!$AD$18*AVERAGE('Assumptions (Coal)'!$W$2:$AB$2)/10^9,0)</f>
        <v>0.1146410185</v>
      </c>
      <c r="AT217" s="160">
        <f>IF($AD$18&gt;0,'Assumptions (Coal)'!AL11*Model!$AD$18*AVERAGE('Assumptions (Coal)'!$W$2:$AB$2)/10^9,0)</f>
        <v>0.114666717</v>
      </c>
      <c r="AU217" s="160">
        <f>IF($AD$18&gt;0,'Assumptions (Coal)'!AM11*Model!$AD$18*AVERAGE('Assumptions (Coal)'!$W$2:$AB$2)/10^9,0)</f>
        <v>0.1146410185</v>
      </c>
      <c r="AV217" s="160">
        <f>IF($AD$18&gt;0,'Assumptions (Coal)'!AN11*Model!$AD$18*AVERAGE('Assumptions (Coal)'!$W$2:$AB$2)/10^9,0)</f>
        <v>0.114666717</v>
      </c>
      <c r="AW217" s="160">
        <f>IF($AD$18&gt;0,'Assumptions (Coal)'!AO11*Model!$AD$18*AVERAGE('Assumptions (Coal)'!$W$2:$AB$2)/10^9,0)</f>
        <v>0.1146410185</v>
      </c>
      <c r="AX217" s="160">
        <f>IF($AD$18&gt;0,'Assumptions (Coal)'!AP11*Model!$AD$18*AVERAGE('Assumptions (Coal)'!$W$2:$AB$2)/10^9,0)</f>
        <v>0.05733335848</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0.2063509554</v>
      </c>
      <c r="AF218" s="180">
        <f>IF($AE$18&gt;0,'Assumptions (Coal)'!W11*Model!$AE$18*AVERAGE('Assumptions (Coal)'!$X$2:$AC$2)/10^9,0)</f>
        <v>0.3972393459</v>
      </c>
      <c r="AG218" s="160">
        <f>IF($AE$18&gt;0,'Assumptions (Coal)'!X11*Model!$AE$18*AVERAGE('Assumptions (Coal)'!$X$2:$AC$2)/10^9,0)</f>
        <v>0.3674147545</v>
      </c>
      <c r="AH218" s="160">
        <f>IF($AE$18&gt;0,'Assumptions (Coal)'!Y11*Model!$AE$18*AVERAGE('Assumptions (Coal)'!$X$2:$AC$2)/10^9,0)</f>
        <v>0.3399012937</v>
      </c>
      <c r="AI218" s="160">
        <f>IF($AE$18&gt;0,'Assumptions (Coal)'!Z11*Model!$AE$18*AVERAGE('Assumptions (Coal)'!$X$2:$AC$2)/10^9,0)</f>
        <v>0.3143688022</v>
      </c>
      <c r="AJ218" s="160">
        <f>IF($AE$18&gt;0,'Assumptions (Coal)'!AA11*Model!$AE$18*AVERAGE('Assumptions (Coal)'!$X$2:$AC$2)/10^9,0)</f>
        <v>0.2908172798</v>
      </c>
      <c r="AK218" s="160">
        <f>IF($AE$18&gt;0,'Assumptions (Coal)'!AB11*Model!$AE$18*AVERAGE('Assumptions (Coal)'!$X$2:$AC$2)/10^9,0)</f>
        <v>0.268971592</v>
      </c>
      <c r="AL218" s="160">
        <f>IF($AE$18&gt;0,'Assumptions (Coal)'!AC11*Model!$AE$18*AVERAGE('Assumptions (Coal)'!$X$2:$AC$2)/10^9,0)</f>
        <v>0.2488317387</v>
      </c>
      <c r="AM218" s="160">
        <f>IF($AE$18&gt;0,'Assumptions (Coal)'!AD11*Model!$AE$18*AVERAGE('Assumptions (Coal)'!$X$2:$AC$2)/10^9,0)</f>
        <v>0.2455301235</v>
      </c>
      <c r="AN218" s="160">
        <f>IF($AE$18&gt;0,'Assumptions (Coal)'!AE11*Model!$AE$18*AVERAGE('Assumptions (Coal)'!$X$2:$AC$2)/10^9,0)</f>
        <v>0.2454750965</v>
      </c>
      <c r="AO218" s="160">
        <f>IF($AE$18&gt;0,'Assumptions (Coal)'!AF11*Model!$AE$18*AVERAGE('Assumptions (Coal)'!$X$2:$AC$2)/10^9,0)</f>
        <v>0.2455301235</v>
      </c>
      <c r="AP218" s="160">
        <f>IF($AE$18&gt;0,'Assumptions (Coal)'!AG11*Model!$AE$18*AVERAGE('Assumptions (Coal)'!$X$2:$AC$2)/10^9,0)</f>
        <v>0.2454750965</v>
      </c>
      <c r="AQ218" s="160">
        <f>IF($AE$18&gt;0,'Assumptions (Coal)'!AH11*Model!$AE$18*AVERAGE('Assumptions (Coal)'!$X$2:$AC$2)/10^9,0)</f>
        <v>0.2455301235</v>
      </c>
      <c r="AR218" s="160">
        <f>IF($AE$18&gt;0,'Assumptions (Coal)'!AI11*Model!$AE$18*AVERAGE('Assumptions (Coal)'!$X$2:$AC$2)/10^9,0)</f>
        <v>0.2454750965</v>
      </c>
      <c r="AS218" s="160">
        <f>IF($AE$18&gt;0,'Assumptions (Coal)'!AJ11*Model!$AE$18*AVERAGE('Assumptions (Coal)'!$X$2:$AC$2)/10^9,0)</f>
        <v>0.2455301235</v>
      </c>
      <c r="AT218" s="160">
        <f>IF($AE$18&gt;0,'Assumptions (Coal)'!AK11*Model!$AE$18*AVERAGE('Assumptions (Coal)'!$X$2:$AC$2)/10^9,0)</f>
        <v>0.2454750965</v>
      </c>
      <c r="AU218" s="160">
        <f>IF($AE$18&gt;0,'Assumptions (Coal)'!AL11*Model!$AE$18*AVERAGE('Assumptions (Coal)'!$X$2:$AC$2)/10^9,0)</f>
        <v>0.2455301235</v>
      </c>
      <c r="AV218" s="160">
        <f>IF($AE$18&gt;0,'Assumptions (Coal)'!AM11*Model!$AE$18*AVERAGE('Assumptions (Coal)'!$X$2:$AC$2)/10^9,0)</f>
        <v>0.2454750965</v>
      </c>
      <c r="AW218" s="160">
        <f>IF($AE$18&gt;0,'Assumptions (Coal)'!AN11*Model!$AE$18*AVERAGE('Assumptions (Coal)'!$X$2:$AC$2)/10^9,0)</f>
        <v>0.2455301235</v>
      </c>
      <c r="AX218" s="160">
        <f>IF($AE$18&gt;0,'Assumptions (Coal)'!AO11*Model!$AE$18*AVERAGE('Assumptions (Coal)'!$X$2:$AC$2)/10^9,0)</f>
        <v>0.2454750965</v>
      </c>
      <c r="AY218" s="160">
        <f>IF($AE$18&gt;0,'Assumptions (Coal)'!AP11*Model!$AE$18*AVERAGE('Assumptions (Coal)'!$X$2:$AC$2)/10^9,0)</f>
        <v>0.1227650617</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0.09522924898</v>
      </c>
      <c r="AJ222" s="160">
        <f>IF($AI$18&gt;0,'Assumptions (Coal)'!W11*Model!$AI$18*AVERAGE('Assumptions (Coal)'!$AB$2:$AG$2)/10^9,0)</f>
        <v>0.1833226529</v>
      </c>
      <c r="AK222" s="160">
        <f>IF($AI$18&gt;0,'Assumptions (Coal)'!X11*Model!$AI$18*AVERAGE('Assumptions (Coal)'!$AB$2:$AG$2)/10^9,0)</f>
        <v>0.1695588521</v>
      </c>
      <c r="AL222" s="160">
        <f>IF($AI$18&gt;0,'Assumptions (Coal)'!Y11*Model!$AI$18*AVERAGE('Assumptions (Coal)'!$AB$2:$AG$2)/10^9,0)</f>
        <v>0.1568616189</v>
      </c>
      <c r="AM222" s="160">
        <f>IF($AI$18&gt;0,'Assumptions (Coal)'!Z11*Model!$AI$18*AVERAGE('Assumptions (Coal)'!$AB$2:$AG$2)/10^9,0)</f>
        <v>0.1450785865</v>
      </c>
      <c r="AN222" s="160">
        <f>IF($AI$18&gt;0,'Assumptions (Coal)'!AA11*Model!$AI$18*AVERAGE('Assumptions (Coal)'!$AB$2:$AG$2)/10^9,0)</f>
        <v>0.1342097549</v>
      </c>
      <c r="AO222" s="160">
        <f>IF($AI$18&gt;0,'Assumptions (Coal)'!AB11*Model!$AI$18*AVERAGE('Assumptions (Coal)'!$AB$2:$AG$2)/10^9,0)</f>
        <v>0.1241281517</v>
      </c>
      <c r="AP222" s="160">
        <f>IF($AI$18&gt;0,'Assumptions (Coal)'!AC11*Model!$AI$18*AVERAGE('Assumptions (Coal)'!$AB$2:$AG$2)/10^9,0)</f>
        <v>0.114833777</v>
      </c>
      <c r="AQ222" s="160">
        <f>IF($AI$18&gt;0,'Assumptions (Coal)'!AD11*Model!$AI$18*AVERAGE('Assumptions (Coal)'!$AB$2:$AG$2)/10^9,0)</f>
        <v>0.113310109</v>
      </c>
      <c r="AR222" s="160">
        <f>IF($AI$18&gt;0,'Assumptions (Coal)'!AE11*Model!$AI$18*AVERAGE('Assumptions (Coal)'!$AB$2:$AG$2)/10^9,0)</f>
        <v>0.1132847146</v>
      </c>
      <c r="AS222" s="160">
        <f>IF($AI$18&gt;0,'Assumptions (Coal)'!AF11*Model!$AI$18*AVERAGE('Assumptions (Coal)'!$AB$2:$AG$2)/10^9,0)</f>
        <v>0.113310109</v>
      </c>
      <c r="AT222" s="160">
        <f>IF($AI$18&gt;0,'Assumptions (Coal)'!AG11*Model!$AI$18*AVERAGE('Assumptions (Coal)'!$AB$2:$AG$2)/10^9,0)</f>
        <v>0.1132847146</v>
      </c>
      <c r="AU222" s="160">
        <f>IF($AI$18&gt;0,'Assumptions (Coal)'!AH11*Model!$AI$18*AVERAGE('Assumptions (Coal)'!$AB$2:$AG$2)/10^9,0)</f>
        <v>0.113310109</v>
      </c>
      <c r="AV222" s="160">
        <f>IF($AI$18&gt;0,'Assumptions (Coal)'!AI11*Model!$AI$18*AVERAGE('Assumptions (Coal)'!$AB$2:$AG$2)/10^9,0)</f>
        <v>0.1132847146</v>
      </c>
      <c r="AW222" s="160">
        <f>IF($AI$18&gt;0,'Assumptions (Coal)'!AJ11*Model!$AI$18*AVERAGE('Assumptions (Coal)'!$AB$2:$AG$2)/10^9,0)</f>
        <v>0.113310109</v>
      </c>
      <c r="AX222" s="160">
        <f>IF($AI$18&gt;0,'Assumptions (Coal)'!AK11*Model!$AI$18*AVERAGE('Assumptions (Coal)'!$AB$2:$AG$2)/10^9,0)</f>
        <v>0.1132847146</v>
      </c>
      <c r="AY222" s="160">
        <f>IF($AI$18&gt;0,'Assumptions (Coal)'!AL11*Model!$AI$18*AVERAGE('Assumptions (Coal)'!$AB$2:$AG$2)/10^9,0)</f>
        <v>0.113310109</v>
      </c>
      <c r="AZ222" s="160">
        <f>IF($AI$18&gt;0,'Assumptions (Coal)'!AM11*Model!$AI$18*AVERAGE('Assumptions (Coal)'!$AB$2:$AG$2)/10^9,0)</f>
        <v>0.1132847146</v>
      </c>
      <c r="BA222" s="160">
        <f>IF($AI$18&gt;0,'Assumptions (Coal)'!AN11*Model!$AI$18*AVERAGE('Assumptions (Coal)'!$AB$2:$AG$2)/10^9,0)</f>
        <v>0.113310109</v>
      </c>
      <c r="BB222" s="160">
        <f>IF($AI$18&gt;0,'Assumptions (Coal)'!AO11*Model!$AI$18*AVERAGE('Assumptions (Coal)'!$AB$2:$AG$2)/10^9,0)</f>
        <v>0.1132847146</v>
      </c>
      <c r="BC222" s="160">
        <f>IF($AI$18&gt;0,'Assumptions (Coal)'!AP11*Model!$AI$18*AVERAGE('Assumptions (Coal)'!$AB$2:$AG$2)/10^9,0)</f>
        <v>0.05665505452</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0.0428800627</v>
      </c>
      <c r="AK223" s="160">
        <f>IF($AJ$18&gt;0,'Assumptions (Coal)'!W11*Model!$AJ$18*AVERAGE('Assumptions (Coal)'!$AC$2:$AH$2)/10^9,0)</f>
        <v>0.08254697937</v>
      </c>
      <c r="AL223" s="177">
        <f>IF($AJ$18&gt;0,'Assumptions (Coal)'!X11*Model!$AJ$18*AVERAGE('Assumptions (Coal)'!$AC$2:$AH$2)/10^9,0)</f>
        <v>0.07634938097</v>
      </c>
      <c r="AM223" s="177">
        <f>IF($AJ$18&gt;0,'Assumptions (Coal)'!Y11*Model!$AJ$18*AVERAGE('Assumptions (Coal)'!$AC$2:$AH$2)/10^9,0)</f>
        <v>0.07063203928</v>
      </c>
      <c r="AN223" s="177">
        <f>IF($AJ$18&gt;0,'Assumptions (Coal)'!Z11*Model!$AJ$18*AVERAGE('Assumptions (Coal)'!$AC$2:$AH$2)/10^9,0)</f>
        <v>0.06532634619</v>
      </c>
      <c r="AO223" s="177">
        <f>IF($AJ$18&gt;0,'Assumptions (Coal)'!AA11*Model!$AJ$18*AVERAGE('Assumptions (Coal)'!$AC$2:$AH$2)/10^9,0)</f>
        <v>0.0604323017</v>
      </c>
      <c r="AP223" s="177">
        <f>IF($AJ$18&gt;0,'Assumptions (Coal)'!AB11*Model!$AJ$18*AVERAGE('Assumptions (Coal)'!$AC$2:$AH$2)/10^9,0)</f>
        <v>0.05589273239</v>
      </c>
      <c r="AQ223" s="177">
        <f>IF($AJ$18&gt;0,'Assumptions (Coal)'!AC11*Model!$AJ$18*AVERAGE('Assumptions (Coal)'!$AC$2:$AH$2)/10^9,0)</f>
        <v>0.05170763827</v>
      </c>
      <c r="AR223" s="177">
        <f>IF($AJ$18&gt;0,'Assumptions (Coal)'!AD11*Model!$AJ$18*AVERAGE('Assumptions (Coal)'!$AC$2:$AH$2)/10^9,0)</f>
        <v>0.05102155727</v>
      </c>
      <c r="AS223" s="177">
        <f>IF($AJ$18&gt;0,'Assumptions (Coal)'!AE11*Model!$AJ$18*AVERAGE('Assumptions (Coal)'!$AC$2:$AH$2)/10^9,0)</f>
        <v>0.05101012259</v>
      </c>
      <c r="AT223" s="177">
        <f>IF($AJ$18&gt;0,'Assumptions (Coal)'!AF11*Model!$AJ$18*AVERAGE('Assumptions (Coal)'!$AC$2:$AH$2)/10^9,0)</f>
        <v>0.05102155727</v>
      </c>
      <c r="AU223" s="177">
        <f>IF($AJ$18&gt;0,'Assumptions (Coal)'!AG11*Model!$AJ$18*AVERAGE('Assumptions (Coal)'!$AC$2:$AH$2)/10^9,0)</f>
        <v>0.05101012259</v>
      </c>
      <c r="AV223" s="177">
        <f>IF($AJ$18&gt;0,'Assumptions (Coal)'!AH11*Model!$AJ$18*AVERAGE('Assumptions (Coal)'!$AC$2:$AH$2)/10^9,0)</f>
        <v>0.05102155727</v>
      </c>
      <c r="AW223" s="177">
        <f>IF($AJ$18&gt;0,'Assumptions (Coal)'!AI11*Model!$AJ$18*AVERAGE('Assumptions (Coal)'!$AC$2:$AH$2)/10^9,0)</f>
        <v>0.05101012259</v>
      </c>
      <c r="AX223" s="177">
        <f>IF($AJ$18&gt;0,'Assumptions (Coal)'!AJ11*Model!$AJ$18*AVERAGE('Assumptions (Coal)'!$AC$2:$AH$2)/10^9,0)</f>
        <v>0.05102155727</v>
      </c>
      <c r="AY223" s="177">
        <f>IF($AJ$18&gt;0,'Assumptions (Coal)'!AK11*Model!$AJ$18*AVERAGE('Assumptions (Coal)'!$AC$2:$AH$2)/10^9,0)</f>
        <v>0.05101012259</v>
      </c>
      <c r="AZ223" s="177">
        <f>IF($AJ$18&gt;0,'Assumptions (Coal)'!AL11*Model!$AJ$18*AVERAGE('Assumptions (Coal)'!$AC$2:$AH$2)/10^9,0)</f>
        <v>0.05102155727</v>
      </c>
      <c r="BA223" s="177">
        <f>IF($AJ$18&gt;0,'Assumptions (Coal)'!AM11*Model!$AJ$18*AVERAGE('Assumptions (Coal)'!$AC$2:$AH$2)/10^9,0)</f>
        <v>0.05101012259</v>
      </c>
      <c r="BB223" s="177">
        <f>IF($AJ$18&gt;0,'Assumptions (Coal)'!AN11*Model!$AJ$18*AVERAGE('Assumptions (Coal)'!$AC$2:$AH$2)/10^9,0)</f>
        <v>0.05102155727</v>
      </c>
      <c r="BC223" s="177">
        <f>IF($AJ$18&gt;0,'Assumptions (Coal)'!AO11*Model!$AJ$18*AVERAGE('Assumptions (Coal)'!$AC$2:$AH$2)/10^9,0)</f>
        <v>0.05101012259</v>
      </c>
      <c r="BD223" s="177">
        <f>IF($AJ$18&gt;0,'Assumptions (Coal)'!AP11*Model!$AJ$18*AVERAGE('Assumptions (Coal)'!$AC$2:$AH$2)/10^9,0)</f>
        <v>0.02551077864</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0.07718027496</v>
      </c>
      <c r="AL224" s="177">
        <f>IF($AK$18&gt;0,'Assumptions (Coal)'!W11*Model!$AK$18*AVERAGE('Assumptions (Coal)'!$AD$2:$AI$2)/10^9,0)</f>
        <v>0.1485771746</v>
      </c>
      <c r="AM224" s="177">
        <f>IF($AK$18&gt;0,'Assumptions (Coal)'!X11*Model!$AK$18*AVERAGE('Assumptions (Coal)'!$AD$2:$AI$2)/10^9,0)</f>
        <v>0.1374220522</v>
      </c>
      <c r="AN224" s="177">
        <f>IF($AK$18&gt;0,'Assumptions (Coal)'!Y11*Model!$AK$18*AVERAGE('Assumptions (Coal)'!$AD$2:$AI$2)/10^9,0)</f>
        <v>0.1271313489</v>
      </c>
      <c r="AO224" s="177">
        <f>IF($AK$18&gt;0,'Assumptions (Coal)'!Z11*Model!$AK$18*AVERAGE('Assumptions (Coal)'!$AD$2:$AI$2)/10^9,0)</f>
        <v>0.1175815762</v>
      </c>
      <c r="AP224" s="177">
        <f>IF($AK$18&gt;0,'Assumptions (Coal)'!AA11*Model!$AK$18*AVERAGE('Assumptions (Coal)'!$AD$2:$AI$2)/10^9,0)</f>
        <v>0.1087727342</v>
      </c>
      <c r="AQ224" s="177">
        <f>IF($AK$18&gt;0,'Assumptions (Coal)'!AB11*Model!$AK$18*AVERAGE('Assumptions (Coal)'!$AD$2:$AI$2)/10^9,0)</f>
        <v>0.1006019157</v>
      </c>
      <c r="AR224" s="177">
        <f>IF($AK$18&gt;0,'Assumptions (Coal)'!AC11*Model!$AK$18*AVERAGE('Assumptions (Coal)'!$AD$2:$AI$2)/10^9,0)</f>
        <v>0.0930691209</v>
      </c>
      <c r="AS224" s="177">
        <f>IF($AK$18&gt;0,'Assumptions (Coal)'!AD11*Model!$AK$18*AVERAGE('Assumptions (Coal)'!$AD$2:$AI$2)/10^9,0)</f>
        <v>0.0918342365</v>
      </c>
      <c r="AT224" s="177">
        <f>IF($AK$18&gt;0,'Assumptions (Coal)'!AE11*Model!$AK$18*AVERAGE('Assumptions (Coal)'!$AD$2:$AI$2)/10^9,0)</f>
        <v>0.09181365509</v>
      </c>
      <c r="AU224" s="177">
        <f>IF($AK$18&gt;0,'Assumptions (Coal)'!AF11*Model!$AK$18*AVERAGE('Assumptions (Coal)'!$AD$2:$AI$2)/10^9,0)</f>
        <v>0.0918342365</v>
      </c>
      <c r="AV224" s="177">
        <f>IF($AK$18&gt;0,'Assumptions (Coal)'!AG11*Model!$AK$18*AVERAGE('Assumptions (Coal)'!$AD$2:$AI$2)/10^9,0)</f>
        <v>0.09181365509</v>
      </c>
      <c r="AW224" s="177">
        <f>IF($AK$18&gt;0,'Assumptions (Coal)'!AH11*Model!$AK$18*AVERAGE('Assumptions (Coal)'!$AD$2:$AI$2)/10^9,0)</f>
        <v>0.0918342365</v>
      </c>
      <c r="AX224" s="177">
        <f>IF($AK$18&gt;0,'Assumptions (Coal)'!AI11*Model!$AK$18*AVERAGE('Assumptions (Coal)'!$AD$2:$AI$2)/10^9,0)</f>
        <v>0.09181365509</v>
      </c>
      <c r="AY224" s="177">
        <f>IF($AK$18&gt;0,'Assumptions (Coal)'!AJ11*Model!$AK$18*AVERAGE('Assumptions (Coal)'!$AD$2:$AI$2)/10^9,0)</f>
        <v>0.0918342365</v>
      </c>
      <c r="AZ224" s="177">
        <f>IF($AK$18&gt;0,'Assumptions (Coal)'!AK11*Model!$AK$18*AVERAGE('Assumptions (Coal)'!$AD$2:$AI$2)/10^9,0)</f>
        <v>0.09181365509</v>
      </c>
      <c r="BA224" s="177">
        <f>IF($AK$18&gt;0,'Assumptions (Coal)'!AL11*Model!$AK$18*AVERAGE('Assumptions (Coal)'!$AD$2:$AI$2)/10^9,0)</f>
        <v>0.0918342365</v>
      </c>
      <c r="BB224" s="177">
        <f>IF($AK$18&gt;0,'Assumptions (Coal)'!AM11*Model!$AK$18*AVERAGE('Assumptions (Coal)'!$AD$2:$AI$2)/10^9,0)</f>
        <v>0.09181365509</v>
      </c>
      <c r="BC224" s="177">
        <f>IF($AK$18&gt;0,'Assumptions (Coal)'!AN11*Model!$AK$18*AVERAGE('Assumptions (Coal)'!$AD$2:$AI$2)/10^9,0)</f>
        <v>0.0918342365</v>
      </c>
      <c r="BD224" s="177">
        <f>IF($AK$18&gt;0,'Assumptions (Coal)'!AO11*Model!$AK$18*AVERAGE('Assumptions (Coal)'!$AD$2:$AI$2)/10^9,0)</f>
        <v>0.09181365509</v>
      </c>
      <c r="BE224" s="177">
        <f>IF($AK$18&gt;0,'Assumptions (Coal)'!AP11*Model!$AK$18*AVERAGE('Assumptions (Coal)'!$AD$2:$AI$2)/10^9,0)</f>
        <v>0.04591711825</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1.810056479</v>
      </c>
      <c r="D242" s="160">
        <f>IF(Model!D16+Model!D17-Model!D10-Model!D11-D189+D136&gt;0,(1-'Assumptions (Coal)'!C36)*(Model!D16+Model!D17-Model!D10-Model!D11-D189+D136)+D189-D82+D83,Model!D16+Model!D17-Model!D10-Model!D11+D136-D82+D83)</f>
        <v>1.833058227</v>
      </c>
      <c r="E242" s="160">
        <f>IF(Model!E16+Model!E17-Model!E10-Model!E11-E189+E136&gt;0,(1-'Assumptions (Coal)'!D36)*(Model!E16+Model!E17-Model!E10-Model!E11-E189+E136)+E189-E82+E83,Model!E16+Model!E17-Model!E10-Model!E11+E136-E82+E83)</f>
        <v>1.451519296</v>
      </c>
      <c r="F242" s="160">
        <f>IF(Model!F16+Model!F17-Model!F10-Model!F11-F189+F136&gt;0,(1-'Assumptions (Coal)'!E36)*(Model!F16+Model!F17-Model!F10-Model!F11-F189+F136)+F189-F82+F83,Model!F16+Model!F17-Model!F10-Model!F11+F136-F82+F83)</f>
        <v>1.934716766</v>
      </c>
      <c r="G242" s="160">
        <f>IF(Model!G16+Model!G17-Model!G10-Model!G11-G189+G136&gt;0,(1-'Assumptions (Coal)'!F36)*(Model!G16+Model!G17-Model!G10-Model!G11-G189+G136)+G189-G82+G83,Model!G16+Model!G17-Model!G10-Model!G11+G136-G82+G83)</f>
        <v>2.169659582</v>
      </c>
      <c r="H242" s="160">
        <f>IF(Model!H16+Model!H17-Model!H10-Model!H11-H189+H136&gt;0,(1-'Assumptions (Coal)'!G36)*(Model!H16+Model!H17-Model!H10-Model!H11-H189+H136)+H189-H82+H83,Model!H16+Model!H17-Model!H10-Model!H11+H136-H82+H83)</f>
        <v>2.95008863</v>
      </c>
      <c r="I242" s="160">
        <f>IF(Model!I16+Model!I17-Model!I10-Model!I11-I189+I136&gt;0,(1-'Assumptions (Coal)'!H36)*(Model!I16+Model!I17-Model!I10-Model!I11-I189+I136)+I189-I82+I83,Model!I16+Model!I17-Model!I10-Model!I11+I136-I82+I83)</f>
        <v>2.619624875</v>
      </c>
      <c r="J242" s="160">
        <f>IF(Model!J16+Model!J17-Model!J10-Model!J11-J189+J136&gt;0,(1-'Assumptions (Coal)'!I36)*(Model!J16+Model!J17-Model!J10-Model!J11-J189+J136)+J189-J82+J83,Model!J16+Model!J17-Model!J10-Model!J11+J136-J82+J83)</f>
        <v>2.870857704</v>
      </c>
      <c r="K242" s="160">
        <f>IF(Model!K16+Model!K17-Model!K10-Model!K11-K189+K136&gt;0,(1-'Assumptions (Coal)'!J36)*(Model!K16+Model!K17-Model!K10-Model!K11-K189+K136)+K189-K82+K83,Model!K16+Model!K17-Model!K10-Model!K11+K136-K82+K83)</f>
        <v>3.435175029</v>
      </c>
      <c r="L242" s="160">
        <f>IF(Model!L16+Model!L17-Model!L10-Model!L11-L189+L136&gt;0,(1-'Assumptions (Coal)'!K36)*(Model!L16+Model!L17-Model!L10-Model!L11-L189+L136)+L189-L82+L83,Model!L16+Model!L17-Model!L10-Model!L11+L136-L82+L83)</f>
        <v>2.072992801</v>
      </c>
      <c r="M242" s="160">
        <f>IF(Model!M16+Model!M17-Model!M10-Model!M11-M189+M136&gt;0,(1-'Assumptions (Coal)'!L36)*(Model!M16+Model!M17-Model!M10-Model!M11-M189+M136)+M189-M82+M83,Model!M16+Model!M17-Model!M10-Model!M11+M136-M82+M83)</f>
        <v>2.085541812</v>
      </c>
      <c r="N242" s="160">
        <f>IF(Model!N16+Model!N17-Model!N10-Model!N11-N189+N136&gt;0,(1-'Assumptions (Coal)'!M36)*(Model!N16+Model!N17-Model!N10-Model!N11-N189+N136)+N189-N82+N83,Model!N16+Model!N17-Model!N10-Model!N11+N136-N82+N83)</f>
        <v>1.946291596</v>
      </c>
      <c r="O242" s="160">
        <f>IF(Model!O16+Model!O17-Model!O10-Model!O11-O189+O136&gt;0,(1-'Assumptions (Coal)'!N36)*(Model!O16+Model!O17-Model!O10-Model!O11-O189+O136)+O189-O82+O83,Model!O16+Model!O17-Model!O10-Model!O11+O136-O82+O83)</f>
        <v>1.375119022</v>
      </c>
      <c r="P242" s="160">
        <f>IF(Model!P16+Model!P17-Model!P10-Model!P11-P189+P136&gt;0,(1-'Assumptions (Coal)'!O36)*(Model!P16+Model!P17-Model!P10-Model!P11-P189+P136)+P189-P82+P83,Model!P16+Model!P17-Model!P10-Model!P11+P136-P82+P83)</f>
        <v>1.702015925</v>
      </c>
      <c r="Q242" s="160">
        <f>IF(Model!Q16+Model!Q17-Model!Q10-Model!Q11-Q189+Q136&gt;0,(1-'Assumptions (Coal)'!P36)*(Model!Q16+Model!Q17-Model!Q10-Model!Q11-Q189+Q136)+Q189-Q82+Q83,Model!Q16+Model!Q17-Model!Q10-Model!Q11+Q136-Q82+Q83)</f>
        <v>1.777955982</v>
      </c>
      <c r="R242" s="160">
        <f>IF(Model!R16+Model!R17-Model!R10-Model!R11-R189+R136&gt;0,(1-'Assumptions (Coal)'!Q36)*(Model!R16+Model!R17-Model!R10-Model!R11-R189+R136)+R189-R82+R83,Model!R16+Model!R17-Model!R10-Model!R11+R136-R82+R83)</f>
        <v>0.9093716402</v>
      </c>
      <c r="S242" s="160">
        <f>IF(Model!S16+Model!S17-Model!S10-Model!S11-S189+S136&gt;0,(1-'Assumptions (Coal)'!R36)*(Model!S16+Model!S17-Model!S10-Model!S11-S189+S136)+S189-S82+S83,Model!S16+Model!S17-Model!S10-Model!S11+S136-S82+S83)</f>
        <v>0.6434670982</v>
      </c>
      <c r="T242" s="160">
        <f>IF(Model!T16+Model!T17-Model!T10-Model!T11-T189+T136&gt;0,(1-'Assumptions (Coal)'!S36)*(Model!T16+Model!T17-Model!T10-Model!T11-T189+T136)+T189-T82+T83,Model!T16+Model!T17-Model!T10-Model!T11+T136-T82+T83)</f>
        <v>0.6221678632</v>
      </c>
      <c r="U242" s="160">
        <f>IF(Model!U16+Model!U17-Model!U10-Model!U11-U189+U136&gt;0,(1-'Assumptions (Coal)'!T36)*(Model!U16+Model!U17-Model!U10-Model!U11-U189+U136)+U189-U82+U83,Model!U16+Model!U17-Model!U10-Model!U11+U136-U82+U83)</f>
        <v>0.7313232842</v>
      </c>
      <c r="V242" s="160">
        <f>IF(Model!V16+Model!V17-Model!V10-Model!V11-V189+V136&gt;0,(1-'Assumptions (Coal)'!U36)*(Model!V16+Model!V17-Model!V10-Model!V11-V189+V136)+V189-V82+V83,Model!V16+Model!V17-Model!V10-Model!V11+V136-V82+V83)</f>
        <v>0.7494463489</v>
      </c>
      <c r="W242" s="160">
        <f>IF(Model!W16+Model!W17-Model!W10-Model!W11-W189+W136&gt;0,(1-'Assumptions (Coal)'!V36)*(Model!W16+Model!W17-Model!W10-Model!W11-W189+W136)+W189-W82+W83,Model!W16+Model!W17-Model!W10-Model!W11+W136-W82+W83)</f>
        <v>0.5638729565</v>
      </c>
      <c r="X242" s="160">
        <f>IF(Model!X16+Model!X17-Model!X10-Model!X11-X189+X136&gt;0,(1-'Assumptions (Coal)'!W36)*(Model!X16+Model!X17-Model!X10-Model!X11-X189+X136)+X189-X82+X83,Model!X16+Model!X17-Model!X10-Model!X11+X136-X82+X83)</f>
        <v>0.6314696864</v>
      </c>
      <c r="Y242" s="160">
        <f>IF(Model!Y16+Model!Y17-Model!Y10-Model!Y11-Y189+Y136&gt;0,(1-'Assumptions (Coal)'!X36)*(Model!Y16+Model!Y17-Model!Y10-Model!Y11-Y189+Y136)+Y189-Y82+Y83,Model!Y16+Model!Y17-Model!Y10-Model!Y11+Y136-Y82+Y83)</f>
        <v>0.3169351675</v>
      </c>
      <c r="Z242" s="160">
        <f>IF(Model!Z16+Model!Z17-Model!Z10-Model!Z11-Z189+Z136&gt;0,(1-'Assumptions (Coal)'!Y36)*(Model!Z16+Model!Z17-Model!Z10-Model!Z11-Z189+Z136)+Z189-Z82+Z83,Model!Z16+Model!Z17-Model!Z10-Model!Z11+Z136-Z82+Z83)</f>
        <v>0.3042264129</v>
      </c>
      <c r="AA242" s="160">
        <f>IF(Model!AA16+Model!AA17-Model!AA10-Model!AA11-AA189+AA136&gt;0,(1-'Assumptions (Coal)'!Z36)*(Model!AA16+Model!AA17-Model!AA10-Model!AA11-AA189+AA136)+AA189-AA82+AA83,Model!AA16+Model!AA17-Model!AA10-Model!AA11+AA136-AA82+AA83)</f>
        <v>0.3486454044</v>
      </c>
      <c r="AB242" s="160">
        <f>IF(Model!AB16+Model!AB17-Model!AB10-Model!AB11-AB189+AB136&gt;0,(1-'Assumptions (Coal)'!AA36)*(Model!AB16+Model!AB17-Model!AB10-Model!AB11-AB189+AB136)+AB189-AB82+AB83,Model!AB16+Model!AB17-Model!AB10-Model!AB11+AB136-AB82+AB83)</f>
        <v>0.3372955463</v>
      </c>
      <c r="AC242" s="160">
        <f>IF(Model!AC16+Model!AC17-Model!AC10-Model!AC11-AC189+AC136&gt;0,(1-'Assumptions (Coal)'!AB36)*(Model!AC16+Model!AC17-Model!AC10-Model!AC11-AC189+AC136)+AC189-AC82+AC83,Model!AC16+Model!AC17-Model!AC10-Model!AC11+AC136-AC82+AC83)</f>
        <v>0.04764890095</v>
      </c>
      <c r="AD242" s="160">
        <f>IF(Model!AD16+Model!AD17-Model!AD10-Model!AD11-AD189+AD136&gt;0,(1-'Assumptions (Coal)'!AC36)*(Model!AD16+Model!AD17-Model!AD10-Model!AD11-AD189+AD136)+AD189-AD82+AD83,Model!AD16+Model!AD17-Model!AD10-Model!AD11+AD136-AD82+AD83)</f>
        <v>0.1056467217</v>
      </c>
      <c r="AE242" s="160">
        <f>IF(Model!AE16+Model!AE17-Model!AE10-Model!AE11-AE189+AE136&gt;0,(1-'Assumptions (Coal)'!AD36)*(Model!AE16+Model!AE17-Model!AE10-Model!AE11-AE189+AE136)+AE189-AE82+AE83,Model!AE16+Model!AE17-Model!AE10-Model!AE11+AE136-AE82+AE83)</f>
        <v>0.3140501326</v>
      </c>
      <c r="AF242" s="160">
        <f>IF(Model!AF16+Model!AF17-Model!AF10-Model!AF11-AF189+AF136&gt;0,(1-'Assumptions (Coal)'!AE36)*(Model!AF16+Model!AF17-Model!AF10-Model!AF11-AF189+AF136)+AF189-AF82+AF83,Model!AF16+Model!AF17-Model!AF10-Model!AF11+AF136-AF82+AF83)</f>
        <v>0.2904368167</v>
      </c>
      <c r="AG242" s="160">
        <f>IF(Model!AG16+Model!AG17-Model!AG10-Model!AG11-AG189+AG136&gt;0,(1-'Assumptions (Coal)'!AF36)*(Model!AG16+Model!AG17-Model!AG10-Model!AG11-AG189+AG136)+AG189-AG82+AG83,Model!AG16+Model!AG17-Model!AG10-Model!AG11+AG136-AG82+AG83)</f>
        <v>0.2927744144</v>
      </c>
      <c r="AH242" s="160">
        <f>IF(Model!AH16+Model!AH17-Model!AH10-Model!AH11-AH189+AH136&gt;0,(1-'Assumptions (Coal)'!AG36)*(Model!AH16+Model!AH17-Model!AH10-Model!AH11-AH189+AH136)+AH189-AH82+AH83,Model!AH16+Model!AH17-Model!AH10-Model!AH11+AH136-AH82+AH83)</f>
        <v>0.2628344235</v>
      </c>
      <c r="AI242" s="160">
        <f>IF(Model!AI16+Model!AI17-Model!AI10-Model!AI11-AI189+AI136&gt;0,(1-'Assumptions (Coal)'!AH36)*(Model!AI16+Model!AI17-Model!AI10-Model!AI11-AI189+AI136)+AI189-AI82+AI83,Model!AI16+Model!AI17-Model!AI10-Model!AI11+AI136-AI82+AI83)</f>
        <v>0.4274969005</v>
      </c>
      <c r="AJ242" s="160">
        <f>IF(Model!AJ16+Model!AJ17-Model!AJ10-Model!AJ11-AJ189+AJ136&gt;0,(1-'Assumptions (Coal)'!AI36)*(Model!AJ16+Model!AJ17-Model!AJ10-Model!AJ11-AJ189+AJ136)+AJ189-AJ82+AJ83,Model!AJ16+Model!AJ17-Model!AJ10-Model!AJ11+AJ136-AJ82+AJ83)</f>
        <v>0.4746706866</v>
      </c>
      <c r="AK242" s="160">
        <f>IF(Model!AK16+Model!AK17-Model!AK10-Model!AK11-AK189+AK136&gt;0,(1-'Assumptions (Coal)'!AJ36)*(Model!AK16+Model!AK17-Model!AK10-Model!AK11-AK189+AK136)+AK189-AK82+AK83,Model!AK16+Model!AK17-Model!AK10-Model!AK11+AK136-AK82+AK83)</f>
        <v>0.6182372626</v>
      </c>
      <c r="AL242" s="160">
        <f>IF(Model!AL16+Model!AL17-Model!AL10-Model!AL11-AL189+AL136&gt;0,(1-'Assumptions (Coal)'!AK36)*(Model!AL16+Model!AL17-Model!AL10-Model!AL11-AL189+AL136)+AL189-AL82+AL83,Model!AL16+Model!AL17-Model!AL10-Model!AL11+AL136-AL82+AL83)</f>
        <v>0.5847102989</v>
      </c>
      <c r="AM242" s="160">
        <f>IF(Model!AM16+Model!AM17-Model!AM10-Model!AM11-AM189+AM136&gt;0,(1-'Assumptions (Coal)'!AL36)*(Model!AM16+Model!AM17-Model!AM10-Model!AM11-AM189+AM136)+AM189-AM82+AM83,Model!AM16+Model!AM17-Model!AM10-Model!AM11+AM136-AM82+AM83)</f>
        <v>0.6878888448</v>
      </c>
      <c r="AN242" s="160">
        <f>IF(Model!AN16+Model!AN17-Model!AN10-Model!AN11-AN189+AN136&gt;0,(1-'Assumptions (Coal)'!AM36)*(Model!AN16+Model!AN17-Model!AN10-Model!AN11-AN189+AN136)+AN189-AN82+AN83,Model!AN16+Model!AN17-Model!AN10-Model!AN11+AN136-AN82+AN83)</f>
        <v>0.7598893134</v>
      </c>
      <c r="AO242" s="160">
        <f>IF(Model!AO16+Model!AO17-Model!AO10-Model!AO11-AO189+AO136&gt;0,(1-'Assumptions (Coal)'!AN36)*(Model!AO16+Model!AO17-Model!AO10-Model!AO11-AO189+AO136)+AO189-AO82+AO83,Model!AO16+Model!AO17-Model!AO10-Model!AO11+AO136-AO82+AO83)</f>
        <v>0.7345898881</v>
      </c>
      <c r="AP242" s="160">
        <f>IF(Model!AP16+Model!AP17-Model!AP10-Model!AP11-AP189+AP136&gt;0,(1-'Assumptions (Coal)'!AO36)*(Model!AP16+Model!AP17-Model!AP10-Model!AP11-AP189+AP136)+AP189-AP82+AP83,Model!AP16+Model!AP17-Model!AP10-Model!AP11+AP136-AP82+AP83)</f>
        <v>0.7065361806</v>
      </c>
      <c r="AQ242" s="160">
        <f>IF(Model!AQ16+Model!AQ17-Model!AQ10-Model!AQ11-AQ189+AQ136&gt;0,(1-'Assumptions (Coal)'!AP36)*(Model!AQ16+Model!AQ17-Model!AQ10-Model!AQ11-AQ189+AQ136)+AQ189-AQ82+AQ83,Model!AQ16+Model!AQ17-Model!AQ10-Model!AQ11+AQ136-AQ82+AQ83)</f>
        <v>0.6783475065</v>
      </c>
      <c r="AR242" s="160">
        <f>IF(Model!AR16+Model!AR17-Model!AR10-Model!AR11-AR189+AR136&gt;0,(1-'Assumptions (Coal)'!AQ36)*(Model!AR16+Model!AR17-Model!AR10-Model!AR11-AR189+AR136)+AR189-AR82+AR83,Model!AR16+Model!AR17-Model!AR10-Model!AR11+AR136-AR82+AR83)</f>
        <v>0.6332478353</v>
      </c>
      <c r="AS242" s="160">
        <f>IF(Model!AS16+Model!AS17-Model!AS10-Model!AS11-AS189+AS136&gt;0,(1-'Assumptions (Coal)'!AR36)*(Model!AS16+Model!AS17-Model!AS10-Model!AS11-AS189+AS136)+AS189-AS82+AS83,Model!AS16+Model!AS17-Model!AS10-Model!AS11+AS136-AS82+AS83)</f>
        <v>0.6763763255</v>
      </c>
      <c r="AT242" s="160">
        <f>IF(Model!AT16+Model!AT17-Model!AT10-Model!AT11-AT189+AT136&gt;0,(1-'Assumptions (Coal)'!AS36)*(Model!AT16+Model!AT17-Model!AT10-Model!AT11-AT189+AT136)+AT189-AT82+AT83,Model!AT16+Model!AT17-Model!AT10-Model!AT11+AT136-AT82+AT83)</f>
        <v>0.8429816928</v>
      </c>
      <c r="AU242" s="160">
        <f>IF(Model!AU16+Model!AU17-Model!AU10-Model!AU11-AU189+AU136&gt;0,(1-'Assumptions (Coal)'!AT36)*(Model!AU16+Model!AU17-Model!AU10-Model!AU11-AU189+AU136)+AU189-AU82+AU83,Model!AU16+Model!AU17-Model!AU10-Model!AU11+AU136-AU82+AU83)</f>
        <v>0.8156966663</v>
      </c>
      <c r="AV242" s="160">
        <f>IF(Model!AV16+Model!AV17-Model!AV10-Model!AV11-AV189+AV136&gt;0,(1-'Assumptions (Coal)'!AU36)*(Model!AV16+Model!AV17-Model!AV10-Model!AV11-AV189+AV136)+AV189-AV82+AV83,Model!AV16+Model!AV17-Model!AV10-Model!AV11+AV136-AV82+AV83)</f>
        <v>0.7878219477</v>
      </c>
      <c r="AW242" s="160">
        <f>IF(Model!AW16+Model!AW17-Model!AW10-Model!AW11-AW189+AW136&gt;0,(1-'Assumptions (Coal)'!AV36)*(Model!AW16+Model!AW17-Model!AW10-Model!AW11-AW189+AW136)+AW189-AW82+AW83,Model!AW16+Model!AW17-Model!AW10-Model!AW11+AW136-AW82+AW83)</f>
        <v>0.7544180937</v>
      </c>
      <c r="AX242" s="160">
        <f>IF(Model!AX16+Model!AX17-Model!AX10-Model!AX11-AX189+AX136&gt;0,(1-'Assumptions (Coal)'!AW36)*(Model!AX16+Model!AX17-Model!AX10-Model!AX11-AX189+AX136)+AX189-AX82+AX83,Model!AX16+Model!AX17-Model!AX10-Model!AX11+AX136-AX82+AX83)</f>
        <v>0.8099969226</v>
      </c>
      <c r="AY242" s="160">
        <f>IF(Model!AY16+Model!AY17-Model!AY10-Model!AY11-AY189+AY136&gt;0,(1-'Assumptions (Coal)'!AX36)*(Model!AY16+Model!AY17-Model!AY10-Model!AY11-AY189+AY136)+AY189-AY82+AY83,Model!AY16+Model!AY17-Model!AY10-Model!AY11+AY136-AY82+AY83)</f>
        <v>0.8087454929</v>
      </c>
      <c r="AZ242" s="160">
        <f>IF(Model!AZ16+Model!AZ17-Model!AZ10-Model!AZ11-AZ189+AZ136&gt;0,(1-'Assumptions (Coal)'!AY36)*(Model!AZ16+Model!AZ17-Model!AZ10-Model!AZ11-AZ189+AZ136)+AZ189-AZ82+AZ83,Model!AZ16+Model!AZ17-Model!AZ10-Model!AZ11+AZ136-AZ82+AZ83)</f>
        <v>0.8355656281</v>
      </c>
      <c r="BA242" s="160">
        <f>IF(Model!BA16+Model!BA17-Model!BA10-Model!BA11-BA189+BA136&gt;0,(1-'Assumptions (Coal)'!AZ36)*(Model!BA16+Model!BA17-Model!BA10-Model!BA11-BA189+BA136)+BA189-BA82+BA83,Model!BA16+Model!BA17-Model!BA10-Model!BA11+BA136-BA82+BA83)</f>
        <v>0.8004394669</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1.007287551</v>
      </c>
      <c r="D243" s="160">
        <f>IF(Model!D16+Model!D17-Model!D10-Model!D11-D189+D136&gt;0,'Assumptions (Coal)'!C36*(Model!D16+Model!D17-Model!D10-Model!D11-D189+D136)-'Assumptions (Coal)'!C37*Model!D9/10^3,-'Assumptions (Coal)'!C37*Model!D9/10^3)</f>
        <v>1.022165806</v>
      </c>
      <c r="E243" s="160">
        <f>IF(Model!E16+Model!E17-Model!E10-Model!E11-E189+E136&gt;0,'Assumptions (Coal)'!D36*(Model!E16+Model!E17-Model!E10-Model!E11-E189+E136)-'Assumptions (Coal)'!D37*Model!E9/10^3,-'Assumptions (Coal)'!D37*Model!E9/10^3)</f>
        <v>0.8197831722</v>
      </c>
      <c r="F243" s="160">
        <f>IF(Model!F16+Model!F17-Model!F10-Model!F11-F189+F136&gt;0,'Assumptions (Coal)'!E36*(Model!F16+Model!F17-Model!F10-Model!F11-F189+F136)-'Assumptions (Coal)'!E37*Model!F9/10^3,-'Assumptions (Coal)'!E37*Model!F9/10^3)</f>
        <v>1.156892257</v>
      </c>
      <c r="G243" s="160">
        <f>IF(Model!G16+Model!G17-Model!G10-Model!G11-G189+G136&gt;0,'Assumptions (Coal)'!F36*(Model!G16+Model!G17-Model!G10-Model!G11-G189+G136)-'Assumptions (Coal)'!F37*Model!G9/10^3,-'Assumptions (Coal)'!F37*Model!G9/10^3)</f>
        <v>1.286289909</v>
      </c>
      <c r="H243" s="160">
        <f>IF(Model!H16+Model!H17-Model!H10-Model!H11-H189+H136&gt;0,'Assumptions (Coal)'!G36*(Model!H16+Model!H17-Model!H10-Model!H11-H189+H136)-'Assumptions (Coal)'!G37*Model!H9/10^3,-'Assumptions (Coal)'!G37*Model!H9/10^3)</f>
        <v>1.71016534</v>
      </c>
      <c r="I243" s="160">
        <f>IF(Model!I16+Model!I17-Model!I10-Model!I11-I189+I136&gt;0,'Assumptions (Coal)'!H36*(Model!I16+Model!I17-Model!I10-Model!I11-I189+I136)-'Assumptions (Coal)'!H37*Model!I9/10^3,-'Assumptions (Coal)'!H37*Model!I9/10^3)</f>
        <v>1.438069256</v>
      </c>
      <c r="J243" s="160">
        <f>IF(Model!J16+Model!J17-Model!J10-Model!J11-J189+J136&gt;0,'Assumptions (Coal)'!I36*(Model!J16+Model!J17-Model!J10-Model!J11-J189+J136)-'Assumptions (Coal)'!I37*Model!J9/10^3,-'Assumptions (Coal)'!I37*Model!J9/10^3)</f>
        <v>1.548460798</v>
      </c>
      <c r="K243" s="160">
        <f>IF(Model!K16+Model!K17-Model!K10-Model!K11-K189+K136&gt;0,'Assumptions (Coal)'!J36*(Model!K16+Model!K17-Model!K10-Model!K11-K189+K136)-'Assumptions (Coal)'!J37*Model!K9/10^3,-'Assumptions (Coal)'!J37*Model!K9/10^3)</f>
        <v>1.856486388</v>
      </c>
      <c r="L243" s="160">
        <f>IF(Model!L16+Model!L17-Model!L10-Model!L11-L189+L136&gt;0,'Assumptions (Coal)'!K36*(Model!L16+Model!L17-Model!L10-Model!L11-L189+L136)-'Assumptions (Coal)'!K37*Model!L9/10^3,-'Assumptions (Coal)'!K37*Model!L9/10^3)</f>
        <v>1.024409597</v>
      </c>
      <c r="M243" s="160">
        <f>IF(Model!M16+Model!M17-Model!M10-Model!M11-M189+M136&gt;0,'Assumptions (Coal)'!L36*(Model!M16+Model!M17-Model!M10-Model!M11-M189+M136)-'Assumptions (Coal)'!L37*Model!M9/10^3,-'Assumptions (Coal)'!L37*Model!M9/10^3)</f>
        <v>1.006546423</v>
      </c>
      <c r="N243" s="160">
        <f>IF(Model!N16+Model!N17-Model!N10-Model!N11-N189+N136&gt;0,'Assumptions (Coal)'!M36*(Model!N16+Model!N17-Model!N10-Model!N11-N189+N136)-'Assumptions (Coal)'!M37*Model!N9/10^3,-'Assumptions (Coal)'!M37*Model!N9/10^3)</f>
        <v>0.9388710474</v>
      </c>
      <c r="O243" s="160">
        <f>IF(Model!O16+Model!O17-Model!O10-Model!O11-O189+O136&gt;0,'Assumptions (Coal)'!N36*(Model!O16+Model!O17-Model!O10-Model!O11-O189+O136)-'Assumptions (Coal)'!N37*Model!O9/10^3,-'Assumptions (Coal)'!N37*Model!O9/10^3)</f>
        <v>0.6430900559</v>
      </c>
      <c r="P243" s="160">
        <f>IF(Model!P16+Model!P17-Model!P10-Model!P11-P189+P136&gt;0,'Assumptions (Coal)'!O36*(Model!P16+Model!P17-Model!P10-Model!P11-P189+P136)-'Assumptions (Coal)'!O37*Model!P9/10^3,-'Assumptions (Coal)'!O37*Model!P9/10^3)</f>
        <v>0.8252184632</v>
      </c>
      <c r="Q243" s="160">
        <f>IF(Model!Q16+Model!Q17-Model!Q10-Model!Q11-Q189+Q136&gt;0,'Assumptions (Coal)'!P36*(Model!Q16+Model!Q17-Model!Q10-Model!Q11-Q189+Q136)-'Assumptions (Coal)'!P37*Model!Q9/10^3,-'Assumptions (Coal)'!P37*Model!Q9/10^3)</f>
        <v>0.8746537884</v>
      </c>
      <c r="R243" s="160">
        <f>IF(Model!R16+Model!R17-Model!R10-Model!R11-R189+R136&gt;0,'Assumptions (Coal)'!Q36*(Model!R16+Model!R17-Model!R10-Model!R11-R189+R136)-'Assumptions (Coal)'!Q37*Model!R9/10^3,-'Assumptions (Coal)'!Q37*Model!R9/10^3)</f>
        <v>0.5636185668</v>
      </c>
      <c r="S243" s="160">
        <f>IF(Model!S16+Model!S17-Model!S10-Model!S11-S189+S136&gt;0,'Assumptions (Coal)'!R36*(Model!S16+Model!S17-Model!S10-Model!S11-S189+S136)-'Assumptions (Coal)'!R37*Model!S9/10^3,-'Assumptions (Coal)'!R37*Model!S9/10^3)</f>
        <v>0.5577381808</v>
      </c>
      <c r="T243" s="160">
        <f>IF(Model!T16+Model!T17-Model!T10-Model!T11-T189+T136&gt;0,'Assumptions (Coal)'!S36*(Model!T16+Model!T17-Model!T10-Model!T11-T189+T136)-'Assumptions (Coal)'!S37*Model!T9/10^3,-'Assumptions (Coal)'!S37*Model!T9/10^3)</f>
        <v>0.5536714757</v>
      </c>
      <c r="U243" s="160">
        <f>IF(Model!U16+Model!U17-Model!U10-Model!U11-U189+U136&gt;0,'Assumptions (Coal)'!T36*(Model!U16+Model!U17-Model!U10-Model!U11-U189+U136)-'Assumptions (Coal)'!T37*Model!U9/10^3,-'Assumptions (Coal)'!T37*Model!U9/10^3)</f>
        <v>0.2907445702</v>
      </c>
      <c r="V243" s="160">
        <f>IF(Model!V16+Model!V17-Model!V10-Model!V11-V189+V136&gt;0,'Assumptions (Coal)'!U36*(Model!V16+Model!V17-Model!V10-Model!V11-V189+V136)-'Assumptions (Coal)'!U37*Model!V9/10^3,-'Assumptions (Coal)'!U37*Model!V9/10^3)</f>
        <v>0.2990331584</v>
      </c>
      <c r="W243" s="160">
        <f>IF(Model!W16+Model!W17-Model!W10-Model!W11-W189+W136&gt;0,'Assumptions (Coal)'!V36*(Model!W16+Model!W17-Model!W10-Model!W11-W189+W136)-'Assumptions (Coal)'!V37*Model!W9/10^3,-'Assumptions (Coal)'!V37*Model!W9/10^3)</f>
        <v>0.2924131795</v>
      </c>
      <c r="X243" s="160">
        <f>IF(Model!X16+Model!X17-Model!X10-Model!X11-X189+X136&gt;0,'Assumptions (Coal)'!W36*(Model!X16+Model!X17-Model!X10-Model!X11-X189+X136)-'Assumptions (Coal)'!W37*Model!X9/10^3,-'Assumptions (Coal)'!W37*Model!X9/10^3)</f>
        <v>0.2480164201</v>
      </c>
      <c r="Y243" s="160">
        <f>IF(Model!Y16+Model!Y17-Model!Y10-Model!Y11-Y189+Y136&gt;0,'Assumptions (Coal)'!X36*(Model!Y16+Model!Y17-Model!Y10-Model!Y11-Y189+Y136)-'Assumptions (Coal)'!X37*Model!Y9/10^3,-'Assumptions (Coal)'!X37*Model!Y9/10^3)</f>
        <v>0.1803004422</v>
      </c>
      <c r="Z243" s="160">
        <f>IF(Model!Z16+Model!Z17-Model!Z10-Model!Z11-Z189+Z136&gt;0,'Assumptions (Coal)'!Y36*(Model!Z16+Model!Z17-Model!Z10-Model!Z11-Z189+Z136)-'Assumptions (Coal)'!Y37*Model!Z9/10^3,-'Assumptions (Coal)'!Y37*Model!Z9/10^3)</f>
        <v>0.1619700713</v>
      </c>
      <c r="AA243" s="160">
        <f>IF(Model!AA16+Model!AA17-Model!AA10-Model!AA11-AA189+AA136&gt;0,'Assumptions (Coal)'!Z36*(Model!AA16+Model!AA17-Model!AA10-Model!AA11-AA189+AA136)-'Assumptions (Coal)'!Z37*Model!AA9/10^3,-'Assumptions (Coal)'!Z37*Model!AA9/10^3)</f>
        <v>0.1718498714</v>
      </c>
      <c r="AB243" s="160">
        <f>IF(Model!AB16+Model!AB17-Model!AB10-Model!AB11-AB189+AB136&gt;0,'Assumptions (Coal)'!AA36*(Model!AB16+Model!AB17-Model!AB10-Model!AB11-AB189+AB136)-'Assumptions (Coal)'!AA37*Model!AB9/10^3,-'Assumptions (Coal)'!AA37*Model!AB9/10^3)</f>
        <v>0.1805727589</v>
      </c>
      <c r="AC243" s="160">
        <f>IF(Model!AC16+Model!AC17-Model!AC10-Model!AC11-AC189+AC136&gt;0,'Assumptions (Coal)'!AB36*(Model!AC16+Model!AC17-Model!AC10-Model!AC11-AC189+AC136)-'Assumptions (Coal)'!AB37*Model!AC9/10^3,-'Assumptions (Coal)'!AB37*Model!AC9/10^3)</f>
        <v>0.188888519</v>
      </c>
      <c r="AD243" s="160">
        <f>IF(Model!AD16+Model!AD17-Model!AD10-Model!AD11-AD189+AD136&gt;0,'Assumptions (Coal)'!AC36*(Model!AD16+Model!AD17-Model!AD10-Model!AD11-AD189+AD136)-'Assumptions (Coal)'!AC37*Model!AD9/10^3,-'Assumptions (Coal)'!AC37*Model!AD9/10^3)</f>
        <v>0.1696517341</v>
      </c>
      <c r="AE243" s="160">
        <f>IF(Model!AE16+Model!AE17-Model!AE10-Model!AE11-AE189+AE136&gt;0,'Assumptions (Coal)'!AD36*(Model!AE16+Model!AE17-Model!AE10-Model!AE11-AE189+AE136)-'Assumptions (Coal)'!AD37*Model!AE9/10^3,-'Assumptions (Coal)'!AD37*Model!AE9/10^3)</f>
        <v>0.08514020197</v>
      </c>
      <c r="AF243" s="160">
        <f>IF(Model!AF16+Model!AF17-Model!AF10-Model!AF11-AF189+AF136&gt;0,'Assumptions (Coal)'!AE36*(Model!AF16+Model!AF17-Model!AF10-Model!AF11-AF189+AF136)-'Assumptions (Coal)'!AE37*Model!AF9/10^3,-'Assumptions (Coal)'!AE37*Model!AF9/10^3)</f>
        <v>0.050151066</v>
      </c>
      <c r="AG243" s="160">
        <f>IF(Model!AG16+Model!AG17-Model!AG10-Model!AG11-AG189+AG136&gt;0,'Assumptions (Coal)'!AF36*(Model!AG16+Model!AG17-Model!AG10-Model!AG11-AG189+AG136)-'Assumptions (Coal)'!AF37*Model!AG9/10^3,-'Assumptions (Coal)'!AF37*Model!AG9/10^3)</f>
        <v>0.07787490887</v>
      </c>
      <c r="AH243" s="160">
        <f>IF(Model!AH16+Model!AH17-Model!AH10-Model!AH11-AH189+AH136&gt;0,'Assumptions (Coal)'!AG36*(Model!AH16+Model!AH17-Model!AH10-Model!AH11-AH189+AH136)-'Assumptions (Coal)'!AG37*Model!AH9/10^3,-'Assumptions (Coal)'!AG37*Model!AH9/10^3)</f>
        <v>0.0869728118</v>
      </c>
      <c r="AI243" s="160">
        <f>IF(Model!AI16+Model!AI17-Model!AI10-Model!AI11-AI189+AI136&gt;0,'Assumptions (Coal)'!AH36*(Model!AI16+Model!AI17-Model!AI10-Model!AI11-AI189+AI136)-'Assumptions (Coal)'!AH37*Model!AI9/10^3,-'Assumptions (Coal)'!AH37*Model!AI9/10^3)</f>
        <v>0.06381882038</v>
      </c>
      <c r="AJ243" s="160">
        <f>IF(Model!AJ16+Model!AJ17-Model!AJ10-Model!AJ11-AJ189+AJ136&gt;0,'Assumptions (Coal)'!AI36*(Model!AJ16+Model!AJ17-Model!AJ10-Model!AJ11-AJ189+AJ136)-'Assumptions (Coal)'!AI37*Model!AJ9/10^3,-'Assumptions (Coal)'!AI37*Model!AJ9/10^3)</f>
        <v>0.03107017609</v>
      </c>
      <c r="AK243" s="160">
        <f>IF(Model!AK16+Model!AK17-Model!AK10-Model!AK11-AK189+AK136&gt;0,'Assumptions (Coal)'!AJ36*(Model!AK16+Model!AK17-Model!AK10-Model!AK11-AK189+AK136)-'Assumptions (Coal)'!AJ37*Model!AK9/10^3,-'Assumptions (Coal)'!AJ37*Model!AK9/10^3)</f>
        <v>0.009968266565</v>
      </c>
      <c r="AL243" s="160">
        <f>IF(Model!AL16+Model!AL17-Model!AL10-Model!AL11-AL189+AL136&gt;0,'Assumptions (Coal)'!AK36*(Model!AL16+Model!AL17-Model!AL10-Model!AL11-AL189+AL136)-'Assumptions (Coal)'!AK37*Model!AL9/10^3,-'Assumptions (Coal)'!AK37*Model!AL9/10^3)</f>
        <v>-0.000295855033</v>
      </c>
      <c r="AM243" s="160">
        <f>IF(Model!AM16+Model!AM17-Model!AM10-Model!AM11-AM189+AM136&gt;0,'Assumptions (Coal)'!AL36*(Model!AM16+Model!AM17-Model!AM10-Model!AM11-AM189+AM136)-'Assumptions (Coal)'!AL37*Model!AM9/10^3,-'Assumptions (Coal)'!AL37*Model!AM9/10^3)</f>
        <v>0.01250171003</v>
      </c>
      <c r="AN243" s="160">
        <f>IF(Model!AN16+Model!AN17-Model!AN10-Model!AN11-AN189+AN136&gt;0,'Assumptions (Coal)'!AM36*(Model!AN16+Model!AN17-Model!AN10-Model!AN11-AN189+AN136)-'Assumptions (Coal)'!AM37*Model!AN9/10^3,-'Assumptions (Coal)'!AM37*Model!AN9/10^3)</f>
        <v>0.01779284826</v>
      </c>
      <c r="AO243" s="160">
        <f>IF(Model!AO16+Model!AO17-Model!AO10-Model!AO11-AO189+AO136&gt;0,'Assumptions (Coal)'!AN36*(Model!AO16+Model!AO17-Model!AO10-Model!AO11-AO189+AO136)-'Assumptions (Coal)'!AN37*Model!AO9/10^3,-'Assumptions (Coal)'!AN37*Model!AO9/10^3)</f>
        <v>0.02268454031</v>
      </c>
      <c r="AP243" s="160">
        <f>IF(Model!AP16+Model!AP17-Model!AP10-Model!AP11-AP189+AP136&gt;0,'Assumptions (Coal)'!AO36*(Model!AP16+Model!AP17-Model!AP10-Model!AP11-AP189+AP136)-'Assumptions (Coal)'!AO37*Model!AP9/10^3,-'Assumptions (Coal)'!AO37*Model!AP9/10^3)</f>
        <v>0.02660869535</v>
      </c>
      <c r="AQ243" s="160">
        <f>IF(Model!AQ16+Model!AQ17-Model!AQ10-Model!AQ11-AQ189+AQ136&gt;0,'Assumptions (Coal)'!AP36*(Model!AQ16+Model!AQ17-Model!AQ10-Model!AQ11-AQ189+AQ136)-'Assumptions (Coal)'!AP37*Model!AQ9/10^3,-'Assumptions (Coal)'!AP37*Model!AQ9/10^3)</f>
        <v>0.02841640629</v>
      </c>
      <c r="AR243" s="160">
        <f>IF(Model!AR16+Model!AR17-Model!AR10-Model!AR11-AR189+AR136&gt;0,'Assumptions (Coal)'!AQ36*(Model!AR16+Model!AR17-Model!AR10-Model!AR11-AR189+AR136)-'Assumptions (Coal)'!AQ37*Model!AR9/10^3,-'Assumptions (Coal)'!AQ37*Model!AR9/10^3)</f>
        <v>0.04236631036</v>
      </c>
      <c r="AS243" s="160">
        <f>IF(Model!AS16+Model!AS17-Model!AS10-Model!AS11-AS189+AS136&gt;0,'Assumptions (Coal)'!AR36*(Model!AS16+Model!AS17-Model!AS10-Model!AS11-AS189+AS136)-'Assumptions (Coal)'!AR37*Model!AS9/10^3,-'Assumptions (Coal)'!AR37*Model!AS9/10^3)</f>
        <v>0.0681706154</v>
      </c>
      <c r="AT243" s="160">
        <f>IF(Model!AT16+Model!AT17-Model!AT10-Model!AT11-AT189+AT136&gt;0,'Assumptions (Coal)'!AS36*(Model!AT16+Model!AT17-Model!AT10-Model!AT11-AT189+AT136)-'Assumptions (Coal)'!AS37*Model!AT9/10^3,-'Assumptions (Coal)'!AS37*Model!AT9/10^3)</f>
        <v>0.07819090606</v>
      </c>
      <c r="AU243" s="160">
        <f>IF(Model!AU16+Model!AU17-Model!AU10-Model!AU11-AU189+AU136&gt;0,'Assumptions (Coal)'!AT36*(Model!AU16+Model!AU17-Model!AU10-Model!AU11-AU189+AU136)-'Assumptions (Coal)'!AT37*Model!AU9/10^3,-'Assumptions (Coal)'!AT37*Model!AU9/10^3)</f>
        <v>0.07379572508</v>
      </c>
      <c r="AV243" s="160">
        <f>IF(Model!AV16+Model!AV17-Model!AV10-Model!AV11-AV189+AV136&gt;0,'Assumptions (Coal)'!AU36*(Model!AV16+Model!AV17-Model!AV10-Model!AV11-AV189+AV136)-'Assumptions (Coal)'!AU37*Model!AV9/10^3,-'Assumptions (Coal)'!AU37*Model!AV9/10^3)</f>
        <v>0.06942014166</v>
      </c>
      <c r="AW243" s="160">
        <f>IF(Model!AW16+Model!AW17-Model!AW10-Model!AW11-AW189+AW136&gt;0,'Assumptions (Coal)'!AV36*(Model!AW16+Model!AW17-Model!AW10-Model!AW11-AW189+AW136)-'Assumptions (Coal)'!AV37*Model!AW9/10^3,-'Assumptions (Coal)'!AV37*Model!AW9/10^3)</f>
        <v>0.06368942263</v>
      </c>
      <c r="AX243" s="160">
        <f>IF(Model!AX16+Model!AX17-Model!AX10-Model!AX11-AX189+AX136&gt;0,'Assumptions (Coal)'!AW36*(Model!AX16+Model!AX17-Model!AX10-Model!AX11-AX189+AX136)-'Assumptions (Coal)'!AW37*Model!AX9/10^3,-'Assumptions (Coal)'!AW37*Model!AX9/10^3)</f>
        <v>0.07146552551</v>
      </c>
      <c r="AY243" s="160">
        <f>IF(Model!AY16+Model!AY17-Model!AY10-Model!AY11-AY189+AY136&gt;0,'Assumptions (Coal)'!AX36*(Model!AY16+Model!AY17-Model!AY10-Model!AY11-AY189+AY136)-'Assumptions (Coal)'!AX37*Model!AY9/10^3,-'Assumptions (Coal)'!AX37*Model!AY9/10^3)</f>
        <v>0.1097344951</v>
      </c>
      <c r="AZ243" s="160">
        <f>IF(Model!AZ16+Model!AZ17-Model!AZ10-Model!AZ11-AZ189+AZ136&gt;0,'Assumptions (Coal)'!AY36*(Model!AZ16+Model!AZ17-Model!AZ10-Model!AZ11-AZ189+AZ136)-'Assumptions (Coal)'!AY37*Model!AZ9/10^3,-'Assumptions (Coal)'!AY37*Model!AZ9/10^3)</f>
        <v>0.1306098755</v>
      </c>
      <c r="BA243" s="160">
        <f>IF(Model!BA16+Model!BA17-Model!BA10-Model!BA11-BA189+BA136&gt;0,'Assumptions (Coal)'!AZ36*(Model!BA16+Model!BA17-Model!BA10-Model!BA11-BA189+BA136)-'Assumptions (Coal)'!AZ37*Model!BA9/10^3,-'Assumptions (Coal)'!AZ37*Model!BA9/10^3)</f>
        <v>0.1222003425</v>
      </c>
      <c r="BB243" s="160"/>
    </row>
    <row r="244" ht="15.75" customHeight="1">
      <c r="A244" s="149" t="s">
        <v>362</v>
      </c>
      <c r="B244" s="150" t="s">
        <v>351</v>
      </c>
      <c r="C244" s="181">
        <f>(1-'Assumptions (Coal)'!B36)*(-C136)+C82-C83</f>
        <v>0.1344272662</v>
      </c>
      <c r="D244" s="181">
        <f>(1-'Assumptions (Coal)'!C36)*(-D136)+D82-D83</f>
        <v>0.1373758151</v>
      </c>
      <c r="E244" s="181">
        <f>(1-'Assumptions (Coal)'!D36)*(-E136)+E82-E83</f>
        <v>0.1395487536</v>
      </c>
      <c r="F244" s="181">
        <f>(1-'Assumptions (Coal)'!E36)*(-F136)+F82-F83</f>
        <v>0.2842806936</v>
      </c>
      <c r="G244" s="181">
        <f>(1-'Assumptions (Coal)'!F36)*(-G136)+G82-G83</f>
        <v>0.2919340992</v>
      </c>
      <c r="H244" s="181">
        <f>(1-'Assumptions (Coal)'!G36)*(-H136)+H82-H83</f>
        <v>0.3010275825</v>
      </c>
      <c r="I244" s="181">
        <f>(1-'Assumptions (Coal)'!H36)*(-I136)+I82-I83</f>
        <v>0.1993217295</v>
      </c>
      <c r="J244" s="181">
        <f>(1-'Assumptions (Coal)'!I36)*(-J136)+J82-J83</f>
        <v>0.2039321971</v>
      </c>
      <c r="K244" s="181">
        <f>(1-'Assumptions (Coal)'!J36)*(-K136)+K82-K83</f>
        <v>0.2074954871</v>
      </c>
      <c r="L244" s="181">
        <f>(1-'Assumptions (Coal)'!K36)*(-L136)+L82-L83</f>
        <v>0.0933039665</v>
      </c>
      <c r="M244" s="181">
        <f>(1-'Assumptions (Coal)'!L36)*(-M136)+M82-M83</f>
        <v>0.0942942796</v>
      </c>
      <c r="N244" s="181">
        <f>(1-'Assumptions (Coal)'!M36)*(-N136)+N82-N83</f>
        <v>0.09533163258</v>
      </c>
      <c r="O244" s="181">
        <f>(1-'Assumptions (Coal)'!N36)*(-O136)+O82-O83</f>
        <v>0.09641825983</v>
      </c>
      <c r="P244" s="181">
        <f>(1-'Assumptions (Coal)'!O36)*(-P136)+P82-P83</f>
        <v>0.09755650186</v>
      </c>
      <c r="Q244" s="181">
        <f>(1-'Assumptions (Coal)'!P36)*(-Q136)+Q82-Q83</f>
        <v>0.0987488104</v>
      </c>
      <c r="R244" s="181">
        <f>(1-'Assumptions (Coal)'!Q36)*(-R136)+R82-R83</f>
        <v>0.3753217292</v>
      </c>
      <c r="S244" s="181">
        <f>(1-'Assumptions (Coal)'!R36)*(-S136)+S82-S83</f>
        <v>0.6124826746</v>
      </c>
      <c r="T244" s="181">
        <f>(1-'Assumptions (Coal)'!S36)*(-T136)+T82-T83</f>
        <v>0.6234817105</v>
      </c>
      <c r="U244" s="181">
        <f>(1-'Assumptions (Coal)'!T36)*(-U136)+U82-U83</f>
        <v>0.6405468583</v>
      </c>
      <c r="V244" s="181">
        <f>(1-'Assumptions (Coal)'!U36)*(-V136)+V82-V83</f>
        <v>0.6518569521</v>
      </c>
      <c r="W244" s="181">
        <f>(1-'Assumptions (Coal)'!V36)*(-W136)+W82-W83</f>
        <v>0.8115942258</v>
      </c>
      <c r="X244" s="181">
        <f>(1-'Assumptions (Coal)'!W36)*(-X136)+X82-X83</f>
        <v>0.7309740186</v>
      </c>
      <c r="Y244" s="181">
        <f>(1-'Assumptions (Coal)'!X36)*(-Y136)+Y82-Y83</f>
        <v>1.031422992</v>
      </c>
      <c r="Z244" s="181">
        <f>(1-'Assumptions (Coal)'!Y36)*(-Z136)+Z82-Z83</f>
        <v>1.045237862</v>
      </c>
      <c r="AA244" s="181">
        <f>(1-'Assumptions (Coal)'!Z36)*(-AA136)+AA82-AA83</f>
        <v>1.001512124</v>
      </c>
      <c r="AB244" s="181">
        <f>(1-'Assumptions (Coal)'!AA36)*(-AB136)+AB82-AB83</f>
        <v>1.013205377</v>
      </c>
      <c r="AC244" s="181">
        <f>(1-'Assumptions (Coal)'!AB36)*(-AC136)+AC82-AC83</f>
        <v>1.27181336</v>
      </c>
      <c r="AD244" s="181">
        <f>(1-'Assumptions (Coal)'!AC36)*(-AD136)+AD82-AD83</f>
        <v>1.215679045</v>
      </c>
      <c r="AE244" s="181">
        <f>(1-'Assumptions (Coal)'!AD36)*(-AE136)+AE82-AE83</f>
        <v>1.037931761</v>
      </c>
      <c r="AF244" s="181">
        <f>(1-'Assumptions (Coal)'!AE36)*(-AF136)+AF82-AF83</f>
        <v>1.049083608</v>
      </c>
      <c r="AG244" s="181">
        <f>(1-'Assumptions (Coal)'!AF36)*(-AG136)+AG82-AG83</f>
        <v>1.059905291</v>
      </c>
      <c r="AH244" s="181">
        <f>(1-'Assumptions (Coal)'!AG36)*(-AH136)+AH82-AH83</f>
        <v>1.071193511</v>
      </c>
      <c r="AI244" s="181">
        <f>(1-'Assumptions (Coal)'!AH36)*(-AI136)+AI82-AI83</f>
        <v>0.9021155854</v>
      </c>
      <c r="AJ244" s="181">
        <f>(1-'Assumptions (Coal)'!AI36)*(-AJ136)+AJ82-AJ83</f>
        <v>0.8294949072</v>
      </c>
      <c r="AK244" s="181">
        <f>(1-'Assumptions (Coal)'!AJ36)*(-AK136)+AK82-AK83</f>
        <v>0.6909896221</v>
      </c>
      <c r="AL244" s="181">
        <f>(1-'Assumptions (Coal)'!AK36)*(-AL136)+AL82-AL83</f>
        <v>0.6960850583</v>
      </c>
      <c r="AM244" s="181">
        <f>(1-'Assumptions (Coal)'!AL36)*(-AM136)+AM82-AM83</f>
        <v>0.5874031613</v>
      </c>
      <c r="AN244" s="181">
        <f>(1-'Assumptions (Coal)'!AM36)*(-AN136)+AN82-AN83</f>
        <v>0.4903694209</v>
      </c>
      <c r="AO244" s="181">
        <f>(1-'Assumptions (Coal)'!AN36)*(-AO136)+AO82-AO83</f>
        <v>0.4940222889</v>
      </c>
      <c r="AP244" s="181">
        <f>(1-'Assumptions (Coal)'!AO36)*(-AP136)+AP82-AP83</f>
        <v>0.4978486681</v>
      </c>
      <c r="AQ244" s="181">
        <f>(1-'Assumptions (Coal)'!AP36)*(-AQ136)+AQ82-AQ83</f>
        <v>0.5018568003</v>
      </c>
      <c r="AR244" s="181">
        <f>(1-'Assumptions (Coal)'!AQ36)*(-AR136)+AR82-AR83</f>
        <v>0.5060553189</v>
      </c>
      <c r="AS244" s="181">
        <f>(1-'Assumptions (Coal)'!AR36)*(-AS136)+AS82-AS83</f>
        <v>0.4130856156</v>
      </c>
      <c r="AT244" s="181">
        <f>(1-'Assumptions (Coal)'!AS36)*(-AT136)+AT82-AT83</f>
        <v>0.2082327271</v>
      </c>
      <c r="AU244" s="181">
        <f>(1-'Assumptions (Coal)'!AT36)*(-AU136)+AU82-AU83</f>
        <v>0.2099613541</v>
      </c>
      <c r="AV244" s="181">
        <f>(1-'Assumptions (Coal)'!AU36)*(-AV136)+AV82-AV83</f>
        <v>0.2117720909</v>
      </c>
      <c r="AW244" s="181">
        <f>(1-'Assumptions (Coal)'!AV36)*(-AW136)+AW82-AW83</f>
        <v>0.2136688377</v>
      </c>
      <c r="AX244" s="181">
        <f>(1-'Assumptions (Coal)'!AW36)*(-AX136)+AX82-AX83</f>
        <v>0.1194399733</v>
      </c>
      <c r="AY244" s="181">
        <f>(1-'Assumptions (Coal)'!AX36)*(-AY136)+AY82-AY83</f>
        <v>0.07723719162</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0.1177317</v>
      </c>
      <c r="J245" s="168">
        <f>'Assumptions (Coal)'!$V$35*J18/10^9</f>
        <v>0</v>
      </c>
      <c r="K245" s="168">
        <f>'Assumptions (Coal)'!$V$35*K18/10^9</f>
        <v>0</v>
      </c>
      <c r="L245" s="168">
        <f>'Assumptions (Coal)'!$V$35*L18/10^9</f>
        <v>0.1177317</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0.1797872413</v>
      </c>
      <c r="Y245" s="168">
        <f>'Assumptions (Coal)'!$V$35*Y18/10^9</f>
        <v>0.1505920413</v>
      </c>
      <c r="Z245" s="168">
        <f>'Assumptions (Coal)'!$V$35*Z18/10^9</f>
        <v>0</v>
      </c>
      <c r="AA245" s="168">
        <f>'Assumptions (Coal)'!$V$35*AA18/10^9</f>
        <v>0</v>
      </c>
      <c r="AB245" s="168">
        <f>'Assumptions (Coal)'!$V$35*AB18/10^9</f>
        <v>0</v>
      </c>
      <c r="AC245" s="168">
        <f>'Assumptions (Coal)'!$V$35*AC18/10^9</f>
        <v>0</v>
      </c>
      <c r="AD245" s="168">
        <f>'Assumptions (Coal)'!$V$35*AD18/10^9</f>
        <v>0.1144951064</v>
      </c>
      <c r="AE245" s="168">
        <f>'Assumptions (Coal)'!$V$35*AE18/10^9</f>
        <v>0.2415700413</v>
      </c>
      <c r="AF245" s="168">
        <f>'Assumptions (Coal)'!$V$35*AF18/10^9</f>
        <v>0</v>
      </c>
      <c r="AG245" s="168">
        <f>'Assumptions (Coal)'!$V$35*AG18/10^9</f>
        <v>0</v>
      </c>
      <c r="AH245" s="168">
        <f>'Assumptions (Coal)'!$V$35*AH18/10^9</f>
        <v>0</v>
      </c>
      <c r="AI245" s="168">
        <f>'Assumptions (Coal)'!$V$35*AI18/10^9</f>
        <v>0.1052530651</v>
      </c>
      <c r="AJ245" s="168">
        <f>'Assumptions (Coal)'!$V$35*AJ18/10^9</f>
        <v>0.04673834127</v>
      </c>
      <c r="AK245" s="168">
        <f>'Assumptions (Coal)'!$V$35*AK18/10^9</f>
        <v>0.08297534127</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70.20622328</v>
      </c>
      <c r="D246" s="183">
        <f>D9*'Assumptions (Coal)'!$V$31*10^3</f>
        <v>68.60747057</v>
      </c>
      <c r="E246" s="183">
        <f>E9*'Assumptions (Coal)'!$V$31*10^3</f>
        <v>65.26629804</v>
      </c>
      <c r="F246" s="183">
        <f>F9*'Assumptions (Coal)'!$V$31*10^3</f>
        <v>67.04476741</v>
      </c>
      <c r="G246" s="183">
        <f>G9*'Assumptions (Coal)'!$V$31*10^3</f>
        <v>69.21952734</v>
      </c>
      <c r="H246" s="183">
        <f>H9*'Assumptions (Coal)'!$V$31*10^3</f>
        <v>70.23798886</v>
      </c>
      <c r="I246" s="183">
        <f>I9*'Assumptions (Coal)'!$V$31*10^3</f>
        <v>70.44951318</v>
      </c>
      <c r="J246" s="183">
        <f>J9*'Assumptions (Coal)'!$V$31*10^3</f>
        <v>69.02367085</v>
      </c>
      <c r="K246" s="183">
        <f>K9*'Assumptions (Coal)'!$V$31*10^3</f>
        <v>71.00330383</v>
      </c>
      <c r="L246" s="183">
        <f>L9*'Assumptions (Coal)'!$V$31*10^3</f>
        <v>68.96867159</v>
      </c>
      <c r="M246" s="183">
        <f>M9*'Assumptions (Coal)'!$V$31*10^3</f>
        <v>69.40706138</v>
      </c>
      <c r="N246" s="183">
        <f>N9*'Assumptions (Coal)'!$V$31*10^3</f>
        <v>70.99194703</v>
      </c>
      <c r="O246" s="183">
        <f>O9*'Assumptions (Coal)'!$V$31*10^3</f>
        <v>65.24645946</v>
      </c>
      <c r="P246" s="183">
        <f>P9*'Assumptions (Coal)'!$V$31*10^3</f>
        <v>67.77970171</v>
      </c>
      <c r="Q246" s="183">
        <f>Q9*'Assumptions (Coal)'!$V$31*10^3</f>
        <v>63.15299993</v>
      </c>
      <c r="R246" s="183">
        <f>R9*'Assumptions (Coal)'!$V$31*10^3</f>
        <v>56.72558817</v>
      </c>
      <c r="S246" s="183">
        <f>S9*'Assumptions (Coal)'!$V$31*10^3</f>
        <v>48.87108747</v>
      </c>
      <c r="T246" s="183">
        <f>T9*'Assumptions (Coal)'!$V$31*10^3</f>
        <v>49.91523483</v>
      </c>
      <c r="U246" s="183">
        <f>U9*'Assumptions (Coal)'!$V$31*10^3</f>
        <v>44.23887214</v>
      </c>
      <c r="V246" s="183">
        <f>V9*'Assumptions (Coal)'!$V$31*10^3</f>
        <v>44.23887214</v>
      </c>
      <c r="W246" s="183">
        <f>W9*'Assumptions (Coal)'!$V$31*10^3</f>
        <v>44.23887214</v>
      </c>
      <c r="X246" s="184">
        <f>X9*('Assumptions (Coal)'!$V$31*10^3*X8/(X8+X13)+'Assumptions (Coal)'!$V$24*10^3*X13/(X8+X13))</f>
        <v>42.30373796</v>
      </c>
      <c r="Y246" s="184">
        <f>Y9*('Assumptions (Coal)'!$V$31*10^3*Y8/(Y8+Y13)+'Assumptions (Coal)'!$V$24*10^3*Y13/(Y8+Y13))</f>
        <v>40.63048438</v>
      </c>
      <c r="Z246" s="184">
        <f>Z9*('Assumptions (Coal)'!$V$31*10^3*Z8/(Z8+Z13)+'Assumptions (Coal)'!$V$24*10^3*Z13/(Z8+Z13))</f>
        <v>39.66712097</v>
      </c>
      <c r="AA246" s="184">
        <f>AA9*('Assumptions (Coal)'!$V$31*10^3*AA8/(AA8+AA13)+'Assumptions (Coal)'!$V$24*10^3*AA13/(AA8+AA13))</f>
        <v>38.70364708</v>
      </c>
      <c r="AB246" s="184">
        <f>AB9*('Assumptions (Coal)'!$V$31*10^3*AB8/(AB8+AB13)+'Assumptions (Coal)'!$V$24*10^3*AB13/(AB8+AB13))</f>
        <v>37.74005415</v>
      </c>
      <c r="AC246" s="184">
        <f>AC9*('Assumptions (Coal)'!$V$31*10^3*AC8/(AC8+AC13)+'Assumptions (Coal)'!$V$24*10^3*AC13/(AC8+AC13))</f>
        <v>36.77633271</v>
      </c>
      <c r="AD246" s="184">
        <f>AD9*('Assumptions (Coal)'!$V$31*10^3*AD8/(AD8+AD13)+'Assumptions (Coal)'!$V$24*10^3*AD13/(AD8+AD13))</f>
        <v>35.33759674</v>
      </c>
      <c r="AE246" s="184">
        <f>AE9*('Assumptions (Coal)'!$V$31*10^3*AE8/(AE8+AE13)+'Assumptions (Coal)'!$V$24*10^3*AE13/(AE8+AE13))</f>
        <v>33.52144888</v>
      </c>
      <c r="AF246" s="184">
        <f>AF9*('Assumptions (Coal)'!$V$31*10^3*AF8/(AF8+AF13)+'Assumptions (Coal)'!$V$24*10^3*AF13/(AF8+AF13))</f>
        <v>32.5674027</v>
      </c>
      <c r="AG246" s="184">
        <f>AG9*('Assumptions (Coal)'!$V$31*10^3*AG8/(AG8+AG13)+'Assumptions (Coal)'!$V$24*10^3*AG13/(AG8+AG13))</f>
        <v>31.61371576</v>
      </c>
      <c r="AH246" s="184">
        <f>AH9*('Assumptions (Coal)'!$V$31*10^3*AH8/(AH8+AH13)+'Assumptions (Coal)'!$V$24*10^3*AH13/(AH8+AH13))</f>
        <v>30.66041594</v>
      </c>
      <c r="AI246" s="184">
        <f>AI9*('Assumptions (Coal)'!$V$31*10^3*AI8/(AI8+AI13)+'Assumptions (Coal)'!$V$24*10^3*AI13/(AI8+AI13))</f>
        <v>29.40263472</v>
      </c>
      <c r="AJ246" s="184">
        <f>AJ9*('Assumptions (Coal)'!$V$31*10^3*AJ8/(AJ8+AJ13)+'Assumptions (Coal)'!$V$24*10^3*AJ13/(AJ8+AJ13))</f>
        <v>28.33054705</v>
      </c>
      <c r="AK246" s="184">
        <f>AK9*('Assumptions (Coal)'!$V$31*10^3*AK8/(AK8+AK13)+'Assumptions (Coal)'!$V$24*10^3*AK13/(AK8+AK13))</f>
        <v>27.1810678</v>
      </c>
      <c r="AL246" s="184">
        <f>AL9*('Assumptions (Coal)'!$V$31*10^3*AL8/(AL8+AL13)+'Assumptions (Coal)'!$V$24*10^3*AL13/(AL8+AL13))</f>
        <v>26.24196847</v>
      </c>
      <c r="AM246" s="184">
        <f>AM9*('Assumptions (Coal)'!$V$31*10^3*AM8/(AM8+AM13)+'Assumptions (Coal)'!$V$24*10^3*AM13/(AM8+AM13))</f>
        <v>25.30404306</v>
      </c>
      <c r="AN246" s="184">
        <f>AN9*('Assumptions (Coal)'!$V$31*10^3*AN8/(AN8+AN13)+'Assumptions (Coal)'!$V$24*10^3*AN13/(AN8+AN13))</f>
        <v>24.3673878</v>
      </c>
      <c r="AO246" s="184">
        <f>AO9*('Assumptions (Coal)'!$V$31*10^3*AO8/(AO8+AO13)+'Assumptions (Coal)'!$V$24*10^3*AO13/(AO8+AO13))</f>
        <v>23.43210971</v>
      </c>
      <c r="AP246" s="184">
        <f>AP9*('Assumptions (Coal)'!$V$31*10^3*AP8/(AP8+AP13)+'Assumptions (Coal)'!$V$24*10^3*AP13/(AP8+AP13))</f>
        <v>22.49832819</v>
      </c>
      <c r="AQ246" s="184">
        <f>AQ9*('Assumptions (Coal)'!$V$31*10^3*AQ8/(AQ8+AQ13)+'Assumptions (Coal)'!$V$24*10^3*AQ13/(AQ8+AQ13))</f>
        <v>21.56617684</v>
      </c>
      <c r="AR246" s="184">
        <f>AR9*('Assumptions (Coal)'!$V$31*10^3*AR8/(AR8+AR13)+'Assumptions (Coal)'!$V$24*10^3*AR13/(AR8+AR13))</f>
        <v>20.63580568</v>
      </c>
      <c r="AS246" s="184">
        <f>AS9*('Assumptions (Coal)'!$V$31*10^3*AS8/(AS8+AS13)+'Assumptions (Coal)'!$V$24*10^3*AS13/(AS8+AS13))</f>
        <v>19.70738369</v>
      </c>
      <c r="AT246" s="184">
        <f>AT9*('Assumptions (Coal)'!$V$31*10^3*AT8/(AT8+AT13)+'Assumptions (Coal)'!$V$24*10^3*AT13/(AT8+AT13))</f>
        <v>18.78110195</v>
      </c>
      <c r="AU246" s="184">
        <f>AU9*('Assumptions (Coal)'!$V$31*10^3*AU8/(AU8+AU13)+'Assumptions (Coal)'!$V$24*10^3*AU13/(AU8+AU13))</f>
        <v>17.85717736</v>
      </c>
      <c r="AV246" s="184">
        <f>AV9*('Assumptions (Coal)'!$V$31*10^3*AV8/(AV8+AV13)+'Assumptions (Coal)'!$V$24*10^3*AV13/(AV8+AV13))</f>
        <v>16.93585715</v>
      </c>
      <c r="AW246" s="184">
        <f>AW9*('Assumptions (Coal)'!$V$31*10^3*AW8/(AW8+AW13)+'Assumptions (Coal)'!$V$24*10^3*AW13/(AW8+AW13))</f>
        <v>16.01742438</v>
      </c>
      <c r="AX246" s="184">
        <f>AX9*('Assumptions (Coal)'!$V$31*10^3*AX8/(AX8+AX13)+'Assumptions (Coal)'!$V$24*10^3*AX13/(AX8+AX13))</f>
        <v>15.10220466</v>
      </c>
      <c r="AY246" s="184">
        <f>AY9*('Assumptions (Coal)'!$V$31*10^3*AY8/(AY8+AY13)+'Assumptions (Coal)'!$V$24*10^3*AY13/(AY8+AY13))</f>
        <v>14.1905745</v>
      </c>
      <c r="AZ246" s="184">
        <f>AZ9*('Assumptions (Coal)'!$V$31*10^3*AZ8/(AZ8+AZ13)+'Assumptions (Coal)'!$V$24*10^3*AZ13/(AZ8+AZ13))</f>
        <v>13.28297157</v>
      </c>
      <c r="BA246" s="184">
        <f>BA9*('Assumptions (Coal)'!$V$31*10^3*BA8/(BA8+BA13)+'Assumptions (Coal)'!$V$24*10^3*BA13/(BA8+BA13))</f>
        <v>12.37990778</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826.5</v>
      </c>
      <c r="Y421" s="52">
        <f>'Assumptions (NG)'!X64</f>
        <v>0</v>
      </c>
      <c r="Z421" s="52">
        <f>'Assumptions (NG)'!Y64</f>
        <v>0</v>
      </c>
      <c r="AA421" s="52">
        <f>'Assumptions (NG)'!Z64</f>
        <v>0</v>
      </c>
      <c r="AB421" s="52">
        <f>'Assumptions (NG)'!AA64</f>
        <v>0</v>
      </c>
      <c r="AC421" s="52">
        <f>'Assumptions (NG)'!AB64</f>
        <v>0</v>
      </c>
      <c r="AD421" s="52">
        <f>'Assumptions (NG)'!AC64</f>
        <v>0</v>
      </c>
      <c r="AE421" s="52">
        <f>'Assumptions (NG)'!AD64</f>
        <v>0</v>
      </c>
      <c r="AF421" s="52">
        <f>'Assumptions (NG)'!AE64</f>
        <v>0</v>
      </c>
      <c r="AG421" s="52">
        <f>'Assumptions (NG)'!AF64</f>
        <v>62.6</v>
      </c>
      <c r="AH421" s="52">
        <f>'Assumptions (NG)'!AG64</f>
        <v>0</v>
      </c>
      <c r="AI421" s="52">
        <f>'Assumptions (NG)'!AH64</f>
        <v>0</v>
      </c>
      <c r="AJ421" s="52">
        <f>'Assumptions (NG)'!AI64</f>
        <v>0</v>
      </c>
      <c r="AK421" s="52">
        <f>'Assumptions (NG)'!AJ64</f>
        <v>0</v>
      </c>
      <c r="AL421" s="52">
        <f>'Assumptions (NG)'!AK64</f>
        <v>0</v>
      </c>
      <c r="AM421" s="52">
        <f>'Assumptions (NG)'!AL64</f>
        <v>0</v>
      </c>
      <c r="AN421" s="52">
        <f>'Assumptions (NG)'!AM64</f>
        <v>1527.2</v>
      </c>
      <c r="AO421" s="52">
        <f>'Assumptions (NG)'!AN64</f>
        <v>2992.3</v>
      </c>
      <c r="AP421" s="52">
        <f>'Assumptions (NG)'!AO64</f>
        <v>4428.8</v>
      </c>
      <c r="AQ421" s="52">
        <f>'Assumptions (NG)'!AP64</f>
        <v>1325.1</v>
      </c>
      <c r="AR421" s="52">
        <f>'Assumptions (NG)'!AQ64</f>
        <v>689.1</v>
      </c>
      <c r="AS421" s="52">
        <f>'Assumptions (NG)'!AR64</f>
        <v>949.1</v>
      </c>
      <c r="AT421" s="52">
        <f>'Assumptions (NG)'!AS64</f>
        <v>110</v>
      </c>
      <c r="AU421" s="52">
        <f>'Assumptions (NG)'!AT64</f>
        <v>658.4</v>
      </c>
      <c r="AV421" s="52">
        <f>'Assumptions (NG)'!AU64</f>
        <v>0</v>
      </c>
      <c r="AW421" s="52">
        <f>'Assumptions (NG)'!AV64</f>
        <v>0</v>
      </c>
      <c r="AX421" s="52">
        <f>'Assumptions (NG)'!AW64</f>
        <v>0</v>
      </c>
      <c r="AY421" s="52">
        <f>'Assumptions (NG)'!AX64</f>
        <v>0</v>
      </c>
      <c r="AZ421" s="52">
        <f>'Assumptions (NG)'!AY64</f>
        <v>0</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12742.6</v>
      </c>
      <c r="Y422" s="52">
        <f t="shared" ref="Y422:BA422" si="11">X422-Y421+X438</f>
        <v>13348.01646</v>
      </c>
      <c r="Z422" s="52">
        <f t="shared" si="11"/>
        <v>13348.01646</v>
      </c>
      <c r="AA422" s="52">
        <f t="shared" si="11"/>
        <v>13348.01646</v>
      </c>
      <c r="AB422" s="52">
        <f t="shared" si="11"/>
        <v>13348.01646</v>
      </c>
      <c r="AC422" s="52">
        <f t="shared" si="11"/>
        <v>13348.01646</v>
      </c>
      <c r="AD422" s="52">
        <f t="shared" si="11"/>
        <v>13348.01646</v>
      </c>
      <c r="AE422" s="52">
        <f t="shared" si="11"/>
        <v>13348.01646</v>
      </c>
      <c r="AF422" s="52">
        <f t="shared" si="11"/>
        <v>13348.01646</v>
      </c>
      <c r="AG422" s="52">
        <f t="shared" si="11"/>
        <v>13285.41646</v>
      </c>
      <c r="AH422" s="52">
        <f t="shared" si="11"/>
        <v>13285.41646</v>
      </c>
      <c r="AI422" s="52">
        <f t="shared" si="11"/>
        <v>13285.41646</v>
      </c>
      <c r="AJ422" s="52">
        <f t="shared" si="11"/>
        <v>13285.41646</v>
      </c>
      <c r="AK422" s="52">
        <f t="shared" si="11"/>
        <v>13285.41646</v>
      </c>
      <c r="AL422" s="52">
        <f t="shared" si="11"/>
        <v>13285.41646</v>
      </c>
      <c r="AM422" s="52">
        <f t="shared" si="11"/>
        <v>13285.41646</v>
      </c>
      <c r="AN422" s="52">
        <f t="shared" si="11"/>
        <v>11758.21646</v>
      </c>
      <c r="AO422" s="52">
        <f t="shared" si="11"/>
        <v>8765.916463</v>
      </c>
      <c r="AP422" s="52">
        <f t="shared" si="11"/>
        <v>5160.796332</v>
      </c>
      <c r="AQ422" s="52">
        <f t="shared" si="11"/>
        <v>8043.412794</v>
      </c>
      <c r="AR422" s="52">
        <f t="shared" si="11"/>
        <v>8458.329257</v>
      </c>
      <c r="AS422" s="52">
        <f t="shared" si="11"/>
        <v>7977.24572</v>
      </c>
      <c r="AT422" s="52">
        <f t="shared" si="11"/>
        <v>8595.262183</v>
      </c>
      <c r="AU422" s="52">
        <f t="shared" si="11"/>
        <v>7936.862183</v>
      </c>
      <c r="AV422" s="52">
        <f t="shared" si="11"/>
        <v>8263.095109</v>
      </c>
      <c r="AW422" s="52">
        <f t="shared" si="11"/>
        <v>8263.095109</v>
      </c>
      <c r="AX422" s="52">
        <f t="shared" si="11"/>
        <v>8263.095109</v>
      </c>
      <c r="AY422" s="52">
        <f t="shared" si="11"/>
        <v>8263.095109</v>
      </c>
      <c r="AZ422" s="52">
        <f t="shared" si="11"/>
        <v>8263.095109</v>
      </c>
      <c r="BA422" s="52">
        <f t="shared" si="11"/>
        <v>8263.095109</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2199.7</v>
      </c>
      <c r="Y423" s="199">
        <f>'Assumptions (NG)'!X189</f>
        <v>481.2</v>
      </c>
      <c r="Z423" s="52">
        <f>'Assumptions (NG)'!Y189</f>
        <v>352.3</v>
      </c>
      <c r="AA423" s="52">
        <f>'Assumptions (NG)'!Z189</f>
        <v>142.4</v>
      </c>
      <c r="AB423" s="52">
        <f>'Assumptions (NG)'!AA189</f>
        <v>159.2</v>
      </c>
      <c r="AC423" s="52">
        <f>'Assumptions (NG)'!AB189</f>
        <v>86.9</v>
      </c>
      <c r="AD423" s="52">
        <f>'Assumptions (NG)'!AC189</f>
        <v>0</v>
      </c>
      <c r="AE423" s="52">
        <f>'Assumptions (NG)'!AD189</f>
        <v>0</v>
      </c>
      <c r="AF423" s="52">
        <f>'Assumptions (NG)'!AE189</f>
        <v>204</v>
      </c>
      <c r="AG423" s="52">
        <f>'Assumptions (NG)'!AF189</f>
        <v>0</v>
      </c>
      <c r="AH423" s="52">
        <f>'Assumptions (NG)'!AG189</f>
        <v>0</v>
      </c>
      <c r="AI423" s="52">
        <f>'Assumptions (NG)'!AH189</f>
        <v>0</v>
      </c>
      <c r="AJ423" s="52">
        <f>'Assumptions (NG)'!AI189</f>
        <v>0</v>
      </c>
      <c r="AK423" s="52">
        <f>'Assumptions (NG)'!AJ189</f>
        <v>0</v>
      </c>
      <c r="AL423" s="52">
        <f>'Assumptions (NG)'!AK189</f>
        <v>0</v>
      </c>
      <c r="AM423" s="52">
        <f>'Assumptions (NG)'!AL189</f>
        <v>0</v>
      </c>
      <c r="AN423" s="52">
        <f>'Assumptions (NG)'!AM189</f>
        <v>0</v>
      </c>
      <c r="AO423" s="52">
        <f>'Assumptions (NG)'!AN189</f>
        <v>0</v>
      </c>
      <c r="AP423" s="52">
        <f>'Assumptions (NG)'!AO189</f>
        <v>54</v>
      </c>
      <c r="AQ423" s="52">
        <f>'Assumptions (NG)'!AP189</f>
        <v>0</v>
      </c>
      <c r="AR423" s="52">
        <f>'Assumptions (NG)'!AQ189</f>
        <v>0</v>
      </c>
      <c r="AS423" s="52">
        <f>'Assumptions (NG)'!AR189</f>
        <v>0</v>
      </c>
      <c r="AT423" s="52">
        <f>'Assumptions (NG)'!AS189</f>
        <v>0</v>
      </c>
      <c r="AU423" s="52">
        <f>'Assumptions (NG)'!AT189</f>
        <v>18.6</v>
      </c>
      <c r="AV423" s="52">
        <f>'Assumptions (NG)'!AU189</f>
        <v>0</v>
      </c>
      <c r="AW423" s="52">
        <f>'Assumptions (NG)'!AV189</f>
        <v>4.7</v>
      </c>
      <c r="AX423" s="52">
        <f>'Assumptions (NG)'!AW189</f>
        <v>0</v>
      </c>
      <c r="AY423" s="52">
        <f>'Assumptions (NG)'!AX189</f>
        <v>253.8</v>
      </c>
      <c r="AZ423" s="52">
        <f>'Assumptions (NG)'!AY189</f>
        <v>0</v>
      </c>
      <c r="BA423" s="52">
        <f>'Assumptions (NG)'!AZ189</f>
        <v>151.6</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4466.8</v>
      </c>
      <c r="Y424" s="148">
        <f t="shared" ref="Y424:BA424" si="12">X424-Y423+X439</f>
        <v>6183.992811</v>
      </c>
      <c r="Z424" s="148">
        <f t="shared" si="12"/>
        <v>6311.585622</v>
      </c>
      <c r="AA424" s="148">
        <f t="shared" si="12"/>
        <v>6520.178433</v>
      </c>
      <c r="AB424" s="148">
        <f t="shared" si="12"/>
        <v>6502.071244</v>
      </c>
      <c r="AC424" s="148">
        <f t="shared" si="12"/>
        <v>6573.064056</v>
      </c>
      <c r="AD424" s="148">
        <f t="shared" si="12"/>
        <v>6658.656867</v>
      </c>
      <c r="AE424" s="148">
        <f t="shared" si="12"/>
        <v>6658.656867</v>
      </c>
      <c r="AF424" s="148">
        <f t="shared" si="12"/>
        <v>6454.656867</v>
      </c>
      <c r="AG424" s="148">
        <f t="shared" si="12"/>
        <v>6654.7353</v>
      </c>
      <c r="AH424" s="148">
        <f t="shared" si="12"/>
        <v>6654.7353</v>
      </c>
      <c r="AI424" s="148">
        <f t="shared" si="12"/>
        <v>6654.7353</v>
      </c>
      <c r="AJ424" s="148">
        <f t="shared" si="12"/>
        <v>6654.7353</v>
      </c>
      <c r="AK424" s="148">
        <f t="shared" si="12"/>
        <v>6654.7353</v>
      </c>
      <c r="AL424" s="148">
        <f t="shared" si="12"/>
        <v>6654.7353</v>
      </c>
      <c r="AM424" s="148">
        <f t="shared" si="12"/>
        <v>6654.7353</v>
      </c>
      <c r="AN424" s="148">
        <f t="shared" si="12"/>
        <v>6654.7353</v>
      </c>
      <c r="AO424" s="148">
        <f t="shared" si="12"/>
        <v>6654.7353</v>
      </c>
      <c r="AP424" s="148">
        <f t="shared" si="12"/>
        <v>6600.7353</v>
      </c>
      <c r="AQ424" s="148">
        <f t="shared" si="12"/>
        <v>6641.663411</v>
      </c>
      <c r="AR424" s="148">
        <f t="shared" si="12"/>
        <v>6641.663411</v>
      </c>
      <c r="AS424" s="148">
        <f t="shared" si="12"/>
        <v>6641.663411</v>
      </c>
      <c r="AT424" s="148">
        <f t="shared" si="12"/>
        <v>6641.663411</v>
      </c>
      <c r="AU424" s="148">
        <f t="shared" si="12"/>
        <v>6623.063411</v>
      </c>
      <c r="AV424" s="148">
        <f t="shared" si="12"/>
        <v>6635.127467</v>
      </c>
      <c r="AW424" s="148">
        <f t="shared" si="12"/>
        <v>6630.427467</v>
      </c>
      <c r="AX424" s="148">
        <f t="shared" si="12"/>
        <v>6632.513089</v>
      </c>
      <c r="AY424" s="148">
        <f t="shared" si="12"/>
        <v>6378.713089</v>
      </c>
      <c r="AZ424" s="148">
        <f t="shared" si="12"/>
        <v>6629.898711</v>
      </c>
      <c r="BA424" s="148">
        <f t="shared" si="12"/>
        <v>6478.298711</v>
      </c>
      <c r="BB424" s="148"/>
    </row>
    <row r="425" ht="15.75" customHeight="1">
      <c r="A425" s="201" t="s">
        <v>381</v>
      </c>
      <c r="B425" s="202" t="s">
        <v>149</v>
      </c>
      <c r="C425" s="153">
        <f t="shared" ref="C425:BA425" si="13">sum(C426:C427)</f>
        <v>5596.9</v>
      </c>
      <c r="D425" s="153">
        <f t="shared" si="13"/>
        <v>7235.9</v>
      </c>
      <c r="E425" s="153">
        <f t="shared" si="13"/>
        <v>10944.9</v>
      </c>
      <c r="F425" s="153">
        <f t="shared" si="13"/>
        <v>15558.2</v>
      </c>
      <c r="G425" s="153">
        <f t="shared" si="13"/>
        <v>16875.8</v>
      </c>
      <c r="H425" s="153">
        <f t="shared" si="13"/>
        <v>17531.9</v>
      </c>
      <c r="I425" s="153">
        <f t="shared" si="13"/>
        <v>18535</v>
      </c>
      <c r="J425" s="153">
        <f t="shared" si="13"/>
        <v>18645</v>
      </c>
      <c r="K425" s="153">
        <f t="shared" si="13"/>
        <v>19712.1</v>
      </c>
      <c r="L425" s="153">
        <f t="shared" si="13"/>
        <v>19709.6</v>
      </c>
      <c r="M425" s="153">
        <f t="shared" si="13"/>
        <v>19709.6</v>
      </c>
      <c r="N425" s="153">
        <f t="shared" si="13"/>
        <v>20433.7</v>
      </c>
      <c r="O425" s="153">
        <f t="shared" si="13"/>
        <v>20448.7</v>
      </c>
      <c r="P425" s="153">
        <f t="shared" si="13"/>
        <v>20330.5</v>
      </c>
      <c r="Q425" s="153">
        <f t="shared" si="13"/>
        <v>20337.2</v>
      </c>
      <c r="R425" s="153">
        <f t="shared" si="13"/>
        <v>20373.5</v>
      </c>
      <c r="S425" s="153">
        <f t="shared" si="13"/>
        <v>20251.9</v>
      </c>
      <c r="T425" s="153">
        <f t="shared" si="13"/>
        <v>20235.6</v>
      </c>
      <c r="U425" s="153">
        <f t="shared" si="13"/>
        <v>20235.6</v>
      </c>
      <c r="V425" s="153">
        <f t="shared" si="13"/>
        <v>20235.6</v>
      </c>
      <c r="W425" s="153">
        <f t="shared" si="13"/>
        <v>20235.6</v>
      </c>
      <c r="X425" s="148">
        <f t="shared" si="13"/>
        <v>20013.20927</v>
      </c>
      <c r="Y425" s="148">
        <f t="shared" si="13"/>
        <v>19790.81855</v>
      </c>
      <c r="Z425" s="148">
        <f t="shared" si="13"/>
        <v>19568.42782</v>
      </c>
      <c r="AA425" s="148">
        <f t="shared" si="13"/>
        <v>19346.0371</v>
      </c>
      <c r="AB425" s="148">
        <f t="shared" si="13"/>
        <v>19123.64637</v>
      </c>
      <c r="AC425" s="148">
        <f t="shared" si="13"/>
        <v>18901.25564</v>
      </c>
      <c r="AD425" s="148">
        <f t="shared" si="13"/>
        <v>18678.86492</v>
      </c>
      <c r="AE425" s="148">
        <f t="shared" si="13"/>
        <v>18456.47419</v>
      </c>
      <c r="AF425" s="148">
        <f t="shared" si="13"/>
        <v>18234.08347</v>
      </c>
      <c r="AG425" s="148">
        <f t="shared" si="13"/>
        <v>18011.69274</v>
      </c>
      <c r="AH425" s="148">
        <f t="shared" si="13"/>
        <v>17789.30201</v>
      </c>
      <c r="AI425" s="148">
        <f t="shared" si="13"/>
        <v>17566.91129</v>
      </c>
      <c r="AJ425" s="148">
        <f t="shared" si="13"/>
        <v>17344.52056</v>
      </c>
      <c r="AK425" s="148">
        <f t="shared" si="13"/>
        <v>17122.12984</v>
      </c>
      <c r="AL425" s="148">
        <f t="shared" si="13"/>
        <v>16899.73911</v>
      </c>
      <c r="AM425" s="148">
        <f t="shared" si="13"/>
        <v>16677.34838</v>
      </c>
      <c r="AN425" s="148">
        <f t="shared" si="13"/>
        <v>16454.95766</v>
      </c>
      <c r="AO425" s="148">
        <f t="shared" si="13"/>
        <v>16232.56693</v>
      </c>
      <c r="AP425" s="148">
        <f t="shared" si="13"/>
        <v>16010.17621</v>
      </c>
      <c r="AQ425" s="148">
        <f t="shared" si="13"/>
        <v>15787.78548</v>
      </c>
      <c r="AR425" s="148">
        <f t="shared" si="13"/>
        <v>15565.39475</v>
      </c>
      <c r="AS425" s="148">
        <f t="shared" si="13"/>
        <v>15343.00403</v>
      </c>
      <c r="AT425" s="148">
        <f t="shared" si="13"/>
        <v>15120.6133</v>
      </c>
      <c r="AU425" s="148">
        <f t="shared" si="13"/>
        <v>14898.22258</v>
      </c>
      <c r="AV425" s="148">
        <f t="shared" si="13"/>
        <v>14675.83185</v>
      </c>
      <c r="AW425" s="148">
        <f t="shared" si="13"/>
        <v>14453.44112</v>
      </c>
      <c r="AX425" s="148">
        <f t="shared" si="13"/>
        <v>14231.0504</v>
      </c>
      <c r="AY425" s="148">
        <f t="shared" si="13"/>
        <v>14008.65967</v>
      </c>
      <c r="AZ425" s="148">
        <f t="shared" si="13"/>
        <v>13786.26895</v>
      </c>
      <c r="BA425" s="148">
        <f t="shared" si="13"/>
        <v>13563.87822</v>
      </c>
    </row>
    <row r="426" ht="15.75" customHeight="1">
      <c r="A426" s="201" t="s">
        <v>382</v>
      </c>
      <c r="B426" s="202" t="s">
        <v>149</v>
      </c>
      <c r="C426" s="152">
        <v>895.1</v>
      </c>
      <c r="D426" s="152">
        <v>2422.3</v>
      </c>
      <c r="E426" s="152">
        <v>5414.6</v>
      </c>
      <c r="F426" s="152">
        <v>9843.4</v>
      </c>
      <c r="G426" s="152">
        <v>11168.5</v>
      </c>
      <c r="H426" s="152">
        <v>11857.6</v>
      </c>
      <c r="I426" s="152">
        <v>12806.7</v>
      </c>
      <c r="J426" s="152">
        <v>12916.7</v>
      </c>
      <c r="K426" s="152">
        <v>13575.1</v>
      </c>
      <c r="L426" s="152">
        <v>13575.1</v>
      </c>
      <c r="M426" s="152">
        <v>13575.1</v>
      </c>
      <c r="N426" s="152">
        <v>13575.1</v>
      </c>
      <c r="O426" s="152">
        <v>13575.1</v>
      </c>
      <c r="P426" s="152">
        <v>13575.1</v>
      </c>
      <c r="Q426" s="152">
        <v>13575.1</v>
      </c>
      <c r="R426" s="152">
        <v>13569.1</v>
      </c>
      <c r="S426" s="152">
        <v>13569.1</v>
      </c>
      <c r="T426" s="152">
        <v>13569.1</v>
      </c>
      <c r="U426" s="152">
        <v>13569.1</v>
      </c>
      <c r="V426" s="153">
        <f t="shared" ref="V426:W426" si="14">U426+V438</f>
        <v>13569.1</v>
      </c>
      <c r="W426" s="153">
        <f t="shared" si="14"/>
        <v>13569.1</v>
      </c>
      <c r="X426" s="164">
        <f t="shared" ref="X426:AZ426" si="15">W426+($BA$426-$W$426)/($BA$2-$W$2)</f>
        <v>13348.01646</v>
      </c>
      <c r="Y426" s="164">
        <f t="shared" si="15"/>
        <v>13126.93293</v>
      </c>
      <c r="Z426" s="164">
        <f t="shared" si="15"/>
        <v>12905.84939</v>
      </c>
      <c r="AA426" s="164">
        <f t="shared" si="15"/>
        <v>12684.76585</v>
      </c>
      <c r="AB426" s="164">
        <f t="shared" si="15"/>
        <v>12463.68231</v>
      </c>
      <c r="AC426" s="164">
        <f t="shared" si="15"/>
        <v>12242.59878</v>
      </c>
      <c r="AD426" s="164">
        <f t="shared" si="15"/>
        <v>12021.51524</v>
      </c>
      <c r="AE426" s="164">
        <f t="shared" si="15"/>
        <v>11800.4317</v>
      </c>
      <c r="AF426" s="164">
        <f t="shared" si="15"/>
        <v>11579.34817</v>
      </c>
      <c r="AG426" s="164">
        <f t="shared" si="15"/>
        <v>11358.26463</v>
      </c>
      <c r="AH426" s="164">
        <f t="shared" si="15"/>
        <v>11137.18109</v>
      </c>
      <c r="AI426" s="164">
        <f t="shared" si="15"/>
        <v>10916.09755</v>
      </c>
      <c r="AJ426" s="164">
        <f t="shared" si="15"/>
        <v>10695.01402</v>
      </c>
      <c r="AK426" s="164">
        <f t="shared" si="15"/>
        <v>10473.93048</v>
      </c>
      <c r="AL426" s="164">
        <f t="shared" si="15"/>
        <v>10252.84694</v>
      </c>
      <c r="AM426" s="164">
        <f t="shared" si="15"/>
        <v>10031.76341</v>
      </c>
      <c r="AN426" s="164">
        <f t="shared" si="15"/>
        <v>9810.679869</v>
      </c>
      <c r="AO426" s="164">
        <f t="shared" si="15"/>
        <v>9589.596332</v>
      </c>
      <c r="AP426" s="164">
        <f t="shared" si="15"/>
        <v>9368.512794</v>
      </c>
      <c r="AQ426" s="164">
        <f t="shared" si="15"/>
        <v>9147.429257</v>
      </c>
      <c r="AR426" s="164">
        <f t="shared" si="15"/>
        <v>8926.34572</v>
      </c>
      <c r="AS426" s="164">
        <f t="shared" si="15"/>
        <v>8705.262183</v>
      </c>
      <c r="AT426" s="164">
        <f t="shared" si="15"/>
        <v>8484.178646</v>
      </c>
      <c r="AU426" s="164">
        <f t="shared" si="15"/>
        <v>8263.095109</v>
      </c>
      <c r="AV426" s="164">
        <f t="shared" si="15"/>
        <v>8042.011572</v>
      </c>
      <c r="AW426" s="164">
        <f t="shared" si="15"/>
        <v>7820.928035</v>
      </c>
      <c r="AX426" s="164">
        <f t="shared" si="15"/>
        <v>7599.844497</v>
      </c>
      <c r="AY426" s="164">
        <f t="shared" si="15"/>
        <v>7378.76096</v>
      </c>
      <c r="AZ426" s="164">
        <f t="shared" si="15"/>
        <v>7157.677423</v>
      </c>
      <c r="BA426" s="155">
        <f>Inputs!$H$5</f>
        <v>6936.593886</v>
      </c>
    </row>
    <row r="427" ht="15.75" customHeight="1">
      <c r="A427" s="201" t="s">
        <v>383</v>
      </c>
      <c r="B427" s="202" t="s">
        <v>149</v>
      </c>
      <c r="C427" s="152">
        <v>4701.8</v>
      </c>
      <c r="D427" s="152">
        <v>4813.6</v>
      </c>
      <c r="E427" s="152">
        <v>5530.3</v>
      </c>
      <c r="F427" s="152">
        <v>5714.8</v>
      </c>
      <c r="G427" s="152">
        <v>5707.3</v>
      </c>
      <c r="H427" s="152">
        <v>5674.3</v>
      </c>
      <c r="I427" s="152">
        <v>5728.3</v>
      </c>
      <c r="J427" s="152">
        <v>5728.3</v>
      </c>
      <c r="K427" s="152">
        <v>6137.0</v>
      </c>
      <c r="L427" s="152">
        <v>6134.5</v>
      </c>
      <c r="M427" s="152">
        <v>6134.5</v>
      </c>
      <c r="N427" s="152">
        <v>6858.6</v>
      </c>
      <c r="O427" s="152">
        <v>6873.6</v>
      </c>
      <c r="P427" s="152">
        <v>6755.4</v>
      </c>
      <c r="Q427" s="152">
        <v>6762.1</v>
      </c>
      <c r="R427" s="152">
        <v>6804.4</v>
      </c>
      <c r="S427" s="152">
        <v>6682.8</v>
      </c>
      <c r="T427" s="152">
        <v>6666.5</v>
      </c>
      <c r="U427" s="152">
        <v>6666.5</v>
      </c>
      <c r="V427" s="153">
        <f t="shared" ref="V427:W427" si="16">U427+V439</f>
        <v>6666.5</v>
      </c>
      <c r="W427" s="153">
        <f t="shared" si="16"/>
        <v>6666.5</v>
      </c>
      <c r="X427" s="164">
        <f t="shared" ref="X427:AZ427" si="17">W427+($BA$427-$W$427)/($BA$2-$W$2)</f>
        <v>6665.192811</v>
      </c>
      <c r="Y427" s="164">
        <f t="shared" si="17"/>
        <v>6663.885622</v>
      </c>
      <c r="Z427" s="164">
        <f t="shared" si="17"/>
        <v>6662.578433</v>
      </c>
      <c r="AA427" s="164">
        <f t="shared" si="17"/>
        <v>6661.271244</v>
      </c>
      <c r="AB427" s="164">
        <f t="shared" si="17"/>
        <v>6659.964056</v>
      </c>
      <c r="AC427" s="164">
        <f t="shared" si="17"/>
        <v>6658.656867</v>
      </c>
      <c r="AD427" s="164">
        <f t="shared" si="17"/>
        <v>6657.349678</v>
      </c>
      <c r="AE427" s="164">
        <f t="shared" si="17"/>
        <v>6656.042489</v>
      </c>
      <c r="AF427" s="164">
        <f t="shared" si="17"/>
        <v>6654.7353</v>
      </c>
      <c r="AG427" s="164">
        <f t="shared" si="17"/>
        <v>6653.428111</v>
      </c>
      <c r="AH427" s="164">
        <f t="shared" si="17"/>
        <v>6652.120922</v>
      </c>
      <c r="AI427" s="164">
        <f t="shared" si="17"/>
        <v>6650.813733</v>
      </c>
      <c r="AJ427" s="164">
        <f t="shared" si="17"/>
        <v>6649.506544</v>
      </c>
      <c r="AK427" s="164">
        <f t="shared" si="17"/>
        <v>6648.199355</v>
      </c>
      <c r="AL427" s="164">
        <f t="shared" si="17"/>
        <v>6646.892167</v>
      </c>
      <c r="AM427" s="164">
        <f t="shared" si="17"/>
        <v>6645.584978</v>
      </c>
      <c r="AN427" s="164">
        <f t="shared" si="17"/>
        <v>6644.277789</v>
      </c>
      <c r="AO427" s="164">
        <f t="shared" si="17"/>
        <v>6642.9706</v>
      </c>
      <c r="AP427" s="164">
        <f t="shared" si="17"/>
        <v>6641.663411</v>
      </c>
      <c r="AQ427" s="164">
        <f t="shared" si="17"/>
        <v>6640.356222</v>
      </c>
      <c r="AR427" s="164">
        <f t="shared" si="17"/>
        <v>6639.049033</v>
      </c>
      <c r="AS427" s="164">
        <f t="shared" si="17"/>
        <v>6637.741844</v>
      </c>
      <c r="AT427" s="164">
        <f t="shared" si="17"/>
        <v>6636.434655</v>
      </c>
      <c r="AU427" s="164">
        <f t="shared" si="17"/>
        <v>6635.127467</v>
      </c>
      <c r="AV427" s="164">
        <f t="shared" si="17"/>
        <v>6633.820278</v>
      </c>
      <c r="AW427" s="164">
        <f t="shared" si="17"/>
        <v>6632.513089</v>
      </c>
      <c r="AX427" s="164">
        <f t="shared" si="17"/>
        <v>6631.2059</v>
      </c>
      <c r="AY427" s="164">
        <f t="shared" si="17"/>
        <v>6629.898711</v>
      </c>
      <c r="AZ427" s="164">
        <f t="shared" si="17"/>
        <v>6628.591522</v>
      </c>
      <c r="BA427" s="155">
        <f>Inputs!$H$6</f>
        <v>6627.284333</v>
      </c>
    </row>
    <row r="428" ht="15.75" customHeight="1">
      <c r="A428" s="195" t="s">
        <v>384</v>
      </c>
      <c r="B428" s="166" t="s">
        <v>150</v>
      </c>
      <c r="C428" s="203">
        <f t="shared" ref="C428:W428" si="18">sum(C429:C430)</f>
        <v>13.373138</v>
      </c>
      <c r="D428" s="203">
        <f t="shared" si="18"/>
        <v>17.759472</v>
      </c>
      <c r="E428" s="203">
        <f t="shared" si="18"/>
        <v>20.734754</v>
      </c>
      <c r="F428" s="203">
        <f t="shared" si="18"/>
        <v>22.451346</v>
      </c>
      <c r="G428" s="203">
        <f t="shared" si="18"/>
        <v>31.257617</v>
      </c>
      <c r="H428" s="203">
        <f t="shared" si="18"/>
        <v>33.080228</v>
      </c>
      <c r="I428" s="203">
        <f t="shared" si="18"/>
        <v>38.758646</v>
      </c>
      <c r="J428" s="203">
        <f t="shared" si="18"/>
        <v>45.129225</v>
      </c>
      <c r="K428" s="203">
        <f t="shared" si="18"/>
        <v>46.788436</v>
      </c>
      <c r="L428" s="203">
        <f t="shared" si="18"/>
        <v>43.400243</v>
      </c>
      <c r="M428" s="203">
        <f t="shared" si="18"/>
        <v>38.188025</v>
      </c>
      <c r="N428" s="203">
        <f t="shared" si="18"/>
        <v>31.818684</v>
      </c>
      <c r="O428" s="203">
        <f t="shared" si="18"/>
        <v>39.094051</v>
      </c>
      <c r="P428" s="203">
        <f t="shared" si="18"/>
        <v>38.659874</v>
      </c>
      <c r="Q428" s="203">
        <f t="shared" si="18"/>
        <v>36.217535</v>
      </c>
      <c r="R428" s="203">
        <f t="shared" si="18"/>
        <v>43.021726</v>
      </c>
      <c r="S428" s="203">
        <f t="shared" si="18"/>
        <v>44.140361</v>
      </c>
      <c r="T428" s="203">
        <f t="shared" si="18"/>
        <v>38.722354</v>
      </c>
      <c r="U428" s="203">
        <f t="shared" si="18"/>
        <v>48.796252</v>
      </c>
      <c r="V428" s="203">
        <f t="shared" si="18"/>
        <v>48.796252</v>
      </c>
      <c r="W428" s="203">
        <f t="shared" si="18"/>
        <v>48.796252</v>
      </c>
      <c r="X428" s="148">
        <f t="shared" ref="X428:BA428" si="19">sum(X$429:X$430)</f>
        <v>48.22881803</v>
      </c>
      <c r="Y428" s="148">
        <f t="shared" si="19"/>
        <v>47.66138406</v>
      </c>
      <c r="Z428" s="148">
        <f t="shared" si="19"/>
        <v>47.09395009</v>
      </c>
      <c r="AA428" s="148">
        <f t="shared" si="19"/>
        <v>46.52651611</v>
      </c>
      <c r="AB428" s="148">
        <f t="shared" si="19"/>
        <v>45.95908214</v>
      </c>
      <c r="AC428" s="148">
        <f t="shared" si="19"/>
        <v>45.39164817</v>
      </c>
      <c r="AD428" s="148">
        <f t="shared" si="19"/>
        <v>44.8242142</v>
      </c>
      <c r="AE428" s="148">
        <f t="shared" si="19"/>
        <v>44.25678023</v>
      </c>
      <c r="AF428" s="148">
        <f t="shared" si="19"/>
        <v>43.68934626</v>
      </c>
      <c r="AG428" s="148">
        <f t="shared" si="19"/>
        <v>43.12191229</v>
      </c>
      <c r="AH428" s="148">
        <f t="shared" si="19"/>
        <v>42.55447831</v>
      </c>
      <c r="AI428" s="148">
        <f t="shared" si="19"/>
        <v>41.98704434</v>
      </c>
      <c r="AJ428" s="148">
        <f t="shared" si="19"/>
        <v>41.41961037</v>
      </c>
      <c r="AK428" s="148">
        <f t="shared" si="19"/>
        <v>40.8521764</v>
      </c>
      <c r="AL428" s="148">
        <f t="shared" si="19"/>
        <v>40.28474243</v>
      </c>
      <c r="AM428" s="148">
        <f t="shared" si="19"/>
        <v>39.71730846</v>
      </c>
      <c r="AN428" s="148">
        <f t="shared" si="19"/>
        <v>39.14987449</v>
      </c>
      <c r="AO428" s="148">
        <f t="shared" si="19"/>
        <v>38.58244051</v>
      </c>
      <c r="AP428" s="148">
        <f t="shared" si="19"/>
        <v>38.01500654</v>
      </c>
      <c r="AQ428" s="148">
        <f t="shared" si="19"/>
        <v>37.44757257</v>
      </c>
      <c r="AR428" s="148">
        <f t="shared" si="19"/>
        <v>36.8801386</v>
      </c>
      <c r="AS428" s="148">
        <f t="shared" si="19"/>
        <v>36.31270463</v>
      </c>
      <c r="AT428" s="148">
        <f t="shared" si="19"/>
        <v>35.74527066</v>
      </c>
      <c r="AU428" s="148">
        <f t="shared" si="19"/>
        <v>35.17783669</v>
      </c>
      <c r="AV428" s="148">
        <f t="shared" si="19"/>
        <v>34.61040271</v>
      </c>
      <c r="AW428" s="148">
        <f t="shared" si="19"/>
        <v>34.04296874</v>
      </c>
      <c r="AX428" s="148">
        <f t="shared" si="19"/>
        <v>33.47553477</v>
      </c>
      <c r="AY428" s="148">
        <f t="shared" si="19"/>
        <v>32.9081008</v>
      </c>
      <c r="AZ428" s="148">
        <f t="shared" si="19"/>
        <v>32.34066683</v>
      </c>
      <c r="BA428" s="148">
        <f t="shared" si="19"/>
        <v>31.77323286</v>
      </c>
    </row>
    <row r="429" ht="15.75" customHeight="1">
      <c r="A429" s="204" t="s">
        <v>385</v>
      </c>
      <c r="B429" s="202" t="s">
        <v>150</v>
      </c>
      <c r="C429" s="205">
        <v>2.7443766</v>
      </c>
      <c r="D429" s="205">
        <v>7.4267718</v>
      </c>
      <c r="E429" s="205">
        <v>16.6011636</v>
      </c>
      <c r="F429" s="205">
        <v>20.2062114</v>
      </c>
      <c r="G429" s="205">
        <v>28.1318553</v>
      </c>
      <c r="H429" s="205">
        <v>29.7722052</v>
      </c>
      <c r="I429" s="205">
        <v>34.8827814</v>
      </c>
      <c r="J429" s="205">
        <v>40.6163025</v>
      </c>
      <c r="K429" s="205">
        <v>42.1095924</v>
      </c>
      <c r="L429" s="205">
        <v>39.0602187</v>
      </c>
      <c r="M429" s="205">
        <v>34.3692225</v>
      </c>
      <c r="N429" s="205">
        <v>28.6368156</v>
      </c>
      <c r="O429" s="205">
        <v>35.1846459</v>
      </c>
      <c r="P429" s="205">
        <v>34.7938866</v>
      </c>
      <c r="Q429" s="205">
        <v>32.5957815</v>
      </c>
      <c r="R429" s="205">
        <v>38.7195534</v>
      </c>
      <c r="S429" s="205">
        <v>39.7263249</v>
      </c>
      <c r="T429" s="205">
        <v>34.8501186</v>
      </c>
      <c r="U429" s="205">
        <v>43.9166268</v>
      </c>
      <c r="V429" s="206">
        <f t="shared" ref="V429:W429" si="20">U429</f>
        <v>43.9166268</v>
      </c>
      <c r="W429" s="206">
        <f t="shared" si="20"/>
        <v>43.9166268</v>
      </c>
      <c r="X429" s="164">
        <f t="shared" ref="X429:AZ429" si="21">W429+($BA$429-$W$429)/($BA$2-$W$2)</f>
        <v>43.41065815</v>
      </c>
      <c r="Y429" s="148">
        <f t="shared" si="21"/>
        <v>42.90468949</v>
      </c>
      <c r="Z429" s="148">
        <f t="shared" si="21"/>
        <v>42.39872084</v>
      </c>
      <c r="AA429" s="148">
        <f t="shared" si="21"/>
        <v>41.89275218</v>
      </c>
      <c r="AB429" s="148">
        <f t="shared" si="21"/>
        <v>41.38678353</v>
      </c>
      <c r="AC429" s="148">
        <f t="shared" si="21"/>
        <v>40.88081488</v>
      </c>
      <c r="AD429" s="148">
        <f t="shared" si="21"/>
        <v>40.37484622</v>
      </c>
      <c r="AE429" s="148">
        <f t="shared" si="21"/>
        <v>39.86887757</v>
      </c>
      <c r="AF429" s="148">
        <f t="shared" si="21"/>
        <v>39.36290891</v>
      </c>
      <c r="AG429" s="148">
        <f t="shared" si="21"/>
        <v>38.85694026</v>
      </c>
      <c r="AH429" s="148">
        <f t="shared" si="21"/>
        <v>38.3509716</v>
      </c>
      <c r="AI429" s="148">
        <f t="shared" si="21"/>
        <v>37.84500295</v>
      </c>
      <c r="AJ429" s="148">
        <f t="shared" si="21"/>
        <v>37.3390343</v>
      </c>
      <c r="AK429" s="148">
        <f t="shared" si="21"/>
        <v>36.83306564</v>
      </c>
      <c r="AL429" s="148">
        <f t="shared" si="21"/>
        <v>36.32709699</v>
      </c>
      <c r="AM429" s="148">
        <f t="shared" si="21"/>
        <v>35.82112833</v>
      </c>
      <c r="AN429" s="148">
        <f t="shared" si="21"/>
        <v>35.31515968</v>
      </c>
      <c r="AO429" s="148">
        <f t="shared" si="21"/>
        <v>34.80919103</v>
      </c>
      <c r="AP429" s="148">
        <f t="shared" si="21"/>
        <v>34.30322237</v>
      </c>
      <c r="AQ429" s="148">
        <f t="shared" si="21"/>
        <v>33.79725372</v>
      </c>
      <c r="AR429" s="148">
        <f t="shared" si="21"/>
        <v>33.29128506</v>
      </c>
      <c r="AS429" s="148">
        <f t="shared" si="21"/>
        <v>32.78531641</v>
      </c>
      <c r="AT429" s="148">
        <f t="shared" si="21"/>
        <v>32.27934776</v>
      </c>
      <c r="AU429" s="148">
        <f t="shared" si="21"/>
        <v>31.7733791</v>
      </c>
      <c r="AV429" s="148">
        <f t="shared" si="21"/>
        <v>31.26741045</v>
      </c>
      <c r="AW429" s="148">
        <f t="shared" si="21"/>
        <v>30.76144179</v>
      </c>
      <c r="AX429" s="148">
        <f t="shared" si="21"/>
        <v>30.25547314</v>
      </c>
      <c r="AY429" s="148">
        <f t="shared" si="21"/>
        <v>29.74950448</v>
      </c>
      <c r="AZ429" s="148">
        <f t="shared" si="21"/>
        <v>29.24353583</v>
      </c>
      <c r="BA429" s="155">
        <f>Inputs!$I$5</f>
        <v>28.73756718</v>
      </c>
    </row>
    <row r="430" ht="15.75" customHeight="1">
      <c r="A430" s="204" t="s">
        <v>386</v>
      </c>
      <c r="B430" s="202" t="s">
        <v>150</v>
      </c>
      <c r="C430" s="205">
        <v>10.6287614</v>
      </c>
      <c r="D430" s="205">
        <v>10.3327002</v>
      </c>
      <c r="E430" s="205">
        <v>4.1335904</v>
      </c>
      <c r="F430" s="205">
        <v>2.2451346</v>
      </c>
      <c r="G430" s="205">
        <v>3.1257617</v>
      </c>
      <c r="H430" s="205">
        <v>3.3080228</v>
      </c>
      <c r="I430" s="205">
        <v>3.8758646</v>
      </c>
      <c r="J430" s="205">
        <v>4.5129225</v>
      </c>
      <c r="K430" s="205">
        <v>4.6788436</v>
      </c>
      <c r="L430" s="205">
        <v>4.3400243</v>
      </c>
      <c r="M430" s="205">
        <v>3.8188025</v>
      </c>
      <c r="N430" s="205">
        <v>3.1818684</v>
      </c>
      <c r="O430" s="205">
        <v>3.9094051</v>
      </c>
      <c r="P430" s="205">
        <v>3.8659874</v>
      </c>
      <c r="Q430" s="205">
        <v>3.6217535</v>
      </c>
      <c r="R430" s="205">
        <v>4.3021726</v>
      </c>
      <c r="S430" s="205">
        <v>4.4140361</v>
      </c>
      <c r="T430" s="205">
        <v>3.8722354</v>
      </c>
      <c r="U430" s="205">
        <v>4.8796252</v>
      </c>
      <c r="V430" s="206">
        <f t="shared" ref="V430:W430" si="22">U430</f>
        <v>4.8796252</v>
      </c>
      <c r="W430" s="206">
        <f t="shared" si="22"/>
        <v>4.8796252</v>
      </c>
      <c r="X430" s="164">
        <f t="shared" ref="X430:AZ430" si="23">W430+($BA$430-$W$430)/($BA$2-$W$2)</f>
        <v>4.818159883</v>
      </c>
      <c r="Y430" s="148">
        <f t="shared" si="23"/>
        <v>4.756694565</v>
      </c>
      <c r="Z430" s="148">
        <f t="shared" si="23"/>
        <v>4.695229248</v>
      </c>
      <c r="AA430" s="148">
        <f t="shared" si="23"/>
        <v>4.633763931</v>
      </c>
      <c r="AB430" s="148">
        <f t="shared" si="23"/>
        <v>4.572298613</v>
      </c>
      <c r="AC430" s="148">
        <f t="shared" si="23"/>
        <v>4.510833296</v>
      </c>
      <c r="AD430" s="148">
        <f t="shared" si="23"/>
        <v>4.449367979</v>
      </c>
      <c r="AE430" s="148">
        <f t="shared" si="23"/>
        <v>4.387902662</v>
      </c>
      <c r="AF430" s="148">
        <f t="shared" si="23"/>
        <v>4.326437344</v>
      </c>
      <c r="AG430" s="148">
        <f t="shared" si="23"/>
        <v>4.264972027</v>
      </c>
      <c r="AH430" s="148">
        <f t="shared" si="23"/>
        <v>4.20350671</v>
      </c>
      <c r="AI430" s="148">
        <f t="shared" si="23"/>
        <v>4.142041392</v>
      </c>
      <c r="AJ430" s="148">
        <f t="shared" si="23"/>
        <v>4.080576075</v>
      </c>
      <c r="AK430" s="148">
        <f t="shared" si="23"/>
        <v>4.019110758</v>
      </c>
      <c r="AL430" s="148">
        <f t="shared" si="23"/>
        <v>3.95764544</v>
      </c>
      <c r="AM430" s="148">
        <f t="shared" si="23"/>
        <v>3.896180123</v>
      </c>
      <c r="AN430" s="148">
        <f t="shared" si="23"/>
        <v>3.834714806</v>
      </c>
      <c r="AO430" s="148">
        <f t="shared" si="23"/>
        <v>3.773249489</v>
      </c>
      <c r="AP430" s="148">
        <f t="shared" si="23"/>
        <v>3.711784171</v>
      </c>
      <c r="AQ430" s="148">
        <f t="shared" si="23"/>
        <v>3.650318854</v>
      </c>
      <c r="AR430" s="148">
        <f t="shared" si="23"/>
        <v>3.588853537</v>
      </c>
      <c r="AS430" s="148">
        <f t="shared" si="23"/>
        <v>3.527388219</v>
      </c>
      <c r="AT430" s="148">
        <f t="shared" si="23"/>
        <v>3.465922902</v>
      </c>
      <c r="AU430" s="148">
        <f t="shared" si="23"/>
        <v>3.404457585</v>
      </c>
      <c r="AV430" s="148">
        <f t="shared" si="23"/>
        <v>3.342992267</v>
      </c>
      <c r="AW430" s="148">
        <f t="shared" si="23"/>
        <v>3.28152695</v>
      </c>
      <c r="AX430" s="148">
        <f t="shared" si="23"/>
        <v>3.220061633</v>
      </c>
      <c r="AY430" s="148">
        <f t="shared" si="23"/>
        <v>3.158596315</v>
      </c>
      <c r="AZ430" s="148">
        <f t="shared" si="23"/>
        <v>3.097130998</v>
      </c>
      <c r="BA430" s="155">
        <f>Inputs!$I$6</f>
        <v>3.035665681</v>
      </c>
    </row>
    <row r="431" ht="15.75" customHeight="1">
      <c r="A431" s="207" t="s">
        <v>387</v>
      </c>
      <c r="B431" s="150" t="s">
        <v>388</v>
      </c>
      <c r="C431" s="208">
        <f t="shared" ref="C431:AZ431" si="24">C428/(C425*0.00876)</f>
        <v>0.2727606223</v>
      </c>
      <c r="D431" s="208">
        <f t="shared" si="24"/>
        <v>0.2801775849</v>
      </c>
      <c r="E431" s="208">
        <f t="shared" si="24"/>
        <v>0.2162633784</v>
      </c>
      <c r="F431" s="208">
        <f t="shared" si="24"/>
        <v>0.1647323624</v>
      </c>
      <c r="G431" s="208">
        <f t="shared" si="24"/>
        <v>0.2114401165</v>
      </c>
      <c r="H431" s="208">
        <f t="shared" si="24"/>
        <v>0.2153948936</v>
      </c>
      <c r="I431" s="208">
        <f t="shared" si="24"/>
        <v>0.2387107077</v>
      </c>
      <c r="J431" s="208">
        <f t="shared" si="24"/>
        <v>0.2763066781</v>
      </c>
      <c r="K431" s="208">
        <f t="shared" si="24"/>
        <v>0.2709577195</v>
      </c>
      <c r="L431" s="208">
        <f t="shared" si="24"/>
        <v>0.2513681475</v>
      </c>
      <c r="M431" s="208">
        <f t="shared" si="24"/>
        <v>0.2211797086</v>
      </c>
      <c r="N431" s="208">
        <f t="shared" si="24"/>
        <v>0.1777587937</v>
      </c>
      <c r="O431" s="208">
        <f t="shared" si="24"/>
        <v>0.2182432727</v>
      </c>
      <c r="P431" s="208">
        <f t="shared" si="24"/>
        <v>0.2170742296</v>
      </c>
      <c r="Q431" s="208">
        <f t="shared" si="24"/>
        <v>0.2032935607</v>
      </c>
      <c r="R431" s="208">
        <f t="shared" si="24"/>
        <v>0.2410560746</v>
      </c>
      <c r="S431" s="208">
        <f t="shared" si="24"/>
        <v>0.248808951</v>
      </c>
      <c r="T431" s="208">
        <f t="shared" si="24"/>
        <v>0.2184447234</v>
      </c>
      <c r="U431" s="208">
        <f t="shared" si="24"/>
        <v>0.2752746843</v>
      </c>
      <c r="V431" s="208">
        <f t="shared" si="24"/>
        <v>0.2752746843</v>
      </c>
      <c r="W431" s="208">
        <f t="shared" si="24"/>
        <v>0.2752746843</v>
      </c>
      <c r="X431" s="208">
        <f t="shared" si="24"/>
        <v>0.2750969502</v>
      </c>
      <c r="Y431" s="208">
        <f t="shared" si="24"/>
        <v>0.2749152216</v>
      </c>
      <c r="Z431" s="208">
        <f t="shared" si="24"/>
        <v>0.2747293624</v>
      </c>
      <c r="AA431" s="208">
        <f t="shared" si="24"/>
        <v>0.2745392302</v>
      </c>
      <c r="AB431" s="208">
        <f t="shared" si="24"/>
        <v>0.2743446758</v>
      </c>
      <c r="AC431" s="208">
        <f t="shared" si="24"/>
        <v>0.2741455433</v>
      </c>
      <c r="AD431" s="208">
        <f t="shared" si="24"/>
        <v>0.2739416689</v>
      </c>
      <c r="AE431" s="208">
        <f t="shared" si="24"/>
        <v>0.2737328814</v>
      </c>
      <c r="AF431" s="208">
        <f t="shared" si="24"/>
        <v>0.273519001</v>
      </c>
      <c r="AG431" s="208">
        <f t="shared" si="24"/>
        <v>0.273299839</v>
      </c>
      <c r="AH431" s="208">
        <f t="shared" si="24"/>
        <v>0.2730751974</v>
      </c>
      <c r="AI431" s="208">
        <f t="shared" si="24"/>
        <v>0.272844868</v>
      </c>
      <c r="AJ431" s="208">
        <f t="shared" si="24"/>
        <v>0.2726086321</v>
      </c>
      <c r="AK431" s="208">
        <f t="shared" si="24"/>
        <v>0.2723662594</v>
      </c>
      <c r="AL431" s="208">
        <f t="shared" si="24"/>
        <v>0.2721175078</v>
      </c>
      <c r="AM431" s="208">
        <f t="shared" si="24"/>
        <v>0.271862122</v>
      </c>
      <c r="AN431" s="208">
        <f t="shared" si="24"/>
        <v>0.2715998331</v>
      </c>
      <c r="AO431" s="208">
        <f t="shared" si="24"/>
        <v>0.2713303574</v>
      </c>
      <c r="AP431" s="208">
        <f t="shared" si="24"/>
        <v>0.2710533952</v>
      </c>
      <c r="AQ431" s="208">
        <f t="shared" si="24"/>
        <v>0.2707686304</v>
      </c>
      <c r="AR431" s="208">
        <f t="shared" si="24"/>
        <v>0.2704757284</v>
      </c>
      <c r="AS431" s="208">
        <f t="shared" si="24"/>
        <v>0.2701743354</v>
      </c>
      <c r="AT431" s="208">
        <f t="shared" si="24"/>
        <v>0.2698640768</v>
      </c>
      <c r="AU431" s="208">
        <f t="shared" si="24"/>
        <v>0.2695445555</v>
      </c>
      <c r="AV431" s="208">
        <f t="shared" si="24"/>
        <v>0.2692153504</v>
      </c>
      <c r="AW431" s="208">
        <f t="shared" si="24"/>
        <v>0.2688760146</v>
      </c>
      <c r="AX431" s="208">
        <f t="shared" si="24"/>
        <v>0.2685260731</v>
      </c>
      <c r="AY431" s="208">
        <f t="shared" si="24"/>
        <v>0.2681650207</v>
      </c>
      <c r="AZ431" s="208">
        <f t="shared" si="24"/>
        <v>0.2677923199</v>
      </c>
      <c r="BA431" s="208">
        <f>if(BA425&gt;0, BA428/(BA425*0.00876), 0)</f>
        <v>0.2674073976</v>
      </c>
    </row>
    <row r="432" ht="15.75" customHeight="1">
      <c r="A432" s="209" t="s">
        <v>31</v>
      </c>
      <c r="B432" s="159" t="s">
        <v>351</v>
      </c>
      <c r="C432" s="160">
        <f>(C426*'Assumptions (NG)'!B25+C427*'Assumptions (NG)'!B28+if(C426&gt;0,C426*8760*(C429*10^6/(8760*C426)),0)*'Assumptions (NG)'!B26+if(C427&gt;0,C427*8760*(C430*10^6/(8760*C427)),0)*'Assumptions (NG)'!B29)/10^9</f>
        <v>0.1190127591</v>
      </c>
      <c r="D432" s="160">
        <f>(D426*'Assumptions (NG)'!C25+D427*'Assumptions (NG)'!C28+if(D426&gt;0,D426*8760*(D429*10^6/(8760*D426)),0)*'Assumptions (NG)'!C26+if(D427&gt;0,D427*8760*(D430*10^6/(8760*D427)),0)*'Assumptions (NG)'!C29)/10^9</f>
        <v>0.1351895266</v>
      </c>
      <c r="E432" s="160">
        <f>(E426*'Assumptions (NG)'!D25+E427*'Assumptions (NG)'!D28+if(E426&gt;0,E426*8760*(E429*10^6/(8760*E426)),0)*'Assumptions (NG)'!D26+if(E427&gt;0,E427*8760*(E430*10^6/(8760*E427)),0)*'Assumptions (NG)'!D29)/10^9</f>
        <v>0.1250914766</v>
      </c>
      <c r="F432" s="160">
        <f>(F426*'Assumptions (NG)'!E25+F427*'Assumptions (NG)'!E28+if(F426&gt;0,F426*8760*(F429*10^6/(8760*F426)),0)*'Assumptions (NG)'!E26+if(F427&gt;0,F427*8760*(F430*10^6/(8760*F427)),0)*'Assumptions (NG)'!E29)/10^9</f>
        <v>0.1487755196</v>
      </c>
      <c r="G432" s="160">
        <f>(G426*'Assumptions (NG)'!F25+G427*'Assumptions (NG)'!F28+if(G426&gt;0,G426*8760*(G429*10^6/(8760*G426)),0)*'Assumptions (NG)'!F26+if(G427&gt;0,G427*8760*(G430*10^6/(8760*G427)),0)*'Assumptions (NG)'!F29)/10^9</f>
        <v>0.1767065396</v>
      </c>
      <c r="H432" s="160">
        <f>(H426*'Assumptions (NG)'!G25+H427*'Assumptions (NG)'!G28+if(H426&gt;0,H426*8760*(H429*10^6/(8760*H426)),0)*'Assumptions (NG)'!G26+if(H427&gt;0,H427*8760*(H430*10^6/(8760*H427)),0)*'Assumptions (NG)'!G29)/10^9</f>
        <v>0.1881460031</v>
      </c>
      <c r="I432" s="160">
        <f>(I426*'Assumptions (NG)'!H25+I427*'Assumptions (NG)'!H28+if(I426&gt;0,I426*8760*(I429*10^6/(8760*I426)),0)*'Assumptions (NG)'!H26+if(I427&gt;0,I427*8760*(I430*10^6/(8760*I427)),0)*'Assumptions (NG)'!H29)/10^9</f>
        <v>0.2135069209</v>
      </c>
      <c r="J432" s="160">
        <f>(J426*'Assumptions (NG)'!I25+J427*'Assumptions (NG)'!I28+if(J426&gt;0,J426*8760*(J429*10^6/(8760*J426)),0)*'Assumptions (NG)'!I26+if(J427&gt;0,J427*8760*(J430*10^6/(8760*J427)),0)*'Assumptions (NG)'!I29)/10^9</f>
        <v>0.2400758076</v>
      </c>
      <c r="K432" s="160">
        <f>(K426*'Assumptions (NG)'!J25+K427*'Assumptions (NG)'!J28+if(K426&gt;0,K426*8760*(K429*10^6/(8760*K426)),0)*'Assumptions (NG)'!J26+if(K427&gt;0,K427*8760*(K430*10^6/(8760*K427)),0)*'Assumptions (NG)'!J29)/10^9</f>
        <v>0.2571792305</v>
      </c>
      <c r="L432" s="160">
        <f>(L426*'Assumptions (NG)'!K25+L427*'Assumptions (NG)'!K28+if(L426&gt;0,L426*8760*(L429*10^6/(8760*L426)),0)*'Assumptions (NG)'!K26+if(L427&gt;0,L427*8760*(L430*10^6/(8760*L427)),0)*'Assumptions (NG)'!K29)/10^9</f>
        <v>0.258476912</v>
      </c>
      <c r="M432" s="160">
        <f>(M426*'Assumptions (NG)'!L25+M427*'Assumptions (NG)'!L28+if(M426&gt;0,M426*8760*(M429*10^6/(8760*M426)),0)*'Assumptions (NG)'!L26+if(M427&gt;0,M427*8760*(M430*10^6/(8760*M427)),0)*'Assumptions (NG)'!L29)/10^9</f>
        <v>0.2498249155</v>
      </c>
      <c r="N432" s="160">
        <f>(N426*'Assumptions (NG)'!M25+N427*'Assumptions (NG)'!M28+if(N426&gt;0,N426*8760*(N429*10^6/(8760*N426)),0)*'Assumptions (NG)'!M26+if(N427&gt;0,N427*8760*(N430*10^6/(8760*N427)),0)*'Assumptions (NG)'!M29)/10^9</f>
        <v>0.2421995913</v>
      </c>
      <c r="O432" s="160">
        <f>(O426*'Assumptions (NG)'!N25+O427*'Assumptions (NG)'!N28+if(O426&gt;0,O426*8760*(O429*10^6/(8760*O426)),0)*'Assumptions (NG)'!N26+if(O427&gt;0,O427*8760*(O430*10^6/(8760*O427)),0)*'Assumptions (NG)'!N29)/10^9</f>
        <v>0.2659592324</v>
      </c>
      <c r="P432" s="160">
        <f>(P426*'Assumptions (NG)'!O25+P427*'Assumptions (NG)'!O28+if(P426&gt;0,P426*8760*(P429*10^6/(8760*P426)),0)*'Assumptions (NG)'!O26+if(P427&gt;0,P427*8760*(P430*10^6/(8760*P427)),0)*'Assumptions (NG)'!O29)/10^9</f>
        <v>0.2659434596</v>
      </c>
      <c r="Q432" s="160">
        <f>(Q426*'Assumptions (NG)'!P25+Q427*'Assumptions (NG)'!P28+if(Q426&gt;0,Q426*8760*(Q429*10^6/(8760*Q426)),0)*'Assumptions (NG)'!P26+if(Q427&gt;0,Q427*8760*(Q430*10^6/(8760*Q427)),0)*'Assumptions (NG)'!P29)/10^9</f>
        <v>0.2622449743</v>
      </c>
      <c r="R432" s="160">
        <f>(R426*'Assumptions (NG)'!Q25+R427*'Assumptions (NG)'!Q28+if(R426&gt;0,R426*8760*(R429*10^6/(8760*R426)),0)*'Assumptions (NG)'!Q26+if(R427&gt;0,R427*8760*(R430*10^6/(8760*R427)),0)*'Assumptions (NG)'!Q29)/10^9</f>
        <v>0.2894424975</v>
      </c>
      <c r="S432" s="160">
        <f>(S426*'Assumptions (NG)'!R25+S427*'Assumptions (NG)'!R28+if(S426&gt;0,S426*8760*(S429*10^6/(8760*S426)),0)*'Assumptions (NG)'!R26+if(S427&gt;0,S427*8760*(S430*10^6/(8760*S427)),0)*'Assumptions (NG)'!R29)/10^9</f>
        <v>0.2956999459</v>
      </c>
      <c r="T432" s="160">
        <f>(T426*'Assumptions (NG)'!S25+T427*'Assumptions (NG)'!S28+if(T426&gt;0,T426*8760*(T429*10^6/(8760*T426)),0)*'Assumptions (NG)'!S26+if(T427&gt;0,T427*8760*(T430*10^6/(8760*T427)),0)*'Assumptions (NG)'!S29)/10^9</f>
        <v>0.2769736015</v>
      </c>
      <c r="U432" s="160">
        <f>(U426*'Assumptions (NG)'!T25+U427*'Assumptions (NG)'!T28+if(U426&gt;0,U426*8760*(U429*10^6/(8760*U426)),0)*'Assumptions (NG)'!T26+if(U427&gt;0,U427*8760*(U430*10^6/(8760*U427)),0)*'Assumptions (NG)'!T29)/10^9</f>
        <v>0.3155653683</v>
      </c>
      <c r="V432" s="160">
        <f>(V426*'Assumptions (NG)'!U25+V427*'Assumptions (NG)'!U28+if(V426&gt;0,V426*8760*(V429*10^6/(8760*V426)),0)*'Assumptions (NG)'!U26+if(V427&gt;0,V427*8760*(V430*10^6/(8760*V427)),0)*'Assumptions (NG)'!U29)/10^9</f>
        <v>0.3187624695</v>
      </c>
      <c r="W432" s="160">
        <f>(W426*'Assumptions (NG)'!V25+W427*'Assumptions (NG)'!V28+if(W426&gt;0,W426*8760*(W429*10^6/(8760*W426)),0)*'Assumptions (NG)'!V26+if(W427&gt;0,W427*8760*(W430*10^6/(8760*W427)),0)*'Assumptions (NG)'!V29)/10^9</f>
        <v>0.3243070995</v>
      </c>
      <c r="X432" s="160">
        <f>(X426*'Assumptions (NG)'!W25+X427*'Assumptions (NG)'!W28+if(X426&gt;0,X426*8760*(X429*10^6/(8760*X426)),0)*'Assumptions (NG)'!W26+if(X427&gt;0,X427*8760*(X430*10^6/(8760*X427)),0)*'Assumptions (NG)'!W29)/10^9</f>
        <v>0.3259514215</v>
      </c>
      <c r="Y432" s="160">
        <f>(Y426*'Assumptions (NG)'!X25+Y427*'Assumptions (NG)'!X28+if(Y426&gt;0,Y426*8760*(Y429*10^6/(8760*Y426)),0)*'Assumptions (NG)'!X26+if(Y427&gt;0,Y427*8760*(Y430*10^6/(8760*Y427)),0)*'Assumptions (NG)'!X29)/10^9</f>
        <v>0.3275548246</v>
      </c>
      <c r="Z432" s="160">
        <f>(Z426*'Assumptions (NG)'!Y25+Z427*'Assumptions (NG)'!Y28+if(Z426&gt;0,Z426*8760*(Z429*10^6/(8760*Z426)),0)*'Assumptions (NG)'!Y26+if(Z427&gt;0,Z427*8760*(Z430*10^6/(8760*Z427)),0)*'Assumptions (NG)'!Y29)/10^9</f>
        <v>0.3291153881</v>
      </c>
      <c r="AA432" s="160">
        <f>(AA426*'Assumptions (NG)'!Z25+AA427*'Assumptions (NG)'!Z28+if(AA426&gt;0,AA426*8760*(AA429*10^6/(8760*AA426)),0)*'Assumptions (NG)'!Z26+if(AA427&gt;0,AA427*8760*(AA430*10^6/(8760*AA427)),0)*'Assumptions (NG)'!Z29)/10^9</f>
        <v>0.3306311363</v>
      </c>
      <c r="AB432" s="160">
        <f>(AB426*'Assumptions (NG)'!AA25+AB427*'Assumptions (NG)'!AA28+if(AB426&gt;0,AB426*8760*(AB429*10^6/(8760*AB426)),0)*'Assumptions (NG)'!AA26+if(AB427&gt;0,AB427*8760*(AB430*10^6/(8760*AB427)),0)*'Assumptions (NG)'!AA29)/10^9</f>
        <v>0.3321000381</v>
      </c>
      <c r="AC432" s="160">
        <f>(AC426*'Assumptions (NG)'!AB25+AC427*'Assumptions (NG)'!AB28+if(AC426&gt;0,AC426*8760*(AC429*10^6/(8760*AC426)),0)*'Assumptions (NG)'!AB26+if(AC427&gt;0,AC427*8760*(AC430*10^6/(8760*AC427)),0)*'Assumptions (NG)'!AB29)/10^9</f>
        <v>0.3335200052</v>
      </c>
      <c r="AD432" s="160">
        <f>(AD426*'Assumptions (NG)'!AC25+AD427*'Assumptions (NG)'!AC28+if(AD426&gt;0,AD426*8760*(AD429*10^6/(8760*AD426)),0)*'Assumptions (NG)'!AC26+if(AD427&gt;0,AD427*8760*(AD430*10^6/(8760*AD427)),0)*'Assumptions (NG)'!AC29)/10^9</f>
        <v>0.3348888907</v>
      </c>
      <c r="AE432" s="160">
        <f>(AE426*'Assumptions (NG)'!AD25+AE427*'Assumptions (NG)'!AD28+if(AE426&gt;0,AE426*8760*(AE429*10^6/(8760*AE426)),0)*'Assumptions (NG)'!AD26+if(AE427&gt;0,AE427*8760*(AE430*10^6/(8760*AE427)),0)*'Assumptions (NG)'!AD29)/10^9</f>
        <v>0.3362044881</v>
      </c>
      <c r="AF432" s="160">
        <f>(AF426*'Assumptions (NG)'!AE25+AF427*'Assumptions (NG)'!AE28+if(AF426&gt;0,AF426*8760*(AF429*10^6/(8760*AF426)),0)*'Assumptions (NG)'!AE26+if(AF427&gt;0,AF427*8760*(AF430*10^6/(8760*AF427)),0)*'Assumptions (NG)'!AE29)/10^9</f>
        <v>0.3374645292</v>
      </c>
      <c r="AG432" s="160">
        <f>(AG426*'Assumptions (NG)'!AF25+AG427*'Assumptions (NG)'!AF28+if(AG426&gt;0,AG426*8760*(AG429*10^6/(8760*AG426)),0)*'Assumptions (NG)'!AF26+if(AG427&gt;0,AG427*8760*(AG430*10^6/(8760*AG427)),0)*'Assumptions (NG)'!AF29)/10^9</f>
        <v>0.3386666834</v>
      </c>
      <c r="AH432" s="160">
        <f>(AH426*'Assumptions (NG)'!AG25+AH427*'Assumptions (NG)'!AG28+if(AH426&gt;0,AH426*8760*(AH429*10^6/(8760*AH426)),0)*'Assumptions (NG)'!AG26+if(AH427&gt;0,AH427*8760*(AH430*10^6/(8760*AH427)),0)*'Assumptions (NG)'!AG29)/10^9</f>
        <v>0.3398085556</v>
      </c>
      <c r="AI432" s="160">
        <f>(AI426*'Assumptions (NG)'!AH25+AI427*'Assumptions (NG)'!AH28+if(AI426&gt;0,AI426*8760*(AI429*10^6/(8760*AI426)),0)*'Assumptions (NG)'!AH26+if(AI427&gt;0,AI427*8760*(AI430*10^6/(8760*AI427)),0)*'Assumptions (NG)'!AH29)/10^9</f>
        <v>0.340887685</v>
      </c>
      <c r="AJ432" s="160">
        <f>(AJ426*'Assumptions (NG)'!AI25+AJ427*'Assumptions (NG)'!AI28+if(AJ426&gt;0,AJ426*8760*(AJ429*10^6/(8760*AJ426)),0)*'Assumptions (NG)'!AI26+if(AJ427&gt;0,AJ427*8760*(AJ430*10^6/(8760*AJ427)),0)*'Assumptions (NG)'!AI29)/10^9</f>
        <v>0.3419015434</v>
      </c>
      <c r="AK432" s="160">
        <f>(AK426*'Assumptions (NG)'!AJ25+AK427*'Assumptions (NG)'!AJ28+if(AK426&gt;0,AK426*8760*(AK429*10^6/(8760*AK426)),0)*'Assumptions (NG)'!AJ26+if(AK427&gt;0,AK427*8760*(AK430*10^6/(8760*AK427)),0)*'Assumptions (NG)'!AJ29)/10^9</f>
        <v>0.3428475335</v>
      </c>
      <c r="AL432" s="160">
        <f>(AL426*'Assumptions (NG)'!AK25+AL427*'Assumptions (NG)'!AK28+if(AL426&gt;0,AL426*8760*(AL429*10^6/(8760*AL426)),0)*'Assumptions (NG)'!AK26+if(AL427&gt;0,AL427*8760*(AL430*10^6/(8760*AL427)),0)*'Assumptions (NG)'!AK29)/10^9</f>
        <v>0.3437229876</v>
      </c>
      <c r="AM432" s="160">
        <f>(AM426*'Assumptions (NG)'!AL25+AM427*'Assumptions (NG)'!AL28+if(AM426&gt;0,AM426*8760*(AM429*10^6/(8760*AM426)),0)*'Assumptions (NG)'!AL26+if(AM427&gt;0,AM427*8760*(AM430*10^6/(8760*AM427)),0)*'Assumptions (NG)'!AL29)/10^9</f>
        <v>0.3445251657</v>
      </c>
      <c r="AN432" s="160">
        <f>(AN426*'Assumptions (NG)'!AM25+AN427*'Assumptions (NG)'!AM28+if(AN426&gt;0,AN426*8760*(AN429*10^6/(8760*AN426)),0)*'Assumptions (NG)'!AM26+if(AN427&gt;0,AN427*8760*(AN430*10^6/(8760*AN427)),0)*'Assumptions (NG)'!AM29)/10^9</f>
        <v>0.3452512536</v>
      </c>
      <c r="AO432" s="160">
        <f>(AO426*'Assumptions (NG)'!AN25+AO427*'Assumptions (NG)'!AN28+if(AO426&gt;0,AO426*8760*(AO429*10^6/(8760*AO426)),0)*'Assumptions (NG)'!AN26+if(AO427&gt;0,AO427*8760*(AO430*10^6/(8760*AO427)),0)*'Assumptions (NG)'!AN29)/10^9</f>
        <v>0.3458983617</v>
      </c>
      <c r="AP432" s="160">
        <f>(AP426*'Assumptions (NG)'!AO25+AP427*'Assumptions (NG)'!AO28+if(AP426&gt;0,AP426*8760*(AP429*10^6/(8760*AP426)),0)*'Assumptions (NG)'!AO26+if(AP427&gt;0,AP427*8760*(AP430*10^6/(8760*AP427)),0)*'Assumptions (NG)'!AO29)/10^9</f>
        <v>0.3464635227</v>
      </c>
      <c r="AQ432" s="160">
        <f>(AQ426*'Assumptions (NG)'!AP25+AQ427*'Assumptions (NG)'!AP28+if(AQ426&gt;0,AQ426*8760*(AQ429*10^6/(8760*AQ426)),0)*'Assumptions (NG)'!AP26+if(AQ427&gt;0,AQ427*8760*(AQ430*10^6/(8760*AQ427)),0)*'Assumptions (NG)'!AP29)/10^9</f>
        <v>0.3469436899</v>
      </c>
      <c r="AR432" s="160">
        <f>(AR426*'Assumptions (NG)'!AQ25+AR427*'Assumptions (NG)'!AQ28+if(AR426&gt;0,AR426*8760*(AR429*10^6/(8760*AR426)),0)*'Assumptions (NG)'!AQ26+if(AR427&gt;0,AR427*8760*(AR430*10^6/(8760*AR427)),0)*'Assumptions (NG)'!AQ29)/10^9</f>
        <v>0.3473357356</v>
      </c>
      <c r="AS432" s="160">
        <f>(AS426*'Assumptions (NG)'!AR25+AS427*'Assumptions (NG)'!AR28+if(AS426&gt;0,AS426*8760*(AS429*10^6/(8760*AS426)),0)*'Assumptions (NG)'!AR26+if(AS427&gt;0,AS427*8760*(AS430*10^6/(8760*AS427)),0)*'Assumptions (NG)'!AR29)/10^9</f>
        <v>0.3476364488</v>
      </c>
      <c r="AT432" s="160">
        <f>(AT426*'Assumptions (NG)'!AS25+AT427*'Assumptions (NG)'!AS28+if(AT426&gt;0,AT426*8760*(AT429*10^6/(8760*AT426)),0)*'Assumptions (NG)'!AS26+if(AT427&gt;0,AT427*8760*(AT430*10^6/(8760*AT427)),0)*'Assumptions (NG)'!AS29)/10^9</f>
        <v>0.3478425336</v>
      </c>
      <c r="AU432" s="160">
        <f>(AU426*'Assumptions (NG)'!AT25+AU427*'Assumptions (NG)'!AT28+if(AU426&gt;0,AU426*8760*(AU429*10^6/(8760*AU426)),0)*'Assumptions (NG)'!AT26+if(AU427&gt;0,AU427*8760*(AU430*10^6/(8760*AU427)),0)*'Assumptions (NG)'!AT29)/10^9</f>
        <v>0.3479506072</v>
      </c>
      <c r="AV432" s="160">
        <f>(AV426*'Assumptions (NG)'!AU25+AV427*'Assumptions (NG)'!AU28+if(AV426&gt;0,AV426*8760*(AV429*10^6/(8760*AV426)),0)*'Assumptions (NG)'!AU26+if(AV427&gt;0,AV427*8760*(AV430*10^6/(8760*AV427)),0)*'Assumptions (NG)'!AU29)/10^9</f>
        <v>0.3479571973</v>
      </c>
      <c r="AW432" s="160">
        <f>(AW426*'Assumptions (NG)'!AV25+AW427*'Assumptions (NG)'!AV28+if(AW426&gt;0,AW426*8760*(AW429*10^6/(8760*AW426)),0)*'Assumptions (NG)'!AV26+if(AW427&gt;0,AW427*8760*(AW430*10^6/(8760*AW427)),0)*'Assumptions (NG)'!AV29)/10^9</f>
        <v>0.347858741</v>
      </c>
      <c r="AX432" s="160">
        <f>(AX426*'Assumptions (NG)'!AW25+AX427*'Assumptions (NG)'!AW28+if(AX426&gt;0,AX426*8760*(AX429*10^6/(8760*AX426)),0)*'Assumptions (NG)'!AW26+if(AX427&gt;0,AX427*8760*(AX430*10^6/(8760*AX427)),0)*'Assumptions (NG)'!AW29)/10^9</f>
        <v>0.3476515818</v>
      </c>
      <c r="AY432" s="160">
        <f>(AY426*'Assumptions (NG)'!AX25+AY427*'Assumptions (NG)'!AX28+if(AY426&gt;0,AY426*8760*(AY429*10^6/(8760*AY426)),0)*'Assumptions (NG)'!AX26+if(AY427&gt;0,AY427*8760*(AY430*10^6/(8760*AY427)),0)*'Assumptions (NG)'!AX29)/10^9</f>
        <v>0.3473319679</v>
      </c>
      <c r="AZ432" s="160">
        <f>(AZ426*'Assumptions (NG)'!AY25+AZ427*'Assumptions (NG)'!AY28+if(AZ426&gt;0,AZ426*8760*(AZ429*10^6/(8760*AZ426)),0)*'Assumptions (NG)'!AY26+if(AZ427&gt;0,AZ427*8760*(AZ430*10^6/(8760*AZ427)),0)*'Assumptions (NG)'!AY29)/10^9</f>
        <v>0.3468960498</v>
      </c>
      <c r="BA432" s="160">
        <f>(BA426*'Assumptions (NG)'!AZ25+BA427*'Assumptions (NG)'!AZ28+if(BA426&gt;0,BA426*8760*(BA429*10^6/(8760*BA426)),0)*'Assumptions (NG)'!AZ26+if(BA427&gt;0,BA427*8760*(BA430*10^6/(8760*BA427)),0)*'Assumptions (NG)'!AZ29)/10^9</f>
        <v>0.3463398782</v>
      </c>
    </row>
    <row r="433" ht="15.75" customHeight="1">
      <c r="A433" s="207" t="s">
        <v>389</v>
      </c>
      <c r="B433" s="150" t="s">
        <v>390</v>
      </c>
      <c r="C433" s="210">
        <f t="shared" ref="C433:AZ433" si="25">1000*C434/C428</f>
        <v>10.79985072</v>
      </c>
      <c r="D433" s="210">
        <f t="shared" si="25"/>
        <v>9.93625366</v>
      </c>
      <c r="E433" s="210">
        <f t="shared" si="25"/>
        <v>8.385387168</v>
      </c>
      <c r="F433" s="210">
        <f t="shared" si="25"/>
        <v>7.9825</v>
      </c>
      <c r="G433" s="210">
        <f t="shared" si="25"/>
        <v>7.9825</v>
      </c>
      <c r="H433" s="210">
        <f t="shared" si="25"/>
        <v>7.9825</v>
      </c>
      <c r="I433" s="210">
        <f t="shared" si="25"/>
        <v>7.9825</v>
      </c>
      <c r="J433" s="210">
        <f t="shared" si="25"/>
        <v>7.9825</v>
      </c>
      <c r="K433" s="210">
        <f t="shared" si="25"/>
        <v>8.0354</v>
      </c>
      <c r="L433" s="210">
        <f t="shared" si="25"/>
        <v>8.0005</v>
      </c>
      <c r="M433" s="210">
        <f t="shared" si="25"/>
        <v>8.0161</v>
      </c>
      <c r="N433" s="210">
        <f t="shared" si="25"/>
        <v>7.9996</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7.376402658</v>
      </c>
      <c r="Y433" s="210">
        <f t="shared" si="25"/>
        <v>7.219170923</v>
      </c>
      <c r="Z433" s="210">
        <f t="shared" si="25"/>
        <v>7.06195536</v>
      </c>
      <c r="AA433" s="210">
        <f t="shared" si="25"/>
        <v>6.90475656</v>
      </c>
      <c r="AB433" s="210">
        <f t="shared" si="25"/>
        <v>6.747575144</v>
      </c>
      <c r="AC433" s="210">
        <f t="shared" si="25"/>
        <v>6.590411765</v>
      </c>
      <c r="AD433" s="210">
        <f t="shared" si="25"/>
        <v>6.433267107</v>
      </c>
      <c r="AE433" s="210">
        <f t="shared" si="25"/>
        <v>6.432994158</v>
      </c>
      <c r="AF433" s="210">
        <f t="shared" si="25"/>
        <v>6.43271412</v>
      </c>
      <c r="AG433" s="210">
        <f t="shared" si="25"/>
        <v>6.432426711</v>
      </c>
      <c r="AH433" s="210">
        <f t="shared" si="25"/>
        <v>6.432131638</v>
      </c>
      <c r="AI433" s="210">
        <f t="shared" si="25"/>
        <v>6.43182859</v>
      </c>
      <c r="AJ433" s="210">
        <f t="shared" si="25"/>
        <v>6.431517238</v>
      </c>
      <c r="AK433" s="210">
        <f t="shared" si="25"/>
        <v>6.431197236</v>
      </c>
      <c r="AL433" s="210">
        <f t="shared" si="25"/>
        <v>6.43086822</v>
      </c>
      <c r="AM433" s="210">
        <f t="shared" si="25"/>
        <v>6.430529803</v>
      </c>
      <c r="AN433" s="210">
        <f t="shared" si="25"/>
        <v>6.430181576</v>
      </c>
      <c r="AO433" s="210">
        <f t="shared" si="25"/>
        <v>6.429823106</v>
      </c>
      <c r="AP433" s="210">
        <f t="shared" si="25"/>
        <v>6.429453934</v>
      </c>
      <c r="AQ433" s="210">
        <f t="shared" si="25"/>
        <v>6.429073575</v>
      </c>
      <c r="AR433" s="210">
        <f t="shared" si="25"/>
        <v>6.428681511</v>
      </c>
      <c r="AS433" s="210">
        <f t="shared" si="25"/>
        <v>6.428277194</v>
      </c>
      <c r="AT433" s="210">
        <f t="shared" si="25"/>
        <v>6.427860041</v>
      </c>
      <c r="AU433" s="210">
        <f t="shared" si="25"/>
        <v>6.427429429</v>
      </c>
      <c r="AV433" s="210">
        <f t="shared" si="25"/>
        <v>6.426984699</v>
      </c>
      <c r="AW433" s="210">
        <f t="shared" si="25"/>
        <v>6.426525142</v>
      </c>
      <c r="AX433" s="210">
        <f t="shared" si="25"/>
        <v>6.426050006</v>
      </c>
      <c r="AY433" s="210">
        <f t="shared" si="25"/>
        <v>6.425558484</v>
      </c>
      <c r="AZ433" s="210">
        <f t="shared" si="25"/>
        <v>6.425049715</v>
      </c>
      <c r="BA433" s="210">
        <f>if(BA428&gt;0,1000*BA434/BA428,0)</f>
        <v>6.424522773</v>
      </c>
    </row>
    <row r="434" ht="15.75" customHeight="1">
      <c r="A434" s="207" t="s">
        <v>391</v>
      </c>
      <c r="B434" s="150" t="s">
        <v>392</v>
      </c>
      <c r="C434" s="211">
        <f>(C429*10^6*'Assumptions (NG)'!B32+C430*10^6*'Assumptions (NG)'!B33)/10^9</f>
        <v>0.1444278941</v>
      </c>
      <c r="D434" s="211">
        <f>(D429*10^6*'Assumptions (NG)'!C32+D430*10^6*'Assumptions (NG)'!C33)/10^9</f>
        <v>0.1764626187</v>
      </c>
      <c r="E434" s="211">
        <f>(E429*10^6*'Assumptions (NG)'!D32+E430*10^6*'Assumptions (NG)'!D33)/10^9</f>
        <v>0.1738689401</v>
      </c>
      <c r="F434" s="211">
        <f>(F429*10^6*'Assumptions (NG)'!E32+F430*10^6*'Assumptions (NG)'!E33)/10^9</f>
        <v>0.1792178694</v>
      </c>
      <c r="G434" s="211">
        <f>(G429*10^6*'Assumptions (NG)'!F32+G430*10^6*'Assumptions (NG)'!F33)/10^9</f>
        <v>0.2495139277</v>
      </c>
      <c r="H434" s="211">
        <f>(H429*10^6*'Assumptions (NG)'!G32+H430*10^6*'Assumptions (NG)'!G33)/10^9</f>
        <v>0.26406292</v>
      </c>
      <c r="I434" s="211">
        <f>(I429*10^6*'Assumptions (NG)'!H32+I430*10^6*'Assumptions (NG)'!H33)/10^9</f>
        <v>0.3093908917</v>
      </c>
      <c r="J434" s="211">
        <f>(J429*10^6*'Assumptions (NG)'!I32+J430*10^6*'Assumptions (NG)'!I33)/10^9</f>
        <v>0.3602440386</v>
      </c>
      <c r="K434" s="211">
        <f>(K429*10^6*'Assumptions (NG)'!J32+K430*10^6*'Assumptions (NG)'!J33)/10^9</f>
        <v>0.3759637986</v>
      </c>
      <c r="L434" s="211">
        <f>(L429*10^6*'Assumptions (NG)'!K32+L430*10^6*'Assumptions (NG)'!K33)/10^9</f>
        <v>0.3472236441</v>
      </c>
      <c r="M434" s="211">
        <f>(M429*10^6*'Assumptions (NG)'!L32+M430*10^6*'Assumptions (NG)'!L33)/10^9</f>
        <v>0.3061190272</v>
      </c>
      <c r="N434" s="211">
        <f>(N429*10^6*'Assumptions (NG)'!M32+N430*10^6*'Assumptions (NG)'!M33)/10^9</f>
        <v>0.2545367445</v>
      </c>
      <c r="O434" s="211">
        <f>(O429*10^6*'Assumptions (NG)'!N32+O430*10^6*'Assumptions (NG)'!N33)/10^9</f>
        <v>0.3128853278</v>
      </c>
      <c r="P434" s="211">
        <f>(P429*10^6*'Assumptions (NG)'!O32+P430*10^6*'Assumptions (NG)'!O33)/10^9</f>
        <v>0.3107248713</v>
      </c>
      <c r="Q434" s="211">
        <f>(Q429*10^6*'Assumptions (NG)'!P32+Q430*10^6*'Assumptions (NG)'!P33)/10^9</f>
        <v>0.2908268061</v>
      </c>
      <c r="R434" s="211">
        <f>(R429*10^6*'Assumptions (NG)'!Q32+R430*10^6*'Assumptions (NG)'!Q33)/10^9</f>
        <v>0.345021336</v>
      </c>
      <c r="S434" s="211">
        <f>(S429*10^6*'Assumptions (NG)'!R32+S430*10^6*'Assumptions (NG)'!R33)/10^9</f>
        <v>0.353484839</v>
      </c>
      <c r="T434" s="211">
        <f>(T429*10^6*'Assumptions (NG)'!S32+T430*10^6*'Assumptions (NG)'!S33)/10^9</f>
        <v>0.3099530826</v>
      </c>
      <c r="U434" s="211">
        <f>(U429*10^6*'Assumptions (NG)'!T32+U430*10^6*'Assumptions (NG)'!T33)/10^9</f>
        <v>0.3829310274</v>
      </c>
      <c r="V434" s="211">
        <f>(V429*10^6*'Assumptions (NG)'!U32+V430*10^6*'Assumptions (NG)'!U33)/10^9</f>
        <v>0.3752724556</v>
      </c>
      <c r="W434" s="211">
        <f>(W429*10^6*'Assumptions (NG)'!V32+W430*10^6*'Assumptions (NG)'!V33)/10^9</f>
        <v>0.3676138839</v>
      </c>
      <c r="X434" s="211">
        <f>(X429*10^6*'Assumptions (NG)'!W32+X430*10^6*'Assumptions (NG)'!W33)/10^9</f>
        <v>0.3557551815</v>
      </c>
      <c r="Y434" s="211">
        <f>(Y429*10^6*'Assumptions (NG)'!X32+Y430*10^6*'Assumptions (NG)'!X33)/10^9</f>
        <v>0.3440756779</v>
      </c>
      <c r="Z434" s="211">
        <f>(Z429*10^6*'Assumptions (NG)'!Y32+Z430*10^6*'Assumptions (NG)'!Y33)/10^9</f>
        <v>0.3325753732</v>
      </c>
      <c r="AA434" s="211">
        <f>(AA429*10^6*'Assumptions (NG)'!Z32+AA430*10^6*'Assumptions (NG)'!Z33)/10^9</f>
        <v>0.3212542673</v>
      </c>
      <c r="AB434" s="211">
        <f>(AB429*10^6*'Assumptions (NG)'!AA32+AB430*10^6*'Assumptions (NG)'!AA33)/10^9</f>
        <v>0.3101123603</v>
      </c>
      <c r="AC434" s="211">
        <f>(AC429*10^6*'Assumptions (NG)'!AB32+AC430*10^6*'Assumptions (NG)'!AB33)/10^9</f>
        <v>0.2991496521</v>
      </c>
      <c r="AD434" s="211">
        <f>(AD429*10^6*'Assumptions (NG)'!AC32+AD430*10^6*'Assumptions (NG)'!AC33)/10^9</f>
        <v>0.2883661428</v>
      </c>
      <c r="AE434" s="211">
        <f>(AE429*10^6*'Assumptions (NG)'!AD32+AE430*10^6*'Assumptions (NG)'!AD33)/10^9</f>
        <v>0.2847036087</v>
      </c>
      <c r="AF434" s="211">
        <f>(AF429*10^6*'Assumptions (NG)'!AE32+AF430*10^6*'Assumptions (NG)'!AE33)/10^9</f>
        <v>0.2810410746</v>
      </c>
      <c r="AG434" s="211">
        <f>(AG429*10^6*'Assumptions (NG)'!AF32+AG430*10^6*'Assumptions (NG)'!AF33)/10^9</f>
        <v>0.2773785404</v>
      </c>
      <c r="AH434" s="211">
        <f>(AH429*10^6*'Assumptions (NG)'!AG32+AH430*10^6*'Assumptions (NG)'!AG33)/10^9</f>
        <v>0.2737160063</v>
      </c>
      <c r="AI434" s="211">
        <f>(AI429*10^6*'Assumptions (NG)'!AH32+AI430*10^6*'Assumptions (NG)'!AH33)/10^9</f>
        <v>0.2700534722</v>
      </c>
      <c r="AJ434" s="211">
        <f>(AJ429*10^6*'Assumptions (NG)'!AI32+AJ430*10^6*'Assumptions (NG)'!AI33)/10^9</f>
        <v>0.2663909381</v>
      </c>
      <c r="AK434" s="211">
        <f>(AK429*10^6*'Assumptions (NG)'!AJ32+AK430*10^6*'Assumptions (NG)'!AJ33)/10^9</f>
        <v>0.262728404</v>
      </c>
      <c r="AL434" s="211">
        <f>(AL429*10^6*'Assumptions (NG)'!AK32+AL430*10^6*'Assumptions (NG)'!AK33)/10^9</f>
        <v>0.2590658698</v>
      </c>
      <c r="AM434" s="211">
        <f>(AM429*10^6*'Assumptions (NG)'!AL32+AM430*10^6*'Assumptions (NG)'!AL33)/10^9</f>
        <v>0.2554033357</v>
      </c>
      <c r="AN434" s="211">
        <f>(AN429*10^6*'Assumptions (NG)'!AM32+AN430*10^6*'Assumptions (NG)'!AM33)/10^9</f>
        <v>0.2517408016</v>
      </c>
      <c r="AO434" s="211">
        <f>(AO429*10^6*'Assumptions (NG)'!AN32+AO430*10^6*'Assumptions (NG)'!AN33)/10^9</f>
        <v>0.2480782675</v>
      </c>
      <c r="AP434" s="211">
        <f>(AP429*10^6*'Assumptions (NG)'!AO32+AP430*10^6*'Assumptions (NG)'!AO33)/10^9</f>
        <v>0.2444157334</v>
      </c>
      <c r="AQ434" s="211">
        <f>(AQ429*10^6*'Assumptions (NG)'!AP32+AQ430*10^6*'Assumptions (NG)'!AP33)/10^9</f>
        <v>0.2407531992</v>
      </c>
      <c r="AR434" s="211">
        <f>(AR429*10^6*'Assumptions (NG)'!AQ32+AR430*10^6*'Assumptions (NG)'!AQ33)/10^9</f>
        <v>0.2370906651</v>
      </c>
      <c r="AS434" s="211">
        <f>(AS429*10^6*'Assumptions (NG)'!AR32+AS430*10^6*'Assumptions (NG)'!AR33)/10^9</f>
        <v>0.233428131</v>
      </c>
      <c r="AT434" s="211">
        <f>(AT429*10^6*'Assumptions (NG)'!AS32+AT430*10^6*'Assumptions (NG)'!AS33)/10^9</f>
        <v>0.2297655969</v>
      </c>
      <c r="AU434" s="211">
        <f>(AU429*10^6*'Assumptions (NG)'!AT32+AU430*10^6*'Assumptions (NG)'!AT33)/10^9</f>
        <v>0.2261030628</v>
      </c>
      <c r="AV434" s="211">
        <f>(AV429*10^6*'Assumptions (NG)'!AU32+AV430*10^6*'Assumptions (NG)'!AU33)/10^9</f>
        <v>0.2224405287</v>
      </c>
      <c r="AW434" s="211">
        <f>(AW429*10^6*'Assumptions (NG)'!AV32+AW430*10^6*'Assumptions (NG)'!AV33)/10^9</f>
        <v>0.2187779945</v>
      </c>
      <c r="AX434" s="211">
        <f>(AX429*10^6*'Assumptions (NG)'!AW32+AX430*10^6*'Assumptions (NG)'!AW33)/10^9</f>
        <v>0.2151154604</v>
      </c>
      <c r="AY434" s="211">
        <f>(AY429*10^6*'Assumptions (NG)'!AX32+AY430*10^6*'Assumptions (NG)'!AX33)/10^9</f>
        <v>0.2114529263</v>
      </c>
      <c r="AZ434" s="211">
        <f>(AZ429*10^6*'Assumptions (NG)'!AY32+AZ430*10^6*'Assumptions (NG)'!AY33)/10^9</f>
        <v>0.2077903922</v>
      </c>
      <c r="BA434" s="211">
        <f>(BA429*10^6*'Assumptions (NG)'!AZ32+BA430*10^6*'Assumptions (NG)'!AZ33)/10^9</f>
        <v>0.2041278581</v>
      </c>
    </row>
    <row r="435" ht="15.75" customHeight="1">
      <c r="A435" s="209" t="s">
        <v>34</v>
      </c>
      <c r="B435" s="159" t="s">
        <v>351</v>
      </c>
      <c r="C435" s="212">
        <f>C434*'Assumptions (NG)'!B58</f>
        <v>0.6325941762</v>
      </c>
      <c r="D435" s="212">
        <f>D434*'Assumptions (NG)'!C58</f>
        <v>0.813492672</v>
      </c>
      <c r="E435" s="212">
        <f>E434*'Assumptions (NG)'!D58</f>
        <v>0.6398376997</v>
      </c>
      <c r="F435" s="212">
        <f>F434*'Assumptions (NG)'!E58</f>
        <v>0.9982435328</v>
      </c>
      <c r="G435" s="212">
        <f>G434*'Assumptions (NG)'!F58</f>
        <v>1.524530098</v>
      </c>
      <c r="H435" s="212">
        <f>H434*'Assumptions (NG)'!G58</f>
        <v>2.236612932</v>
      </c>
      <c r="I435" s="212">
        <f>I434*'Assumptions (NG)'!H58</f>
        <v>2.19976924</v>
      </c>
      <c r="J435" s="212">
        <f>J434*'Assumptions (NG)'!I58</f>
        <v>2.633383922</v>
      </c>
      <c r="K435" s="212">
        <f>K434*'Assumptions (NG)'!J58</f>
        <v>3.481424775</v>
      </c>
      <c r="L435" s="212">
        <f>L434*'Assumptions (NG)'!K58</f>
        <v>1.711812566</v>
      </c>
      <c r="M435" s="212">
        <f>M434*'Assumptions (NG)'!L58</f>
        <v>1.613247273</v>
      </c>
      <c r="N435" s="212">
        <f>N434*'Assumptions (NG)'!M58</f>
        <v>1.244684681</v>
      </c>
      <c r="O435" s="212">
        <f>O434*'Assumptions (NG)'!N58</f>
        <v>1.10761406</v>
      </c>
      <c r="P435" s="212">
        <f>P434*'Assumptions (NG)'!O58</f>
        <v>1.395154672</v>
      </c>
      <c r="Q435" s="212">
        <f>Q434*'Assumptions (NG)'!P58</f>
        <v>1.509391123</v>
      </c>
      <c r="R435" s="212">
        <f>R434*'Assumptions (NG)'!Q58</f>
        <v>1.166172116</v>
      </c>
      <c r="S435" s="212">
        <f>S434*'Assumptions (NG)'!R58</f>
        <v>1.056919668</v>
      </c>
      <c r="T435" s="212">
        <f>T434*'Assumptions (NG)'!S58</f>
        <v>1.091034851</v>
      </c>
      <c r="U435" s="212">
        <f>U434*'Assumptions (NG)'!T58</f>
        <v>1.40535687</v>
      </c>
      <c r="V435" s="212">
        <f>V434*'Assumptions (NG)'!U58</f>
        <v>1.27198824</v>
      </c>
      <c r="W435" s="212">
        <f>W434*'Assumptions (NG)'!V58</f>
        <v>1.294197912</v>
      </c>
      <c r="X435" s="212">
        <f>X434*'Assumptions (NG)'!W58</f>
        <v>1.23247327</v>
      </c>
      <c r="Y435" s="212">
        <f>Y425*8760*('Assumptions (NG)'!X17*'Assumptions (NG)'!X20*'Assumptions (NG)'!X35+'Assumptions (NG)'!X18*'Assumptions (NG)'!X22*'Assumptions (NG)'!X36)/10^9</f>
        <v>1.467091589</v>
      </c>
      <c r="Z435" s="212">
        <f>Z425*8760*('Assumptions (NG)'!Y17*'Assumptions (NG)'!Y20*'Assumptions (NG)'!Y35+'Assumptions (NG)'!Y18*'Assumptions (NG)'!Y22*'Assumptions (NG)'!Y36)/10^9</f>
        <v>1.478523453</v>
      </c>
      <c r="AA435" s="212">
        <f>AA425*8760*('Assumptions (NG)'!Z17*'Assumptions (NG)'!Z20*'Assumptions (NG)'!Z35+'Assumptions (NG)'!Z18*'Assumptions (NG)'!Z22*'Assumptions (NG)'!Z36)/10^9</f>
        <v>1.507784028</v>
      </c>
      <c r="AB435" s="212">
        <f>AB425*8760*('Assumptions (NG)'!AA17*'Assumptions (NG)'!AA20*'Assumptions (NG)'!AA35+'Assumptions (NG)'!AA18*'Assumptions (NG)'!AA22*'Assumptions (NG)'!AA36)/10^9</f>
        <v>1.531783023</v>
      </c>
      <c r="AC435" s="212">
        <f>AC425*8760*('Assumptions (NG)'!AB17*'Assumptions (NG)'!AB20*'Assumptions (NG)'!AB35+'Assumptions (NG)'!AB18*'Assumptions (NG)'!AB22*'Assumptions (NG)'!AB36)/10^9</f>
        <v>1.492379531</v>
      </c>
      <c r="AD435" s="212">
        <f>AD425*8760*('Assumptions (NG)'!AC17*'Assumptions (NG)'!AC20*'Assumptions (NG)'!AC35+'Assumptions (NG)'!AC18*'Assumptions (NG)'!AC22*'Assumptions (NG)'!AC36)/10^9</f>
        <v>1.431917165</v>
      </c>
      <c r="AE435" s="212">
        <f>AE425*8760*('Assumptions (NG)'!AD17*'Assumptions (NG)'!AD20*'Assumptions (NG)'!AD35+'Assumptions (NG)'!AD18*'Assumptions (NG)'!AD22*'Assumptions (NG)'!AD36)/10^9</f>
        <v>1.431132441</v>
      </c>
      <c r="AF435" s="212">
        <f>AF425*8760*('Assumptions (NG)'!AE17*'Assumptions (NG)'!AE20*'Assumptions (NG)'!AE35+'Assumptions (NG)'!AE18*'Assumptions (NG)'!AE22*'Assumptions (NG)'!AE36)/10^9</f>
        <v>1.40146653</v>
      </c>
      <c r="AG435" s="212">
        <f>AG425*8760*('Assumptions (NG)'!AF17*'Assumptions (NG)'!AF20*'Assumptions (NG)'!AF35+'Assumptions (NG)'!AF18*'Assumptions (NG)'!AF22*'Assumptions (NG)'!AF36)/10^9</f>
        <v>1.386626166</v>
      </c>
      <c r="AH435" s="212">
        <f>AH425*8760*('Assumptions (NG)'!AG17*'Assumptions (NG)'!AG20*'Assumptions (NG)'!AG35+'Assumptions (NG)'!AG18*'Assumptions (NG)'!AG22*'Assumptions (NG)'!AG36)/10^9</f>
        <v>1.356180461</v>
      </c>
      <c r="AI435" s="212">
        <f>AI425*8760*('Assumptions (NG)'!AH17*'Assumptions (NG)'!AH20*'Assumptions (NG)'!AH35+'Assumptions (NG)'!AH18*'Assumptions (NG)'!AH22*'Assumptions (NG)'!AH36)/10^9</f>
        <v>1.377103093</v>
      </c>
      <c r="AJ435" s="212">
        <f>AJ425*8760*('Assumptions (NG)'!AI17*'Assumptions (NG)'!AI20*'Assumptions (NG)'!AI35+'Assumptions (NG)'!AI18*'Assumptions (NG)'!AI22*'Assumptions (NG)'!AI36)/10^9</f>
        <v>1.366518144</v>
      </c>
      <c r="AK435" s="212">
        <f>AK425*8760*('Assumptions (NG)'!AJ17*'Assumptions (NG)'!AJ20*'Assumptions (NG)'!AJ35+'Assumptions (NG)'!AJ18*'Assumptions (NG)'!AJ22*'Assumptions (NG)'!AJ36)/10^9</f>
        <v>1.351135544</v>
      </c>
      <c r="AL435" s="212">
        <f>AL425*8760*('Assumptions (NG)'!AK17*'Assumptions (NG)'!AK20*'Assumptions (NG)'!AK35+'Assumptions (NG)'!AK18*'Assumptions (NG)'!AK22*'Assumptions (NG)'!AK36)/10^9</f>
        <v>1.334371311</v>
      </c>
      <c r="AM435" s="212">
        <f>AM425*8760*('Assumptions (NG)'!AL17*'Assumptions (NG)'!AL20*'Assumptions (NG)'!AL35+'Assumptions (NG)'!AL18*'Assumptions (NG)'!AL22*'Assumptions (NG)'!AL36)/10^9</f>
        <v>1.328226236</v>
      </c>
      <c r="AN435" s="212">
        <f>AN425*8760*('Assumptions (NG)'!AM17*'Assumptions (NG)'!AM20*'Assumptions (NG)'!AM35+'Assumptions (NG)'!AM18*'Assumptions (NG)'!AM22*'Assumptions (NG)'!AM36)/10^9</f>
        <v>1.303198892</v>
      </c>
      <c r="AO435" s="212">
        <f>AO425*8760*('Assumptions (NG)'!AN17*'Assumptions (NG)'!AN20*'Assumptions (NG)'!AN35+'Assumptions (NG)'!AN18*'Assumptions (NG)'!AN22*'Assumptions (NG)'!AN36)/10^9</f>
        <v>1.275283824</v>
      </c>
      <c r="AP435" s="212">
        <f>AP425*8760*('Assumptions (NG)'!AO17*'Assumptions (NG)'!AO20*'Assumptions (NG)'!AO35+'Assumptions (NG)'!AO18*'Assumptions (NG)'!AO22*'Assumptions (NG)'!AO36)/10^9</f>
        <v>1.252869622</v>
      </c>
      <c r="AQ435" s="212">
        <f>AQ425*8760*('Assumptions (NG)'!AP17*'Assumptions (NG)'!AP20*'Assumptions (NG)'!AP35+'Assumptions (NG)'!AP18*'Assumptions (NG)'!AP22*'Assumptions (NG)'!AP36)/10^9</f>
        <v>1.244218509</v>
      </c>
      <c r="AR435" s="212">
        <f>AR425*8760*('Assumptions (NG)'!AQ17*'Assumptions (NG)'!AQ20*'Assumptions (NG)'!AQ35+'Assumptions (NG)'!AQ18*'Assumptions (NG)'!AQ22*'Assumptions (NG)'!AQ36)/10^9</f>
        <v>1.211655024</v>
      </c>
      <c r="AS435" s="212">
        <f>AS425*8760*('Assumptions (NG)'!AR17*'Assumptions (NG)'!AR20*'Assumptions (NG)'!AR35+'Assumptions (NG)'!AR18*'Assumptions (NG)'!AR22*'Assumptions (NG)'!AR36)/10^9</f>
        <v>1.19565017</v>
      </c>
      <c r="AT435" s="212">
        <f>AT425*8760*('Assumptions (NG)'!AS17*'Assumptions (NG)'!AS20*'Assumptions (NG)'!AS35+'Assumptions (NG)'!AS18*'Assumptions (NG)'!AS22*'Assumptions (NG)'!AS36)/10^9</f>
        <v>1.184133095</v>
      </c>
      <c r="AU435" s="212">
        <f>AU425*8760*('Assumptions (NG)'!AT17*'Assumptions (NG)'!AT20*'Assumptions (NG)'!AT35+'Assumptions (NG)'!AT18*'Assumptions (NG)'!AT22*'Assumptions (NG)'!AT36)/10^9</f>
        <v>1.179055818</v>
      </c>
      <c r="AV435" s="212">
        <f>AV425*8760*('Assumptions (NG)'!AU17*'Assumptions (NG)'!AU20*'Assumptions (NG)'!AU35+'Assumptions (NG)'!AU18*'Assumptions (NG)'!AU22*'Assumptions (NG)'!AU36)/10^9</f>
        <v>1.168930116</v>
      </c>
      <c r="AW435" s="212">
        <f>AW425*8760*('Assumptions (NG)'!AV17*'Assumptions (NG)'!AV20*'Assumptions (NG)'!AV35+'Assumptions (NG)'!AV18*'Assumptions (NG)'!AV22*'Assumptions (NG)'!AV36)/10^9</f>
        <v>1.154238653</v>
      </c>
      <c r="AX435" s="212">
        <f>AX425*8760*('Assumptions (NG)'!AW17*'Assumptions (NG)'!AW20*'Assumptions (NG)'!AW35+'Assumptions (NG)'!AW18*'Assumptions (NG)'!AW22*'Assumptions (NG)'!AW36)/10^9</f>
        <v>1.143853272</v>
      </c>
      <c r="AY435" s="212">
        <f>AY425*8760*('Assumptions (NG)'!AX17*'Assumptions (NG)'!AX20*'Assumptions (NG)'!AX35+'Assumptions (NG)'!AX18*'Assumptions (NG)'!AX22*'Assumptions (NG)'!AX36)/10^9</f>
        <v>1.148262263</v>
      </c>
      <c r="AZ435" s="212">
        <f>AZ425*8760*('Assumptions (NG)'!AY17*'Assumptions (NG)'!AY20*'Assumptions (NG)'!AY35+'Assumptions (NG)'!AY18*'Assumptions (NG)'!AY22*'Assumptions (NG)'!AY36)/10^9</f>
        <v>1.140233046</v>
      </c>
      <c r="BA435" s="212">
        <f>BA425*8760*('Assumptions (NG)'!AZ17*'Assumptions (NG)'!AZ20*'Assumptions (NG)'!AZ35+'Assumptions (NG)'!AZ18*'Assumptions (NG)'!AZ22*'Assumptions (NG)'!AZ36)/10^9</f>
        <v>1.130693804</v>
      </c>
    </row>
    <row r="436" ht="15.75" customHeight="1">
      <c r="A436" s="209" t="s">
        <v>36</v>
      </c>
      <c r="B436" s="159" t="s">
        <v>351</v>
      </c>
      <c r="C436" s="160">
        <f>C428*'Assumptions (NG)'!B53/10^3</f>
        <v>0.8951523891</v>
      </c>
      <c r="D436" s="160">
        <f>D428*'Assumptions (NG)'!C53/10^3</f>
        <v>1.217637351</v>
      </c>
      <c r="E436" s="160">
        <f>E428*'Assumptions (NG)'!D53/10^3</f>
        <v>1.285297637</v>
      </c>
      <c r="F436" s="160">
        <f>F428*'Assumptions (NG)'!E53/10^3</f>
        <v>1.691706676</v>
      </c>
      <c r="G436" s="160">
        <f>G428*'Assumptions (NG)'!F53/10^3</f>
        <v>2.474593645</v>
      </c>
      <c r="H436" s="160">
        <f>H428*'Assumptions (NG)'!G53/10^3</f>
        <v>3.170835786</v>
      </c>
      <c r="I436" s="160">
        <f>I428*'Assumptions (NG)'!H53/10^3</f>
        <v>3.342456486</v>
      </c>
      <c r="J436" s="160">
        <f>J428*'Assumptions (NG)'!I53/10^3</f>
        <v>3.955653291</v>
      </c>
      <c r="K436" s="160">
        <f>K428*'Assumptions (NG)'!J53/10^3</f>
        <v>4.746134729</v>
      </c>
      <c r="L436" s="160">
        <f>L428*'Assumptions (NG)'!K53/10^3</f>
        <v>3.07382655</v>
      </c>
      <c r="M436" s="160">
        <f>M428*'Assumptions (NG)'!L53/10^3</f>
        <v>2.796467064</v>
      </c>
      <c r="N436" s="160">
        <f>N428*'Assumptions (NG)'!M53/10^3</f>
        <v>2.244563152</v>
      </c>
      <c r="O436" s="160">
        <f>O428*'Assumptions (NG)'!N53/10^3</f>
        <v>2.384651104</v>
      </c>
      <c r="P436" s="160">
        <f>P428*'Assumptions (NG)'!O53/10^3</f>
        <v>2.617826306</v>
      </c>
      <c r="Q436" s="160">
        <f>Q428*'Assumptions (NG)'!P53/10^3</f>
        <v>2.631685611</v>
      </c>
      <c r="R436" s="160">
        <f>R428*'Assumptions (NG)'!Q53/10^3</f>
        <v>2.575564462</v>
      </c>
      <c r="S436" s="160">
        <f>S428*'Assumptions (NG)'!R53/10^3</f>
        <v>2.828072929</v>
      </c>
      <c r="T436" s="160">
        <f>T428*'Assumptions (NG)'!S53/10^3</f>
        <v>2.421696019</v>
      </c>
      <c r="U436" s="160">
        <f>U428*'Assumptions (NG)'!T53/10^3</f>
        <v>3.132719378</v>
      </c>
      <c r="V436" s="160">
        <f>V428*'Assumptions (NG)'!U53/10^3</f>
        <v>3.176148043</v>
      </c>
      <c r="W436" s="160">
        <f>W428*'Assumptions (NG)'!V53/10^3</f>
        <v>3.3129376</v>
      </c>
      <c r="X436" s="160">
        <f>X428*'Assumptions (NG)'!W53/10^3</f>
        <v>3.299248076</v>
      </c>
      <c r="Y436" s="160">
        <f>Y428*'Assumptions (NG)'!X53/10^3</f>
        <v>3.290534329</v>
      </c>
      <c r="Z436" s="160">
        <f>Z428*'Assumptions (NG)'!Y53/10^3</f>
        <v>3.304390805</v>
      </c>
      <c r="AA436" s="160">
        <f>AA428*'Assumptions (NG)'!Z53/10^3</f>
        <v>3.3266245</v>
      </c>
      <c r="AB436" s="160">
        <f>AB428*'Assumptions (NG)'!AA53/10^3</f>
        <v>3.378754999</v>
      </c>
      <c r="AC436" s="160">
        <f>AC428*'Assumptions (NG)'!AB53/10^3</f>
        <v>3.390920436</v>
      </c>
      <c r="AD436" s="160">
        <f>AD428*'Assumptions (NG)'!AC53/10^3</f>
        <v>3.414332563</v>
      </c>
      <c r="AE436" s="160">
        <f>AE428*'Assumptions (NG)'!AD53/10^3</f>
        <v>3.430320022</v>
      </c>
      <c r="AF436" s="160">
        <f>AF428*'Assumptions (NG)'!AE53/10^3</f>
        <v>3.448707236</v>
      </c>
      <c r="AG436" s="160">
        <f>AG428*'Assumptions (NG)'!AF53/10^3</f>
        <v>3.466775789</v>
      </c>
      <c r="AH436" s="160">
        <f>AH428*'Assumptions (NG)'!AG53/10^3</f>
        <v>3.489434029</v>
      </c>
      <c r="AI436" s="160">
        <f>AI428*'Assumptions (NG)'!AH53/10^3</f>
        <v>3.497023247</v>
      </c>
      <c r="AJ436" s="160">
        <f>AJ428*'Assumptions (NG)'!AI53/10^3</f>
        <v>3.502118352</v>
      </c>
      <c r="AK436" s="160">
        <f>AK428*'Assumptions (NG)'!AJ53/10^3</f>
        <v>3.506855404</v>
      </c>
      <c r="AL436" s="160">
        <f>AL428*'Assumptions (NG)'!AK53/10^3</f>
        <v>3.516153031</v>
      </c>
      <c r="AM436" s="160">
        <f>AM428*'Assumptions (NG)'!AL53/10^3</f>
        <v>3.538476969</v>
      </c>
      <c r="AN436" s="160">
        <f>AN428*'Assumptions (NG)'!AM53/10^3</f>
        <v>3.556574654</v>
      </c>
      <c r="AO436" s="160">
        <f>AO428*'Assumptions (NG)'!AN53/10^3</f>
        <v>3.583724971</v>
      </c>
      <c r="AP436" s="160">
        <f>AP428*'Assumptions (NG)'!AO53/10^3</f>
        <v>3.609919467</v>
      </c>
      <c r="AQ436" s="160">
        <f>AQ428*'Assumptions (NG)'!AP53/10^3</f>
        <v>3.628596759</v>
      </c>
      <c r="AR436" s="160">
        <f>AR428*'Assumptions (NG)'!AQ53/10^3</f>
        <v>3.643496582</v>
      </c>
      <c r="AS436" s="160">
        <f>AS428*'Assumptions (NG)'!AR53/10^3</f>
        <v>3.655778633</v>
      </c>
      <c r="AT436" s="160">
        <f>AT428*'Assumptions (NG)'!AS53/10^3</f>
        <v>3.669960147</v>
      </c>
      <c r="AU436" s="160">
        <f>AU428*'Assumptions (NG)'!AT53/10^3</f>
        <v>3.686571854</v>
      </c>
      <c r="AV436" s="160">
        <f>AV428*'Assumptions (NG)'!AU53/10^3</f>
        <v>3.702659992</v>
      </c>
      <c r="AW436" s="160">
        <f>AW428*'Assumptions (NG)'!AV53/10^3</f>
        <v>3.709981627</v>
      </c>
      <c r="AX436" s="160">
        <f>AX428*'Assumptions (NG)'!AW53/10^3</f>
        <v>3.728324964</v>
      </c>
      <c r="AY436" s="160">
        <f>AY428*'Assumptions (NG)'!AX53/10^3</f>
        <v>3.797243045</v>
      </c>
      <c r="AZ436" s="160">
        <f>AZ428*'Assumptions (NG)'!AY53/10^3</f>
        <v>3.831172415</v>
      </c>
      <c r="BA436" s="160">
        <f>BA428*'Assumptions (NG)'!AZ53/10^3</f>
        <v>3.840729642</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0.634761832</v>
      </c>
      <c r="K437" s="160">
        <f>K425*'Assumptions (NG)'!J55*'Assumptions (NG)'!J56*365/10^9</f>
        <v>0.6820944084</v>
      </c>
      <c r="L437" s="160">
        <f>L425*'Assumptions (NG)'!K55*'Assumptions (NG)'!K56*365/10^9</f>
        <v>0.7892790887</v>
      </c>
      <c r="M437" s="160">
        <f>M425*'Assumptions (NG)'!L55*'Assumptions (NG)'!L56*365/10^9</f>
        <v>0.5510820419</v>
      </c>
      <c r="N437" s="160">
        <f>N425*'Assumptions (NG)'!M55*'Assumptions (NG)'!M56*365/10^9</f>
        <v>0.5907187765</v>
      </c>
      <c r="O437" s="160">
        <f>O425*'Assumptions (NG)'!N55*'Assumptions (NG)'!N56*365/10^9</f>
        <v>0.5694643891</v>
      </c>
      <c r="P437" s="160">
        <f>P425*'Assumptions (NG)'!O55*'Assumptions (NG)'!O56*365/10^9</f>
        <v>0.489568519</v>
      </c>
      <c r="Q437" s="160">
        <f>Q425*'Assumptions (NG)'!P55*'Assumptions (NG)'!P56*365/10^9</f>
        <v>0.5436542719</v>
      </c>
      <c r="R437" s="160">
        <f>R425*'Assumptions (NG)'!Q55*'Assumptions (NG)'!Q56*365/10^9</f>
        <v>0.5844293434</v>
      </c>
      <c r="S437" s="160">
        <f>S425*'Assumptions (NG)'!R55*'Assumptions (NG)'!R56*365/10^9</f>
        <v>0.478631878</v>
      </c>
      <c r="T437" s="160">
        <f>T425*'Assumptions (NG)'!S55*'Assumptions (NG)'!S56*365/10^9</f>
        <v>0.5118256682</v>
      </c>
      <c r="U437" s="160">
        <f>U425*'Assumptions (NG)'!T55*'Assumptions (NG)'!T56*365/10^9</f>
        <v>0.4996032042</v>
      </c>
      <c r="V437" s="160">
        <f>V425*'Assumptions (NG)'!U55*'Assumptions (NG)'!U56*365/10^9</f>
        <v>0.5128641782</v>
      </c>
      <c r="W437" s="160">
        <f>W425*'Assumptions (NG)'!V55*'Assumptions (NG)'!V56*365/10^9</f>
        <v>0.5199739776</v>
      </c>
      <c r="X437" s="160">
        <f>X425*'Assumptions (NG)'!W55*'Assumptions (NG)'!W56*365/10^9</f>
        <v>0.5181599278</v>
      </c>
      <c r="Y437" s="160">
        <f>Y425*'Assumptions (NG)'!X55*'Assumptions (NG)'!X56*365/10^9</f>
        <v>0.5171330166</v>
      </c>
      <c r="Z437" s="160">
        <f>Z425*'Assumptions (NG)'!Y55*'Assumptions (NG)'!Y56*365/10^9</f>
        <v>0.519661992</v>
      </c>
      <c r="AA437" s="160">
        <f>AA425*'Assumptions (NG)'!Z55*'Assumptions (NG)'!Z56*365/10^9</f>
        <v>0.5235208672</v>
      </c>
      <c r="AB437" s="160">
        <f>AB425*'Assumptions (NG)'!AA55*'Assumptions (NG)'!AA56*365/10^9</f>
        <v>0.5321018782</v>
      </c>
      <c r="AC437" s="160">
        <f>AC425*'Assumptions (NG)'!AB55*'Assumptions (NG)'!AB56*365/10^9</f>
        <v>0.5344056446</v>
      </c>
      <c r="AD437" s="160">
        <f>AD425*'Assumptions (NG)'!AC55*'Assumptions (NG)'!AC56*365/10^9</f>
        <v>0.5384958364</v>
      </c>
      <c r="AE437" s="160">
        <f>AE425*'Assumptions (NG)'!AD55*'Assumptions (NG)'!AD56*365/10^9</f>
        <v>0.5414299755</v>
      </c>
      <c r="AF437" s="160">
        <f>AF425*'Assumptions (NG)'!AE55*'Assumptions (NG)'!AE56*365/10^9</f>
        <v>0.5447577954</v>
      </c>
      <c r="AG437" s="160">
        <f>AG425*'Assumptions (NG)'!AF55*'Assumptions (NG)'!AF56*365/10^9</f>
        <v>0.5480510397</v>
      </c>
      <c r="AH437" s="160">
        <f>AH425*'Assumptions (NG)'!AG55*'Assumptions (NG)'!AG56*365/10^9</f>
        <v>0.5520867989</v>
      </c>
      <c r="AI437" s="160">
        <f>AI425*'Assumptions (NG)'!AH55*'Assumptions (NG)'!AH56*365/10^9</f>
        <v>0.5537546128</v>
      </c>
      <c r="AJ437" s="160">
        <f>AJ425*'Assumptions (NG)'!AI55*'Assumptions (NG)'!AI56*365/10^9</f>
        <v>0.5550419933</v>
      </c>
      <c r="AK437" s="160">
        <f>AK425*'Assumptions (NG)'!AJ55*'Assumptions (NG)'!AJ56*365/10^9</f>
        <v>0.5562873444</v>
      </c>
      <c r="AL437" s="160">
        <f>AL425*'Assumptions (NG)'!AK55*'Assumptions (NG)'!AK56*365/10^9</f>
        <v>0.5582720823</v>
      </c>
      <c r="AM437" s="160">
        <f>AM425*'Assumptions (NG)'!AL55*'Assumptions (NG)'!AL56*365/10^9</f>
        <v>0.5623443005</v>
      </c>
      <c r="AN437" s="160">
        <f>AN425*'Assumptions (NG)'!AM55*'Assumptions (NG)'!AM56*365/10^9</f>
        <v>0.565766277</v>
      </c>
      <c r="AO437" s="160">
        <f>AO425*'Assumptions (NG)'!AN55*'Assumptions (NG)'!AN56*365/10^9</f>
        <v>0.5706514341</v>
      </c>
      <c r="AP437" s="160">
        <f>AP425*'Assumptions (NG)'!AO55*'Assumptions (NG)'!AO56*365/10^9</f>
        <v>0.5754098457</v>
      </c>
      <c r="AQ437" s="160">
        <f>AQ425*'Assumptions (NG)'!AP55*'Assumptions (NG)'!AP56*365/10^9</f>
        <v>0.5789952317</v>
      </c>
      <c r="AR437" s="160">
        <f>AR425*'Assumptions (NG)'!AQ55*'Assumptions (NG)'!AQ56*365/10^9</f>
        <v>0.5820022913</v>
      </c>
      <c r="AS437" s="160">
        <f>AS425*'Assumptions (NG)'!AR55*'Assumptions (NG)'!AR56*365/10^9</f>
        <v>0.5846156342</v>
      </c>
      <c r="AT437" s="160">
        <f>AT425*'Assumptions (NG)'!AS55*'Assumptions (NG)'!AS56*365/10^9</f>
        <v>0.5875582089</v>
      </c>
      <c r="AU437" s="160">
        <f>AU425*'Assumptions (NG)'!AT55*'Assumptions (NG)'!AT56*365/10^9</f>
        <v>0.5909173834</v>
      </c>
      <c r="AV437" s="160">
        <f>AV425*'Assumptions (NG)'!AU55*'Assumptions (NG)'!AU56*365/10^9</f>
        <v>0.5942218829</v>
      </c>
      <c r="AW437" s="160">
        <f>AW425*'Assumptions (NG)'!AV55*'Assumptions (NG)'!AV56*365/10^9</f>
        <v>0.596148319</v>
      </c>
      <c r="AX437" s="160">
        <f>AX425*'Assumptions (NG)'!AW55*'Assumptions (NG)'!AW56*365/10^9</f>
        <v>0.5998766052</v>
      </c>
      <c r="AY437" s="160">
        <f>AY425*'Assumptions (NG)'!AX55*'Assumptions (NG)'!AX56*365/10^9</f>
        <v>0.6117879154</v>
      </c>
      <c r="AZ437" s="160">
        <f>AZ425*'Assumptions (NG)'!AY55*'Assumptions (NG)'!AY56*365/10^9</f>
        <v>0.6181134679</v>
      </c>
      <c r="BA437" s="160">
        <f>BA425*'Assumptions (NG)'!AZ55*'Assumptions (NG)'!AZ56*365/10^9</f>
        <v>0.6205473805</v>
      </c>
    </row>
    <row r="438" ht="15.75" customHeight="1">
      <c r="A438" s="207" t="s">
        <v>393</v>
      </c>
      <c r="B438" s="150" t="s">
        <v>149</v>
      </c>
      <c r="C438" s="213">
        <f t="array" ref="C438:V438">transpose('Assumptions (NG)'!V136:V155)</f>
        <v>0</v>
      </c>
      <c r="D438" s="172">
        <v>1527.2</v>
      </c>
      <c r="E438" s="172">
        <v>2992.3</v>
      </c>
      <c r="F438" s="172">
        <v>4428.8</v>
      </c>
      <c r="G438" s="172">
        <v>1325.1</v>
      </c>
      <c r="H438" s="172">
        <v>689.1</v>
      </c>
      <c r="I438" s="172">
        <v>949.1</v>
      </c>
      <c r="J438" s="172">
        <v>110.0</v>
      </c>
      <c r="K438" s="172">
        <v>658.4</v>
      </c>
      <c r="L438" s="172">
        <v>0.0</v>
      </c>
      <c r="M438" s="172">
        <v>0.0</v>
      </c>
      <c r="N438" s="172">
        <v>0.0</v>
      </c>
      <c r="O438" s="172">
        <v>0.0</v>
      </c>
      <c r="P438" s="172">
        <v>0.0</v>
      </c>
      <c r="Q438" s="172">
        <v>0.0</v>
      </c>
      <c r="R438" s="172">
        <v>0.0</v>
      </c>
      <c r="S438" s="172">
        <v>0.0</v>
      </c>
      <c r="T438" s="172">
        <v>0.0</v>
      </c>
      <c r="U438" s="172">
        <v>0.0</v>
      </c>
      <c r="V438" s="172">
        <v>0.0</v>
      </c>
      <c r="W438" s="171">
        <v>0.0</v>
      </c>
      <c r="X438" s="148">
        <f t="shared" ref="X438:BA438" si="26">if(X426&gt;X422,X426-X422,0)</f>
        <v>605.4164629</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0</v>
      </c>
      <c r="AN438" s="148">
        <f t="shared" si="26"/>
        <v>0</v>
      </c>
      <c r="AO438" s="148">
        <f t="shared" si="26"/>
        <v>823.6798688</v>
      </c>
      <c r="AP438" s="148">
        <f t="shared" si="26"/>
        <v>4207.716463</v>
      </c>
      <c r="AQ438" s="148">
        <f t="shared" si="26"/>
        <v>1104.016463</v>
      </c>
      <c r="AR438" s="148">
        <f t="shared" si="26"/>
        <v>468.0164629</v>
      </c>
      <c r="AS438" s="148">
        <f t="shared" si="26"/>
        <v>728.0164629</v>
      </c>
      <c r="AT438" s="148">
        <f t="shared" si="26"/>
        <v>0</v>
      </c>
      <c r="AU438" s="148">
        <f t="shared" si="26"/>
        <v>326.2329257</v>
      </c>
      <c r="AV438" s="148">
        <f t="shared" si="26"/>
        <v>0</v>
      </c>
      <c r="AW438" s="148">
        <f t="shared" si="26"/>
        <v>0</v>
      </c>
      <c r="AX438" s="148">
        <f t="shared" si="26"/>
        <v>0</v>
      </c>
      <c r="AY438" s="148">
        <f t="shared" si="26"/>
        <v>0</v>
      </c>
      <c r="AZ438" s="148">
        <f t="shared" si="26"/>
        <v>0</v>
      </c>
      <c r="BA438" s="148">
        <f t="shared" si="26"/>
        <v>0</v>
      </c>
    </row>
    <row r="439" ht="15.75" customHeight="1">
      <c r="A439" s="207" t="s">
        <v>394</v>
      </c>
      <c r="B439" s="150" t="s">
        <v>149</v>
      </c>
      <c r="C439" s="213">
        <f t="array" ref="C439:V439">transpose('Assumptions (NG)'!V261:V280)</f>
        <v>151.6</v>
      </c>
      <c r="D439" s="172">
        <v>111.8</v>
      </c>
      <c r="E439" s="172">
        <v>836.2</v>
      </c>
      <c r="F439" s="172">
        <v>186.0</v>
      </c>
      <c r="G439" s="172">
        <v>0.0</v>
      </c>
      <c r="H439" s="172">
        <v>7.0</v>
      </c>
      <c r="I439" s="172">
        <v>54.0</v>
      </c>
      <c r="J439" s="172">
        <v>0.0</v>
      </c>
      <c r="K439" s="172">
        <v>408.7</v>
      </c>
      <c r="L439" s="172">
        <v>0.0</v>
      </c>
      <c r="M439" s="172">
        <v>0.0</v>
      </c>
      <c r="N439" s="172">
        <v>727.1</v>
      </c>
      <c r="O439" s="172">
        <v>46.5</v>
      </c>
      <c r="P439" s="172">
        <v>131.8</v>
      </c>
      <c r="Q439" s="172">
        <v>6.7</v>
      </c>
      <c r="R439" s="172">
        <v>42.3</v>
      </c>
      <c r="S439" s="172">
        <v>0.0</v>
      </c>
      <c r="T439" s="172">
        <v>0.0</v>
      </c>
      <c r="U439" s="172">
        <v>0.0</v>
      </c>
      <c r="V439" s="172">
        <v>0.0</v>
      </c>
      <c r="W439" s="171">
        <v>0.0</v>
      </c>
      <c r="X439" s="148">
        <f t="shared" ref="X439:BA439" si="27">if(X427&gt;X424,X427-X424,0)</f>
        <v>2198.392811</v>
      </c>
      <c r="Y439" s="148">
        <f t="shared" si="27"/>
        <v>479.8928111</v>
      </c>
      <c r="Z439" s="148">
        <f t="shared" si="27"/>
        <v>350.9928111</v>
      </c>
      <c r="AA439" s="148">
        <f t="shared" si="27"/>
        <v>141.0928111</v>
      </c>
      <c r="AB439" s="148">
        <f t="shared" si="27"/>
        <v>157.8928111</v>
      </c>
      <c r="AC439" s="148">
        <f t="shared" si="27"/>
        <v>85.59281111</v>
      </c>
      <c r="AD439" s="148">
        <f t="shared" si="27"/>
        <v>0</v>
      </c>
      <c r="AE439" s="148">
        <f t="shared" si="27"/>
        <v>0</v>
      </c>
      <c r="AF439" s="148">
        <f t="shared" si="27"/>
        <v>200.0784333</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40.92811106</v>
      </c>
      <c r="AQ439" s="148">
        <f t="shared" si="27"/>
        <v>0</v>
      </c>
      <c r="AR439" s="148">
        <f t="shared" si="27"/>
        <v>0</v>
      </c>
      <c r="AS439" s="148">
        <f t="shared" si="27"/>
        <v>0</v>
      </c>
      <c r="AT439" s="148">
        <f t="shared" si="27"/>
        <v>0</v>
      </c>
      <c r="AU439" s="148">
        <f t="shared" si="27"/>
        <v>12.06405553</v>
      </c>
      <c r="AV439" s="148">
        <f t="shared" si="27"/>
        <v>0</v>
      </c>
      <c r="AW439" s="148">
        <f t="shared" si="27"/>
        <v>2.085622212</v>
      </c>
      <c r="AX439" s="148">
        <f t="shared" si="27"/>
        <v>0</v>
      </c>
      <c r="AY439" s="148">
        <f t="shared" si="27"/>
        <v>251.1856222</v>
      </c>
      <c r="AZ439" s="148">
        <f t="shared" si="27"/>
        <v>0</v>
      </c>
      <c r="BA439" s="148">
        <f t="shared" si="27"/>
        <v>148.9856222</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2.494532937</v>
      </c>
      <c r="D441" s="176">
        <f t="shared" si="28"/>
        <v>2.424511544</v>
      </c>
      <c r="E441" s="176">
        <f t="shared" si="28"/>
        <v>1.697149696</v>
      </c>
      <c r="F441" s="176">
        <f t="shared" si="28"/>
        <v>0.7761548755</v>
      </c>
      <c r="G441" s="176">
        <f t="shared" si="28"/>
        <v>0.4618634715</v>
      </c>
      <c r="H441" s="176">
        <f t="shared" si="28"/>
        <v>0.5264850763</v>
      </c>
      <c r="I441" s="176">
        <f t="shared" si="28"/>
        <v>0.2763187442</v>
      </c>
      <c r="J441" s="176">
        <f t="shared" si="28"/>
        <v>0.2597366972</v>
      </c>
      <c r="K441" s="176">
        <f t="shared" si="28"/>
        <v>0.1306880565</v>
      </c>
      <c r="L441" s="176">
        <f t="shared" si="28"/>
        <v>0.144602461</v>
      </c>
      <c r="M441" s="176">
        <f t="shared" si="28"/>
        <v>0.1725209524</v>
      </c>
      <c r="N441" s="176">
        <f t="shared" si="28"/>
        <v>0.0359308585</v>
      </c>
      <c r="O441" s="176">
        <f t="shared" si="28"/>
        <v>0.03590214004</v>
      </c>
      <c r="P441" s="176">
        <f t="shared" si="28"/>
        <v>0.009822021797</v>
      </c>
      <c r="Q441" s="176">
        <f t="shared" si="28"/>
        <v>0.008586111951</v>
      </c>
      <c r="R441" s="176">
        <f t="shared" si="28"/>
        <v>0</v>
      </c>
      <c r="S441" s="176">
        <f t="shared" si="28"/>
        <v>0</v>
      </c>
      <c r="T441" s="176">
        <f t="shared" si="28"/>
        <v>0</v>
      </c>
      <c r="U441" s="176">
        <f t="shared" si="28"/>
        <v>0.698992077</v>
      </c>
      <c r="V441" s="176">
        <f t="shared" si="28"/>
        <v>0.8144751918</v>
      </c>
      <c r="W441" s="176">
        <f t="shared" si="28"/>
        <v>0.9102369252</v>
      </c>
      <c r="X441" s="176">
        <f t="shared" si="28"/>
        <v>0.2246981127</v>
      </c>
      <c r="Y441" s="176">
        <f t="shared" si="28"/>
        <v>0.1532487287</v>
      </c>
      <c r="Z441" s="176">
        <f t="shared" si="28"/>
        <v>0.0924779082</v>
      </c>
      <c r="AA441" s="176">
        <f t="shared" si="28"/>
        <v>0.05971473798</v>
      </c>
      <c r="AB441" s="176">
        <f t="shared" si="28"/>
        <v>0.02140920978</v>
      </c>
      <c r="AC441" s="176">
        <f t="shared" si="28"/>
        <v>0.05104095171</v>
      </c>
      <c r="AD441" s="176">
        <f t="shared" si="28"/>
        <v>0.05205637252</v>
      </c>
      <c r="AE441" s="176">
        <f t="shared" si="28"/>
        <v>0.05309199435</v>
      </c>
      <c r="AF441" s="176">
        <f t="shared" si="28"/>
        <v>0</v>
      </c>
      <c r="AG441" s="176">
        <f t="shared" si="28"/>
        <v>0</v>
      </c>
      <c r="AH441" s="176">
        <f t="shared" si="28"/>
        <v>0</v>
      </c>
      <c r="AI441" s="176">
        <f t="shared" si="28"/>
        <v>0</v>
      </c>
      <c r="AJ441" s="176">
        <f t="shared" si="28"/>
        <v>0</v>
      </c>
      <c r="AK441" s="176">
        <f t="shared" si="28"/>
        <v>0</v>
      </c>
      <c r="AL441" s="176">
        <f t="shared" si="28"/>
        <v>0.4087935421</v>
      </c>
      <c r="AM441" s="176">
        <f t="shared" si="28"/>
        <v>2.559481436</v>
      </c>
      <c r="AN441" s="176">
        <f t="shared" si="28"/>
        <v>3.180343336</v>
      </c>
      <c r="AO441" s="176">
        <f t="shared" si="28"/>
        <v>3.056351619</v>
      </c>
      <c r="AP441" s="176">
        <f t="shared" si="28"/>
        <v>1.235103317</v>
      </c>
      <c r="AQ441" s="176">
        <f t="shared" si="28"/>
        <v>0.6550348401</v>
      </c>
      <c r="AR441" s="176">
        <f t="shared" si="28"/>
        <v>0.5930060514</v>
      </c>
      <c r="AS441" s="176">
        <f t="shared" si="28"/>
        <v>0.190066494</v>
      </c>
      <c r="AT441" s="176">
        <f t="shared" si="28"/>
        <v>0.1945914112</v>
      </c>
      <c r="AU441" s="176">
        <f t="shared" si="28"/>
        <v>0.0007584843285</v>
      </c>
      <c r="AV441" s="176">
        <f t="shared" si="28"/>
        <v>0.09394031035</v>
      </c>
      <c r="AW441" s="176">
        <f t="shared" si="28"/>
        <v>0.09502021772</v>
      </c>
      <c r="AX441" s="176">
        <f t="shared" si="28"/>
        <v>0.1543910995</v>
      </c>
      <c r="AY441" s="176">
        <f t="shared" si="28"/>
        <v>0.05862405826</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0.4127648211</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0.906712035</v>
      </c>
      <c r="D444" s="177">
        <f>IF(E$438&gt;0,('Assumptions (NG)'!$V$16*Model!E$438*'Assumptions (NG)'!C$2)/10^9,0)+if(E$439&gt;0,('Assumptions (NG)'!$V$16*Model!E$439*'Assumptions (NG)'!C$3)/10^9,0)</f>
        <v>0.906712035</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1.175056081</v>
      </c>
      <c r="D445" s="177">
        <f>IF(F$438&gt;0,('Assumptions (NG)'!$V$16*Model!F$438*'Assumptions (NG)'!C$2)/10^9,0)+if(F$439&gt;0,('Assumptions (NG)'!$V$16*Model!F$439*'Assumptions (NG)'!C$3)/10^9,0)</f>
        <v>1.175056081</v>
      </c>
      <c r="E445" s="177">
        <f>IF(F$438&gt;0,('Assumptions (NG)'!$V$16*Model!F$438*'Assumptions (NG)'!D$2)/10^9,0)+if(F$439&gt;0,('Assumptions (NG)'!$V$16*Model!F$439*'Assumptions (NG)'!D$3)/10^9,0)</f>
        <v>1.175056081</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0.3427434281</v>
      </c>
      <c r="E446" s="177">
        <f>IF(G$438&gt;0,('Assumptions (NG)'!$V$16*Model!G$438*'Assumptions (NG)'!D$2)/10^9,0)+if(G$439&gt;0,('Assumptions (NG)'!$V$16*Model!G$439*'Assumptions (NG)'!D$3)/10^9,0)</f>
        <v>0.3427434281</v>
      </c>
      <c r="F446" s="177">
        <f>IF(G$438&gt;0,('Assumptions (NG)'!$V$16*Model!G$438*'Assumptions (NG)'!E$2)/10^9,0)+if(G$439&gt;0,('Assumptions (NG)'!$V$16*Model!G$439*'Assumptions (NG)'!E$3)/10^9,0)</f>
        <v>0.3427434281</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0.1793501864</v>
      </c>
      <c r="F447" s="177">
        <f>IF(H$438&gt;0,('Assumptions (NG)'!$V$16*Model!H$438*'Assumptions (NG)'!E$2)/10^9,0)+if(H$439&gt;0,('Assumptions (NG)'!$V$16*Model!H$439*'Assumptions (NG)'!E$3)/10^9,0)</f>
        <v>0.1793501864</v>
      </c>
      <c r="G447" s="177">
        <f>IF(H$438&gt;0,('Assumptions (NG)'!$V$16*Model!H$438*'Assumptions (NG)'!F$2)/10^9,0)+if(H$439&gt;0,('Assumptions (NG)'!$V$16*Model!H$439*'Assumptions (NG)'!F$3)/10^9,0)</f>
        <v>0.1793501864</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0.2540612611</v>
      </c>
      <c r="G448" s="177">
        <f>IF(I$438&gt;0,('Assumptions (NG)'!$V$16*Model!I$438*'Assumptions (NG)'!F$2)/10^9,0)+if(I$439&gt;0,('Assumptions (NG)'!$V$16*Model!I$439*'Assumptions (NG)'!F$3)/10^9,0)</f>
        <v>0.2540612611</v>
      </c>
      <c r="H448" s="177">
        <f>IF(I$438&gt;0,('Assumptions (NG)'!$V$16*Model!I$438*'Assumptions (NG)'!G$2)/10^9,0)+if(I$439&gt;0,('Assumptions (NG)'!$V$16*Model!I$439*'Assumptions (NG)'!G$3)/10^9,0)</f>
        <v>0.2583779737</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0.02845202407</v>
      </c>
      <c r="H449" s="177">
        <f>IF(J$438&gt;0,('Assumptions (NG)'!$V$16*Model!J$438*'Assumptions (NG)'!G$2)/10^9,0)+if(J$439&gt;0,('Assumptions (NG)'!$V$16*Model!J$439*'Assumptions (NG)'!G$3)/10^9,0)</f>
        <v>0.02893544768</v>
      </c>
      <c r="I449" s="177">
        <f>IF(J$438&gt;0,('Assumptions (NG)'!$V$16*Model!J$438*'Assumptions (NG)'!H$2)/10^9,0)+if(J$439&gt;0,('Assumptions (NG)'!$V$16*Model!J$439*'Assumptions (NG)'!H$3)/10^9,0)</f>
        <v>0.02982168876</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0.2391716549</v>
      </c>
      <c r="I450" s="177">
        <f>IF(K$438&gt;0,('Assumptions (NG)'!$V$16*Model!K$438*'Assumptions (NG)'!H$2)/10^9,0)+if(K$439&gt;0,('Assumptions (NG)'!$V$16*Model!K$439*'Assumptions (NG)'!H$3)/10^9,0)</f>
        <v>0.2464970554</v>
      </c>
      <c r="J450" s="177">
        <f>IF(K$438&gt;0,('Assumptions (NG)'!$V$16*Model!K$438*'Assumptions (NG)'!I$2)/10^9,0)+if(K$439&gt;0,('Assumptions (NG)'!$V$16*Model!K$439*'Assumptions (NG)'!I$3)/10^9,0)</f>
        <v>0.2597366972</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v>
      </c>
      <c r="J451" s="177">
        <f>IF(L$438&gt;0,('Assumptions (NG)'!$V$16*Model!L$438*'Assumptions (NG)'!I$2)/10^9,0)+if(L$439&gt;0,('Assumptions (NG)'!$V$16*Model!L$439*'Assumptions (NG)'!I$3)/10^9,0)</f>
        <v>0</v>
      </c>
      <c r="K451" s="177">
        <f>IF(L$438&gt;0,('Assumptions (NG)'!$V$16*Model!L$438*'Assumptions (NG)'!J$2)/10^9,0)+if(L$439&gt;0,('Assumptions (NG)'!$V$16*Model!L$439*'Assumptions (NG)'!J$3)/10^9,0)</f>
        <v>0</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v>
      </c>
      <c r="K452" s="177">
        <f>IF(M$438&gt;0,('Assumptions (NG)'!$V$16*Model!M$438*'Assumptions (NG)'!J$2)/10^9,0)+if(M$439&gt;0,('Assumptions (NG)'!$V$16*Model!M$439*'Assumptions (NG)'!J$3)/10^9,0)</f>
        <v>0</v>
      </c>
      <c r="L452" s="177">
        <f>IF(M$438&gt;0,('Assumptions (NG)'!$V$16*Model!M$438*'Assumptions (NG)'!K$2)/10^9,0)+if(M$439&gt;0,('Assumptions (NG)'!$V$16*Model!M$439*'Assumptions (NG)'!K$3)/10^9,0)</f>
        <v>0</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0.1306880565</v>
      </c>
      <c r="L453" s="177">
        <f>IF(N$438&gt;0,('Assumptions (NG)'!$V$16*Model!N$438*'Assumptions (NG)'!K$2)/10^9,0)+if(N$439&gt;0,('Assumptions (NG)'!$V$16*Model!N$439*'Assumptions (NG)'!K$3)/10^9,0)</f>
        <v>0.1359106119</v>
      </c>
      <c r="M453" s="177">
        <f>IF(N$438&gt;0,('Assumptions (NG)'!$V$16*Model!N$438*'Assumptions (NG)'!L$2)/10^9,0)+if(N$439&gt;0,('Assumptions (NG)'!$V$16*Model!N$439*'Assumptions (NG)'!L$3)/10^9,0)</f>
        <v>0.1385464817</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0.008691849062</v>
      </c>
      <c r="M454" s="177">
        <f>IF(O$438&gt;0,('Assumptions (NG)'!$V$16*Model!O$438*'Assumptions (NG)'!L$2)/10^9,0)+if(O$439&gt;0,('Assumptions (NG)'!$V$16*Model!O$439*'Assumptions (NG)'!L$3)/10^9,0)</f>
        <v>0.008860420023</v>
      </c>
      <c r="N454" s="177">
        <f>IF(O$438&gt;0,('Assumptions (NG)'!$V$16*Model!O$438*'Assumptions (NG)'!M$2)/10^9,0)+if(O$439&gt;0,('Assumptions (NG)'!$V$16*Model!O$439*'Assumptions (NG)'!M$3)/10^9,0)</f>
        <v>0.009031269839</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0.02511405073</v>
      </c>
      <c r="N455" s="177">
        <f>IF(P$438&gt;0,('Assumptions (NG)'!$V$16*Model!P$438*'Assumptions (NG)'!M$2)/10^9,0)+if(P$439&gt;0,('Assumptions (NG)'!$V$16*Model!P$439*'Assumptions (NG)'!M$3)/10^9,0)</f>
        <v>0.02559830892</v>
      </c>
      <c r="O455" s="215">
        <f>IF(P$438&gt;0,('Assumptions (NG)'!$V$16*Model!P$438*'Assumptions (NG)'!N$2)/10^9,0)+if(P$439&gt;0,('Assumptions (NG)'!$V$16*Model!P$439*'Assumptions (NG)'!N$3)/10^9,0)</f>
        <v>0.02617202465</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0.00130127974</v>
      </c>
      <c r="O456" s="215">
        <f>IF(Q$438&gt;0,('Assumptions (NG)'!$V$16*Model!Q$438*'Assumptions (NG)'!N$2)/10^9,0)+if(Q$439&gt;0,('Assumptions (NG)'!$V$16*Model!Q$439*'Assumptions (NG)'!N$3)/10^9,0)</f>
        <v>0.001330444349</v>
      </c>
      <c r="P456" s="215">
        <f>IF(Q$438&gt;0,('Assumptions (NG)'!$V$16*Model!Q$438*'Assumptions (NG)'!O$2)/10^9,0)+if(Q$439&gt;0,('Assumptions (NG)'!$V$16*Model!Q$439*'Assumptions (NG)'!O$3)/10^9,0)</f>
        <v>0.001343011144</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0.008399671038</v>
      </c>
      <c r="P457" s="215">
        <f>IF(R$438&gt;0,('Assumptions (NG)'!$V$16*Model!R$438*'Assumptions (NG)'!O$2)/10^9,0)+if(R$439&gt;0,('Assumptions (NG)'!$V$16*Model!R$439*'Assumptions (NG)'!O$3)/10^9,0)</f>
        <v>0.008479010653</v>
      </c>
      <c r="Q457" s="215">
        <f>IF(R$438&gt;0,('Assumptions (NG)'!$V$16*Model!R$438*'Assumptions (NG)'!P$2)/10^9,0)+if(R$439&gt;0,('Assumptions (NG)'!$V$16*Model!R$439*'Assumptions (NG)'!P$3)/10^9,0)</f>
        <v>0.008586111951</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v>
      </c>
      <c r="Q458" s="215">
        <f>IF(S$438&gt;0,('Assumptions (NG)'!$V$16*Model!S$438*'Assumptions (NG)'!P$2)/10^9,0)+if(S$439&gt;0,('Assumptions (NG)'!$V$16*Model!S$439*'Assumptions (NG)'!P$3)/10^9,0)</f>
        <v>0</v>
      </c>
      <c r="R458" s="215">
        <f>IF(S$438&gt;0,('Assumptions (NG)'!$V$16*Model!S$438*'Assumptions (NG)'!Q$2)/10^9,0)+if(S$439&gt;0,('Assumptions (NG)'!$V$16*Model!S$439*'Assumptions (NG)'!Q$3)/10^9,0)</f>
        <v>0</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v>
      </c>
      <c r="S460" s="215">
        <f>IF(U$438&gt;0,('Assumptions (NG)'!$V$16*Model!U$438*'Assumptions (NG)'!R$2)/10^9,0)+if(U$439&gt;0,('Assumptions (NG)'!$V$16*Model!U$439*'Assumptions (NG)'!R$3)/10^9,0)</f>
        <v>0</v>
      </c>
      <c r="T460" s="215">
        <f>IF(U$438&gt;0,('Assumptions (NG)'!$V$16*Model!U$438*'Assumptions (NG)'!S$2)/10^9,0)+if(U$439&gt;0,('Assumptions (NG)'!$V$16*Model!U$439*'Assumptions (NG)'!S$3)/10^9,0)</f>
        <v>0</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0.698992077</v>
      </c>
      <c r="V463" s="215">
        <f>IF(X$438&gt;0,('Assumptions (NG)'!$V$16*Model!X$438*'Assumptions (NG)'!U$2)/10^9,0)+if(X$439&gt;0,('Assumptions (NG)'!$V$16*Model!X$439*'Assumptions (NG)'!U$3)/10^9,0)</f>
        <v>0.7078212861</v>
      </c>
      <c r="W463" s="215">
        <f>IF(X$438&gt;0,('Assumptions (NG)'!$V$16*Model!X$438*'Assumptions (NG)'!V$2)/10^9,0)+if(X$439&gt;0,('Assumptions (NG)'!$V$16*Model!X$439*'Assumptions (NG)'!V$3)/10^9,0)</f>
        <v>0.7219028508</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0.1066539057</v>
      </c>
      <c r="W464" s="215">
        <f>IF(Y$438&gt;0,('Assumptions (NG)'!$V$16*Model!Y$438*'Assumptions (NG)'!V$2)/10^9,0)+if(Y$439&gt;0,('Assumptions (NG)'!$V$16*Model!Y$439*'Assumptions (NG)'!V$3)/10^9,0)</f>
        <v>0.1087757039</v>
      </c>
      <c r="X464" s="215">
        <f>IF(Y$438&gt;0,('Assumptions (NG)'!$V$16*Model!Y$438*'Assumptions (NG)'!W$2)/10^9,0)+if(Y$439&gt;0,('Assumptions (NG)'!$V$16*Model!Y$439*'Assumptions (NG)'!W$3)/10^9,0)</f>
        <v>0.1109397135</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0.07955837052</v>
      </c>
      <c r="X465" s="215">
        <f>IF(Z$438&gt;0,('Assumptions (NG)'!$V$16*Model!Z$438*'Assumptions (NG)'!W$2)/10^9,0)+if(Z$439&gt;0,('Assumptions (NG)'!$V$16*Model!Z$439*'Assumptions (NG)'!W$3)/10^9,0)</f>
        <v>0.08114112363</v>
      </c>
      <c r="Y465" s="215">
        <f>IF(Z$438&gt;0,('Assumptions (NG)'!$V$16*Model!Z$438*'Assumptions (NG)'!X$2)/10^9,0)+if(Z$439&gt;0,('Assumptions (NG)'!$V$16*Model!Z$439*'Assumptions (NG)'!X$3)/10^9,0)</f>
        <v>0.0827553644</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0.03261727553</v>
      </c>
      <c r="Y466" s="215">
        <f>IF(AA$438&gt;0,('Assumptions (NG)'!$V$16*Model!AA$438*'Assumptions (NG)'!X$2)/10^9,0)+if(AA$439&gt;0,('Assumptions (NG)'!$V$16*Model!AA$439*'Assumptions (NG)'!X$3)/10^9,0)</f>
        <v>0.03326617135</v>
      </c>
      <c r="Z466" s="215">
        <f>IF(AA$438&gt;0,('Assumptions (NG)'!$V$16*Model!AA$438*'Assumptions (NG)'!Y$2)/10^9,0)+if(AA$439&gt;0,('Assumptions (NG)'!$V$16*Model!AA$439*'Assumptions (NG)'!Y$3)/10^9,0)</f>
        <v>0.03392797646</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0.037227193</v>
      </c>
      <c r="Z467" s="215">
        <f>IF(AB$438&gt;0,('Assumptions (NG)'!$V$16*Model!AB$438*'Assumptions (NG)'!Y$2)/10^9,0)+if(AB$439&gt;0,('Assumptions (NG)'!$V$16*Model!AB$439*'Assumptions (NG)'!Y$3)/10^9,0)</f>
        <v>0.03796779961</v>
      </c>
      <c r="AA467" s="215">
        <f>IF(AB$438&gt;0,('Assumptions (NG)'!$V$16*Model!AB$438*'Assumptions (NG)'!Z$2)/10^9,0)+if(AB$439&gt;0,('Assumptions (NG)'!$V$16*Model!AB$439*'Assumptions (NG)'!Z$3)/10^9,0)</f>
        <v>0.03872314003</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0.02058213213</v>
      </c>
      <c r="AA468" s="215">
        <f>IF(AC$438&gt;0,('Assumptions (NG)'!$V$16*Model!AC$438*'Assumptions (NG)'!Z$2)/10^9,0)+if(AC$439&gt;0,('Assumptions (NG)'!$V$16*Model!AC$439*'Assumptions (NG)'!Z$3)/10^9,0)</f>
        <v>0.02099159795</v>
      </c>
      <c r="AB468" s="215">
        <f>IF(AC$438&gt;0,('Assumptions (NG)'!$V$16*Model!AC$438*'Assumptions (NG)'!AA$2)/10^9,0)+if(AC$439&gt;0,('Assumptions (NG)'!$V$16*Model!AC$439*'Assumptions (NG)'!AA$3)/10^9,0)</f>
        <v>0.02140920978</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v>
      </c>
      <c r="AB469" s="215">
        <f>IF(AD$438&gt;0,('Assumptions (NG)'!$V$16*Model!AD$438*'Assumptions (NG)'!AA$2)/10^9,0)+if(AD$439&gt;0,('Assumptions (NG)'!$V$16*Model!AD$439*'Assumptions (NG)'!AA$3)/10^9,0)</f>
        <v>0</v>
      </c>
      <c r="AC469" s="215">
        <f>IF(AD$438&gt;0,('Assumptions (NG)'!$V$16*Model!AD$438*'Assumptions (NG)'!AB$2)/10^9,0)+if(AD$439&gt;0,('Assumptions (NG)'!$V$16*Model!AD$439*'Assumptions (NG)'!AB$3)/10^9,0)</f>
        <v>0</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v>
      </c>
      <c r="AC470" s="215">
        <f>IF(AE$438&gt;0,('Assumptions (NG)'!$V$16*Model!AE$438*'Assumptions (NG)'!AB$2)/10^9,0)+if(AE$439&gt;0,('Assumptions (NG)'!$V$16*Model!AE$439*'Assumptions (NG)'!AB$3)/10^9,0)</f>
        <v>0</v>
      </c>
      <c r="AD470" s="215">
        <f>IF(AE$438&gt;0,('Assumptions (NG)'!$V$16*Model!AE$438*'Assumptions (NG)'!AC$2)/10^9,0)+if(AE$439&gt;0,('Assumptions (NG)'!$V$16*Model!AE$439*'Assumptions (NG)'!AC$3)/10^9,0)</f>
        <v>0</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0.05104095171</v>
      </c>
      <c r="AD471" s="215">
        <f>IF(AF$438&gt;0,('Assumptions (NG)'!$V$16*Model!AF$438*'Assumptions (NG)'!AC$2)/10^9,0)+if(AF$439&gt;0,('Assumptions (NG)'!$V$16*Model!AF$439*'Assumptions (NG)'!AC$3)/10^9,0)</f>
        <v>0.05205637252</v>
      </c>
      <c r="AE471" s="215">
        <f>IF(AF$438&gt;0,('Assumptions (NG)'!$V$16*Model!AF$438*'Assumptions (NG)'!AD$2)/10^9,0)+if(AF$439&gt;0,('Assumptions (NG)'!$V$16*Model!AF$439*'Assumptions (NG)'!AD$3)/10^9,0)</f>
        <v>0.05309199435</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v>
      </c>
      <c r="AE472" s="215">
        <f>IF(AG$438&gt;0,('Assumptions (NG)'!$V$16*Model!AG$438*'Assumptions (NG)'!AD$2)/10^9,0)+if(AG$439&gt;0,('Assumptions (NG)'!$V$16*Model!AG$439*'Assumptions (NG)'!AD$3)/10^9,0)</f>
        <v>0</v>
      </c>
      <c r="AF472" s="215">
        <f>IF(AG$438&gt;0,('Assumptions (NG)'!$V$16*Model!AG$438*'Assumptions (NG)'!AE$2)/10^9,0)+if(AG$439&gt;0,('Assumptions (NG)'!$V$16*Model!AG$439*'Assumptions (NG)'!AE$3)/10^9,0)</f>
        <v>0</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v>
      </c>
      <c r="AF473" s="215">
        <f>IF(AH$438&gt;0,('Assumptions (NG)'!$V$16*Model!AH$438*'Assumptions (NG)'!AE$2)/10^9,0)+if(AH$439&gt;0,('Assumptions (NG)'!$V$16*Model!AH$439*'Assumptions (NG)'!AE$3)/10^9,0)</f>
        <v>0</v>
      </c>
      <c r="AG473" s="215">
        <f>IF(AH$438&gt;0,('Assumptions (NG)'!$V$16*Model!AH$438*'Assumptions (NG)'!AF$2)/10^9,0)+if(AH$439&gt;0,('Assumptions (NG)'!$V$16*Model!AH$439*'Assumptions (NG)'!AF$3)/10^9,0)</f>
        <v>0</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v>
      </c>
      <c r="AG474" s="215">
        <f>IF(AI$438&gt;0,('Assumptions (NG)'!$V$16*Model!AI$438*'Assumptions (NG)'!AF$2)/10^9,0)+if(AI$439&gt;0,('Assumptions (NG)'!$V$16*Model!AI$439*'Assumptions (NG)'!AF$3)/10^9,0)</f>
        <v>0</v>
      </c>
      <c r="AH474" s="215">
        <f>IF(AI$438&gt;0,('Assumptions (NG)'!$V$16*Model!AI$438*'Assumptions (NG)'!AG$2)/10^9,0)+if(AI$439&gt;0,('Assumptions (NG)'!$V$16*Model!AI$439*'Assumptions (NG)'!AG$3)/10^9,0)</f>
        <v>0</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v>
      </c>
      <c r="AH475" s="215">
        <f>IF(AJ$438&gt;0,('Assumptions (NG)'!$V$16*Model!AJ$438*'Assumptions (NG)'!AG$2)/10^9,0)+if(AJ$439&gt;0,('Assumptions (NG)'!$V$16*Model!AJ$439*'Assumptions (NG)'!AG$3)/10^9,0)</f>
        <v>0</v>
      </c>
      <c r="AI475" s="215">
        <f>IF(AJ$438&gt;0,('Assumptions (NG)'!$V$16*Model!AJ$438*'Assumptions (NG)'!AH$2)/10^9,0)+if(AJ$439&gt;0,('Assumptions (NG)'!$V$16*Model!AJ$439*'Assumptions (NG)'!AH$3)/10^9,0)</f>
        <v>0</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v>
      </c>
      <c r="AI476" s="215">
        <f>IF(AK$438&gt;0,('Assumptions (NG)'!$V$16*Model!AK$438*'Assumptions (NG)'!AH$2)/10^9,0)+if(AK$439&gt;0,('Assumptions (NG)'!$V$16*Model!AK$439*'Assumptions (NG)'!AH$3)/10^9,0)</f>
        <v>0</v>
      </c>
      <c r="AJ476" s="215">
        <f>IF(AK$438&gt;0,('Assumptions (NG)'!$V$16*Model!AK$438*'Assumptions (NG)'!AI$2)/10^9,0)+if(AK$439&gt;0,('Assumptions (NG)'!$V$16*Model!AK$439*'Assumptions (NG)'!AI$3)/10^9,0)</f>
        <v>0</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v>
      </c>
      <c r="AJ477" s="215">
        <f>IF(AL$438&gt;0,('Assumptions (NG)'!$V$16*Model!AL$438*'Assumptions (NG)'!AI$2)/10^9,0)+if(AL$439&gt;0,('Assumptions (NG)'!$V$16*Model!AL$439*'Assumptions (NG)'!AI$3)/10^9,0)</f>
        <v>0</v>
      </c>
      <c r="AK477" s="215">
        <f>IF(AL$438&gt;0,('Assumptions (NG)'!$V$16*Model!AL$438*'Assumptions (NG)'!AJ$2)/10^9,0)+if(AL$439&gt;0,('Assumptions (NG)'!$V$16*Model!AL$439*'Assumptions (NG)'!AJ$3)/10^9,0)</f>
        <v>0</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v>
      </c>
      <c r="AK478" s="215">
        <f>IF(AM$438&gt;0,('Assumptions (NG)'!$V$16*Model!AM$438*'Assumptions (NG)'!AJ$2)/10^9,0)+if(AM$439&gt;0,('Assumptions (NG)'!$V$16*Model!AM$439*'Assumptions (NG)'!AJ$3)/10^9,0)</f>
        <v>0</v>
      </c>
      <c r="AL478" s="215">
        <f>IF(AM$438&gt;0,('Assumptions (NG)'!$V$16*Model!AM$438*'Assumptions (NG)'!AK$2)/10^9,0)+if(AM$439&gt;0,('Assumptions (NG)'!$V$16*Model!AM$439*'Assumptions (NG)'!AK$3)/10^9,0)</f>
        <v>0</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v>
      </c>
      <c r="AL479" s="215">
        <f>IF(AN$438&gt;0,('Assumptions (NG)'!$V$16*Model!AN$438*'Assumptions (NG)'!AK$2)/10^9,0)+if(AN$439&gt;0,('Assumptions (NG)'!$V$16*Model!AN$439*'Assumptions (NG)'!AK$3)/10^9,0)</f>
        <v>0</v>
      </c>
      <c r="AM479" s="215">
        <f>IF(AN$438&gt;0,('Assumptions (NG)'!$V$16*Model!AN$438*'Assumptions (NG)'!AL$2)/10^9,0)+if(AN$439&gt;0,('Assumptions (NG)'!$V$16*Model!AN$439*'Assumptions (NG)'!AL$3)/10^9,0)</f>
        <v>0</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0.4087935421</v>
      </c>
      <c r="AM480" s="215">
        <f>IF(AO$438&gt;0,('Assumptions (NG)'!$V$16*Model!AO$438*'Assumptions (NG)'!AL$2)/10^9,0)+if(AO$439&gt;0,('Assumptions (NG)'!$V$16*Model!AO$439*'Assumptions (NG)'!AL$3)/10^9,0)</f>
        <v>0.4169261778</v>
      </c>
      <c r="AN480" s="215">
        <f>IF(AO$438&gt;0,('Assumptions (NG)'!$V$16*Model!AO$438*'Assumptions (NG)'!AM$2)/10^9,0)+if(AO$439&gt;0,('Assumptions (NG)'!$V$16*Model!AO$439*'Assumptions (NG)'!AM$3)/10^9,0)</f>
        <v>0.4252206062</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2.142555258</v>
      </c>
      <c r="AN481" s="215">
        <f>IF(AP$438&gt;0,('Assumptions (NG)'!$V$16*Model!AP$438*'Assumptions (NG)'!AM$2)/10^9,0)+if(AP$439&gt;0,('Assumptions (NG)'!$V$16*Model!AP$439*'Assumptions (NG)'!AM$3)/10^9,0)</f>
        <v>2.185179761</v>
      </c>
      <c r="AO481" s="215">
        <f>IF(AP$438&gt;0,('Assumptions (NG)'!$V$16*Model!AP$438*'Assumptions (NG)'!AN$2)/10^9,0)+if(AP$439&gt;0,('Assumptions (NG)'!$V$16*Model!AP$439*'Assumptions (NG)'!AN$3)/10^9,0)</f>
        <v>2.228652246</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0.5699429686</v>
      </c>
      <c r="AO482" s="215">
        <f>IF(AQ$438&gt;0,('Assumptions (NG)'!$V$16*Model!AQ$438*'Assumptions (NG)'!AN$2)/10^9,0)+if(AQ$439&gt;0,('Assumptions (NG)'!$V$16*Model!AQ$439*'Assumptions (NG)'!AN$3)/10^9,0)</f>
        <v>0.5812815493</v>
      </c>
      <c r="AP482" s="215">
        <f>IF(AQ$438&gt;0,('Assumptions (NG)'!$V$16*Model!AQ$438*'Assumptions (NG)'!AO$2)/10^9,0)+if(AQ$439&gt;0,('Assumptions (NG)'!$V$16*Model!AQ$439*'Assumptions (NG)'!AO$3)/10^9,0)</f>
        <v>0.5928457024</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0.2464178242</v>
      </c>
      <c r="AP483" s="215">
        <f>IF(AR$438&gt;0,('Assumptions (NG)'!$V$16*Model!AR$438*'Assumptions (NG)'!AO$2)/10^9,0)+if(AR$439&gt;0,('Assumptions (NG)'!$V$16*Model!AR$439*'Assumptions (NG)'!AO$3)/10^9,0)</f>
        <v>0.2513201189</v>
      </c>
      <c r="AQ483" s="215">
        <f>IF(AR$438&gt;0,('Assumptions (NG)'!$V$16*Model!AR$438*'Assumptions (NG)'!AP$2)/10^9,0)+if(AR$439&gt;0,('Assumptions (NG)'!$V$16*Model!AR$439*'Assumptions (NG)'!AP$3)/10^9,0)</f>
        <v>0.256319941</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0.3909374958</v>
      </c>
      <c r="AQ484" s="215">
        <f>IF(AS$438&gt;0,('Assumptions (NG)'!$V$16*Model!AS$438*'Assumptions (NG)'!AP$2)/10^9,0)+if(AS$439&gt;0,('Assumptions (NG)'!$V$16*Model!AS$439*'Assumptions (NG)'!AP$3)/10^9,0)</f>
        <v>0.3987148991</v>
      </c>
      <c r="AR484" s="215">
        <f>IF(AS$438&gt;0,('Assumptions (NG)'!$V$16*Model!AS$438*'Assumptions (NG)'!AQ$2)/10^9,0)+if(AS$439&gt;0,('Assumptions (NG)'!$V$16*Model!AS$439*'Assumptions (NG)'!AQ$3)/10^9,0)</f>
        <v>0.406647028</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v>
      </c>
      <c r="AR485" s="215">
        <f>IF(AT$438&gt;0,('Assumptions (NG)'!$V$16*Model!AT$438*'Assumptions (NG)'!AQ$2)/10^9,0)+if(AT$439&gt;0,('Assumptions (NG)'!$V$16*Model!AT$439*'Assumptions (NG)'!AQ$3)/10^9,0)</f>
        <v>0</v>
      </c>
      <c r="AS485" s="215">
        <f>IF(AT$438&gt;0,('Assumptions (NG)'!$V$16*Model!AT$438*'Assumptions (NG)'!AR$2)/10^9,0)+if(AT$439&gt;0,('Assumptions (NG)'!$V$16*Model!AT$439*'Assumptions (NG)'!AR$3)/10^9,0)</f>
        <v>0</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0.1863590234</v>
      </c>
      <c r="AS486" s="215">
        <f>IF(AU$438&gt;0,('Assumptions (NG)'!$V$16*Model!AU$438*'Assumptions (NG)'!AR$2)/10^9,0)+if(AU$439&gt;0,('Assumptions (NG)'!$V$16*Model!AU$439*'Assumptions (NG)'!AR$3)/10^9,0)</f>
        <v>0.190066494</v>
      </c>
      <c r="AT486" s="215">
        <f>IF(AU$438&gt;0,('Assumptions (NG)'!$V$16*Model!AU$438*'Assumptions (NG)'!AS$2)/10^9,0)+if(AU$439&gt;0,('Assumptions (NG)'!$V$16*Model!AU$439*'Assumptions (NG)'!AS$3)/10^9,0)</f>
        <v>0.193847722</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v>
      </c>
      <c r="AT487" s="215">
        <f>IF(AV$438&gt;0,('Assumptions (NG)'!$V$16*Model!AV$438*'Assumptions (NG)'!AS$2)/10^9,0)+if(AV$439&gt;0,('Assumptions (NG)'!$V$16*Model!AV$439*'Assumptions (NG)'!AS$3)/10^9,0)</f>
        <v>0</v>
      </c>
      <c r="AU487" s="215">
        <f>IF(AV$438&gt;0,('Assumptions (NG)'!$V$16*Model!AV$438*'Assumptions (NG)'!AT$2)/10^9,0)+if(AV$439&gt;0,('Assumptions (NG)'!$V$16*Model!AV$439*'Assumptions (NG)'!AT$3)/10^9,0)</f>
        <v>0</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0.000743689199</v>
      </c>
      <c r="AU488" s="215">
        <f>IF(AW$438&gt;0,('Assumptions (NG)'!$V$16*Model!AW$438*'Assumptions (NG)'!AT$2)/10^9,0)+if(AW$439&gt;0,('Assumptions (NG)'!$V$16*Model!AW$439*'Assumptions (NG)'!AT$3)/10^9,0)</f>
        <v>0.0007584843285</v>
      </c>
      <c r="AV488" s="215">
        <f>IF(AW$438&gt;0,('Assumptions (NG)'!$V$16*Model!AW$438*'Assumptions (NG)'!AU$2)/10^9,0)+if(AW$439&gt;0,('Assumptions (NG)'!$V$16*Model!AW$439*'Assumptions (NG)'!AU$3)/10^9,0)</f>
        <v>0.0007735737957</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v>
      </c>
      <c r="AV489" s="215">
        <f>IF(AX$438&gt;0,('Assumptions (NG)'!$V$16*Model!AX$438*'Assumptions (NG)'!AU$2)/10^9,0)+if(AX$439&gt;0,('Assumptions (NG)'!$V$16*Model!AX$439*'Assumptions (NG)'!AU$3)/10^9,0)</f>
        <v>0</v>
      </c>
      <c r="AW489" s="215">
        <f>IF(AX$438&gt;0,('Assumptions (NG)'!$V$16*Model!AX$438*'Assumptions (NG)'!AV$2)/10^9,0)+if(AX$439&gt;0,('Assumptions (NG)'!$V$16*Model!AX$439*'Assumptions (NG)'!AV$3)/10^9,0)</f>
        <v>0</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0.09316673655</v>
      </c>
      <c r="AW490" s="215">
        <f>IF(AY$438&gt;0,('Assumptions (NG)'!$V$16*Model!AY$438*'Assumptions (NG)'!AV$2)/10^9,0)+if(AY$439&gt;0,('Assumptions (NG)'!$V$16*Model!AY$439*'Assumptions (NG)'!AV$3)/10^9,0)</f>
        <v>0.09502021772</v>
      </c>
      <c r="AX490" s="215">
        <f>IF(AY$438&gt;0,('Assumptions (NG)'!$V$16*Model!AY$438*'Assumptions (NG)'!AW$2)/10^9,0)+if(AY$439&gt;0,('Assumptions (NG)'!$V$16*Model!AY$439*'Assumptions (NG)'!AW$3)/10^9,0)</f>
        <v>0.09691057249</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v>
      </c>
      <c r="AX491" s="215">
        <f>IF(AZ$438&gt;0,('Assumptions (NG)'!$V$16*Model!AZ$438*'Assumptions (NG)'!AW$2)/10^9,0)+if(AZ$439&gt;0,('Assumptions (NG)'!$V$16*Model!AZ$439*'Assumptions (NG)'!AW$3)/10^9,0)</f>
        <v>0</v>
      </c>
      <c r="AY491" s="216">
        <f>IF(AZ$438&gt;0,('Assumptions (NG)'!$V$16*Model!AZ$438*'Assumptions (NG)'!AX$2)/10^9,0)+if(AZ$439&gt;0,('Assumptions (NG)'!$V$16*Model!AZ$439*'Assumptions (NG)'!AX$3)/10^9,0)</f>
        <v>0</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0.05748052701</v>
      </c>
      <c r="AY492" s="216">
        <f>IF(BA$438&gt;0,('Assumptions (NG)'!$V$16*Model!BA$438*'Assumptions (NG)'!AX$2)/10^9,0)+if(BA$439&gt;0,('Assumptions (NG)'!$V$16*Model!BA$439*'Assumptions (NG)'!AX$3)/10^9,0)</f>
        <v>0.05862405826</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1.621446409</v>
      </c>
      <c r="D493" s="176">
        <f>'Assumptions (NG)'!$V$7*Model!D441</f>
        <v>1.575932504</v>
      </c>
      <c r="E493" s="176">
        <f>'Assumptions (NG)'!$V$7*Model!E441</f>
        <v>1.103147302</v>
      </c>
      <c r="F493" s="176">
        <f>'Assumptions (NG)'!$V$7*Model!F441</f>
        <v>0.5045006691</v>
      </c>
      <c r="G493" s="176">
        <f>'Assumptions (NG)'!$V$7*Model!G441</f>
        <v>0.3002112565</v>
      </c>
      <c r="H493" s="176">
        <f>'Assumptions (NG)'!$V$7*Model!H441</f>
        <v>0.3422152996</v>
      </c>
      <c r="I493" s="176">
        <f>'Assumptions (NG)'!$V$7*Model!I441</f>
        <v>0.1796071837</v>
      </c>
      <c r="J493" s="176">
        <f>'Assumptions (NG)'!$V$7*Model!J441</f>
        <v>0.1688288532</v>
      </c>
      <c r="K493" s="176">
        <f>'Assumptions (NG)'!$V$7*Model!K441</f>
        <v>0.08494723675</v>
      </c>
      <c r="L493" s="176">
        <f>'Assumptions (NG)'!$V$7*Model!L441</f>
        <v>0.09399159963</v>
      </c>
      <c r="M493" s="176">
        <f>'Assumptions (NG)'!$V$7*Model!M441</f>
        <v>0.1121386191</v>
      </c>
      <c r="N493" s="176">
        <f>'Assumptions (NG)'!$V$7*Model!N441</f>
        <v>0.02335505802</v>
      </c>
      <c r="O493" s="176">
        <f>'Assumptions (NG)'!$V$7*Model!O441</f>
        <v>0.02333639102</v>
      </c>
      <c r="P493" s="176">
        <f>'Assumptions (NG)'!$V$7*Model!P441</f>
        <v>0.006384314168</v>
      </c>
      <c r="Q493" s="176">
        <f>'Assumptions (NG)'!$V$7*Model!Q441</f>
        <v>0.005580972768</v>
      </c>
      <c r="R493" s="176">
        <f>'Assumptions (NG)'!$V$7*Model!R441</f>
        <v>0</v>
      </c>
      <c r="S493" s="176">
        <f>'Assumptions (NG)'!$V$7*Model!S441</f>
        <v>0</v>
      </c>
      <c r="T493" s="176">
        <f>'Assumptions (NG)'!$V$7*Model!T441</f>
        <v>0</v>
      </c>
      <c r="U493" s="176">
        <f>'Assumptions (NG)'!$V$7*Model!U441</f>
        <v>0.4543448501</v>
      </c>
      <c r="V493" s="176">
        <f>'Assumptions (NG)'!$V$7*Model!V441</f>
        <v>0.5294088747</v>
      </c>
      <c r="W493" s="176">
        <f>'Assumptions (NG)'!$V$7*Model!W441</f>
        <v>0.5916540014</v>
      </c>
      <c r="X493" s="176">
        <f>'Assumptions (NG)'!$V$7*Model!X441</f>
        <v>0.1460537732</v>
      </c>
      <c r="Y493" s="176">
        <f>'Assumptions (NG)'!$V$7*Model!Y441</f>
        <v>0.09961167369</v>
      </c>
      <c r="Z493" s="176">
        <f>'Assumptions (NG)'!$V$7*Model!Z441</f>
        <v>0.06011064033</v>
      </c>
      <c r="AA493" s="176">
        <f>'Assumptions (NG)'!$V$7*Model!AA441</f>
        <v>0.03881457969</v>
      </c>
      <c r="AB493" s="176">
        <f>'Assumptions (NG)'!$V$7*Model!AB441</f>
        <v>0.01391598636</v>
      </c>
      <c r="AC493" s="176">
        <f>'Assumptions (NG)'!$V$7*Model!AC441</f>
        <v>0.03317661861</v>
      </c>
      <c r="AD493" s="176">
        <f>'Assumptions (NG)'!$V$7*Model!AD441</f>
        <v>0.03383664214</v>
      </c>
      <c r="AE493" s="176">
        <f>'Assumptions (NG)'!$V$7*Model!AE441</f>
        <v>0.03450979633</v>
      </c>
      <c r="AF493" s="176">
        <f>'Assumptions (NG)'!$V$7*Model!AF441</f>
        <v>0</v>
      </c>
      <c r="AG493" s="176">
        <f>'Assumptions (NG)'!$V$7*Model!AG441</f>
        <v>0</v>
      </c>
      <c r="AH493" s="176">
        <f>'Assumptions (NG)'!$V$7*Model!AH441</f>
        <v>0</v>
      </c>
      <c r="AI493" s="176">
        <f>'Assumptions (NG)'!$V$7*Model!AI441</f>
        <v>0</v>
      </c>
      <c r="AJ493" s="176">
        <f>'Assumptions (NG)'!$V$7*Model!AJ441</f>
        <v>0</v>
      </c>
      <c r="AK493" s="176">
        <f>'Assumptions (NG)'!$V$7*Model!AK441</f>
        <v>0</v>
      </c>
      <c r="AL493" s="176">
        <f>'Assumptions (NG)'!$V$7*Model!AL441</f>
        <v>0.2657158023</v>
      </c>
      <c r="AM493" s="176">
        <f>'Assumptions (NG)'!$V$7*Model!AM441</f>
        <v>1.663662933</v>
      </c>
      <c r="AN493" s="176">
        <f>'Assumptions (NG)'!$V$7*Model!AN441</f>
        <v>2.067223168</v>
      </c>
      <c r="AO493" s="176">
        <f>'Assumptions (NG)'!$V$7*Model!AO441</f>
        <v>1.986628553</v>
      </c>
      <c r="AP493" s="176">
        <f>'Assumptions (NG)'!$V$7*Model!AP441</f>
        <v>0.8028171561</v>
      </c>
      <c r="AQ493" s="176">
        <f>'Assumptions (NG)'!$V$7*Model!AQ441</f>
        <v>0.4257726461</v>
      </c>
      <c r="AR493" s="176">
        <f>'Assumptions (NG)'!$V$7*Model!AR441</f>
        <v>0.3854539334</v>
      </c>
      <c r="AS493" s="176">
        <f>'Assumptions (NG)'!$V$7*Model!AS441</f>
        <v>0.1235432211</v>
      </c>
      <c r="AT493" s="176">
        <f>'Assumptions (NG)'!$V$7*Model!AT441</f>
        <v>0.1264844173</v>
      </c>
      <c r="AU493" s="176">
        <f>'Assumptions (NG)'!$V$7*Model!AU441</f>
        <v>0.0004930148135</v>
      </c>
      <c r="AV493" s="176">
        <f>'Assumptions (NG)'!$V$7*Model!AV441</f>
        <v>0.06106120172</v>
      </c>
      <c r="AW493" s="176">
        <f>'Assumptions (NG)'!$V$7*Model!AW441</f>
        <v>0.06176314152</v>
      </c>
      <c r="AX493" s="176">
        <f>'Assumptions (NG)'!$V$7*Model!AX441</f>
        <v>0.1003542147</v>
      </c>
      <c r="AY493" s="176">
        <f>'Assumptions (NG)'!$V$7*Model!AY441</f>
        <v>0.03810563787</v>
      </c>
      <c r="AZ493" s="176">
        <f>'Assumptions (NG)'!$V$7*Model!AZ441</f>
        <v>0</v>
      </c>
      <c r="BA493" s="176">
        <f>'Assumptions (NG)'!$V$7*Model!BA441</f>
        <v>0</v>
      </c>
    </row>
    <row r="494" ht="15.75" customHeight="1">
      <c r="A494" s="207" t="s">
        <v>54</v>
      </c>
      <c r="B494" s="150" t="s">
        <v>351</v>
      </c>
      <c r="C494" s="176">
        <f>'Assumptions (NG)'!$V$8*Model!C441</f>
        <v>0.8730865281</v>
      </c>
      <c r="D494" s="176">
        <f>'Assumptions (NG)'!$V$8*Model!D441</f>
        <v>0.8485790406</v>
      </c>
      <c r="E494" s="176">
        <f>'Assumptions (NG)'!$V$8*Model!E441</f>
        <v>0.5940023936</v>
      </c>
      <c r="F494" s="176">
        <f>'Assumptions (NG)'!$V$8*Model!F441</f>
        <v>0.2716542064</v>
      </c>
      <c r="G494" s="176">
        <f>'Assumptions (NG)'!$V$8*Model!G441</f>
        <v>0.161652215</v>
      </c>
      <c r="H494" s="176">
        <f>'Assumptions (NG)'!$V$8*Model!H441</f>
        <v>0.1842697767</v>
      </c>
      <c r="I494" s="176">
        <f>'Assumptions (NG)'!$V$8*Model!I441</f>
        <v>0.09671156047</v>
      </c>
      <c r="J494" s="176">
        <f>'Assumptions (NG)'!$V$8*Model!J441</f>
        <v>0.09090784402</v>
      </c>
      <c r="K494" s="176">
        <f>'Assumptions (NG)'!$V$8*Model!K441</f>
        <v>0.04574081979</v>
      </c>
      <c r="L494" s="176">
        <f>'Assumptions (NG)'!$V$8*Model!L441</f>
        <v>0.05061086134</v>
      </c>
      <c r="M494" s="176">
        <f>'Assumptions (NG)'!$V$8*Model!M441</f>
        <v>0.06038233336</v>
      </c>
      <c r="N494" s="176">
        <f>'Assumptions (NG)'!$V$8*Model!N441</f>
        <v>0.01257580047</v>
      </c>
      <c r="O494" s="176">
        <f>'Assumptions (NG)'!$V$8*Model!O441</f>
        <v>0.01256574901</v>
      </c>
      <c r="P494" s="176">
        <f>'Assumptions (NG)'!$V$8*Model!P441</f>
        <v>0.003437707629</v>
      </c>
      <c r="Q494" s="176">
        <f>'Assumptions (NG)'!$V$8*Model!Q441</f>
        <v>0.003005139183</v>
      </c>
      <c r="R494" s="176">
        <f>'Assumptions (NG)'!$V$8*Model!R441</f>
        <v>0</v>
      </c>
      <c r="S494" s="176">
        <f>'Assumptions (NG)'!$V$8*Model!S441</f>
        <v>0</v>
      </c>
      <c r="T494" s="176">
        <f>'Assumptions (NG)'!$V$8*Model!T441</f>
        <v>0</v>
      </c>
      <c r="U494" s="176">
        <f>'Assumptions (NG)'!$V$8*Model!U441</f>
        <v>0.244647227</v>
      </c>
      <c r="V494" s="176">
        <f>'Assumptions (NG)'!$V$8*Model!V441</f>
        <v>0.2850663171</v>
      </c>
      <c r="W494" s="176">
        <f>'Assumptions (NG)'!$V$8*Model!W441</f>
        <v>0.3185829238</v>
      </c>
      <c r="X494" s="176">
        <f>'Assumptions (NG)'!$V$8*Model!X441</f>
        <v>0.07864433944</v>
      </c>
      <c r="Y494" s="176">
        <f>'Assumptions (NG)'!$V$8*Model!Y441</f>
        <v>0.05363705506</v>
      </c>
      <c r="Z494" s="176">
        <f>'Assumptions (NG)'!$V$8*Model!Z441</f>
        <v>0.03236726787</v>
      </c>
      <c r="AA494" s="176">
        <f>'Assumptions (NG)'!$V$8*Model!AA441</f>
        <v>0.02090015829</v>
      </c>
      <c r="AB494" s="176">
        <f>'Assumptions (NG)'!$V$8*Model!AB441</f>
        <v>0.007493223424</v>
      </c>
      <c r="AC494" s="176">
        <f>'Assumptions (NG)'!$V$8*Model!AC441</f>
        <v>0.0178643331</v>
      </c>
      <c r="AD494" s="176">
        <f>'Assumptions (NG)'!$V$8*Model!AD441</f>
        <v>0.01821973038</v>
      </c>
      <c r="AE494" s="176">
        <f>'Assumptions (NG)'!$V$8*Model!AE441</f>
        <v>0.01858219802</v>
      </c>
      <c r="AF494" s="176">
        <f>'Assumptions (NG)'!$V$8*Model!AF441</f>
        <v>0</v>
      </c>
      <c r="AG494" s="176">
        <f>'Assumptions (NG)'!$V$8*Model!AG441</f>
        <v>0</v>
      </c>
      <c r="AH494" s="176">
        <f>'Assumptions (NG)'!$V$8*Model!AH441</f>
        <v>0</v>
      </c>
      <c r="AI494" s="176">
        <f>'Assumptions (NG)'!$V$8*Model!AI441</f>
        <v>0</v>
      </c>
      <c r="AJ494" s="176">
        <f>'Assumptions (NG)'!$V$8*Model!AJ441</f>
        <v>0</v>
      </c>
      <c r="AK494" s="176">
        <f>'Assumptions (NG)'!$V$8*Model!AK441</f>
        <v>0</v>
      </c>
      <c r="AL494" s="176">
        <f>'Assumptions (NG)'!$V$8*Model!AL441</f>
        <v>0.1430777397</v>
      </c>
      <c r="AM494" s="176">
        <f>'Assumptions (NG)'!$V$8*Model!AM441</f>
        <v>0.8958185026</v>
      </c>
      <c r="AN494" s="176">
        <f>'Assumptions (NG)'!$V$8*Model!AN441</f>
        <v>1.113120168</v>
      </c>
      <c r="AO494" s="176">
        <f>'Assumptions (NG)'!$V$8*Model!AO441</f>
        <v>1.069723067</v>
      </c>
      <c r="AP494" s="176">
        <f>'Assumptions (NG)'!$V$8*Model!AP441</f>
        <v>0.432286161</v>
      </c>
      <c r="AQ494" s="176">
        <f>'Assumptions (NG)'!$V$8*Model!AQ441</f>
        <v>0.229262194</v>
      </c>
      <c r="AR494" s="176">
        <f>'Assumptions (NG)'!$V$8*Model!AR441</f>
        <v>0.207552118</v>
      </c>
      <c r="AS494" s="176">
        <f>'Assumptions (NG)'!$V$8*Model!AS441</f>
        <v>0.06652327291</v>
      </c>
      <c r="AT494" s="176">
        <f>'Assumptions (NG)'!$V$8*Model!AT441</f>
        <v>0.06810699392</v>
      </c>
      <c r="AU494" s="176">
        <f>'Assumptions (NG)'!$V$8*Model!AU441</f>
        <v>0.000265469515</v>
      </c>
      <c r="AV494" s="176">
        <f>'Assumptions (NG)'!$V$8*Model!AV441</f>
        <v>0.03287910862</v>
      </c>
      <c r="AW494" s="176">
        <f>'Assumptions (NG)'!$V$8*Model!AW441</f>
        <v>0.0332570762</v>
      </c>
      <c r="AX494" s="176">
        <f>'Assumptions (NG)'!$V$8*Model!AX441</f>
        <v>0.05403688482</v>
      </c>
      <c r="AY494" s="176">
        <f>'Assumptions (NG)'!$V$8*Model!AY441</f>
        <v>0.02051842039</v>
      </c>
      <c r="AZ494" s="176">
        <f>'Assumptions (NG)'!$V$8*Model!AZ441</f>
        <v>0</v>
      </c>
      <c r="BA494" s="176">
        <f>'Assumptions (NG)'!$V$8*Model!BA441</f>
        <v>0</v>
      </c>
    </row>
    <row r="495" ht="15.75" customHeight="1">
      <c r="A495" s="207" t="s">
        <v>359</v>
      </c>
      <c r="B495" s="150" t="s">
        <v>351</v>
      </c>
      <c r="C495" s="177">
        <f t="array" ref="C495">SUM(IF(ISERROR(C496:C546),"",C496:C546))</f>
        <v>-0.003317083528</v>
      </c>
      <c r="D495" s="177">
        <f t="array" ref="D495">SUM(IF(ISERROR(D496:D546),"",D496:D546))</f>
        <v>-0.06177756595</v>
      </c>
      <c r="E495" s="177">
        <f t="array" ref="E495">SUM(IF(ISERROR(E496:E546),"",E496:E546))</f>
        <v>-0.2012418033</v>
      </c>
      <c r="F495" s="177">
        <f t="array" ref="F495">SUM(IF(ISERROR(F496:F546),"",F496:F546))</f>
        <v>-0.380493216</v>
      </c>
      <c r="G495" s="177">
        <f t="array" ref="G495">SUM(IF(ISERROR(G496:G546),"",G496:G546))</f>
        <v>-0.4562731245</v>
      </c>
      <c r="H495" s="177">
        <f t="array" ref="H495">SUM(IF(ISERROR(H496:H546),"",H496:H546))</f>
        <v>-0.5152972733</v>
      </c>
      <c r="I495" s="177">
        <f t="array" ref="I495">SUM(IF(ISERROR(I496:I546),"",I496:I546))</f>
        <v>-0.5898019086</v>
      </c>
      <c r="J495" s="177">
        <f t="array" ref="J495">SUM(IF(ISERROR(J496:J546),"",J496:J546))</f>
        <v>-0.638043951</v>
      </c>
      <c r="K495" s="177">
        <f t="array" ref="K495">SUM(IF(ISERROR(K496:K546),"",K496:K546))</f>
        <v>-0.7252329258</v>
      </c>
      <c r="L495" s="177">
        <f t="array" ref="L495">SUM(IF(ISERROR(L496:L546),"",L496:L546))</f>
        <v>-0.7796253952</v>
      </c>
      <c r="M495" s="177">
        <f t="array" ref="M495">SUM(IF(ISERROR(M496:M546),"",M496:M546))</f>
        <v>-0.831260686</v>
      </c>
      <c r="N495" s="177">
        <f t="array" ref="N495">SUM(IF(ISERROR(N496:N546),"",N496:N546))</f>
        <v>-0.8022671448</v>
      </c>
      <c r="O495" s="177">
        <f t="array" ref="O495">SUM(IF(ISERROR(O496:O546),"",O496:O546))</f>
        <v>-0.5864254812</v>
      </c>
      <c r="P495" s="177">
        <f t="array" ref="P495">SUM(IF(ISERROR(P496:P546),"",P496:P546))</f>
        <v>-0.2975066454</v>
      </c>
      <c r="Q495" s="177">
        <f t="array" ref="Q495">SUM(IF(ISERROR(Q496:Q546),"",Q496:Q546))</f>
        <v>-0.222731458</v>
      </c>
      <c r="R495" s="177">
        <f t="array" ref="R495">SUM(IF(ISERROR(R496:R546),"",R496:R546))</f>
        <v>-0.1901151846</v>
      </c>
      <c r="S495" s="177">
        <f t="array" ref="S495">SUM(IF(ISERROR(S496:S546),"",S496:S546))</f>
        <v>-0.1304707143</v>
      </c>
      <c r="T495" s="177">
        <f t="array" ref="T495">SUM(IF(ISERROR(T496:T546),"",T496:T546))</f>
        <v>-0.1319976721</v>
      </c>
      <c r="U495" s="177">
        <f t="array" ref="U495">SUM(IF(ISERROR(U496:U546),"",U496:U546))</f>
        <v>-0.06082542262</v>
      </c>
      <c r="V495" s="177">
        <f t="array" ref="V495">SUM(IF(ISERROR(V496:V546),"",V496:V546))</f>
        <v>-0.06538732932</v>
      </c>
      <c r="W495" s="177">
        <f t="array" ref="W495">SUM(IF(ISERROR(W496:W546),"",W496:W546))</f>
        <v>-0.07029137901</v>
      </c>
      <c r="X495" s="177">
        <f t="array" ref="X495">SUM(IF(ISERROR(X496:X546),"",X496:X546))</f>
        <v>-0.1506973574</v>
      </c>
      <c r="Y495" s="177">
        <f t="array" ref="Y495">SUM(IF(ISERROR(Y496:Y546),"",Y496:Y546))</f>
        <v>-0.18119653</v>
      </c>
      <c r="Z495" s="177">
        <f t="array" ref="Z495">SUM(IF(ISERROR(Z496:Z546),"",Z496:Z546))</f>
        <v>-0.2007941293</v>
      </c>
      <c r="AA495" s="177">
        <f t="array" ref="AA495">SUM(IF(ISERROR(AA496:AA546),"",AA496:AA546))</f>
        <v>-0.2223298891</v>
      </c>
      <c r="AB495" s="177">
        <f t="array" ref="AB495">SUM(IF(ISERROR(AB496:AB546),"",AB496:AB546))</f>
        <v>-0.2433471775</v>
      </c>
      <c r="AC495" s="177">
        <f t="array" ref="AC495">SUM(IF(ISERROR(AC496:AC546),"",AC496:AC546))</f>
        <v>-0.2660502234</v>
      </c>
      <c r="AD495" s="177">
        <f t="array" ref="AD495">SUM(IF(ISERROR(AD496:AD546),"",AD496:AD546))</f>
        <v>-0.2860039901</v>
      </c>
      <c r="AE495" s="177">
        <f t="array" ref="AE495">SUM(IF(ISERROR(AE496:AE546),"",AE496:AE546))</f>
        <v>-0.3074542894</v>
      </c>
      <c r="AF495" s="177">
        <f t="array" ref="AF495">SUM(IF(ISERROR(AF496:AF546),"",AF496:AF546))</f>
        <v>-0.3415537479</v>
      </c>
      <c r="AG495" s="177">
        <f t="array" ref="AG495">SUM(IF(ISERROR(AG496:AG546),"",AG496:AG546))</f>
        <v>-0.367170279</v>
      </c>
      <c r="AH495" s="177">
        <f t="array" ref="AH495">SUM(IF(ISERROR(AH496:AH546),"",AH496:AH546))</f>
        <v>-0.1182040295</v>
      </c>
      <c r="AI495" s="177">
        <f t="array" ref="AI495">SUM(IF(ISERROR(AI496:AI546),"",AI496:AI546))</f>
        <v>-0.07952191414</v>
      </c>
      <c r="AJ495" s="177">
        <f t="array" ref="AJ495">SUM(IF(ISERROR(AJ496:AJ546),"",AJ496:AJ546))</f>
        <v>-0.05001811085</v>
      </c>
      <c r="AK495" s="177">
        <f t="array" ref="AK495">SUM(IF(ISERROR(AK496:AK546),"",AK496:AK546))</f>
        <v>-0.03922834939</v>
      </c>
      <c r="AL495" s="177">
        <f t="array" ref="AL495">SUM(IF(ISERROR(AL496:AL546),"",AL496:AL546))</f>
        <v>-0.02557420679</v>
      </c>
      <c r="AM495" s="177">
        <f t="array" ref="AM495">SUM(IF(ISERROR(AM496:AM546),"",AM496:AM546))</f>
        <v>-0.01831654429</v>
      </c>
      <c r="AN495" s="177">
        <f t="array" ref="AN495">SUM(IF(ISERROR(AN496:AN546),"",AN496:AN546))</f>
        <v>-0.01969028511</v>
      </c>
      <c r="AO495" s="177">
        <f t="array" ref="AO495">SUM(IF(ISERROR(AO496:AO546),"",AO496:AO546))</f>
        <v>-0.07864257661</v>
      </c>
      <c r="AP495" s="177">
        <f t="array" ref="AP495">SUM(IF(ISERROR(AP496:AP546),"",AP496:AP546))</f>
        <v>-0.3639875426</v>
      </c>
      <c r="AQ495" s="177">
        <f t="array" ref="AQ495">SUM(IF(ISERROR(AQ496:AQ546),"",AQ496:AQ546))</f>
        <v>-0.4714194019</v>
      </c>
      <c r="AR495" s="177">
        <f t="array" ref="AR495">SUM(IF(ISERROR(AR496:AR546),"",AR496:AR546))</f>
        <v>-0.5414216896</v>
      </c>
      <c r="AS495" s="177">
        <f t="array" ref="AS495">SUM(IF(ISERROR(AS496:AS546),"",AS496:AS546))</f>
        <v>-0.6369933136</v>
      </c>
      <c r="AT495" s="177">
        <f t="array" ref="AT495">SUM(IF(ISERROR(AT496:AT546),"",AT496:AT546))</f>
        <v>-0.6847678121</v>
      </c>
      <c r="AU495" s="177">
        <f t="array" ref="AU495">SUM(IF(ISERROR(AU496:AU546),"",AU496:AU546))</f>
        <v>-0.7626401807</v>
      </c>
      <c r="AV495" s="177">
        <f t="array" ref="AV495">SUM(IF(ISERROR(AV496:AV546),"",AV496:AV546))</f>
        <v>-0.8198381942</v>
      </c>
      <c r="AW495" s="177">
        <f t="array" ref="AW495">SUM(IF(ISERROR(AW496:AW546),"",AW496:AW546))</f>
        <v>-0.8814869221</v>
      </c>
      <c r="AX495" s="177">
        <f t="array" ref="AX495">SUM(IF(ISERROR(AX496:AX546),"",AX496:AX546))</f>
        <v>-0.9475984412</v>
      </c>
      <c r="AY495" s="177">
        <f t="array" ref="AY495">SUM(IF(ISERROR(AY496:AY546),"",AY496:AY546))</f>
        <v>-0.9203618464</v>
      </c>
      <c r="AZ495" s="177">
        <f t="array" ref="AZ495">SUM(IF(ISERROR(AZ496:AZ546),"",AZ496:AZ546))</f>
        <v>-0.366542447</v>
      </c>
      <c r="BA495" s="177">
        <f t="array" ref="BA495">SUM(IF(ISERROR(BA496:BA546),"",BA496:BA546))</f>
        <v>-0.2413102095</v>
      </c>
      <c r="BB495" s="177">
        <f t="array" ref="BB495">SUM(IF(ISERROR(BB496:BB546),"",BB496:BB546))</f>
        <v>-0.1880023208</v>
      </c>
      <c r="BC495" s="177">
        <f t="array" ref="BC495">SUM(IF(ISERROR(BC496:BC546),"",BC496:BC546))</f>
        <v>-0.0888179008</v>
      </c>
      <c r="BD495" s="177">
        <f t="array" ref="BD495">SUM(IF(ISERROR(BD496:BD546),"",BD496:BD546))</f>
        <v>-0.09547924336</v>
      </c>
      <c r="BE495" s="177">
        <f t="array" ref="BE495">SUM(IF(ISERROR(BE496:BE546),"",BE496:BE546))</f>
        <v>-0.04799238265</v>
      </c>
      <c r="BF495" s="177">
        <f t="array" ref="BF495">SUM(IF(ISERROR(BF496:BF546),"",BF496:BF546))</f>
        <v>-0.05159181135</v>
      </c>
      <c r="BG495" s="177">
        <f t="array" ref="BG495">SUM(IF(ISERROR(BG496:BG546),"",BG496:BG546))</f>
        <v>-0.05512965284</v>
      </c>
      <c r="BH495" s="177">
        <f t="array" ref="BH495">SUM(IF(ISERROR(BH496:BH546),"",BH496:BH546))</f>
        <v>-0.05926437681</v>
      </c>
      <c r="BI495" s="177">
        <f t="array" ref="BI495">SUM(IF(ISERROR(BI496:BI546),"",BI496:BI546))</f>
        <v>-0.02217450747</v>
      </c>
      <c r="BJ495" s="177">
        <f t="array" ref="BJ495">SUM(IF(ISERROR(BJ496:BJ546),"",BJ496:BJ546))</f>
        <v>-0.02383759553</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-0.003317083528</v>
      </c>
      <c r="D496" s="177">
        <f>IF(Model!X$1&lt;='Assumptions (NG)'!$V$12, PPMT('Assumptions (NG)'!$V$9,Model!X$1,'Assumptions (NG)'!$V$12,'Assumptions (NG)'!$V$7*(Model!$C$438*'Assumptions (NG)'!$B$2+Model!$C$439*'Assumptions (NG)'!$B$3)/10^9),0)</f>
        <v>-0.003565864792</v>
      </c>
      <c r="E496" s="177">
        <f>IF(Model!Y$1&lt;='Assumptions (NG)'!$V$12, PPMT('Assumptions (NG)'!$V$9,Model!Y$1,'Assumptions (NG)'!$V$12,'Assumptions (NG)'!$V$7*(Model!$C$438*'Assumptions (NG)'!$B$2+Model!$C$439*'Assumptions (NG)'!$B$3)/10^9),0)</f>
        <v>-0.003833304652</v>
      </c>
      <c r="F496" s="177">
        <f>IF(Model!Z$1&lt;='Assumptions (NG)'!$V$12, PPMT('Assumptions (NG)'!$V$9,Model!Z$1,'Assumptions (NG)'!$V$12,'Assumptions (NG)'!$V$7*(Model!$C$438*'Assumptions (NG)'!$B$2+Model!$C$439*'Assumptions (NG)'!$B$3)/10^9),0)</f>
        <v>-0.004120802501</v>
      </c>
      <c r="G496" s="177">
        <f>IF(Model!AA$1&lt;='Assumptions (NG)'!$V$12, PPMT('Assumptions (NG)'!$V$9,Model!AA$1,'Assumptions (NG)'!$V$12,'Assumptions (NG)'!$V$7*(Model!$C$438*'Assumptions (NG)'!$B$2+Model!$C$439*'Assumptions (NG)'!$B$3)/10^9),0)</f>
        <v>-0.004429862688</v>
      </c>
      <c r="H496" s="177">
        <f>IF(Model!AB$1&lt;='Assumptions (NG)'!$V$12, PPMT('Assumptions (NG)'!$V$9,Model!AB$1,'Assumptions (NG)'!$V$12,'Assumptions (NG)'!$V$7*(Model!$C$438*'Assumptions (NG)'!$B$2+Model!$C$439*'Assumptions (NG)'!$B$3)/10^9),0)</f>
        <v>-0.00476210239</v>
      </c>
      <c r="I496" s="177">
        <f>IF(Model!AC$1&lt;='Assumptions (NG)'!$V$12, PPMT('Assumptions (NG)'!$V$9,Model!AC$1,'Assumptions (NG)'!$V$12,'Assumptions (NG)'!$V$7*(Model!$C$438*'Assumptions (NG)'!$B$2+Model!$C$439*'Assumptions (NG)'!$B$3)/10^9),0)</f>
        <v>-0.005119260069</v>
      </c>
      <c r="J496" s="177">
        <f>IF(Model!AD$1&lt;='Assumptions (NG)'!$V$12, PPMT('Assumptions (NG)'!$V$9,Model!AD$1,'Assumptions (NG)'!$V$12,'Assumptions (NG)'!$V$7*(Model!$C$438*'Assumptions (NG)'!$B$2+Model!$C$439*'Assumptions (NG)'!$B$3)/10^9),0)</f>
        <v>-0.005503204574</v>
      </c>
      <c r="K496" s="177">
        <f>IF(Model!AE$1&lt;='Assumptions (NG)'!$V$12, PPMT('Assumptions (NG)'!$V$9,Model!AE$1,'Assumptions (NG)'!$V$12,'Assumptions (NG)'!$V$7*(Model!$C$438*'Assumptions (NG)'!$B$2+Model!$C$439*'Assumptions (NG)'!$B$3)/10^9),0)</f>
        <v>-0.005915944917</v>
      </c>
      <c r="L496" s="177">
        <f>IF(Model!AF$1&lt;='Assumptions (NG)'!$V$12, PPMT('Assumptions (NG)'!$V$9,Model!AF$1,'Assumptions (NG)'!$V$12,'Assumptions (NG)'!$V$7*(Model!$C$438*'Assumptions (NG)'!$B$2+Model!$C$439*'Assumptions (NG)'!$B$3)/10^9),0)</f>
        <v>-0.006359640786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-0.05821170116</v>
      </c>
      <c r="E497" s="218">
        <f>IF(Model!X$1&lt;='Assumptions (NG)'!$V$12,PPMT('Assumptions (NG)'!$V$9,Model!X$1,'Assumptions (NG)'!$V$12,'Assumptions (NG)'!$V$7*Model!$D$438*AVERAGE('Assumptions (NG)'!$B$2)+ Model!$D$439*AVERAGE('Assumptions (NG)'!$B$3))/10^9,0)</f>
        <v>-0.06257757875</v>
      </c>
      <c r="F497" s="218">
        <f>IF(Model!Y$1&lt;='Assumptions (NG)'!$V$12,PPMT('Assumptions (NG)'!$V$9,Model!Y$1,'Assumptions (NG)'!$V$12,'Assumptions (NG)'!$V$7*Model!$D$438*AVERAGE('Assumptions (NG)'!$B$2)+ Model!$D$439*AVERAGE('Assumptions (NG)'!$B$3))/10^9,0)</f>
        <v>-0.06727089715</v>
      </c>
      <c r="G497" s="218">
        <f>IF(Model!Z$1&lt;='Assumptions (NG)'!$V$12,PPMT('Assumptions (NG)'!$V$9,Model!Z$1,'Assumptions (NG)'!$V$12,'Assumptions (NG)'!$V$7*Model!$D$438*AVERAGE('Assumptions (NG)'!$B$2)+ Model!$D$439*AVERAGE('Assumptions (NG)'!$B$3))/10^9,0)</f>
        <v>-0.07231621444</v>
      </c>
      <c r="H497" s="218">
        <f>IF(Model!AA$1&lt;='Assumptions (NG)'!$V$12,PPMT('Assumptions (NG)'!$V$9,Model!AA$1,'Assumptions (NG)'!$V$12,'Assumptions (NG)'!$V$7*Model!$D$438*AVERAGE('Assumptions (NG)'!$B$2)+ Model!$D$439*AVERAGE('Assumptions (NG)'!$B$3))/10^9,0)</f>
        <v>-0.07773993052</v>
      </c>
      <c r="I497" s="218">
        <f>IF(Model!AB$1&lt;='Assumptions (NG)'!$V$12,PPMT('Assumptions (NG)'!$V$9,Model!AB$1,'Assumptions (NG)'!$V$12,'Assumptions (NG)'!$V$7*Model!$D$438*AVERAGE('Assumptions (NG)'!$B$2)+ Model!$D$439*AVERAGE('Assumptions (NG)'!$B$3))/10^9,0)</f>
        <v>-0.08357042531</v>
      </c>
      <c r="J497" s="218">
        <f>IF(Model!AC$1&lt;='Assumptions (NG)'!$V$12,PPMT('Assumptions (NG)'!$V$9,Model!AC$1,'Assumptions (NG)'!$V$12,'Assumptions (NG)'!$V$7*Model!$D$438*AVERAGE('Assumptions (NG)'!$B$2)+ Model!$D$439*AVERAGE('Assumptions (NG)'!$B$3))/10^9,0)</f>
        <v>-0.08983820721</v>
      </c>
      <c r="K497" s="218">
        <f>IF(Model!AD$1&lt;='Assumptions (NG)'!$V$12,PPMT('Assumptions (NG)'!$V$9,Model!AD$1,'Assumptions (NG)'!$V$12,'Assumptions (NG)'!$V$7*Model!$D$438*AVERAGE('Assumptions (NG)'!$B$2)+ Model!$D$439*AVERAGE('Assumptions (NG)'!$B$3))/10^9,0)</f>
        <v>-0.09657607275</v>
      </c>
      <c r="L497" s="218">
        <f>IF(Model!AE$1&lt;='Assumptions (NG)'!$V$12,PPMT('Assumptions (NG)'!$V$9,Model!AE$1,'Assumptions (NG)'!$V$12,'Assumptions (NG)'!$V$7*Model!$D$438*AVERAGE('Assumptions (NG)'!$B$2)+ Model!$D$439*AVERAGE('Assumptions (NG)'!$B$3))/10^9,0)</f>
        <v>-0.1038192782</v>
      </c>
      <c r="M497" s="218">
        <f>IF(Model!AF$1&lt;='Assumptions (NG)'!$V$12,PPMT('Assumptions (NG)'!$V$9,Model!AF$1,'Assumptions (NG)'!$V$12,'Assumptions (NG)'!$V$7*Model!$D$438*AVERAGE('Assumptions (NG)'!$B$2)+ Model!$D$439*AVERAGE('Assumptions (NG)'!$B$3))/10^9,0)</f>
        <v>-0.1116057241</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-0.1348309199</v>
      </c>
      <c r="F498" s="219">
        <f>IF(Model!X$1&lt;='Assumptions (NG)'!$V$12,PPMT('Assumptions (NG)'!$V$9,Model!X$1,'Assumptions (NG)'!$V$12,'Assumptions (NG)'!$V$7*Model!$E$438*AVERAGE('Assumptions (NG)'!$B$2:$C$2)+ Model!$E$439*AVERAGE('Assumptions (NG)'!$B$3:$C$3))/10^9,0)</f>
        <v>-0.1449432389</v>
      </c>
      <c r="G498" s="219">
        <f>IF(Model!Y$1&lt;='Assumptions (NG)'!$V$12,PPMT('Assumptions (NG)'!$V$9,Model!Y$1,'Assumptions (NG)'!$V$12,'Assumptions (NG)'!$V$7*Model!$E$438*AVERAGE('Assumptions (NG)'!$B$2:$C$2)+ Model!$E$439*AVERAGE('Assumptions (NG)'!$B$3:$C$3))/10^9,0)</f>
        <v>-0.1558139818</v>
      </c>
      <c r="H498" s="219">
        <f>IF(Model!Z$1&lt;='Assumptions (NG)'!$V$12,PPMT('Assumptions (NG)'!$V$9,Model!Z$1,'Assumptions (NG)'!$V$12,'Assumptions (NG)'!$V$7*Model!$E$438*AVERAGE('Assumptions (NG)'!$B$2:$C$2)+ Model!$E$439*AVERAGE('Assumptions (NG)'!$B$3:$C$3))/10^9,0)</f>
        <v>-0.1675000305</v>
      </c>
      <c r="I498" s="219">
        <f>IF(Model!AA$1&lt;='Assumptions (NG)'!$V$12,PPMT('Assumptions (NG)'!$V$9,Model!AA$1,'Assumptions (NG)'!$V$12,'Assumptions (NG)'!$V$7*Model!$E$438*AVERAGE('Assumptions (NG)'!$B$2:$C$2)+ Model!$E$439*AVERAGE('Assumptions (NG)'!$B$3:$C$3))/10^9,0)</f>
        <v>-0.1800625328</v>
      </c>
      <c r="J498" s="219">
        <f>IF(Model!AB$1&lt;='Assumptions (NG)'!$V$12,PPMT('Assumptions (NG)'!$V$9,Model!AB$1,'Assumptions (NG)'!$V$12,'Assumptions (NG)'!$V$7*Model!$E$438*AVERAGE('Assumptions (NG)'!$B$2:$C$2)+ Model!$E$439*AVERAGE('Assumptions (NG)'!$B$3:$C$3))/10^9,0)</f>
        <v>-0.1935672227</v>
      </c>
      <c r="K498" s="219">
        <f>IF(Model!AC$1&lt;='Assumptions (NG)'!$V$12,PPMT('Assumptions (NG)'!$V$9,Model!AC$1,'Assumptions (NG)'!$V$12,'Assumptions (NG)'!$V$7*Model!$E$438*AVERAGE('Assumptions (NG)'!$B$2:$C$2)+ Model!$E$439*AVERAGE('Assumptions (NG)'!$B$3:$C$3))/10^9,0)</f>
        <v>-0.2080847644</v>
      </c>
      <c r="L498" s="219">
        <f>IF(Model!AD$1&lt;='Assumptions (NG)'!$V$12,PPMT('Assumptions (NG)'!$V$9,Model!AD$1,'Assumptions (NG)'!$V$12,'Assumptions (NG)'!$V$7*Model!$E$438*AVERAGE('Assumptions (NG)'!$B$2:$C$2)+ Model!$E$439*AVERAGE('Assumptions (NG)'!$B$3:$C$3))/10^9,0)</f>
        <v>-0.2236911218</v>
      </c>
      <c r="M498" s="219">
        <f>IF(Model!AE$1&lt;='Assumptions (NG)'!$V$12,PPMT('Assumptions (NG)'!$V$9,Model!AE$1,'Assumptions (NG)'!$V$12,'Assumptions (NG)'!$V$7*Model!$E$438*AVERAGE('Assumptions (NG)'!$B$2:$C$2)+ Model!$E$439*AVERAGE('Assumptions (NG)'!$B$3:$C$3))/10^9,0)</f>
        <v>-0.2404679559</v>
      </c>
      <c r="N498" s="219">
        <f>IF(Model!AF$1&lt;='Assumptions (NG)'!$V$12,PPMT('Assumptions (NG)'!$V$9,Model!AF$1,'Assumptions (NG)'!$V$12,'Assumptions (NG)'!$V$7*Model!$E$438*AVERAGE('Assumptions (NG)'!$B$2:$C$2)+ Model!$E$439*AVERAGE('Assumptions (NG)'!$B$3:$C$3))/10^9,0)</f>
        <v>-0.2585030526</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-0.1641582774</v>
      </c>
      <c r="G499" s="219">
        <f>IF(Model!X$1&lt;='Assumptions (NG)'!$V$12,PPMT('Assumptions (NG)'!$V$9,Model!X$1,'Assumptions (NG)'!$V$12,'Assumptions (NG)'!$V$7*Model!$F$438*AVERAGE('Assumptions (NG)'!$B$2:$D$2)+ Model!$F$439*AVERAGE('Assumptions (NG)'!$B$3:$D$3))/10^9,0)</f>
        <v>-0.1764701482</v>
      </c>
      <c r="H499" s="219">
        <f>IF(Model!Y$1&lt;='Assumptions (NG)'!$V$12,PPMT('Assumptions (NG)'!$V$9,Model!Y$1,'Assumptions (NG)'!$V$12,'Assumptions (NG)'!$V$7*Model!$F$438*AVERAGE('Assumptions (NG)'!$B$2:$D$2)+ Model!$F$439*AVERAGE('Assumptions (NG)'!$B$3:$D$3))/10^9,0)</f>
        <v>-0.1897054093</v>
      </c>
      <c r="I499" s="219">
        <f>IF(Model!Z$1&lt;='Assumptions (NG)'!$V$12,PPMT('Assumptions (NG)'!$V$9,Model!Z$1,'Assumptions (NG)'!$V$12,'Assumptions (NG)'!$V$7*Model!$F$438*AVERAGE('Assumptions (NG)'!$B$2:$D$2)+ Model!$F$439*AVERAGE('Assumptions (NG)'!$B$3:$D$3))/10^9,0)</f>
        <v>-0.203933315</v>
      </c>
      <c r="J499" s="219">
        <f>IF(Model!AA$1&lt;='Assumptions (NG)'!$V$12,PPMT('Assumptions (NG)'!$V$9,Model!AA$1,'Assumptions (NG)'!$V$12,'Assumptions (NG)'!$V$7*Model!$F$438*AVERAGE('Assumptions (NG)'!$B$2:$D$2)+ Model!$F$439*AVERAGE('Assumptions (NG)'!$B$3:$D$3))/10^9,0)</f>
        <v>-0.2192283136</v>
      </c>
      <c r="K499" s="219">
        <f>IF(Model!AB$1&lt;='Assumptions (NG)'!$V$12,PPMT('Assumptions (NG)'!$V$9,Model!AB$1,'Assumptions (NG)'!$V$12,'Assumptions (NG)'!$V$7*Model!$F$438*AVERAGE('Assumptions (NG)'!$B$2:$D$2)+ Model!$F$439*AVERAGE('Assumptions (NG)'!$B$3:$D$3))/10^9,0)</f>
        <v>-0.2356704372</v>
      </c>
      <c r="L499" s="219">
        <f>IF(Model!AC$1&lt;='Assumptions (NG)'!$V$12,PPMT('Assumptions (NG)'!$V$9,Model!AC$1,'Assumptions (NG)'!$V$12,'Assumptions (NG)'!$V$7*Model!$F$438*AVERAGE('Assumptions (NG)'!$B$2:$D$2)+ Model!$F$439*AVERAGE('Assumptions (NG)'!$B$3:$D$3))/10^9,0)</f>
        <v>-0.2533457199</v>
      </c>
      <c r="M499" s="219">
        <f>IF(Model!AD$1&lt;='Assumptions (NG)'!$V$12,PPMT('Assumptions (NG)'!$V$9,Model!AD$1,'Assumptions (NG)'!$V$12,'Assumptions (NG)'!$V$7*Model!$F$438*AVERAGE('Assumptions (NG)'!$B$2:$D$2)+ Model!$F$439*AVERAGE('Assumptions (NG)'!$B$3:$D$3))/10^9,0)</f>
        <v>-0.2723466489</v>
      </c>
      <c r="N499" s="219">
        <f>IF(Model!AE$1&lt;='Assumptions (NG)'!$V$12,PPMT('Assumptions (NG)'!$V$9,Model!AE$1,'Assumptions (NG)'!$V$12,'Assumptions (NG)'!$V$7*Model!$F$438*AVERAGE('Assumptions (NG)'!$B$2:$D$2)+ Model!$F$439*AVERAGE('Assumptions (NG)'!$B$3:$D$3))/10^9,0)</f>
        <v>-0.2927726476</v>
      </c>
      <c r="O499" s="219">
        <f>IF(Model!AF$1&lt;='Assumptions (NG)'!$V$12,PPMT('Assumptions (NG)'!$V$9,Model!AF$1,'Assumptions (NG)'!$V$12,'Assumptions (NG)'!$V$7*Model!$F$438*AVERAGE('Assumptions (NG)'!$B$2:$D$2)+ Model!$F$439*AVERAGE('Assumptions (NG)'!$B$3:$D$3))/10^9,0)</f>
        <v>-0.3147305962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-0.04724291731</v>
      </c>
      <c r="H500" s="160">
        <f>IF(Model!X$1&lt;='Assumptions (NG)'!$V$12,PPMT('Assumptions (NG)'!$V$9,Model!X$1,'Assumptions (NG)'!$V$12,'Assumptions (NG)'!$V$7*Model!$G$438*AVERAGE('Assumptions (NG)'!$C$2:$E$2)+ Model!$G$439*AVERAGE('Assumptions (NG)'!$C$3:$E$3))/10^9,0)</f>
        <v>-0.05078613611</v>
      </c>
      <c r="I500" s="160">
        <f>IF(Model!Y$1&lt;='Assumptions (NG)'!$V$12,PPMT('Assumptions (NG)'!$V$9,Model!Y$1,'Assumptions (NG)'!$V$12,'Assumptions (NG)'!$V$7*Model!$G$438*AVERAGE('Assumptions (NG)'!$C$2:$E$2)+ Model!$G$439*AVERAGE('Assumptions (NG)'!$C$3:$E$3))/10^9,0)</f>
        <v>-0.05459509632</v>
      </c>
      <c r="J500" s="160">
        <f>IF(Model!Z$1&lt;='Assumptions (NG)'!$V$12,PPMT('Assumptions (NG)'!$V$9,Model!Z$1,'Assumptions (NG)'!$V$12,'Assumptions (NG)'!$V$7*Model!$G$438*AVERAGE('Assumptions (NG)'!$C$2:$E$2)+ Model!$G$439*AVERAGE('Assumptions (NG)'!$C$3:$E$3))/10^9,0)</f>
        <v>-0.05868972854</v>
      </c>
      <c r="K500" s="160">
        <f>IF(Model!AA$1&lt;='Assumptions (NG)'!$V$12,PPMT('Assumptions (NG)'!$V$9,Model!AA$1,'Assumptions (NG)'!$V$12,'Assumptions (NG)'!$V$7*Model!$G$438*AVERAGE('Assumptions (NG)'!$C$2:$E$2)+ Model!$G$439*AVERAGE('Assumptions (NG)'!$C$3:$E$3))/10^9,0)</f>
        <v>-0.06309145819</v>
      </c>
      <c r="L500" s="160">
        <f>IF(Model!AB$1&lt;='Assumptions (NG)'!$V$12,PPMT('Assumptions (NG)'!$V$9,Model!AB$1,'Assumptions (NG)'!$V$12,'Assumptions (NG)'!$V$7*Model!$G$438*AVERAGE('Assumptions (NG)'!$C$2:$E$2)+ Model!$G$439*AVERAGE('Assumptions (NG)'!$C$3:$E$3))/10^9,0)</f>
        <v>-0.06782331755</v>
      </c>
      <c r="M500" s="160">
        <f>IF(Model!AC$1&lt;='Assumptions (NG)'!$V$12,PPMT('Assumptions (NG)'!$V$9,Model!AC$1,'Assumptions (NG)'!$V$12,'Assumptions (NG)'!$V$7*Model!$G$438*AVERAGE('Assumptions (NG)'!$C$2:$E$2)+ Model!$G$439*AVERAGE('Assumptions (NG)'!$C$3:$E$3))/10^9,0)</f>
        <v>-0.07291006637</v>
      </c>
      <c r="N500" s="160">
        <f>IF(Model!AD$1&lt;='Assumptions (NG)'!$V$12,PPMT('Assumptions (NG)'!$V$9,Model!AD$1,'Assumptions (NG)'!$V$12,'Assumptions (NG)'!$V$7*Model!$G$438*AVERAGE('Assumptions (NG)'!$C$2:$E$2)+ Model!$G$439*AVERAGE('Assumptions (NG)'!$C$3:$E$3))/10^9,0)</f>
        <v>-0.07837832134</v>
      </c>
      <c r="O500" s="160">
        <f>IF(Model!AE$1&lt;='Assumptions (NG)'!$V$12,PPMT('Assumptions (NG)'!$V$9,Model!AE$1,'Assumptions (NG)'!$V$12,'Assumptions (NG)'!$V$7*Model!$G$438*AVERAGE('Assumptions (NG)'!$C$2:$E$2)+ Model!$G$439*AVERAGE('Assumptions (NG)'!$C$3:$E$3))/10^9,0)</f>
        <v>-0.08425669544</v>
      </c>
      <c r="P500" s="160">
        <f>IF(Model!AF$1&lt;='Assumptions (NG)'!$V$12,PPMT('Assumptions (NG)'!$V$9,Model!AF$1,'Assumptions (NG)'!$V$12,'Assumptions (NG)'!$V$7*Model!$G$438*AVERAGE('Assumptions (NG)'!$C$2:$E$2)+ Model!$G$439*AVERAGE('Assumptions (NG)'!$C$3:$E$3))/10^9,0)</f>
        <v>-0.0905759476</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-0.02480366445</v>
      </c>
      <c r="I501" s="160">
        <f>IF(Model!X$1&lt;='Assumptions (NG)'!$V$12,PPMT('Assumptions (NG)'!$V$9,Model!X$1,'Assumptions (NG)'!$V$12,'Assumptions (NG)'!$V$7*Model!$H$438*AVERAGE('Assumptions (NG)'!$D$2:$F$2)+ Model!$H$439*AVERAGE('Assumptions (NG)'!$D$3:$F$3))/10^9,0)</f>
        <v>-0.02666393928</v>
      </c>
      <c r="J501" s="160">
        <f>IF(Model!Y$1&lt;='Assumptions (NG)'!$V$12,PPMT('Assumptions (NG)'!$V$9,Model!Y$1,'Assumptions (NG)'!$V$12,'Assumptions (NG)'!$V$7*Model!$H$438*AVERAGE('Assumptions (NG)'!$D$2:$F$2)+ Model!$H$439*AVERAGE('Assumptions (NG)'!$D$3:$F$3))/10^9,0)</f>
        <v>-0.02866373473</v>
      </c>
      <c r="K501" s="160">
        <f>IF(Model!Z$1&lt;='Assumptions (NG)'!$V$12,PPMT('Assumptions (NG)'!$V$9,Model!Z$1,'Assumptions (NG)'!$V$12,'Assumptions (NG)'!$V$7*Model!$H$438*AVERAGE('Assumptions (NG)'!$D$2:$F$2)+ Model!$H$439*AVERAGE('Assumptions (NG)'!$D$3:$F$3))/10^9,0)</f>
        <v>-0.03081351483</v>
      </c>
      <c r="L501" s="160">
        <f>IF(Model!AA$1&lt;='Assumptions (NG)'!$V$12,PPMT('Assumptions (NG)'!$V$9,Model!AA$1,'Assumptions (NG)'!$V$12,'Assumptions (NG)'!$V$7*Model!$H$438*AVERAGE('Assumptions (NG)'!$D$2:$F$2)+ Model!$H$439*AVERAGE('Assumptions (NG)'!$D$3:$F$3))/10^9,0)</f>
        <v>-0.03312452845</v>
      </c>
      <c r="M501" s="160">
        <f>IF(Model!AB$1&lt;='Assumptions (NG)'!$V$12,PPMT('Assumptions (NG)'!$V$9,Model!AB$1,'Assumptions (NG)'!$V$12,'Assumptions (NG)'!$V$7*Model!$H$438*AVERAGE('Assumptions (NG)'!$D$2:$F$2)+ Model!$H$439*AVERAGE('Assumptions (NG)'!$D$3:$F$3))/10^9,0)</f>
        <v>-0.03560886808</v>
      </c>
      <c r="N501" s="160">
        <f>IF(Model!AC$1&lt;='Assumptions (NG)'!$V$12,PPMT('Assumptions (NG)'!$V$9,Model!AC$1,'Assumptions (NG)'!$V$12,'Assumptions (NG)'!$V$7*Model!$H$438*AVERAGE('Assumptions (NG)'!$D$2:$F$2)+ Model!$H$439*AVERAGE('Assumptions (NG)'!$D$3:$F$3))/10^9,0)</f>
        <v>-0.03827953319</v>
      </c>
      <c r="O501" s="160">
        <f>IF(Model!AD$1&lt;='Assumptions (NG)'!$V$12,PPMT('Assumptions (NG)'!$V$9,Model!AD$1,'Assumptions (NG)'!$V$12,'Assumptions (NG)'!$V$7*Model!$H$438*AVERAGE('Assumptions (NG)'!$D$2:$F$2)+ Model!$H$439*AVERAGE('Assumptions (NG)'!$D$3:$F$3))/10^9,0)</f>
        <v>-0.04115049818</v>
      </c>
      <c r="P501" s="160">
        <f>IF(Model!AE$1&lt;='Assumptions (NG)'!$V$12,PPMT('Assumptions (NG)'!$V$9,Model!AE$1,'Assumptions (NG)'!$V$12,'Assumptions (NG)'!$V$7*Model!$H$438*AVERAGE('Assumptions (NG)'!$D$2:$F$2)+ Model!$H$439*AVERAGE('Assumptions (NG)'!$D$3:$F$3))/10^9,0)</f>
        <v>-0.04423678554</v>
      </c>
      <c r="Q501" s="160">
        <f>IF(Model!AF$1&lt;='Assumptions (NG)'!$V$12,PPMT('Assumptions (NG)'!$V$9,Model!AF$1,'Assumptions (NG)'!$V$12,'Assumptions (NG)'!$V$7*Model!$H$438*AVERAGE('Assumptions (NG)'!$D$2:$F$2)+ Model!$H$439*AVERAGE('Assumptions (NG)'!$D$3:$F$3))/10^9,0)</f>
        <v>-0.04755454445</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-0.03585733983</v>
      </c>
      <c r="J502" s="160">
        <f>IF(Model!X$1&lt;='Assumptions (NG)'!$V$12,PPMT('Assumptions (NG)'!$V$9,Model!X$1,'Assumptions (NG)'!$V$12,'Assumptions (NG)'!$V$7*Model!$I$438*AVERAGE('Assumptions (NG)'!$E$2:$G$2)+ Model!$I$439*AVERAGE('Assumptions (NG)'!$E$3:$G$3))/10^9,0)</f>
        <v>-0.03854664031</v>
      </c>
      <c r="K502" s="160">
        <f>IF(Model!Y$1&lt;='Assumptions (NG)'!$V$12,PPMT('Assumptions (NG)'!$V$9,Model!Y$1,'Assumptions (NG)'!$V$12,'Assumptions (NG)'!$V$7*Model!$I$438*AVERAGE('Assumptions (NG)'!$E$2:$G$2)+ Model!$I$439*AVERAGE('Assumptions (NG)'!$E$3:$G$3))/10^9,0)</f>
        <v>-0.04143763834</v>
      </c>
      <c r="L502" s="160">
        <f>IF(Model!Z$1&lt;='Assumptions (NG)'!$V$12,PPMT('Assumptions (NG)'!$V$9,Model!Z$1,'Assumptions (NG)'!$V$12,'Assumptions (NG)'!$V$7*Model!$I$438*AVERAGE('Assumptions (NG)'!$E$2:$G$2)+ Model!$I$439*AVERAGE('Assumptions (NG)'!$E$3:$G$3))/10^9,0)</f>
        <v>-0.04454546121</v>
      </c>
      <c r="M502" s="160">
        <f>IF(Model!AA$1&lt;='Assumptions (NG)'!$V$12,PPMT('Assumptions (NG)'!$V$9,Model!AA$1,'Assumptions (NG)'!$V$12,'Assumptions (NG)'!$V$7*Model!$I$438*AVERAGE('Assumptions (NG)'!$E$2:$G$2)+ Model!$I$439*AVERAGE('Assumptions (NG)'!$E$3:$G$3))/10^9,0)</f>
        <v>-0.0478863708</v>
      </c>
      <c r="N502" s="160">
        <f>IF(Model!AB$1&lt;='Assumptions (NG)'!$V$12,PPMT('Assumptions (NG)'!$V$9,Model!AB$1,'Assumptions (NG)'!$V$12,'Assumptions (NG)'!$V$7*Model!$I$438*AVERAGE('Assumptions (NG)'!$E$2:$G$2)+ Model!$I$439*AVERAGE('Assumptions (NG)'!$E$3:$G$3))/10^9,0)</f>
        <v>-0.05147784861</v>
      </c>
      <c r="O502" s="160">
        <f>IF(Model!AC$1&lt;='Assumptions (NG)'!$V$12,PPMT('Assumptions (NG)'!$V$9,Model!AC$1,'Assumptions (NG)'!$V$12,'Assumptions (NG)'!$V$7*Model!$I$438*AVERAGE('Assumptions (NG)'!$E$2:$G$2)+ Model!$I$439*AVERAGE('Assumptions (NG)'!$E$3:$G$3))/10^9,0)</f>
        <v>-0.05533868726</v>
      </c>
      <c r="P502" s="160">
        <f>IF(Model!AD$1&lt;='Assumptions (NG)'!$V$12,PPMT('Assumptions (NG)'!$V$9,Model!AD$1,'Assumptions (NG)'!$V$12,'Assumptions (NG)'!$V$7*Model!$I$438*AVERAGE('Assumptions (NG)'!$E$2:$G$2)+ Model!$I$439*AVERAGE('Assumptions (NG)'!$E$3:$G$3))/10^9,0)</f>
        <v>-0.0594890888</v>
      </c>
      <c r="Q502" s="160">
        <f>IF(Model!AE$1&lt;='Assumptions (NG)'!$V$12,PPMT('Assumptions (NG)'!$V$9,Model!AE$1,'Assumptions (NG)'!$V$12,'Assumptions (NG)'!$V$7*Model!$I$438*AVERAGE('Assumptions (NG)'!$E$2:$G$2)+ Model!$I$439*AVERAGE('Assumptions (NG)'!$E$3:$G$3))/10^9,0)</f>
        <v>-0.06395077046</v>
      </c>
      <c r="R502" s="160">
        <f>IF(Model!AF$1&lt;='Assumptions (NG)'!$V$12,PPMT('Assumptions (NG)'!$V$9,Model!AF$1,'Assumptions (NG)'!$V$12,'Assumptions (NG)'!$V$7*Model!$I$438*AVERAGE('Assumptions (NG)'!$E$2:$G$2)+ Model!$I$439*AVERAGE('Assumptions (NG)'!$E$3:$G$3))/10^9,0)</f>
        <v>-0.06874707825</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-0.004006899254</v>
      </c>
      <c r="K503" s="160">
        <f>IF(Model!X$1&lt;='Assumptions (NG)'!$V$12,PPMT('Assumptions (NG)'!$V$9,Model!X$1,'Assumptions (NG)'!$V$12,'Assumptions (NG)'!$V$7*Model!$J$438*AVERAGE('Assumptions (NG)'!$F$2:$H$2)+ Model!$J$439*AVERAGE('Assumptions (NG)'!$F$3:$H$3))/10^9,0)</f>
        <v>-0.004307416698</v>
      </c>
      <c r="L503" s="160">
        <f>IF(Model!Y$1&lt;='Assumptions (NG)'!$V$12,PPMT('Assumptions (NG)'!$V$9,Model!Y$1,'Assumptions (NG)'!$V$12,'Assumptions (NG)'!$V$7*Model!$J$438*AVERAGE('Assumptions (NG)'!$F$2:$H$2)+ Model!$J$439*AVERAGE('Assumptions (NG)'!$F$3:$H$3))/10^9,0)</f>
        <v>-0.00463047295</v>
      </c>
      <c r="M503" s="160">
        <f>IF(Model!Z$1&lt;='Assumptions (NG)'!$V$12,PPMT('Assumptions (NG)'!$V$9,Model!Z$1,'Assumptions (NG)'!$V$12,'Assumptions (NG)'!$V$7*Model!$J$438*AVERAGE('Assumptions (NG)'!$F$2:$H$2)+ Model!$J$439*AVERAGE('Assumptions (NG)'!$F$3:$H$3))/10^9,0)</f>
        <v>-0.004977758421</v>
      </c>
      <c r="N503" s="160">
        <f>IF(Model!AA$1&lt;='Assumptions (NG)'!$V$12,PPMT('Assumptions (NG)'!$V$9,Model!AA$1,'Assumptions (NG)'!$V$12,'Assumptions (NG)'!$V$7*Model!$J$438*AVERAGE('Assumptions (NG)'!$F$2:$H$2)+ Model!$J$439*AVERAGE('Assumptions (NG)'!$F$3:$H$3))/10^9,0)</f>
        <v>-0.005351090303</v>
      </c>
      <c r="O503" s="160">
        <f>IF(Model!AB$1&lt;='Assumptions (NG)'!$V$12,PPMT('Assumptions (NG)'!$V$9,Model!AB$1,'Assumptions (NG)'!$V$12,'Assumptions (NG)'!$V$7*Model!$J$438*AVERAGE('Assumptions (NG)'!$F$2:$H$2)+ Model!$J$439*AVERAGE('Assumptions (NG)'!$F$3:$H$3))/10^9,0)</f>
        <v>-0.005752422076</v>
      </c>
      <c r="P503" s="160">
        <f>IF(Model!AC$1&lt;='Assumptions (NG)'!$V$12,PPMT('Assumptions (NG)'!$V$9,Model!AC$1,'Assumptions (NG)'!$V$12,'Assumptions (NG)'!$V$7*Model!$J$438*AVERAGE('Assumptions (NG)'!$F$2:$H$2)+ Model!$J$439*AVERAGE('Assumptions (NG)'!$F$3:$H$3))/10^9,0)</f>
        <v>-0.006183853731</v>
      </c>
      <c r="Q503" s="160">
        <f>IF(Model!AD$1&lt;='Assumptions (NG)'!$V$12,PPMT('Assumptions (NG)'!$V$9,Model!AD$1,'Assumptions (NG)'!$V$12,'Assumptions (NG)'!$V$7*Model!$J$438*AVERAGE('Assumptions (NG)'!$F$2:$H$2)+ Model!$J$439*AVERAGE('Assumptions (NG)'!$F$3:$H$3))/10^9,0)</f>
        <v>-0.006647642761</v>
      </c>
      <c r="R503" s="160">
        <f>IF(Model!AE$1&lt;='Assumptions (NG)'!$V$12,PPMT('Assumptions (NG)'!$V$9,Model!AE$1,'Assumptions (NG)'!$V$12,'Assumptions (NG)'!$V$7*Model!$J$438*AVERAGE('Assumptions (NG)'!$F$2:$H$2)+ Model!$J$439*AVERAGE('Assumptions (NG)'!$F$3:$H$3))/10^9,0)</f>
        <v>-0.007146215968</v>
      </c>
      <c r="S503" s="160">
        <f>IF(Model!AF$1&lt;='Assumptions (NG)'!$V$12,PPMT('Assumptions (NG)'!$V$9,Model!AF$1,'Assumptions (NG)'!$V$12,'Assumptions (NG)'!$V$7*Model!$J$438*AVERAGE('Assumptions (NG)'!$F$2:$H$2)+ Model!$J$439*AVERAGE('Assumptions (NG)'!$F$3:$H$3))/10^9,0)</f>
        <v>-0.007682182166</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-0.03933567849</v>
      </c>
      <c r="L504" s="219">
        <f>IF(Model!X$1&lt;='Assumptions (NG)'!$V$12,PPMT('Assumptions (NG)'!$V$9,Model!X$1,'Assumptions (NG)'!$V$12,'Assumptions (NG)'!$V$7*Model!$K$438*AVERAGE('Assumptions (NG)'!$G$2:$I$2)+ Model!$K$439*AVERAGE('Assumptions (NG)'!$G$3:$I$3))/10^9,0)</f>
        <v>-0.04228585437</v>
      </c>
      <c r="M504" s="219">
        <f>IF(Model!Y$1&lt;='Assumptions (NG)'!$V$12,PPMT('Assumptions (NG)'!$V$9,Model!Y$1,'Assumptions (NG)'!$V$12,'Assumptions (NG)'!$V$7*Model!$K$438*AVERAGE('Assumptions (NG)'!$G$2:$I$2)+ Model!$K$439*AVERAGE('Assumptions (NG)'!$G$3:$I$3))/10^9,0)</f>
        <v>-0.04545729345</v>
      </c>
      <c r="N504" s="219">
        <f>IF(Model!Z$1&lt;='Assumptions (NG)'!$V$12,PPMT('Assumptions (NG)'!$V$9,Model!Z$1,'Assumptions (NG)'!$V$12,'Assumptions (NG)'!$V$7*Model!$K$438*AVERAGE('Assumptions (NG)'!$G$2:$I$2)+ Model!$K$439*AVERAGE('Assumptions (NG)'!$G$3:$I$3))/10^9,0)</f>
        <v>-0.04886659046</v>
      </c>
      <c r="O504" s="219">
        <f>IF(Model!AA$1&lt;='Assumptions (NG)'!$V$12,PPMT('Assumptions (NG)'!$V$9,Model!AA$1,'Assumptions (NG)'!$V$12,'Assumptions (NG)'!$V$7*Model!$K$438*AVERAGE('Assumptions (NG)'!$G$2:$I$2)+ Model!$K$439*AVERAGE('Assumptions (NG)'!$G$3:$I$3))/10^9,0)</f>
        <v>-0.05253158475</v>
      </c>
      <c r="P504" s="219">
        <f>IF(Model!AB$1&lt;='Assumptions (NG)'!$V$12,PPMT('Assumptions (NG)'!$V$9,Model!AB$1,'Assumptions (NG)'!$V$12,'Assumptions (NG)'!$V$7*Model!$K$438*AVERAGE('Assumptions (NG)'!$G$2:$I$2)+ Model!$K$439*AVERAGE('Assumptions (NG)'!$G$3:$I$3))/10^9,0)</f>
        <v>-0.0564714536</v>
      </c>
      <c r="Q504" s="219">
        <f>IF(Model!AC$1&lt;='Assumptions (NG)'!$V$12,PPMT('Assumptions (NG)'!$V$9,Model!AC$1,'Assumptions (NG)'!$V$12,'Assumptions (NG)'!$V$7*Model!$K$438*AVERAGE('Assumptions (NG)'!$G$2:$I$2)+ Model!$K$439*AVERAGE('Assumptions (NG)'!$G$3:$I$3))/10^9,0)</f>
        <v>-0.06070681262</v>
      </c>
      <c r="R504" s="219">
        <f>IF(Model!AD$1&lt;='Assumptions (NG)'!$V$12,PPMT('Assumptions (NG)'!$V$9,Model!AD$1,'Assumptions (NG)'!$V$12,'Assumptions (NG)'!$V$7*Model!$K$438*AVERAGE('Assumptions (NG)'!$G$2:$I$2)+ Model!$K$439*AVERAGE('Assumptions (NG)'!$G$3:$I$3))/10^9,0)</f>
        <v>-0.06525982357</v>
      </c>
      <c r="S504" s="219">
        <f>IF(Model!AE$1&lt;='Assumptions (NG)'!$V$12,PPMT('Assumptions (NG)'!$V$9,Model!AE$1,'Assumptions (NG)'!$V$12,'Assumptions (NG)'!$V$7*Model!$K$438*AVERAGE('Assumptions (NG)'!$G$2:$I$2)+ Model!$K$439*AVERAGE('Assumptions (NG)'!$G$3:$I$3))/10^9,0)</f>
        <v>-0.07015431034</v>
      </c>
      <c r="T504" s="219">
        <f>IF(Model!AF$1&lt;='Assumptions (NG)'!$V$12,PPMT('Assumptions (NG)'!$V$9,Model!AF$1,'Assumptions (NG)'!$V$12,'Assumptions (NG)'!$V$7*Model!$K$438*AVERAGE('Assumptions (NG)'!$G$2:$I$2)+ Model!$K$439*AVERAGE('Assumptions (NG)'!$G$3:$I$3))/10^9,0)</f>
        <v>-0.07541588361</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v>
      </c>
      <c r="M505" s="220">
        <f>IF(Model!X$1&lt;='Assumptions (NG)'!$V$12,PPMT('Assumptions (NG)'!$V$9,Model!X$1,'Assumptions (NG)'!$V$12,'Assumptions (NG)'!$V$7*Model!$L$438*AVERAGE('Assumptions (NG)'!$H$2:$J$2)+ Model!$L$439*AVERAGE('Assumptions (NG)'!$H$3:$J$3))/10^9,0)</f>
        <v>0</v>
      </c>
      <c r="N505" s="220">
        <f>IF(Model!Y$1&lt;='Assumptions (NG)'!$V$12,PPMT('Assumptions (NG)'!$V$9,Model!Y$1,'Assumptions (NG)'!$V$12,'Assumptions (NG)'!$V$7*Model!$L$438*AVERAGE('Assumptions (NG)'!$H$2:$J$2)+ Model!$L$439*AVERAGE('Assumptions (NG)'!$H$3:$J$3))/10^9,0)</f>
        <v>0</v>
      </c>
      <c r="O505" s="220">
        <f>IF(Model!Z$1&lt;='Assumptions (NG)'!$V$12,PPMT('Assumptions (NG)'!$V$9,Model!Z$1,'Assumptions (NG)'!$V$12,'Assumptions (NG)'!$V$7*Model!$L$438*AVERAGE('Assumptions (NG)'!$H$2:$J$2)+ Model!$L$439*AVERAGE('Assumptions (NG)'!$H$3:$J$3))/10^9,0)</f>
        <v>0</v>
      </c>
      <c r="P505" s="220">
        <f>IF(Model!AA$1&lt;='Assumptions (NG)'!$V$12,PPMT('Assumptions (NG)'!$V$9,Model!AA$1,'Assumptions (NG)'!$V$12,'Assumptions (NG)'!$V$7*Model!$L$438*AVERAGE('Assumptions (NG)'!$H$2:$J$2)+ Model!$L$439*AVERAGE('Assumptions (NG)'!$H$3:$J$3))/10^9,0)</f>
        <v>0</v>
      </c>
      <c r="Q505" s="220">
        <f>IF(Model!AB$1&lt;='Assumptions (NG)'!$V$12,PPMT('Assumptions (NG)'!$V$9,Model!AB$1,'Assumptions (NG)'!$V$12,'Assumptions (NG)'!$V$7*Model!$L$438*AVERAGE('Assumptions (NG)'!$H$2:$J$2)+ Model!$L$439*AVERAGE('Assumptions (NG)'!$H$3:$J$3))/10^9,0)</f>
        <v>0</v>
      </c>
      <c r="R505" s="220">
        <f>IF(Model!AC$1&lt;='Assumptions (NG)'!$V$12,PPMT('Assumptions (NG)'!$V$9,Model!AC$1,'Assumptions (NG)'!$V$12,'Assumptions (NG)'!$V$7*Model!$L$438*AVERAGE('Assumptions (NG)'!$H$2:$J$2)+ Model!$L$439*AVERAGE('Assumptions (NG)'!$H$3:$J$3))/10^9,0)</f>
        <v>0</v>
      </c>
      <c r="S505" s="220">
        <f>IF(Model!AD$1&lt;='Assumptions (NG)'!$V$12,PPMT('Assumptions (NG)'!$V$9,Model!AD$1,'Assumptions (NG)'!$V$12,'Assumptions (NG)'!$V$7*Model!$L$438*AVERAGE('Assumptions (NG)'!$H$2:$J$2)+ Model!$L$439*AVERAGE('Assumptions (NG)'!$H$3:$J$3))/10^9,0)</f>
        <v>0</v>
      </c>
      <c r="T505" s="220">
        <f>IF(Model!AE$1&lt;='Assumptions (NG)'!$V$12,PPMT('Assumptions (NG)'!$V$9,Model!AE$1,'Assumptions (NG)'!$V$12,'Assumptions (NG)'!$V$7*Model!$L$438*AVERAGE('Assumptions (NG)'!$H$2:$J$2)+ Model!$L$439*AVERAGE('Assumptions (NG)'!$H$3:$J$3))/10^9,0)</f>
        <v>0</v>
      </c>
      <c r="U505" s="220">
        <f>IF(Model!AF$1&lt;='Assumptions (NG)'!$V$12,PPMT('Assumptions (NG)'!$V$9,Model!AF$1,'Assumptions (NG)'!$V$12,'Assumptions (NG)'!$V$7*Model!$L$438*AVERAGE('Assumptions (NG)'!$H$2:$J$2)+ Model!$L$439*AVERAGE('Assumptions (NG)'!$H$3:$J$3))/10^9,0)</f>
        <v>0</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v>
      </c>
      <c r="N506" s="219">
        <f>IF(Model!X$1&lt;='Assumptions (NG)'!$V$12,PPMT('Assumptions (NG)'!$V$9,Model!X$1,'Assumptions (NG)'!$V$12,'Assumptions (NG)'!$V$7*Model!$M$438*AVERAGE('Assumptions (NG)'!$I$2:$K$2)+ Model!$M$439*AVERAGE('Assumptions (NG)'!$I$3:$K$3))/10^9,0)</f>
        <v>0</v>
      </c>
      <c r="O506" s="219">
        <f>IF(Model!Y$1&lt;='Assumptions (NG)'!$V$12,PPMT('Assumptions (NG)'!$V$9,Model!Y$1,'Assumptions (NG)'!$V$12,'Assumptions (NG)'!$V$7*Model!$M$438*AVERAGE('Assumptions (NG)'!$I$2:$K$2)+ Model!$M$439*AVERAGE('Assumptions (NG)'!$I$3:$K$3))/10^9,0)</f>
        <v>0</v>
      </c>
      <c r="P506" s="219">
        <f>IF(Model!Z$1&lt;='Assumptions (NG)'!$V$12,PPMT('Assumptions (NG)'!$V$9,Model!Z$1,'Assumptions (NG)'!$V$12,'Assumptions (NG)'!$V$7*Model!$M$438*AVERAGE('Assumptions (NG)'!$I$2:$K$2)+ Model!$M$439*AVERAGE('Assumptions (NG)'!$I$3:$K$3))/10^9,0)</f>
        <v>0</v>
      </c>
      <c r="Q506" s="219">
        <f>IF(Model!AA$1&lt;='Assumptions (NG)'!$V$12,PPMT('Assumptions (NG)'!$V$9,Model!AA$1,'Assumptions (NG)'!$V$12,'Assumptions (NG)'!$V$7*Model!$M$438*AVERAGE('Assumptions (NG)'!$I$2:$K$2)+ Model!$M$439*AVERAGE('Assumptions (NG)'!$I$3:$K$3))/10^9,0)</f>
        <v>0</v>
      </c>
      <c r="R506" s="219">
        <f>IF(Model!AB$1&lt;='Assumptions (NG)'!$V$12,PPMT('Assumptions (NG)'!$V$9,Model!AB$1,'Assumptions (NG)'!$V$12,'Assumptions (NG)'!$V$7*Model!$M$438*AVERAGE('Assumptions (NG)'!$I$2:$K$2)+ Model!$M$439*AVERAGE('Assumptions (NG)'!$I$3:$K$3))/10^9,0)</f>
        <v>0</v>
      </c>
      <c r="S506" s="219">
        <f>IF(Model!AC$1&lt;='Assumptions (NG)'!$V$12,PPMT('Assumptions (NG)'!$V$9,Model!AC$1,'Assumptions (NG)'!$V$12,'Assumptions (NG)'!$V$7*Model!$M$438*AVERAGE('Assumptions (NG)'!$I$2:$K$2)+ Model!$M$439*AVERAGE('Assumptions (NG)'!$I$3:$K$3))/10^9,0)</f>
        <v>0</v>
      </c>
      <c r="T506" s="219">
        <f>IF(Model!AD$1&lt;='Assumptions (NG)'!$V$12,PPMT('Assumptions (NG)'!$V$9,Model!AD$1,'Assumptions (NG)'!$V$12,'Assumptions (NG)'!$V$7*Model!$M$438*AVERAGE('Assumptions (NG)'!$I$2:$K$2)+ Model!$M$439*AVERAGE('Assumptions (NG)'!$I$3:$K$3))/10^9,0)</f>
        <v>0</v>
      </c>
      <c r="U506" s="219">
        <f>IF(Model!AE$1&lt;='Assumptions (NG)'!$V$12,PPMT('Assumptions (NG)'!$V$9,Model!AE$1,'Assumptions (NG)'!$V$12,'Assumptions (NG)'!$V$7*Model!$M$438*AVERAGE('Assumptions (NG)'!$I$2:$K$2)+ Model!$M$439*AVERAGE('Assumptions (NG)'!$I$3:$K$3))/10^9,0)</f>
        <v>0</v>
      </c>
      <c r="V506" s="219">
        <f>IF(Model!AF$1&lt;='Assumptions (NG)'!$V$12,PPMT('Assumptions (NG)'!$V$9,Model!AF$1,'Assumptions (NG)'!$V$12,'Assumptions (NG)'!$V$7*Model!$M$438*AVERAGE('Assumptions (NG)'!$I$2:$K$2)+ Model!$M$439*AVERAGE('Assumptions (NG)'!$I$3:$K$3))/10^9,0)</f>
        <v>0</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-0.02863806068</v>
      </c>
      <c r="O507" s="177">
        <f>IF(Model!X$1&lt;='Assumptions (NG)'!$V$12,PPMT('Assumptions (NG)'!$V$9,Model!X$1,'Assumptions (NG)'!$V$12,'Assumptions (NG)'!$V$7*Model!$N$438*AVERAGE('Assumptions (NG)'!$J$2:$L$2)+ Model!$N$439*AVERAGE('Assumptions (NG)'!$J$3:$L$3))/10^9,0)</f>
        <v>-0.03078591523</v>
      </c>
      <c r="P507" s="177">
        <f>IF(Model!Y$1&lt;='Assumptions (NG)'!$V$12,PPMT('Assumptions (NG)'!$V$9,Model!Y$1,'Assumptions (NG)'!$V$12,'Assumptions (NG)'!$V$7*Model!$N$438*AVERAGE('Assumptions (NG)'!$J$2:$L$2)+ Model!$N$439*AVERAGE('Assumptions (NG)'!$J$3:$L$3))/10^9,0)</f>
        <v>-0.03309485887</v>
      </c>
      <c r="Q507" s="177">
        <f>IF(Model!Z$1&lt;='Assumptions (NG)'!$V$12,PPMT('Assumptions (NG)'!$V$9,Model!Z$1,'Assumptions (NG)'!$V$12,'Assumptions (NG)'!$V$7*Model!$N$438*AVERAGE('Assumptions (NG)'!$J$2:$L$2)+ Model!$N$439*AVERAGE('Assumptions (NG)'!$J$3:$L$3))/10^9,0)</f>
        <v>-0.03557697329</v>
      </c>
      <c r="R507" s="177">
        <f>IF(Model!AA$1&lt;='Assumptions (NG)'!$V$12,PPMT('Assumptions (NG)'!$V$9,Model!AA$1,'Assumptions (NG)'!$V$12,'Assumptions (NG)'!$V$7*Model!$N$438*AVERAGE('Assumptions (NG)'!$J$2:$L$2)+ Model!$N$439*AVERAGE('Assumptions (NG)'!$J$3:$L$3))/10^9,0)</f>
        <v>-0.03824524628</v>
      </c>
      <c r="S507" s="177">
        <f>IF(Model!AB$1&lt;='Assumptions (NG)'!$V$12,PPMT('Assumptions (NG)'!$V$9,Model!AB$1,'Assumptions (NG)'!$V$12,'Assumptions (NG)'!$V$7*Model!$N$438*AVERAGE('Assumptions (NG)'!$J$2:$L$2)+ Model!$N$439*AVERAGE('Assumptions (NG)'!$J$3:$L$3))/10^9,0)</f>
        <v>-0.04111363976</v>
      </c>
      <c r="T507" s="177">
        <f>IF(Model!AC$1&lt;='Assumptions (NG)'!$V$12,PPMT('Assumptions (NG)'!$V$9,Model!AC$1,'Assumptions (NG)'!$V$12,'Assumptions (NG)'!$V$7*Model!$N$438*AVERAGE('Assumptions (NG)'!$J$2:$L$2)+ Model!$N$439*AVERAGE('Assumptions (NG)'!$J$3:$L$3))/10^9,0)</f>
        <v>-0.04419716274</v>
      </c>
      <c r="U507" s="177">
        <f>IF(Model!AD$1&lt;='Assumptions (NG)'!$V$12,PPMT('Assumptions (NG)'!$V$9,Model!AD$1,'Assumptions (NG)'!$V$12,'Assumptions (NG)'!$V$7*Model!$N$438*AVERAGE('Assumptions (NG)'!$J$2:$L$2)+ Model!$N$439*AVERAGE('Assumptions (NG)'!$J$3:$L$3))/10^9,0)</f>
        <v>-0.04751194994</v>
      </c>
      <c r="V507" s="177">
        <f>IF(Model!AE$1&lt;='Assumptions (NG)'!$V$12,PPMT('Assumptions (NG)'!$V$9,Model!AE$1,'Assumptions (NG)'!$V$12,'Assumptions (NG)'!$V$7*Model!$N$438*AVERAGE('Assumptions (NG)'!$J$2:$L$2)+ Model!$N$439*AVERAGE('Assumptions (NG)'!$J$3:$L$3))/10^9,0)</f>
        <v>-0.05107534619</v>
      </c>
      <c r="W507" s="177">
        <f>IF(Model!AF$1&lt;='Assumptions (NG)'!$V$12,PPMT('Assumptions (NG)'!$V$9,Model!AF$1,'Assumptions (NG)'!$V$12,'Assumptions (NG)'!$V$7*Model!$N$438*AVERAGE('Assumptions (NG)'!$J$2:$L$2)+ Model!$N$439*AVERAGE('Assumptions (NG)'!$J$3:$L$3))/10^9,0)</f>
        <v>-0.05490599715</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-0.001879082103</v>
      </c>
      <c r="P508" s="160">
        <f>IF(Model!X$1&lt;='Assumptions (NG)'!$V$12,PPMT('Assumptions (NG)'!$V$9,Model!X$1,'Assumptions (NG)'!$V$12,'Assumptions (NG)'!$V$7*Model!$O$438*AVERAGE('Assumptions (NG)'!$K$2:$M$2)+ Model!$O$439*AVERAGE('Assumptions (NG)'!$K$3:$M$3))/10^9,0)</f>
        <v>-0.002020013261</v>
      </c>
      <c r="Q508" s="160">
        <f>IF(Model!Y$1&lt;='Assumptions (NG)'!$V$12,PPMT('Assumptions (NG)'!$V$9,Model!Y$1,'Assumptions (NG)'!$V$12,'Assumptions (NG)'!$V$7*Model!$O$438*AVERAGE('Assumptions (NG)'!$K$2:$M$2)+ Model!$O$439*AVERAGE('Assumptions (NG)'!$K$3:$M$3))/10^9,0)</f>
        <v>-0.002171514255</v>
      </c>
      <c r="R508" s="160">
        <f>IF(Model!Z$1&lt;='Assumptions (NG)'!$V$12,PPMT('Assumptions (NG)'!$V$9,Model!Z$1,'Assumptions (NG)'!$V$12,'Assumptions (NG)'!$V$7*Model!$O$438*AVERAGE('Assumptions (NG)'!$K$2:$M$2)+ Model!$O$439*AVERAGE('Assumptions (NG)'!$K$3:$M$3))/10^9,0)</f>
        <v>-0.002334377825</v>
      </c>
      <c r="S508" s="160">
        <f>IF(Model!AA$1&lt;='Assumptions (NG)'!$V$12,PPMT('Assumptions (NG)'!$V$9,Model!AA$1,'Assumptions (NG)'!$V$12,'Assumptions (NG)'!$V$7*Model!$O$438*AVERAGE('Assumptions (NG)'!$K$2:$M$2)+ Model!$O$439*AVERAGE('Assumptions (NG)'!$K$3:$M$3))/10^9,0)</f>
        <v>-0.002509456161</v>
      </c>
      <c r="T508" s="160">
        <f>IF(Model!AB$1&lt;='Assumptions (NG)'!$V$12,PPMT('Assumptions (NG)'!$V$9,Model!AB$1,'Assumptions (NG)'!$V$12,'Assumptions (NG)'!$V$7*Model!$O$438*AVERAGE('Assumptions (NG)'!$K$2:$M$2)+ Model!$O$439*AVERAGE('Assumptions (NG)'!$K$3:$M$3))/10^9,0)</f>
        <v>-0.002697665374</v>
      </c>
      <c r="U508" s="160">
        <f>IF(Model!AC$1&lt;='Assumptions (NG)'!$V$12,PPMT('Assumptions (NG)'!$V$9,Model!AC$1,'Assumptions (NG)'!$V$12,'Assumptions (NG)'!$V$7*Model!$O$438*AVERAGE('Assumptions (NG)'!$K$2:$M$2)+ Model!$O$439*AVERAGE('Assumptions (NG)'!$K$3:$M$3))/10^9,0)</f>
        <v>-0.002899990277</v>
      </c>
      <c r="V508" s="160">
        <f>IF(Model!AD$1&lt;='Assumptions (NG)'!$V$12,PPMT('Assumptions (NG)'!$V$9,Model!AD$1,'Assumptions (NG)'!$V$12,'Assumptions (NG)'!$V$7*Model!$O$438*AVERAGE('Assumptions (NG)'!$K$2:$M$2)+ Model!$O$439*AVERAGE('Assumptions (NG)'!$K$3:$M$3))/10^9,0)</f>
        <v>-0.003117489547</v>
      </c>
      <c r="W508" s="160">
        <f>IF(Model!AE$1&lt;='Assumptions (NG)'!$V$12,PPMT('Assumptions (NG)'!$V$9,Model!AE$1,'Assumptions (NG)'!$V$12,'Assumptions (NG)'!$V$7*Model!$O$438*AVERAGE('Assumptions (NG)'!$K$2:$M$2)+ Model!$O$439*AVERAGE('Assumptions (NG)'!$K$3:$M$3))/10^9,0)</f>
        <v>-0.003351301263</v>
      </c>
      <c r="X508" s="160">
        <f>IF(Model!AF$1&lt;='Assumptions (NG)'!$V$12,PPMT('Assumptions (NG)'!$V$9,Model!AF$1,'Assumptions (NG)'!$V$12,'Assumptions (NG)'!$V$7*Model!$O$438*AVERAGE('Assumptions (NG)'!$K$2:$M$2)+ Model!$O$439*AVERAGE('Assumptions (NG)'!$K$3:$M$3))/10^9,0)</f>
        <v>-0.003602648858</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-0.005434644009</v>
      </c>
      <c r="Q509" s="177">
        <f>IF(Model!X$1&lt;='Assumptions (NG)'!$V$12,PPMT('Assumptions (NG)'!$V$9,Model!X$1,'Assumptions (NG)'!$V$12,'Assumptions (NG)'!$V$7*Model!$P$438*AVERAGE('Assumptions (NG)'!$L$2:$N$2)+ Model!$P$439*AVERAGE('Assumptions (NG)'!$L$3:$N$3))/10^9,0)</f>
        <v>-0.00584224231</v>
      </c>
      <c r="R509" s="177">
        <f>IF(Model!Y$1&lt;='Assumptions (NG)'!$V$12,PPMT('Assumptions (NG)'!$V$9,Model!Y$1,'Assumptions (NG)'!$V$12,'Assumptions (NG)'!$V$7*Model!$P$438*AVERAGE('Assumptions (NG)'!$L$2:$N$2)+ Model!$P$439*AVERAGE('Assumptions (NG)'!$L$3:$N$3))/10^9,0)</f>
        <v>-0.006280410483</v>
      </c>
      <c r="S509" s="177">
        <f>IF(Model!Z$1&lt;='Assumptions (NG)'!$V$12,PPMT('Assumptions (NG)'!$V$9,Model!Z$1,'Assumptions (NG)'!$V$12,'Assumptions (NG)'!$V$7*Model!$P$438*AVERAGE('Assumptions (NG)'!$L$2:$N$2)+ Model!$P$439*AVERAGE('Assumptions (NG)'!$L$3:$N$3))/10^9,0)</f>
        <v>-0.006751441269</v>
      </c>
      <c r="T509" s="177">
        <f>IF(Model!AA$1&lt;='Assumptions (NG)'!$V$12,PPMT('Assumptions (NG)'!$V$9,Model!AA$1,'Assumptions (NG)'!$V$12,'Assumptions (NG)'!$V$7*Model!$P$438*AVERAGE('Assumptions (NG)'!$L$2:$N$2)+ Model!$P$439*AVERAGE('Assumptions (NG)'!$L$3:$N$3))/10^9,0)</f>
        <v>-0.007257799364</v>
      </c>
      <c r="U509" s="177">
        <f>IF(Model!AB$1&lt;='Assumptions (NG)'!$V$12,PPMT('Assumptions (NG)'!$V$9,Model!AB$1,'Assumptions (NG)'!$V$12,'Assumptions (NG)'!$V$7*Model!$P$438*AVERAGE('Assumptions (NG)'!$L$2:$N$2)+ Model!$P$439*AVERAGE('Assumptions (NG)'!$L$3:$N$3))/10^9,0)</f>
        <v>-0.007802134317</v>
      </c>
      <c r="V509" s="177">
        <f>IF(Model!AC$1&lt;='Assumptions (NG)'!$V$12,PPMT('Assumptions (NG)'!$V$9,Model!AC$1,'Assumptions (NG)'!$V$12,'Assumptions (NG)'!$V$7*Model!$P$438*AVERAGE('Assumptions (NG)'!$L$2:$N$2)+ Model!$P$439*AVERAGE('Assumptions (NG)'!$L$3:$N$3))/10^9,0)</f>
        <v>-0.00838729439</v>
      </c>
      <c r="W509" s="177">
        <f>IF(Model!AD$1&lt;='Assumptions (NG)'!$V$12,PPMT('Assumptions (NG)'!$V$9,Model!AD$1,'Assumptions (NG)'!$V$12,'Assumptions (NG)'!$V$7*Model!$P$438*AVERAGE('Assumptions (NG)'!$L$2:$N$2)+ Model!$P$439*AVERAGE('Assumptions (NG)'!$L$3:$N$3))/10^9,0)</f>
        <v>-0.00901634147</v>
      </c>
      <c r="X509" s="177">
        <f>IF(Model!AE$1&lt;='Assumptions (NG)'!$V$12,PPMT('Assumptions (NG)'!$V$9,Model!AE$1,'Assumptions (NG)'!$V$12,'Assumptions (NG)'!$V$7*Model!$P$438*AVERAGE('Assumptions (NG)'!$L$2:$N$2)+ Model!$P$439*AVERAGE('Assumptions (NG)'!$L$3:$N$3))/10^9,0)</f>
        <v>-0.00969256708</v>
      </c>
      <c r="Y509" s="177">
        <f>IF(Model!AF$1&lt;='Assumptions (NG)'!$V$12,PPMT('Assumptions (NG)'!$V$9,Model!AF$1,'Assumptions (NG)'!$V$12,'Assumptions (NG)'!$V$7*Model!$P$438*AVERAGE('Assumptions (NG)'!$L$2:$N$2)+ Model!$P$439*AVERAGE('Assumptions (NG)'!$L$3:$N$3))/10^9,0)</f>
        <v>-0.01041950961</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-0.0002809578462</v>
      </c>
      <c r="R510" s="177">
        <f>IF(Model!X$1&lt;='Assumptions (NG)'!$V$12,PPMT('Assumptions (NG)'!$V$9,Model!X$1,'Assumptions (NG)'!$V$12,'Assumptions (NG)'!$V$7*Model!$Q$438*AVERAGE('Assumptions (NG)'!$M$2:$O$2)+ Model!$Q$439*AVERAGE('Assumptions (NG)'!$M$3:$O$3))/10^9,0)</f>
        <v>-0.0003020296847</v>
      </c>
      <c r="S510" s="177">
        <f>IF(Model!Y$1&lt;='Assumptions (NG)'!$V$12,PPMT('Assumptions (NG)'!$V$9,Model!Y$1,'Assumptions (NG)'!$V$12,'Assumptions (NG)'!$V$7*Model!$Q$438*AVERAGE('Assumptions (NG)'!$M$2:$O$2)+ Model!$Q$439*AVERAGE('Assumptions (NG)'!$M$3:$O$3))/10^9,0)</f>
        <v>-0.000324681911</v>
      </c>
      <c r="T510" s="177">
        <f>IF(Model!Z$1&lt;='Assumptions (NG)'!$V$12,PPMT('Assumptions (NG)'!$V$9,Model!Z$1,'Assumptions (NG)'!$V$12,'Assumptions (NG)'!$V$7*Model!$Q$438*AVERAGE('Assumptions (NG)'!$M$2:$O$2)+ Model!$Q$439*AVERAGE('Assumptions (NG)'!$M$3:$O$3))/10^9,0)</f>
        <v>-0.0003490330543</v>
      </c>
      <c r="U510" s="177">
        <f>IF(Model!AA$1&lt;='Assumptions (NG)'!$V$12,PPMT('Assumptions (NG)'!$V$9,Model!AA$1,'Assumptions (NG)'!$V$12,'Assumptions (NG)'!$V$7*Model!$Q$438*AVERAGE('Assumptions (NG)'!$M$2:$O$2)+ Model!$Q$439*AVERAGE('Assumptions (NG)'!$M$3:$O$3))/10^9,0)</f>
        <v>-0.0003752105334</v>
      </c>
      <c r="V510" s="177">
        <f>IF(Model!AB$1&lt;='Assumptions (NG)'!$V$12,PPMT('Assumptions (NG)'!$V$9,Model!AB$1,'Assumptions (NG)'!$V$12,'Assumptions (NG)'!$V$7*Model!$Q$438*AVERAGE('Assumptions (NG)'!$M$2:$O$2)+ Model!$Q$439*AVERAGE('Assumptions (NG)'!$M$3:$O$3))/10^9,0)</f>
        <v>-0.0004033513234</v>
      </c>
      <c r="W510" s="177">
        <f>IF(Model!AC$1&lt;='Assumptions (NG)'!$V$12,PPMT('Assumptions (NG)'!$V$9,Model!AC$1,'Assumptions (NG)'!$V$12,'Assumptions (NG)'!$V$7*Model!$Q$438*AVERAGE('Assumptions (NG)'!$M$2:$O$2)+ Model!$Q$439*AVERAGE('Assumptions (NG)'!$M$3:$O$3))/10^9,0)</f>
        <v>-0.0004336026727</v>
      </c>
      <c r="X510" s="177">
        <f>IF(Model!AD$1&lt;='Assumptions (NG)'!$V$12,PPMT('Assumptions (NG)'!$V$9,Model!AD$1,'Assumptions (NG)'!$V$12,'Assumptions (NG)'!$V$7*Model!$Q$438*AVERAGE('Assumptions (NG)'!$M$2:$O$2)+ Model!$Q$439*AVERAGE('Assumptions (NG)'!$M$3:$O$3))/10^9,0)</f>
        <v>-0.0004661228731</v>
      </c>
      <c r="Y510" s="177">
        <f>IF(Model!AE$1&lt;='Assumptions (NG)'!$V$12,PPMT('Assumptions (NG)'!$V$9,Model!AE$1,'Assumptions (NG)'!$V$12,'Assumptions (NG)'!$V$7*Model!$Q$438*AVERAGE('Assumptions (NG)'!$M$2:$O$2)+ Model!$Q$439*AVERAGE('Assumptions (NG)'!$M$3:$O$3))/10^9,0)</f>
        <v>-0.0005010820886</v>
      </c>
      <c r="Z510" s="177">
        <f>IF(Model!AF$1&lt;='Assumptions (NG)'!$V$12,PPMT('Assumptions (NG)'!$V$9,Model!AF$1,'Assumptions (NG)'!$V$12,'Assumptions (NG)'!$V$7*Model!$Q$438*AVERAGE('Assumptions (NG)'!$M$2:$O$2)+ Model!$Q$439*AVERAGE('Assumptions (NG)'!$M$3:$O$3))/10^9,0)</f>
        <v>-0.0005386632453</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-0.001800002555</v>
      </c>
      <c r="S511" s="177">
        <f>IF(Model!X$1&lt;='Assumptions (NG)'!$V$12,PPMT('Assumptions (NG)'!$V$9,Model!X$1,'Assumptions (NG)'!$V$12,'Assumptions (NG)'!$V$7*Model!$R$438*AVERAGE('Assumptions (NG)'!$N$2:$P$2)+ Model!$R$439*AVERAGE('Assumptions (NG)'!$N$3:$P$3))/10^9,0)</f>
        <v>-0.001935002747</v>
      </c>
      <c r="T511" s="177">
        <f>IF(Model!Y$1&lt;='Assumptions (NG)'!$V$12,PPMT('Assumptions (NG)'!$V$9,Model!Y$1,'Assumptions (NG)'!$V$12,'Assumptions (NG)'!$V$7*Model!$R$438*AVERAGE('Assumptions (NG)'!$N$2:$P$2)+ Model!$R$439*AVERAGE('Assumptions (NG)'!$N$3:$P$3))/10^9,0)</f>
        <v>-0.002080127953</v>
      </c>
      <c r="U511" s="177">
        <f>IF(Model!Z$1&lt;='Assumptions (NG)'!$V$12,PPMT('Assumptions (NG)'!$V$9,Model!Z$1,'Assumptions (NG)'!$V$12,'Assumptions (NG)'!$V$7*Model!$R$438*AVERAGE('Assumptions (NG)'!$N$2:$P$2)+ Model!$R$439*AVERAGE('Assumptions (NG)'!$N$3:$P$3))/10^9,0)</f>
        <v>-0.002236137549</v>
      </c>
      <c r="V511" s="177">
        <f>IF(Model!AA$1&lt;='Assumptions (NG)'!$V$12,PPMT('Assumptions (NG)'!$V$9,Model!AA$1,'Assumptions (NG)'!$V$12,'Assumptions (NG)'!$V$7*Model!$R$438*AVERAGE('Assumptions (NG)'!$N$2:$P$2)+ Model!$R$439*AVERAGE('Assumptions (NG)'!$N$3:$P$3))/10^9,0)</f>
        <v>-0.002403847866</v>
      </c>
      <c r="W511" s="177">
        <f>IF(Model!AB$1&lt;='Assumptions (NG)'!$V$12,PPMT('Assumptions (NG)'!$V$9,Model!AB$1,'Assumptions (NG)'!$V$12,'Assumptions (NG)'!$V$7*Model!$R$438*AVERAGE('Assumptions (NG)'!$N$2:$P$2)+ Model!$R$439*AVERAGE('Assumptions (NG)'!$N$3:$P$3))/10^9,0)</f>
        <v>-0.002584136456</v>
      </c>
      <c r="X511" s="177">
        <f>IF(Model!AC$1&lt;='Assumptions (NG)'!$V$12,PPMT('Assumptions (NG)'!$V$9,Model!AC$1,'Assumptions (NG)'!$V$12,'Assumptions (NG)'!$V$7*Model!$R$438*AVERAGE('Assumptions (NG)'!$N$2:$P$2)+ Model!$R$439*AVERAGE('Assumptions (NG)'!$N$3:$P$3))/10^9,0)</f>
        <v>-0.00277794669</v>
      </c>
      <c r="Y511" s="177">
        <f>IF(Model!AD$1&lt;='Assumptions (NG)'!$V$12,PPMT('Assumptions (NG)'!$V$9,Model!AD$1,'Assumptions (NG)'!$V$12,'Assumptions (NG)'!$V$7*Model!$R$438*AVERAGE('Assumptions (NG)'!$N$2:$P$2)+ Model!$R$439*AVERAGE('Assumptions (NG)'!$N$3:$P$3))/10^9,0)</f>
        <v>-0.002986292691</v>
      </c>
      <c r="Z511" s="177">
        <f>IF(Model!AE$1&lt;='Assumptions (NG)'!$V$12,PPMT('Assumptions (NG)'!$V$9,Model!AE$1,'Assumptions (NG)'!$V$12,'Assumptions (NG)'!$V$7*Model!$R$438*AVERAGE('Assumptions (NG)'!$N$2:$P$2)+ Model!$R$439*AVERAGE('Assumptions (NG)'!$N$3:$P$3))/10^9,0)</f>
        <v>-0.003210264643</v>
      </c>
      <c r="AA511" s="177">
        <f>IF(Model!AF$1&lt;='Assumptions (NG)'!$V$12,PPMT('Assumptions (NG)'!$V$9,Model!AF$1,'Assumptions (NG)'!$V$12,'Assumptions (NG)'!$V$7*Model!$R$438*AVERAGE('Assumptions (NG)'!$N$2:$P$2)+ Model!$R$439*AVERAGE('Assumptions (NG)'!$N$3:$P$3))/10^9,0)</f>
        <v>-0.003451034492</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v>
      </c>
      <c r="T512" s="177">
        <f>IF(Model!X$1&lt;='Assumptions (NG)'!$V$12,PPMT('Assumptions (NG)'!$V$9,Model!X$1,'Assumptions (NG)'!$V$12,'Assumptions (NG)'!$V$7*Model!$S$438*AVERAGE('Assumptions (NG)'!$O$2:$Q$2)+ Model!$S$439*AVERAGE('Assumptions (NG)'!$O$3:$Q$3))/10^9,0)</f>
        <v>0</v>
      </c>
      <c r="U512" s="177">
        <f>IF(Model!Y$1&lt;='Assumptions (NG)'!$V$12,PPMT('Assumptions (NG)'!$V$9,Model!Y$1,'Assumptions (NG)'!$V$12,'Assumptions (NG)'!$V$7*Model!$S$438*AVERAGE('Assumptions (NG)'!$O$2:$Q$2)+ Model!$S$439*AVERAGE('Assumptions (NG)'!$O$3:$Q$3))/10^9,0)</f>
        <v>0</v>
      </c>
      <c r="V512" s="177">
        <f>IF(Model!Z$1&lt;='Assumptions (NG)'!$V$12,PPMT('Assumptions (NG)'!$V$9,Model!Z$1,'Assumptions (NG)'!$V$12,'Assumptions (NG)'!$V$7*Model!$S$438*AVERAGE('Assumptions (NG)'!$O$2:$Q$2)+ Model!$S$439*AVERAGE('Assumptions (NG)'!$O$3:$Q$3))/10^9,0)</f>
        <v>0</v>
      </c>
      <c r="W512" s="177">
        <f>IF(Model!AA$1&lt;='Assumptions (NG)'!$V$12,PPMT('Assumptions (NG)'!$V$9,Model!AA$1,'Assumptions (NG)'!$V$12,'Assumptions (NG)'!$V$7*Model!$S$438*AVERAGE('Assumptions (NG)'!$O$2:$Q$2)+ Model!$S$439*AVERAGE('Assumptions (NG)'!$O$3:$Q$3))/10^9,0)</f>
        <v>0</v>
      </c>
      <c r="X512" s="177">
        <f>IF(Model!AB$1&lt;='Assumptions (NG)'!$V$12,PPMT('Assumptions (NG)'!$V$9,Model!AB$1,'Assumptions (NG)'!$V$12,'Assumptions (NG)'!$V$7*Model!$S$438*AVERAGE('Assumptions (NG)'!$O$2:$Q$2)+ Model!$S$439*AVERAGE('Assumptions (NG)'!$O$3:$Q$3))/10^9,0)</f>
        <v>0</v>
      </c>
      <c r="Y512" s="177">
        <f>IF(Model!AC$1&lt;='Assumptions (NG)'!$V$12,PPMT('Assumptions (NG)'!$V$9,Model!AC$1,'Assumptions (NG)'!$V$12,'Assumptions (NG)'!$V$7*Model!$S$438*AVERAGE('Assumptions (NG)'!$O$2:$Q$2)+ Model!$S$439*AVERAGE('Assumptions (NG)'!$O$3:$Q$3))/10^9,0)</f>
        <v>0</v>
      </c>
      <c r="Z512" s="177">
        <f>IF(Model!AD$1&lt;='Assumptions (NG)'!$V$12,PPMT('Assumptions (NG)'!$V$9,Model!AD$1,'Assumptions (NG)'!$V$12,'Assumptions (NG)'!$V$7*Model!$S$438*AVERAGE('Assumptions (NG)'!$O$2:$Q$2)+ Model!$S$439*AVERAGE('Assumptions (NG)'!$O$3:$Q$3))/10^9,0)</f>
        <v>0</v>
      </c>
      <c r="AA512" s="177">
        <f>IF(Model!AE$1&lt;='Assumptions (NG)'!$V$12,PPMT('Assumptions (NG)'!$V$9,Model!AE$1,'Assumptions (NG)'!$V$12,'Assumptions (NG)'!$V$7*Model!$S$438*AVERAGE('Assumptions (NG)'!$O$2:$Q$2)+ Model!$S$439*AVERAGE('Assumptions (NG)'!$O$3:$Q$3))/10^9,0)</f>
        <v>0</v>
      </c>
      <c r="AB512" s="177">
        <f>IF(Model!AF$1&lt;='Assumptions (NG)'!$V$12,PPMT('Assumptions (NG)'!$V$9,Model!AF$1,'Assumptions (NG)'!$V$12,'Assumptions (NG)'!$V$7*Model!$S$438*AVERAGE('Assumptions (NG)'!$O$2:$Q$2)+ Model!$S$439*AVERAGE('Assumptions (NG)'!$O$3:$Q$3))/10^9,0)</f>
        <v>0</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v>
      </c>
      <c r="V514" s="177">
        <f>IF(Model!X$1&lt;='Assumptions (NG)'!$V$12,PPMT('Assumptions (NG)'!$V$9,Model!X$1,'Assumptions (NG)'!$V$12,'Assumptions (NG)'!$V$7*Model!$U$438*AVERAGE('Assumptions (NG)'!$Q$2:$S$2)+ Model!$U$439*AVERAGE('Assumptions (NG)'!$Q$3:$S3))/10^9,0)</f>
        <v>0</v>
      </c>
      <c r="W514" s="177">
        <f>IF(Model!Y$1&lt;='Assumptions (NG)'!$V$12,PPMT('Assumptions (NG)'!$V$9,Model!Y$1,'Assumptions (NG)'!$V$12,'Assumptions (NG)'!$V$7*Model!$U$438*AVERAGE('Assumptions (NG)'!$Q$2:$S$2)+ Model!$U$439*AVERAGE('Assumptions (NG)'!$Q$3:$S3))/10^9,0)</f>
        <v>0</v>
      </c>
      <c r="X514" s="177">
        <f>IF(Model!Z$1&lt;='Assumptions (NG)'!$V$12,PPMT('Assumptions (NG)'!$V$9,Model!Z$1,'Assumptions (NG)'!$V$12,'Assumptions (NG)'!$V$7*Model!$U$438*AVERAGE('Assumptions (NG)'!$Q$2:$S$2)+ Model!$U$439*AVERAGE('Assumptions (NG)'!$Q$3:$S3))/10^9,0)</f>
        <v>0</v>
      </c>
      <c r="Y514" s="177">
        <f>IF(Model!AA$1&lt;='Assumptions (NG)'!$V$12,PPMT('Assumptions (NG)'!$V$9,Model!AA$1,'Assumptions (NG)'!$V$12,'Assumptions (NG)'!$V$7*Model!$U$438*AVERAGE('Assumptions (NG)'!$Q$2:$S$2)+ Model!$U$439*AVERAGE('Assumptions (NG)'!$Q$3:$S3))/10^9,0)</f>
        <v>0</v>
      </c>
      <c r="Z514" s="177">
        <f>IF(Model!AB$1&lt;='Assumptions (NG)'!$V$12,PPMT('Assumptions (NG)'!$V$9,Model!AB$1,'Assumptions (NG)'!$V$12,'Assumptions (NG)'!$V$7*Model!$U$438*AVERAGE('Assumptions (NG)'!$Q$2:$S$2)+ Model!$U$439*AVERAGE('Assumptions (NG)'!$Q$3:$S3))/10^9,0)</f>
        <v>0</v>
      </c>
      <c r="AA514" s="177">
        <f>IF(Model!AC$1&lt;='Assumptions (NG)'!$V$12,PPMT('Assumptions (NG)'!$V$9,Model!AC$1,'Assumptions (NG)'!$V$12,'Assumptions (NG)'!$V$7*Model!$U$438*AVERAGE('Assumptions (NG)'!$Q$2:$S$2)+ Model!$U$439*AVERAGE('Assumptions (NG)'!$Q$3:$S3))/10^9,0)</f>
        <v>0</v>
      </c>
      <c r="AB514" s="177">
        <f>IF(Model!AD$1&lt;='Assumptions (NG)'!$V$12,PPMT('Assumptions (NG)'!$V$9,Model!AD$1,'Assumptions (NG)'!$V$12,'Assumptions (NG)'!$V$7*Model!$U$438*AVERAGE('Assumptions (NG)'!$Q$2:$S$2)+ Model!$U$439*AVERAGE('Assumptions (NG)'!$Q$3:$S3))/10^9,0)</f>
        <v>0</v>
      </c>
      <c r="AC514" s="177">
        <f>IF(Model!AE$1&lt;='Assumptions (NG)'!$V$12,PPMT('Assumptions (NG)'!$V$9,Model!AE$1,'Assumptions (NG)'!$V$12,'Assumptions (NG)'!$V$7*Model!$U$438*AVERAGE('Assumptions (NG)'!$Q$2:$S$2)+ Model!$U$439*AVERAGE('Assumptions (NG)'!$Q$3:$S3))/10^9,0)</f>
        <v>0</v>
      </c>
      <c r="AD514" s="177">
        <f>IF(Model!AF$1&lt;='Assumptions (NG)'!$V$12,PPMT('Assumptions (NG)'!$V$9,Model!AF$1,'Assumptions (NG)'!$V$12,'Assumptions (NG)'!$V$7*Model!$U$438*AVERAGE('Assumptions (NG)'!$Q$2:$S$2)+ Model!$U$439*AVERAGE('Assumptions (NG)'!$Q$3:$S3))/10^9,0)</f>
        <v>0</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-0.1341580719</v>
      </c>
      <c r="Y517" s="221">
        <f>IF(Model!X$1&lt;='Assumptions (NG)'!$V$12,PPMT('Assumptions (NG)'!$V$9,Model!X$1,'Assumptions (NG)'!$V$12,'Assumptions (NG)'!$V$7*Model!$X$438*AVERAGE('Assumptions (NG)'!$T$2:$V$2)+ Model!$X$439*AVERAGE('Assumptions (NG)'!$T$3:$V3))/10^9,0)</f>
        <v>-0.1442199273</v>
      </c>
      <c r="Z517" s="221">
        <f>IF(Model!Y$1&lt;='Assumptions (NG)'!$V$12,PPMT('Assumptions (NG)'!$V$9,Model!Y$1,'Assumptions (NG)'!$V$12,'Assumptions (NG)'!$V$7*Model!$X$438*AVERAGE('Assumptions (NG)'!$T$2:$V$2)+ Model!$X$439*AVERAGE('Assumptions (NG)'!$T$3:$V3))/10^9,0)</f>
        <v>-0.1550364218</v>
      </c>
      <c r="AA517" s="221">
        <f>IF(Model!Z$1&lt;='Assumptions (NG)'!$V$12,PPMT('Assumptions (NG)'!$V$9,Model!Z$1,'Assumptions (NG)'!$V$12,'Assumptions (NG)'!$V$7*Model!$X$438*AVERAGE('Assumptions (NG)'!$T$2:$V$2)+ Model!$X$439*AVERAGE('Assumptions (NG)'!$T$3:$V3))/10^9,0)</f>
        <v>-0.1666641535</v>
      </c>
      <c r="AB517" s="221">
        <f>IF(Model!AA$1&lt;='Assumptions (NG)'!$V$12,PPMT('Assumptions (NG)'!$V$9,Model!AA$1,'Assumptions (NG)'!$V$12,'Assumptions (NG)'!$V$7*Model!$X$438*AVERAGE('Assumptions (NG)'!$T$2:$V$2)+ Model!$X$439*AVERAGE('Assumptions (NG)'!$T$3:$V3))/10^9,0)</f>
        <v>-0.179163965</v>
      </c>
      <c r="AC517" s="221">
        <f>IF(Model!AB$1&lt;='Assumptions (NG)'!$V$12,PPMT('Assumptions (NG)'!$V$9,Model!AB$1,'Assumptions (NG)'!$V$12,'Assumptions (NG)'!$V$7*Model!$X$438*AVERAGE('Assumptions (NG)'!$T$2:$V$2)+ Model!$X$439*AVERAGE('Assumptions (NG)'!$T$3:$V3))/10^9,0)</f>
        <v>-0.1926012624</v>
      </c>
      <c r="AD517" s="221">
        <f>IF(Model!AC$1&lt;='Assumptions (NG)'!$V$12,PPMT('Assumptions (NG)'!$V$9,Model!AC$1,'Assumptions (NG)'!$V$12,'Assumptions (NG)'!$V$7*Model!$X$438*AVERAGE('Assumptions (NG)'!$T$2:$V$2)+ Model!$X$439*AVERAGE('Assumptions (NG)'!$T$3:$V3))/10^9,0)</f>
        <v>-0.207046357</v>
      </c>
      <c r="AE517" s="221">
        <f>IF(Model!AD$1&lt;='Assumptions (NG)'!$V$12,PPMT('Assumptions (NG)'!$V$9,Model!AD$1,'Assumptions (NG)'!$V$12,'Assumptions (NG)'!$V$7*Model!$X$438*AVERAGE('Assumptions (NG)'!$T$2:$V$2)+ Model!$X$439*AVERAGE('Assumptions (NG)'!$T$3:$V3))/10^9,0)</f>
        <v>-0.2225748338</v>
      </c>
      <c r="AF517" s="221">
        <f>IF(Model!AE$1&lt;='Assumptions (NG)'!$V$12,PPMT('Assumptions (NG)'!$V$9,Model!AE$1,'Assumptions (NG)'!$V$12,'Assumptions (NG)'!$V$7*Model!$X$438*AVERAGE('Assumptions (NG)'!$T$2:$V$2)+ Model!$X$439*AVERAGE('Assumptions (NG)'!$T$3:$V3))/10^9,0)</f>
        <v>-0.2392679464</v>
      </c>
      <c r="AG517" s="221">
        <f>IF(Model!AF$1&lt;='Assumptions (NG)'!$V$12,PPMT('Assumptions (NG)'!$V$9,Model!AF$1,'Assumptions (NG)'!$V$12,'Assumptions (NG)'!$V$7*Model!$X$438*AVERAGE('Assumptions (NG)'!$T$2:$V$2)+ Model!$X$439*AVERAGE('Assumptions (NG)'!$T$3:$V3))/10^9,0)</f>
        <v>-0.2572130423</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-0.02306971829</v>
      </c>
      <c r="Z518" s="219">
        <f>IF(Model!X$1&lt;='Assumptions (NG)'!$V$12,PPMT('Assumptions (NG)'!$V$9,Model!X$1,'Assumptions (NG)'!$V$12,'Assumptions (NG)'!$V$7*Model!$Y$438*AVERAGE('Assumptions (NG)'!$U$2:$W$2)+ Model!$Y$439*AVERAGE('Assumptions (NG)'!$U$3:$W3))/10^9,0)</f>
        <v>-0.02479994716</v>
      </c>
      <c r="AA518" s="219">
        <f>IF(Model!Y$1&lt;='Assumptions (NG)'!$V$12,PPMT('Assumptions (NG)'!$V$9,Model!Y$1,'Assumptions (NG)'!$V$12,'Assumptions (NG)'!$V$7*Model!$Y$438*AVERAGE('Assumptions (NG)'!$U$2:$W$2)+ Model!$Y$439*AVERAGE('Assumptions (NG)'!$U$3:$W3))/10^9,0)</f>
        <v>-0.0266599432</v>
      </c>
      <c r="AB518" s="219">
        <f>IF(Model!Z$1&lt;='Assumptions (NG)'!$V$12,PPMT('Assumptions (NG)'!$V$9,Model!Z$1,'Assumptions (NG)'!$V$12,'Assumptions (NG)'!$V$7*Model!$Y$438*AVERAGE('Assumptions (NG)'!$U$2:$W$2)+ Model!$Y$439*AVERAGE('Assumptions (NG)'!$U$3:$W3))/10^9,0)</f>
        <v>-0.02865943894</v>
      </c>
      <c r="AC518" s="219">
        <f>IF(Model!AA$1&lt;='Assumptions (NG)'!$V$12,PPMT('Assumptions (NG)'!$V$9,Model!AA$1,'Assumptions (NG)'!$V$12,'Assumptions (NG)'!$V$7*Model!$Y$438*AVERAGE('Assumptions (NG)'!$U$2:$W$2)+ Model!$Y$439*AVERAGE('Assumptions (NG)'!$U$3:$W3))/10^9,0)</f>
        <v>-0.03080889686</v>
      </c>
      <c r="AD518" s="219">
        <f>IF(Model!AB$1&lt;='Assumptions (NG)'!$V$12,PPMT('Assumptions (NG)'!$V$9,Model!AB$1,'Assumptions (NG)'!$V$12,'Assumptions (NG)'!$V$7*Model!$Y$438*AVERAGE('Assumptions (NG)'!$U$2:$W$2)+ Model!$Y$439*AVERAGE('Assumptions (NG)'!$U$3:$W3))/10^9,0)</f>
        <v>-0.03311956412</v>
      </c>
      <c r="AE518" s="219">
        <f>IF(Model!AC$1&lt;='Assumptions (NG)'!$V$12,PPMT('Assumptions (NG)'!$V$9,Model!AC$1,'Assumptions (NG)'!$V$12,'Assumptions (NG)'!$V$7*Model!$Y$438*AVERAGE('Assumptions (NG)'!$U$2:$W$2)+ Model!$Y$439*AVERAGE('Assumptions (NG)'!$U$3:$W3))/10^9,0)</f>
        <v>-0.03560353143</v>
      </c>
      <c r="AF518" s="219">
        <f>IF(Model!AD$1&lt;='Assumptions (NG)'!$V$12,PPMT('Assumptions (NG)'!$V$9,Model!AD$1,'Assumptions (NG)'!$V$12,'Assumptions (NG)'!$V$7*Model!$Y$438*AVERAGE('Assumptions (NG)'!$U$2:$W$2)+ Model!$Y$439*AVERAGE('Assumptions (NG)'!$U$3:$W3))/10^9,0)</f>
        <v>-0.03827379629</v>
      </c>
      <c r="AG518" s="219">
        <f>IF(Model!AE$1&lt;='Assumptions (NG)'!$V$12,PPMT('Assumptions (NG)'!$V$9,Model!AE$1,'Assumptions (NG)'!$V$12,'Assumptions (NG)'!$V$7*Model!$Y$438*AVERAGE('Assumptions (NG)'!$U$2:$W$2)+ Model!$Y$439*AVERAGE('Assumptions (NG)'!$U$3:$W3))/10^9,0)</f>
        <v>-0.04114433101</v>
      </c>
      <c r="AH518" s="219">
        <f>IF(Model!AF$1&lt;='Assumptions (NG)'!$V$12,PPMT('Assumptions (NG)'!$V$9,Model!AF$1,'Assumptions (NG)'!$V$12,'Assumptions (NG)'!$V$7*Model!$Y$438*AVERAGE('Assumptions (NG)'!$U$2:$W$2)+ Model!$Y$439*AVERAGE('Assumptions (NG)'!$U$3:$W3))/10^9,0)</f>
        <v>-0.04423015583</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-0.01720883246</v>
      </c>
      <c r="AA519" s="219">
        <f>IF(Model!X$1&lt;='Assumptions (NG)'!$V$12,PPMT('Assumptions (NG)'!$V$9,Model!X$1,'Assumptions (NG)'!$V$12,'Assumptions (NG)'!$V$7*Model!$Z$438*AVERAGE('Assumptions (NG)'!$V$2:$X$2)+ Model!$Z$439*AVERAGE('Assumptions (NG)'!$V$3:$X3))/10^9,0)</f>
        <v>-0.0184994949</v>
      </c>
      <c r="AB519" s="219">
        <f>IF(Model!Y$1&lt;='Assumptions (NG)'!$V$12,PPMT('Assumptions (NG)'!$V$9,Model!Y$1,'Assumptions (NG)'!$V$12,'Assumptions (NG)'!$V$7*Model!$Z$438*AVERAGE('Assumptions (NG)'!$V$2:$X$2)+ Model!$Z$439*AVERAGE('Assumptions (NG)'!$V$3:$X3))/10^9,0)</f>
        <v>-0.01988695701</v>
      </c>
      <c r="AC519" s="219">
        <f>IF(Model!Z$1&lt;='Assumptions (NG)'!$V$12,PPMT('Assumptions (NG)'!$V$9,Model!Z$1,'Assumptions (NG)'!$V$12,'Assumptions (NG)'!$V$7*Model!$Z$438*AVERAGE('Assumptions (NG)'!$V$2:$X$2)+ Model!$Z$439*AVERAGE('Assumptions (NG)'!$V$3:$X3))/10^9,0)</f>
        <v>-0.02137847879</v>
      </c>
      <c r="AD519" s="219">
        <f>IF(Model!AA$1&lt;='Assumptions (NG)'!$V$12,PPMT('Assumptions (NG)'!$V$9,Model!AA$1,'Assumptions (NG)'!$V$12,'Assumptions (NG)'!$V$7*Model!$Z$438*AVERAGE('Assumptions (NG)'!$V$2:$X$2)+ Model!$Z$439*AVERAGE('Assumptions (NG)'!$V$3:$X3))/10^9,0)</f>
        <v>-0.0229818647</v>
      </c>
      <c r="AE519" s="219">
        <f>IF(Model!AB$1&lt;='Assumptions (NG)'!$V$12,PPMT('Assumptions (NG)'!$V$9,Model!AB$1,'Assumptions (NG)'!$V$12,'Assumptions (NG)'!$V$7*Model!$Z$438*AVERAGE('Assumptions (NG)'!$V$2:$X$2)+ Model!$Z$439*AVERAGE('Assumptions (NG)'!$V$3:$X3))/10^9,0)</f>
        <v>-0.02470550455</v>
      </c>
      <c r="AF519" s="219">
        <f>IF(Model!AC$1&lt;='Assumptions (NG)'!$V$12,PPMT('Assumptions (NG)'!$V$9,Model!AC$1,'Assumptions (NG)'!$V$12,'Assumptions (NG)'!$V$7*Model!$Z$438*AVERAGE('Assumptions (NG)'!$V$2:$X$2)+ Model!$Z$439*AVERAGE('Assumptions (NG)'!$V$3:$X3))/10^9,0)</f>
        <v>-0.02655841739</v>
      </c>
      <c r="AG519" s="219">
        <f>IF(Model!AD$1&lt;='Assumptions (NG)'!$V$12,PPMT('Assumptions (NG)'!$V$9,Model!AD$1,'Assumptions (NG)'!$V$12,'Assumptions (NG)'!$V$7*Model!$Z$438*AVERAGE('Assumptions (NG)'!$V$2:$X$2)+ Model!$Z$439*AVERAGE('Assumptions (NG)'!$V$3:$X3))/10^9,0)</f>
        <v>-0.0285502987</v>
      </c>
      <c r="AH519" s="219">
        <f>IF(Model!AE$1&lt;='Assumptions (NG)'!$V$12,PPMT('Assumptions (NG)'!$V$9,Model!AE$1,'Assumptions (NG)'!$V$12,'Assumptions (NG)'!$V$7*Model!$Z$438*AVERAGE('Assumptions (NG)'!$V$2:$X$2)+ Model!$Z$439*AVERAGE('Assumptions (NG)'!$V$3:$X3))/10^9,0)</f>
        <v>-0.0306915711</v>
      </c>
      <c r="AI519" s="219">
        <f>IF(Model!AF$1&lt;='Assumptions (NG)'!$V$12,PPMT('Assumptions (NG)'!$V$9,Model!AF$1,'Assumptions (NG)'!$V$12,'Assumptions (NG)'!$V$7*Model!$Z$438*AVERAGE('Assumptions (NG)'!$V$2:$X$2)+ Model!$Z$439*AVERAGE('Assumptions (NG)'!$V$3:$X3))/10^9,0)</f>
        <v>-0.03299343893</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-0.007055263027</v>
      </c>
      <c r="AB520" s="219">
        <f>IF(Model!X$1&lt;='Assumptions (NG)'!$V$12,PPMT('Assumptions (NG)'!$V$9,Model!X$1,'Assumptions (NG)'!$V$12,'Assumptions (NG)'!$V$7*Model!$AA$438*AVERAGE('Assumptions (NG)'!$W$2:$Y$2)+ Model!$AA$439*AVERAGE('Assumptions (NG)'!$W$3:$Y3))/10^9,0)</f>
        <v>-0.007584407754</v>
      </c>
      <c r="AC520" s="219">
        <f>IF(Model!Y$1&lt;='Assumptions (NG)'!$V$12,PPMT('Assumptions (NG)'!$V$9,Model!Y$1,'Assumptions (NG)'!$V$12,'Assumptions (NG)'!$V$7*Model!$AA$438*AVERAGE('Assumptions (NG)'!$W$2:$Y$2)+ Model!$AA$439*AVERAGE('Assumptions (NG)'!$W$3:$Y3))/10^9,0)</f>
        <v>-0.008153238335</v>
      </c>
      <c r="AD520" s="219">
        <f>IF(Model!Z$1&lt;='Assumptions (NG)'!$V$12,PPMT('Assumptions (NG)'!$V$9,Model!Z$1,'Assumptions (NG)'!$V$12,'Assumptions (NG)'!$V$7*Model!$AA$438*AVERAGE('Assumptions (NG)'!$W$2:$Y$2)+ Model!$AA$439*AVERAGE('Assumptions (NG)'!$W$3:$Y3))/10^9,0)</f>
        <v>-0.00876473121</v>
      </c>
      <c r="AE520" s="219">
        <f>IF(Model!AA$1&lt;='Assumptions (NG)'!$V$12,PPMT('Assumptions (NG)'!$V$9,Model!AA$1,'Assumptions (NG)'!$V$12,'Assumptions (NG)'!$V$7*Model!$AA$438*AVERAGE('Assumptions (NG)'!$W$2:$Y$2)+ Model!$AA$439*AVERAGE('Assumptions (NG)'!$W$3:$Y3))/10^9,0)</f>
        <v>-0.009422086051</v>
      </c>
      <c r="AF520" s="219">
        <f>IF(Model!AB$1&lt;='Assumptions (NG)'!$V$12,PPMT('Assumptions (NG)'!$V$9,Model!AB$1,'Assumptions (NG)'!$V$12,'Assumptions (NG)'!$V$7*Model!$AA$438*AVERAGE('Assumptions (NG)'!$W$2:$Y$2)+ Model!$AA$439*AVERAGE('Assumptions (NG)'!$W$3:$Y3))/10^9,0)</f>
        <v>-0.0101287425</v>
      </c>
      <c r="AG520" s="219">
        <f>IF(Model!AC$1&lt;='Assumptions (NG)'!$V$12,PPMT('Assumptions (NG)'!$V$9,Model!AC$1,'Assumptions (NG)'!$V$12,'Assumptions (NG)'!$V$7*Model!$AA$438*AVERAGE('Assumptions (NG)'!$W$2:$Y$2)+ Model!$AA$439*AVERAGE('Assumptions (NG)'!$W$3:$Y3))/10^9,0)</f>
        <v>-0.01088839819</v>
      </c>
      <c r="AH520" s="219">
        <f>IF(Model!AD$1&lt;='Assumptions (NG)'!$V$12,PPMT('Assumptions (NG)'!$V$9,Model!AD$1,'Assumptions (NG)'!$V$12,'Assumptions (NG)'!$V$7*Model!$AA$438*AVERAGE('Assumptions (NG)'!$W$2:$Y$2)+ Model!$AA$439*AVERAGE('Assumptions (NG)'!$W$3:$Y3))/10^9,0)</f>
        <v>-0.01170502806</v>
      </c>
      <c r="AI520" s="219">
        <f>IF(Model!AE$1&lt;='Assumptions (NG)'!$V$12,PPMT('Assumptions (NG)'!$V$9,Model!AE$1,'Assumptions (NG)'!$V$12,'Assumptions (NG)'!$V$7*Model!$AA$438*AVERAGE('Assumptions (NG)'!$W$2:$Y$2)+ Model!$AA$439*AVERAGE('Assumptions (NG)'!$W$3:$Y3))/10^9,0)</f>
        <v>-0.01258290516</v>
      </c>
      <c r="AJ520" s="219">
        <f>IF(Model!AF$1&lt;='Assumptions (NG)'!$V$12,PPMT('Assumptions (NG)'!$V$9,Model!AF$1,'Assumptions (NG)'!$V$12,'Assumptions (NG)'!$V$7*Model!$AA$438*AVERAGE('Assumptions (NG)'!$W$2:$Y$2)+ Model!$AA$439*AVERAGE('Assumptions (NG)'!$W$3:$Y3))/10^9,0)</f>
        <v>-0.01352662305</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-0.008052408856</v>
      </c>
      <c r="AC521" s="219">
        <f>IF(Model!X$1&lt;='Assumptions (NG)'!$V$12,PPMT('Assumptions (NG)'!$V$9,Model!X$1,'Assumptions (NG)'!$V$12,'Assumptions (NG)'!$V$7*Model!$AB$438*AVERAGE('Assumptions (NG)'!$X$2:$Z$2)+ Model!$AB$439*AVERAGE('Assumptions (NG)'!$X$3:$Z3))/10^9,0)</f>
        <v>-0.00865633952</v>
      </c>
      <c r="AD521" s="219">
        <f>IF(Model!Y$1&lt;='Assumptions (NG)'!$V$12,PPMT('Assumptions (NG)'!$V$9,Model!Y$1,'Assumptions (NG)'!$V$12,'Assumptions (NG)'!$V$7*Model!$AB$438*AVERAGE('Assumptions (NG)'!$X$2:$Z$2)+ Model!$AB$439*AVERAGE('Assumptions (NG)'!$X$3:$Z3))/10^9,0)</f>
        <v>-0.009305564984</v>
      </c>
      <c r="AE521" s="219">
        <f>IF(Model!Z$1&lt;='Assumptions (NG)'!$V$12,PPMT('Assumptions (NG)'!$V$9,Model!Z$1,'Assumptions (NG)'!$V$12,'Assumptions (NG)'!$V$7*Model!$AB$438*AVERAGE('Assumptions (NG)'!$X$2:$Z$2)+ Model!$AB$439*AVERAGE('Assumptions (NG)'!$X$3:$Z3))/10^9,0)</f>
        <v>-0.01000348236</v>
      </c>
      <c r="AF521" s="219">
        <f>IF(Model!AA$1&lt;='Assumptions (NG)'!$V$12,PPMT('Assumptions (NG)'!$V$9,Model!AA$1,'Assumptions (NG)'!$V$12,'Assumptions (NG)'!$V$7*Model!$AB$438*AVERAGE('Assumptions (NG)'!$X$2:$Z$2)+ Model!$AB$439*AVERAGE('Assumptions (NG)'!$X$3:$Z3))/10^9,0)</f>
        <v>-0.01075374353</v>
      </c>
      <c r="AG521" s="219">
        <f>IF(Model!AB$1&lt;='Assumptions (NG)'!$V$12,PPMT('Assumptions (NG)'!$V$9,Model!AB$1,'Assumptions (NG)'!$V$12,'Assumptions (NG)'!$V$7*Model!$AB$438*AVERAGE('Assumptions (NG)'!$X$2:$Z$2)+ Model!$AB$439*AVERAGE('Assumptions (NG)'!$X$3:$Z3))/10^9,0)</f>
        <v>-0.0115602743</v>
      </c>
      <c r="AH521" s="219">
        <f>IF(Model!AC$1&lt;='Assumptions (NG)'!$V$12,PPMT('Assumptions (NG)'!$V$9,Model!AC$1,'Assumptions (NG)'!$V$12,'Assumptions (NG)'!$V$7*Model!$AB$438*AVERAGE('Assumptions (NG)'!$X$2:$Z$2)+ Model!$AB$439*AVERAGE('Assumptions (NG)'!$X$3:$Z3))/10^9,0)</f>
        <v>-0.01242729487</v>
      </c>
      <c r="AI521" s="219">
        <f>IF(Model!AD$1&lt;='Assumptions (NG)'!$V$12,PPMT('Assumptions (NG)'!$V$9,Model!AD$1,'Assumptions (NG)'!$V$12,'Assumptions (NG)'!$V$7*Model!$AB$438*AVERAGE('Assumptions (NG)'!$X$2:$Z$2)+ Model!$AB$439*AVERAGE('Assumptions (NG)'!$X$3:$Z3))/10^9,0)</f>
        <v>-0.01335934199</v>
      </c>
      <c r="AJ521" s="219">
        <f>IF(Model!AE$1&lt;='Assumptions (NG)'!$V$12,PPMT('Assumptions (NG)'!$V$9,Model!AE$1,'Assumptions (NG)'!$V$12,'Assumptions (NG)'!$V$7*Model!$AB$438*AVERAGE('Assumptions (NG)'!$X$2:$Z$2)+ Model!$AB$439*AVERAGE('Assumptions (NG)'!$X$3:$Z3))/10^9,0)</f>
        <v>-0.01436129264</v>
      </c>
      <c r="AK521" s="219">
        <f>IF(Model!AF$1&lt;='Assumptions (NG)'!$V$12,PPMT('Assumptions (NG)'!$V$9,Model!AF$1,'Assumptions (NG)'!$V$12,'Assumptions (NG)'!$V$7*Model!$AB$438*AVERAGE('Assumptions (NG)'!$X$2:$Z$2)+ Model!$AB$439*AVERAGE('Assumptions (NG)'!$X$3:$Z3))/10^9,0)</f>
        <v>-0.01543838958</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-0.004452007516</v>
      </c>
      <c r="AD522" s="219">
        <f>IF(Model!X$1&lt;='Assumptions (NG)'!$V$12,PPMT('Assumptions (NG)'!$V$9,Model!X$1,'Assumptions (NG)'!$V$12,'Assumptions (NG)'!$V$7*Model!$AC$438*AVERAGE('Assumptions (NG)'!$Y$2:$AA$2)+ Model!$AC$439*AVERAGE('Assumptions (NG)'!$Y$3:$AA3))/10^9,0)</f>
        <v>-0.00478590808</v>
      </c>
      <c r="AE522" s="219">
        <f>IF(Model!Y$1&lt;='Assumptions (NG)'!$V$12,PPMT('Assumptions (NG)'!$V$9,Model!Y$1,'Assumptions (NG)'!$V$12,'Assumptions (NG)'!$V$7*Model!$AC$438*AVERAGE('Assumptions (NG)'!$Y$2:$AA$2)+ Model!$AC$439*AVERAGE('Assumptions (NG)'!$Y$3:$AA3))/10^9,0)</f>
        <v>-0.005144851186</v>
      </c>
      <c r="AF522" s="219">
        <f>IF(Model!Z$1&lt;='Assumptions (NG)'!$V$12,PPMT('Assumptions (NG)'!$V$9,Model!Z$1,'Assumptions (NG)'!$V$12,'Assumptions (NG)'!$V$7*Model!$AC$438*AVERAGE('Assumptions (NG)'!$Y$2:$AA$2)+ Model!$AC$439*AVERAGE('Assumptions (NG)'!$Y$3:$AA3))/10^9,0)</f>
        <v>-0.005530715025</v>
      </c>
      <c r="AG522" s="219">
        <f>IF(Model!AA$1&lt;='Assumptions (NG)'!$V$12,PPMT('Assumptions (NG)'!$V$9,Model!AA$1,'Assumptions (NG)'!$V$12,'Assumptions (NG)'!$V$7*Model!$AC$438*AVERAGE('Assumptions (NG)'!$Y$2:$AA$2)+ Model!$AC$439*AVERAGE('Assumptions (NG)'!$Y$3:$AA3))/10^9,0)</f>
        <v>-0.005945518652</v>
      </c>
      <c r="AH522" s="219">
        <f>IF(Model!AB$1&lt;='Assumptions (NG)'!$V$12,PPMT('Assumptions (NG)'!$V$9,Model!AB$1,'Assumptions (NG)'!$V$12,'Assumptions (NG)'!$V$7*Model!$AC$438*AVERAGE('Assumptions (NG)'!$Y$2:$AA$2)+ Model!$AC$439*AVERAGE('Assumptions (NG)'!$Y$3:$AA3))/10^9,0)</f>
        <v>-0.00639143255</v>
      </c>
      <c r="AI522" s="219">
        <f>IF(Model!AC$1&lt;='Assumptions (NG)'!$V$12,PPMT('Assumptions (NG)'!$V$9,Model!AC$1,'Assumptions (NG)'!$V$12,'Assumptions (NG)'!$V$7*Model!$AC$438*AVERAGE('Assumptions (NG)'!$Y$2:$AA$2)+ Model!$AC$439*AVERAGE('Assumptions (NG)'!$Y$3:$AA3))/10^9,0)</f>
        <v>-0.006870789992</v>
      </c>
      <c r="AJ522" s="219">
        <f>IF(Model!AD$1&lt;='Assumptions (NG)'!$V$12,PPMT('Assumptions (NG)'!$V$9,Model!AD$1,'Assumptions (NG)'!$V$12,'Assumptions (NG)'!$V$7*Model!$AC$438*AVERAGE('Assumptions (NG)'!$Y$2:$AA$2)+ Model!$AC$439*AVERAGE('Assumptions (NG)'!$Y$3:$AA3))/10^9,0)</f>
        <v>-0.007386099241</v>
      </c>
      <c r="AK522" s="219">
        <f>IF(Model!AE$1&lt;='Assumptions (NG)'!$V$12,PPMT('Assumptions (NG)'!$V$9,Model!AE$1,'Assumptions (NG)'!$V$12,'Assumptions (NG)'!$V$7*Model!$AC$438*AVERAGE('Assumptions (NG)'!$Y$2:$AA$2)+ Model!$AC$439*AVERAGE('Assumptions (NG)'!$Y$3:$AA3))/10^9,0)</f>
        <v>-0.007940056684</v>
      </c>
      <c r="AL522" s="219">
        <f>IF(Model!AF$1&lt;='Assumptions (NG)'!$V$12,PPMT('Assumptions (NG)'!$V$9,Model!AF$1,'Assumptions (NG)'!$V$12,'Assumptions (NG)'!$V$7*Model!$AC$438*AVERAGE('Assumptions (NG)'!$Y$2:$AA$2)+ Model!$AC$439*AVERAGE('Assumptions (NG)'!$Y$3:$AA3))/10^9,0)</f>
        <v>-0.008535560935</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v>
      </c>
      <c r="AE523" s="219">
        <f>IF(Model!X$1&lt;='Assumptions (NG)'!$V$12,PPMT('Assumptions (NG)'!$V$9,Model!X$1,'Assumptions (NG)'!$V$12,'Assumptions (NG)'!$V$7*Model!$AD$438*AVERAGE('Assumptions (NG)'!$Z$2:$AB$2)+ Model!$AD$439*AVERAGE('Assumptions (NG)'!$Z$3:$AB3))/10^9,0)</f>
        <v>0</v>
      </c>
      <c r="AF523" s="219">
        <f>IF(Model!Y$1&lt;='Assumptions (NG)'!$V$12,PPMT('Assumptions (NG)'!$V$9,Model!Y$1,'Assumptions (NG)'!$V$12,'Assumptions (NG)'!$V$7*Model!$AD$438*AVERAGE('Assumptions (NG)'!$Z$2:$AB$2)+ Model!$AD$439*AVERAGE('Assumptions (NG)'!$Z$3:$AB3))/10^9,0)</f>
        <v>0</v>
      </c>
      <c r="AG523" s="219">
        <f>IF(Model!Z$1&lt;='Assumptions (NG)'!$V$12,PPMT('Assumptions (NG)'!$V$9,Model!Z$1,'Assumptions (NG)'!$V$12,'Assumptions (NG)'!$V$7*Model!$AD$438*AVERAGE('Assumptions (NG)'!$Z$2:$AB$2)+ Model!$AD$439*AVERAGE('Assumptions (NG)'!$Z$3:$AB3))/10^9,0)</f>
        <v>0</v>
      </c>
      <c r="AH523" s="219">
        <f>IF(Model!AA$1&lt;='Assumptions (NG)'!$V$12,PPMT('Assumptions (NG)'!$V$9,Model!AA$1,'Assumptions (NG)'!$V$12,'Assumptions (NG)'!$V$7*Model!$AD$438*AVERAGE('Assumptions (NG)'!$Z$2:$AB$2)+ Model!$AD$439*AVERAGE('Assumptions (NG)'!$Z$3:$AB3))/10^9,0)</f>
        <v>0</v>
      </c>
      <c r="AI523" s="219">
        <f>IF(Model!AB$1&lt;='Assumptions (NG)'!$V$12,PPMT('Assumptions (NG)'!$V$9,Model!AB$1,'Assumptions (NG)'!$V$12,'Assumptions (NG)'!$V$7*Model!$AD$438*AVERAGE('Assumptions (NG)'!$Z$2:$AB$2)+ Model!$AD$439*AVERAGE('Assumptions (NG)'!$Z$3:$AB3))/10^9,0)</f>
        <v>0</v>
      </c>
      <c r="AJ523" s="219">
        <f>IF(Model!AC$1&lt;='Assumptions (NG)'!$V$12,PPMT('Assumptions (NG)'!$V$9,Model!AC$1,'Assumptions (NG)'!$V$12,'Assumptions (NG)'!$V$7*Model!$AD$438*AVERAGE('Assumptions (NG)'!$Z$2:$AB$2)+ Model!$AD$439*AVERAGE('Assumptions (NG)'!$Z$3:$AB3))/10^9,0)</f>
        <v>0</v>
      </c>
      <c r="AK523" s="219">
        <f>IF(Model!AD$1&lt;='Assumptions (NG)'!$V$12,PPMT('Assumptions (NG)'!$V$9,Model!AD$1,'Assumptions (NG)'!$V$12,'Assumptions (NG)'!$V$7*Model!$AD$438*AVERAGE('Assumptions (NG)'!$Z$2:$AB$2)+ Model!$AD$439*AVERAGE('Assumptions (NG)'!$Z$3:$AB3))/10^9,0)</f>
        <v>0</v>
      </c>
      <c r="AL523" s="219">
        <f>IF(Model!AE$1&lt;='Assumptions (NG)'!$V$12,PPMT('Assumptions (NG)'!$V$9,Model!AE$1,'Assumptions (NG)'!$V$12,'Assumptions (NG)'!$V$7*Model!$AD$438*AVERAGE('Assumptions (NG)'!$Z$2:$AB$2)+ Model!$AD$439*AVERAGE('Assumptions (NG)'!$Z$3:$AB3))/10^9,0)</f>
        <v>0</v>
      </c>
      <c r="AM523" s="219">
        <f>IF(Model!AF$1&lt;='Assumptions (NG)'!$V$12,PPMT('Assumptions (NG)'!$V$9,Model!AF$1,'Assumptions (NG)'!$V$12,'Assumptions (NG)'!$V$7*Model!$AD$438*AVERAGE('Assumptions (NG)'!$Z$2:$AB$2)+ Model!$AD$439*AVERAGE('Assumptions (NG)'!$Z$3:$AB3))/10^9,0)</f>
        <v>0</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v>
      </c>
      <c r="AF524" s="219">
        <f>IF(Model!X$1&lt;='Assumptions (NG)'!$V$12,PPMT('Assumptions (NG)'!$V$9,Model!X$1,'Assumptions (NG)'!$V$12,'Assumptions (NG)'!$V$7*Model!$AE$438*AVERAGE('Assumptions (NG)'!$AA$2:$AC$2)+ Model!$AE$439*AVERAGE('Assumptions (NG)'!$AA$3:$AC3))/10^9,0)</f>
        <v>0</v>
      </c>
      <c r="AG524" s="219">
        <f>IF(Model!Y$1&lt;='Assumptions (NG)'!$V$12,PPMT('Assumptions (NG)'!$V$9,Model!Y$1,'Assumptions (NG)'!$V$12,'Assumptions (NG)'!$V$7*Model!$AE$438*AVERAGE('Assumptions (NG)'!$AA$2:$AC$2)+ Model!$AE$439*AVERAGE('Assumptions (NG)'!$AA$3:$AC3))/10^9,0)</f>
        <v>0</v>
      </c>
      <c r="AH524" s="219">
        <f>IF(Model!Z$1&lt;='Assumptions (NG)'!$V$12,PPMT('Assumptions (NG)'!$V$9,Model!Z$1,'Assumptions (NG)'!$V$12,'Assumptions (NG)'!$V$7*Model!$AE$438*AVERAGE('Assumptions (NG)'!$AA$2:$AC$2)+ Model!$AE$439*AVERAGE('Assumptions (NG)'!$AA$3:$AC3))/10^9,0)</f>
        <v>0</v>
      </c>
      <c r="AI524" s="219">
        <f>IF(Model!AA$1&lt;='Assumptions (NG)'!$V$12,PPMT('Assumptions (NG)'!$V$9,Model!AA$1,'Assumptions (NG)'!$V$12,'Assumptions (NG)'!$V$7*Model!$AE$438*AVERAGE('Assumptions (NG)'!$AA$2:$AC$2)+ Model!$AE$439*AVERAGE('Assumptions (NG)'!$AA$3:$AC3))/10^9,0)</f>
        <v>0</v>
      </c>
      <c r="AJ524" s="219">
        <f>IF(Model!AB$1&lt;='Assumptions (NG)'!$V$12,PPMT('Assumptions (NG)'!$V$9,Model!AB$1,'Assumptions (NG)'!$V$12,'Assumptions (NG)'!$V$7*Model!$AE$438*AVERAGE('Assumptions (NG)'!$AA$2:$AC$2)+ Model!$AE$439*AVERAGE('Assumptions (NG)'!$AA$3:$AC3))/10^9,0)</f>
        <v>0</v>
      </c>
      <c r="AK524" s="219">
        <f>IF(Model!AC$1&lt;='Assumptions (NG)'!$V$12,PPMT('Assumptions (NG)'!$V$9,Model!AC$1,'Assumptions (NG)'!$V$12,'Assumptions (NG)'!$V$7*Model!$AE$438*AVERAGE('Assumptions (NG)'!$AA$2:$AC$2)+ Model!$AE$439*AVERAGE('Assumptions (NG)'!$AA$3:$AC3))/10^9,0)</f>
        <v>0</v>
      </c>
      <c r="AL524" s="219">
        <f>IF(Model!AD$1&lt;='Assumptions (NG)'!$V$12,PPMT('Assumptions (NG)'!$V$9,Model!AD$1,'Assumptions (NG)'!$V$12,'Assumptions (NG)'!$V$7*Model!$AE$438*AVERAGE('Assumptions (NG)'!$AA$2:$AC$2)+ Model!$AE$439*AVERAGE('Assumptions (NG)'!$AA$3:$AC3))/10^9,0)</f>
        <v>0</v>
      </c>
      <c r="AM524" s="219">
        <f>IF(Model!AE$1&lt;='Assumptions (NG)'!$V$12,PPMT('Assumptions (NG)'!$V$9,Model!AE$1,'Assumptions (NG)'!$V$12,'Assumptions (NG)'!$V$7*Model!$AE$438*AVERAGE('Assumptions (NG)'!$AA$2:$AC$2)+ Model!$AE$439*AVERAGE('Assumptions (NG)'!$AA$3:$AC3))/10^9,0)</f>
        <v>0</v>
      </c>
      <c r="AN524" s="219">
        <f>IF(Model!AF$1&lt;='Assumptions (NG)'!$V$12,PPMT('Assumptions (NG)'!$V$9,Model!AF$1,'Assumptions (NG)'!$V$12,'Assumptions (NG)'!$V$7*Model!$AE$438*AVERAGE('Assumptions (NG)'!$AA$2:$AC$2)+ Model!$AE$439*AVERAGE('Assumptions (NG)'!$AA$3:$AC3))/10^9,0)</f>
        <v>0</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-0.01104038684</v>
      </c>
      <c r="AG525" s="219">
        <f>IF(Model!X$1&lt;='Assumptions (NG)'!$V$12,PPMT('Assumptions (NG)'!$V$9,Model!X$1,'Assumptions (NG)'!$V$12,'Assumptions (NG)'!$V$7*Model!$AF$438*AVERAGE('Assumptions (NG)'!$AB$2:$AD$2)+ Model!$AF$439*AVERAGE('Assumptions (NG)'!$AB$3:$AD3))/10^9,0)</f>
        <v>-0.01186841585</v>
      </c>
      <c r="AH525" s="219">
        <f>IF(Model!Y$1&lt;='Assumptions (NG)'!$V$12,PPMT('Assumptions (NG)'!$V$9,Model!Y$1,'Assumptions (NG)'!$V$12,'Assumptions (NG)'!$V$7*Model!$AF$438*AVERAGE('Assumptions (NG)'!$AB$2:$AD$2)+ Model!$AF$439*AVERAGE('Assumptions (NG)'!$AB$3:$AD3))/10^9,0)</f>
        <v>-0.01275854704</v>
      </c>
      <c r="AI525" s="219">
        <f>IF(Model!Z$1&lt;='Assumptions (NG)'!$V$12,PPMT('Assumptions (NG)'!$V$9,Model!Z$1,'Assumptions (NG)'!$V$12,'Assumptions (NG)'!$V$7*Model!$AF$438*AVERAGE('Assumptions (NG)'!$AB$2:$AD$2)+ Model!$AF$439*AVERAGE('Assumptions (NG)'!$AB$3:$AD3))/10^9,0)</f>
        <v>-0.01371543807</v>
      </c>
      <c r="AJ525" s="219">
        <f>IF(Model!AA$1&lt;='Assumptions (NG)'!$V$12,PPMT('Assumptions (NG)'!$V$9,Model!AA$1,'Assumptions (NG)'!$V$12,'Assumptions (NG)'!$V$7*Model!$AF$438*AVERAGE('Assumptions (NG)'!$AB$2:$AD$2)+ Model!$AF$439*AVERAGE('Assumptions (NG)'!$AB$3:$AD3))/10^9,0)</f>
        <v>-0.01474409592</v>
      </c>
      <c r="AK525" s="219">
        <f>IF(Model!AB$1&lt;='Assumptions (NG)'!$V$12,PPMT('Assumptions (NG)'!$V$9,Model!AB$1,'Assumptions (NG)'!$V$12,'Assumptions (NG)'!$V$7*Model!$AF$438*AVERAGE('Assumptions (NG)'!$AB$2:$AD$2)+ Model!$AF$439*AVERAGE('Assumptions (NG)'!$AB$3:$AD3))/10^9,0)</f>
        <v>-0.01584990312</v>
      </c>
      <c r="AL525" s="219">
        <f>IF(Model!AC$1&lt;='Assumptions (NG)'!$V$12,PPMT('Assumptions (NG)'!$V$9,Model!AC$1,'Assumptions (NG)'!$V$12,'Assumptions (NG)'!$V$7*Model!$AF$438*AVERAGE('Assumptions (NG)'!$AB$2:$AD$2)+ Model!$AF$439*AVERAGE('Assumptions (NG)'!$AB$3:$AD3))/10^9,0)</f>
        <v>-0.01703864585</v>
      </c>
      <c r="AM525" s="219">
        <f>IF(Model!AD$1&lt;='Assumptions (NG)'!$V$12,PPMT('Assumptions (NG)'!$V$9,Model!AD$1,'Assumptions (NG)'!$V$12,'Assumptions (NG)'!$V$7*Model!$AF$438*AVERAGE('Assumptions (NG)'!$AB$2:$AD$2)+ Model!$AF$439*AVERAGE('Assumptions (NG)'!$AB$3:$AD3))/10^9,0)</f>
        <v>-0.01831654429</v>
      </c>
      <c r="AN525" s="219">
        <f>IF(Model!AE$1&lt;='Assumptions (NG)'!$V$12,PPMT('Assumptions (NG)'!$V$9,Model!AE$1,'Assumptions (NG)'!$V$12,'Assumptions (NG)'!$V$7*Model!$AF$438*AVERAGE('Assumptions (NG)'!$AB$2:$AD$2)+ Model!$AF$439*AVERAGE('Assumptions (NG)'!$AB$3:$AD3))/10^9,0)</f>
        <v>-0.01969028511</v>
      </c>
      <c r="AO525" s="219">
        <f>IF(Model!AF$1&lt;='Assumptions (NG)'!$V$12,PPMT('Assumptions (NG)'!$V$9,Model!AF$1,'Assumptions (NG)'!$V$12,'Assumptions (NG)'!$V$7*Model!$AF$438*AVERAGE('Assumptions (NG)'!$AB$2:$AD$2)+ Model!$AF$439*AVERAGE('Assumptions (NG)'!$AB$3:$AD3))/10^9,0)</f>
        <v>-0.0211670565</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v>
      </c>
      <c r="AH526" s="219">
        <f>IF(Model!X$1&lt;='Assumptions (NG)'!$V$12,PPMT('Assumptions (NG)'!$V$9,Model!X$1,'Assumptions (NG)'!$V$12,'Assumptions (NG)'!$V$7*Model!$AG$438*AVERAGE('Assumptions (NG)'!$AC$2:$AE$2)+ Model!$AG$439*AVERAGE('Assumptions (NG)'!$AC$3:$AE3))/10^9,0)</f>
        <v>0</v>
      </c>
      <c r="AI526" s="219">
        <f>IF(Model!Y$1&lt;='Assumptions (NG)'!$V$12,PPMT('Assumptions (NG)'!$V$9,Model!Y$1,'Assumptions (NG)'!$V$12,'Assumptions (NG)'!$V$7*Model!$AG$438*AVERAGE('Assumptions (NG)'!$AC$2:$AE$2)+ Model!$AG$439*AVERAGE('Assumptions (NG)'!$AC$3:$AE3))/10^9,0)</f>
        <v>0</v>
      </c>
      <c r="AJ526" s="219">
        <f>IF(Model!Z$1&lt;='Assumptions (NG)'!$V$12,PPMT('Assumptions (NG)'!$V$9,Model!Z$1,'Assumptions (NG)'!$V$12,'Assumptions (NG)'!$V$7*Model!$AG$438*AVERAGE('Assumptions (NG)'!$AC$2:$AE$2)+ Model!$AG$439*AVERAGE('Assumptions (NG)'!$AC$3:$AE3))/10^9,0)</f>
        <v>0</v>
      </c>
      <c r="AK526" s="219">
        <f>IF(Model!AA$1&lt;='Assumptions (NG)'!$V$12,PPMT('Assumptions (NG)'!$V$9,Model!AA$1,'Assumptions (NG)'!$V$12,'Assumptions (NG)'!$V$7*Model!$AG$438*AVERAGE('Assumptions (NG)'!$AC$2:$AE$2)+ Model!$AG$439*AVERAGE('Assumptions (NG)'!$AC$3:$AE3))/10^9,0)</f>
        <v>0</v>
      </c>
      <c r="AL526" s="219">
        <f>IF(Model!AB$1&lt;='Assumptions (NG)'!$V$12,PPMT('Assumptions (NG)'!$V$9,Model!AB$1,'Assumptions (NG)'!$V$12,'Assumptions (NG)'!$V$7*Model!$AG$438*AVERAGE('Assumptions (NG)'!$AC$2:$AE$2)+ Model!$AG$439*AVERAGE('Assumptions (NG)'!$AC$3:$AE3))/10^9,0)</f>
        <v>0</v>
      </c>
      <c r="AM526" s="219">
        <f>IF(Model!AC$1&lt;='Assumptions (NG)'!$V$12,PPMT('Assumptions (NG)'!$V$9,Model!AC$1,'Assumptions (NG)'!$V$12,'Assumptions (NG)'!$V$7*Model!$AG$438*AVERAGE('Assumptions (NG)'!$AC$2:$AE$2)+ Model!$AG$439*AVERAGE('Assumptions (NG)'!$AC$3:$AE3))/10^9,0)</f>
        <v>0</v>
      </c>
      <c r="AN526" s="219">
        <f>IF(Model!AD$1&lt;='Assumptions (NG)'!$V$12,PPMT('Assumptions (NG)'!$V$9,Model!AD$1,'Assumptions (NG)'!$V$12,'Assumptions (NG)'!$V$7*Model!$AG$438*AVERAGE('Assumptions (NG)'!$AC$2:$AE$2)+ Model!$AG$439*AVERAGE('Assumptions (NG)'!$AC$3:$AE3))/10^9,0)</f>
        <v>0</v>
      </c>
      <c r="AO526" s="219">
        <f>IF(Model!AE$1&lt;='Assumptions (NG)'!$V$12,PPMT('Assumptions (NG)'!$V$9,Model!AE$1,'Assumptions (NG)'!$V$12,'Assumptions (NG)'!$V$7*Model!$AG$438*AVERAGE('Assumptions (NG)'!$AC$2:$AE$2)+ Model!$AG$439*AVERAGE('Assumptions (NG)'!$AC$3:$AE3))/10^9,0)</f>
        <v>0</v>
      </c>
      <c r="AP526" s="219">
        <f>IF(Model!AF$1&lt;='Assumptions (NG)'!$V$12,PPMT('Assumptions (NG)'!$V$9,Model!AF$1,'Assumptions (NG)'!$V$12,'Assumptions (NG)'!$V$7*Model!$AG$438*AVERAGE('Assumptions (NG)'!$AC$2:$AE$2)+ Model!$AG$439*AVERAGE('Assumptions (NG)'!$AC$3:$AE3))/10^9,0)</f>
        <v>0</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v>
      </c>
      <c r="AI527" s="219">
        <f>IF(Model!X$1&lt;='Assumptions (NG)'!$V$12,PPMT('Assumptions (NG)'!$V$9,Model!X$1,'Assumptions (NG)'!$V$12,'Assumptions (NG)'!$V$7*Model!$AH$438*AVERAGE('Assumptions (NG)'!$AD$2:$AF$2)+ Model!$AH$439*AVERAGE('Assumptions (NG)'!$AD$3:$AF3))/10^9,0)</f>
        <v>0</v>
      </c>
      <c r="AJ527" s="219">
        <f>IF(Model!Y$1&lt;='Assumptions (NG)'!$V$12,PPMT('Assumptions (NG)'!$V$9,Model!Y$1,'Assumptions (NG)'!$V$12,'Assumptions (NG)'!$V$7*Model!$AH$438*AVERAGE('Assumptions (NG)'!$AD$2:$AF$2)+ Model!$AH$439*AVERAGE('Assumptions (NG)'!$AD$3:$AF3))/10^9,0)</f>
        <v>0</v>
      </c>
      <c r="AK527" s="219">
        <f>IF(Model!Z$1&lt;='Assumptions (NG)'!$V$12,PPMT('Assumptions (NG)'!$V$9,Model!Z$1,'Assumptions (NG)'!$V$12,'Assumptions (NG)'!$V$7*Model!$AH$438*AVERAGE('Assumptions (NG)'!$AD$2:$AF$2)+ Model!$AH$439*AVERAGE('Assumptions (NG)'!$AD$3:$AF3))/10^9,0)</f>
        <v>0</v>
      </c>
      <c r="AL527" s="219">
        <f>IF(Model!AA$1&lt;='Assumptions (NG)'!$V$12,PPMT('Assumptions (NG)'!$V$9,Model!AA$1,'Assumptions (NG)'!$V$12,'Assumptions (NG)'!$V$7*Model!$AH$438*AVERAGE('Assumptions (NG)'!$AD$2:$AF$2)+ Model!$AH$439*AVERAGE('Assumptions (NG)'!$AD$3:$AF3))/10^9,0)</f>
        <v>0</v>
      </c>
      <c r="AM527" s="219">
        <f>IF(Model!AB$1&lt;='Assumptions (NG)'!$V$12,PPMT('Assumptions (NG)'!$V$9,Model!AB$1,'Assumptions (NG)'!$V$12,'Assumptions (NG)'!$V$7*Model!$AH$438*AVERAGE('Assumptions (NG)'!$AD$2:$AF$2)+ Model!$AH$439*AVERAGE('Assumptions (NG)'!$AD$3:$AF3))/10^9,0)</f>
        <v>0</v>
      </c>
      <c r="AN527" s="219">
        <f>IF(Model!AC$1&lt;='Assumptions (NG)'!$V$12,PPMT('Assumptions (NG)'!$V$9,Model!AC$1,'Assumptions (NG)'!$V$12,'Assumptions (NG)'!$V$7*Model!$AH$438*AVERAGE('Assumptions (NG)'!$AD$2:$AF$2)+ Model!$AH$439*AVERAGE('Assumptions (NG)'!$AD$3:$AF3))/10^9,0)</f>
        <v>0</v>
      </c>
      <c r="AO527" s="219">
        <f>IF(Model!AD$1&lt;='Assumptions (NG)'!$V$12,PPMT('Assumptions (NG)'!$V$9,Model!AD$1,'Assumptions (NG)'!$V$12,'Assumptions (NG)'!$V$7*Model!$AH$438*AVERAGE('Assumptions (NG)'!$AD$2:$AF$2)+ Model!$AH$439*AVERAGE('Assumptions (NG)'!$AD$3:$AF3))/10^9,0)</f>
        <v>0</v>
      </c>
      <c r="AP527" s="219">
        <f>IF(Model!AE$1&lt;='Assumptions (NG)'!$V$12,PPMT('Assumptions (NG)'!$V$9,Model!AE$1,'Assumptions (NG)'!$V$12,'Assumptions (NG)'!$V$7*Model!$AH$438*AVERAGE('Assumptions (NG)'!$AD$2:$AF$2)+ Model!$AH$439*AVERAGE('Assumptions (NG)'!$AD$3:$AF3))/10^9,0)</f>
        <v>0</v>
      </c>
      <c r="AQ527" s="219">
        <f>IF(Model!AF$1&lt;='Assumptions (NG)'!$V$12,PPMT('Assumptions (NG)'!$V$9,Model!AF$1,'Assumptions (NG)'!$V$12,'Assumptions (NG)'!$V$7*Model!$AH$438*AVERAGE('Assumptions (NG)'!$AD$2:$AF$2)+ Model!$AH$439*AVERAGE('Assumptions (NG)'!$AD$3:$AF3))/10^9,0)</f>
        <v>0</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v>
      </c>
      <c r="AJ528" s="219">
        <f>IF(Model!X$1&lt;='Assumptions (NG)'!$V$12,PPMT('Assumptions (NG)'!$V$9,Model!X$1,'Assumptions (NG)'!$V$12,'Assumptions (NG)'!$V$7*Model!$AI$438*AVERAGE('Assumptions (NG)'!$AE$2:$AG$2)+ Model!$AI$439*AVERAGE('Assumptions (NG)'!$AE$3:$AG3))/10^9,0)</f>
        <v>0</v>
      </c>
      <c r="AK528" s="219">
        <f>IF(Model!Y$1&lt;='Assumptions (NG)'!$V$12,PPMT('Assumptions (NG)'!$V$9,Model!Y$1,'Assumptions (NG)'!$V$12,'Assumptions (NG)'!$V$7*Model!$AI$438*AVERAGE('Assumptions (NG)'!$AE$2:$AG$2)+ Model!$AI$439*AVERAGE('Assumptions (NG)'!$AE$3:$AG3))/10^9,0)</f>
        <v>0</v>
      </c>
      <c r="AL528" s="219">
        <f>IF(Model!Z$1&lt;='Assumptions (NG)'!$V$12,PPMT('Assumptions (NG)'!$V$9,Model!Z$1,'Assumptions (NG)'!$V$12,'Assumptions (NG)'!$V$7*Model!$AI$438*AVERAGE('Assumptions (NG)'!$AE$2:$AG$2)+ Model!$AI$439*AVERAGE('Assumptions (NG)'!$AE$3:$AG3))/10^9,0)</f>
        <v>0</v>
      </c>
      <c r="AM528" s="219">
        <f>IF(Model!AA$1&lt;='Assumptions (NG)'!$V$12,PPMT('Assumptions (NG)'!$V$9,Model!AA$1,'Assumptions (NG)'!$V$12,'Assumptions (NG)'!$V$7*Model!$AI$438*AVERAGE('Assumptions (NG)'!$AE$2:$AG$2)+ Model!$AI$439*AVERAGE('Assumptions (NG)'!$AE$3:$AG3))/10^9,0)</f>
        <v>0</v>
      </c>
      <c r="AN528" s="219">
        <f>IF(Model!AB$1&lt;='Assumptions (NG)'!$V$12,PPMT('Assumptions (NG)'!$V$9,Model!AB$1,'Assumptions (NG)'!$V$12,'Assumptions (NG)'!$V$7*Model!$AI$438*AVERAGE('Assumptions (NG)'!$AE$2:$AG$2)+ Model!$AI$439*AVERAGE('Assumptions (NG)'!$AE$3:$AG3))/10^9,0)</f>
        <v>0</v>
      </c>
      <c r="AO528" s="219">
        <f>IF(Model!AC$1&lt;='Assumptions (NG)'!$V$12,PPMT('Assumptions (NG)'!$V$9,Model!AC$1,'Assumptions (NG)'!$V$12,'Assumptions (NG)'!$V$7*Model!$AI$438*AVERAGE('Assumptions (NG)'!$AE$2:$AG$2)+ Model!$AI$439*AVERAGE('Assumptions (NG)'!$AE$3:$AG3))/10^9,0)</f>
        <v>0</v>
      </c>
      <c r="AP528" s="219">
        <f>IF(Model!AD$1&lt;='Assumptions (NG)'!$V$12,PPMT('Assumptions (NG)'!$V$9,Model!AD$1,'Assumptions (NG)'!$V$12,'Assumptions (NG)'!$V$7*Model!$AI$438*AVERAGE('Assumptions (NG)'!$AE$2:$AG$2)+ Model!$AI$439*AVERAGE('Assumptions (NG)'!$AE$3:$AG3))/10^9,0)</f>
        <v>0</v>
      </c>
      <c r="AQ528" s="219">
        <f>IF(Model!AE$1&lt;='Assumptions (NG)'!$V$12,PPMT('Assumptions (NG)'!$V$9,Model!AE$1,'Assumptions (NG)'!$V$12,'Assumptions (NG)'!$V$7*Model!$AI$438*AVERAGE('Assumptions (NG)'!$AE$2:$AG$2)+ Model!$AI$439*AVERAGE('Assumptions (NG)'!$AE$3:$AG3))/10^9,0)</f>
        <v>0</v>
      </c>
      <c r="AR528" s="219">
        <f>IF(Model!AF$1&lt;='Assumptions (NG)'!$V$12,PPMT('Assumptions (NG)'!$V$9,Model!AF$1,'Assumptions (NG)'!$V$12,'Assumptions (NG)'!$V$7*Model!$AI$438*AVERAGE('Assumptions (NG)'!$AE$2:$AG$2)+ Model!$AI$439*AVERAGE('Assumptions (NG)'!$AE$3:$AG3))/10^9,0)</f>
        <v>0</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v>
      </c>
      <c r="AK529" s="219">
        <f>IF(Model!X$1&lt;='Assumptions (NG)'!$V$12,PPMT('Assumptions (NG)'!$V$9,Model!X$1,'Assumptions (NG)'!$V$12,'Assumptions (NG)'!$V$7*Model!$AJ$438*AVERAGE('Assumptions (NG)'!$AF$2:$AH$2)+ Model!$AJ$439*AVERAGE('Assumptions (NG)'!$AF$3:$AH3))/10^9,0)</f>
        <v>0</v>
      </c>
      <c r="AL529" s="219">
        <f>IF(Model!Y$1&lt;='Assumptions (NG)'!$V$12,PPMT('Assumptions (NG)'!$V$9,Model!Y$1,'Assumptions (NG)'!$V$12,'Assumptions (NG)'!$V$7*Model!$AJ$438*AVERAGE('Assumptions (NG)'!$AF$2:$AH$2)+ Model!$AJ$439*AVERAGE('Assumptions (NG)'!$AF$3:$AH3))/10^9,0)</f>
        <v>0</v>
      </c>
      <c r="AM529" s="219">
        <f>IF(Model!Z$1&lt;='Assumptions (NG)'!$V$12,PPMT('Assumptions (NG)'!$V$9,Model!Z$1,'Assumptions (NG)'!$V$12,'Assumptions (NG)'!$V$7*Model!$AJ$438*AVERAGE('Assumptions (NG)'!$AF$2:$AH$2)+ Model!$AJ$439*AVERAGE('Assumptions (NG)'!$AF$3:$AH3))/10^9,0)</f>
        <v>0</v>
      </c>
      <c r="AN529" s="219">
        <f>IF(Model!AA$1&lt;='Assumptions (NG)'!$V$12,PPMT('Assumptions (NG)'!$V$9,Model!AA$1,'Assumptions (NG)'!$V$12,'Assumptions (NG)'!$V$7*Model!$AJ$438*AVERAGE('Assumptions (NG)'!$AF$2:$AH$2)+ Model!$AJ$439*AVERAGE('Assumptions (NG)'!$AF$3:$AH3))/10^9,0)</f>
        <v>0</v>
      </c>
      <c r="AO529" s="219">
        <f>IF(Model!AB$1&lt;='Assumptions (NG)'!$V$12,PPMT('Assumptions (NG)'!$V$9,Model!AB$1,'Assumptions (NG)'!$V$12,'Assumptions (NG)'!$V$7*Model!$AJ$438*AVERAGE('Assumptions (NG)'!$AF$2:$AH$2)+ Model!$AJ$439*AVERAGE('Assumptions (NG)'!$AF$3:$AH3))/10^9,0)</f>
        <v>0</v>
      </c>
      <c r="AP529" s="219">
        <f>IF(Model!AC$1&lt;='Assumptions (NG)'!$V$12,PPMT('Assumptions (NG)'!$V$9,Model!AC$1,'Assumptions (NG)'!$V$12,'Assumptions (NG)'!$V$7*Model!$AJ$438*AVERAGE('Assumptions (NG)'!$AF$2:$AH$2)+ Model!$AJ$439*AVERAGE('Assumptions (NG)'!$AF$3:$AH3))/10^9,0)</f>
        <v>0</v>
      </c>
      <c r="AQ529" s="219">
        <f>IF(Model!AD$1&lt;='Assumptions (NG)'!$V$12,PPMT('Assumptions (NG)'!$V$9,Model!AD$1,'Assumptions (NG)'!$V$12,'Assumptions (NG)'!$V$7*Model!$AJ$438*AVERAGE('Assumptions (NG)'!$AF$2:$AH$2)+ Model!$AJ$439*AVERAGE('Assumptions (NG)'!$AF$3:$AH3))/10^9,0)</f>
        <v>0</v>
      </c>
      <c r="AR529" s="219">
        <f>IF(Model!AE$1&lt;='Assumptions (NG)'!$V$12,PPMT('Assumptions (NG)'!$V$9,Model!AE$1,'Assumptions (NG)'!$V$12,'Assumptions (NG)'!$V$7*Model!$AJ$438*AVERAGE('Assumptions (NG)'!$AF$2:$AH$2)+ Model!$AJ$439*AVERAGE('Assumptions (NG)'!$AF$3:$AH3))/10^9,0)</f>
        <v>0</v>
      </c>
      <c r="AS529" s="219">
        <f>IF(Model!AF$1&lt;='Assumptions (NG)'!$V$12,PPMT('Assumptions (NG)'!$V$9,Model!AF$1,'Assumptions (NG)'!$V$12,'Assumptions (NG)'!$V$7*Model!$AJ$438*AVERAGE('Assumptions (NG)'!$AF$2:$AH$2)+ Model!$AJ$439*AVERAGE('Assumptions (NG)'!$AF$3:$AH3))/10^9,0)</f>
        <v>0</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v>
      </c>
      <c r="AL530" s="219">
        <f>IF(Model!X$1&lt;='Assumptions (NG)'!$V$12,PPMT('Assumptions (NG)'!$V$9,Model!X$1,'Assumptions (NG)'!$V$12,'Assumptions (NG)'!$V$7*Model!$AK$438*AVERAGE('Assumptions (NG)'!$AG$2:$AI$2)+ Model!$AK$439*AVERAGE('Assumptions (NG)'!$AG$3:$AI3))/10^9,0)</f>
        <v>0</v>
      </c>
      <c r="AM530" s="219">
        <f>IF(Model!Y$1&lt;='Assumptions (NG)'!$V$12,PPMT('Assumptions (NG)'!$V$9,Model!Y$1,'Assumptions (NG)'!$V$12,'Assumptions (NG)'!$V$7*Model!$AK$438*AVERAGE('Assumptions (NG)'!$AG$2:$AI$2)+ Model!$AK$439*AVERAGE('Assumptions (NG)'!$AG$3:$AI3))/10^9,0)</f>
        <v>0</v>
      </c>
      <c r="AN530" s="219">
        <f>IF(Model!Z$1&lt;='Assumptions (NG)'!$V$12,PPMT('Assumptions (NG)'!$V$9,Model!Z$1,'Assumptions (NG)'!$V$12,'Assumptions (NG)'!$V$7*Model!$AK$438*AVERAGE('Assumptions (NG)'!$AG$2:$AI$2)+ Model!$AK$439*AVERAGE('Assumptions (NG)'!$AG$3:$AI3))/10^9,0)</f>
        <v>0</v>
      </c>
      <c r="AO530" s="219">
        <f>IF(Model!AA$1&lt;='Assumptions (NG)'!$V$12,PPMT('Assumptions (NG)'!$V$9,Model!AA$1,'Assumptions (NG)'!$V$12,'Assumptions (NG)'!$V$7*Model!$AK$438*AVERAGE('Assumptions (NG)'!$AG$2:$AI$2)+ Model!$AK$439*AVERAGE('Assumptions (NG)'!$AG$3:$AI3))/10^9,0)</f>
        <v>0</v>
      </c>
      <c r="AP530" s="219">
        <f>IF(Model!AB$1&lt;='Assumptions (NG)'!$V$12,PPMT('Assumptions (NG)'!$V$9,Model!AB$1,'Assumptions (NG)'!$V$12,'Assumptions (NG)'!$V$7*Model!$AK$438*AVERAGE('Assumptions (NG)'!$AG$2:$AI$2)+ Model!$AK$439*AVERAGE('Assumptions (NG)'!$AG$3:$AI3))/10^9,0)</f>
        <v>0</v>
      </c>
      <c r="AQ530" s="219">
        <f>IF(Model!AC$1&lt;='Assumptions (NG)'!$V$12,PPMT('Assumptions (NG)'!$V$9,Model!AC$1,'Assumptions (NG)'!$V$12,'Assumptions (NG)'!$V$7*Model!$AK$438*AVERAGE('Assumptions (NG)'!$AG$2:$AI$2)+ Model!$AK$439*AVERAGE('Assumptions (NG)'!$AG$3:$AI3))/10^9,0)</f>
        <v>0</v>
      </c>
      <c r="AR530" s="219">
        <f>IF(Model!AD$1&lt;='Assumptions (NG)'!$V$12,PPMT('Assumptions (NG)'!$V$9,Model!AD$1,'Assumptions (NG)'!$V$12,'Assumptions (NG)'!$V$7*Model!$AK$438*AVERAGE('Assumptions (NG)'!$AG$2:$AI$2)+ Model!$AK$439*AVERAGE('Assumptions (NG)'!$AG$3:$AI3))/10^9,0)</f>
        <v>0</v>
      </c>
      <c r="AS530" s="219">
        <f>IF(Model!AE$1&lt;='Assumptions (NG)'!$V$12,PPMT('Assumptions (NG)'!$V$9,Model!AE$1,'Assumptions (NG)'!$V$12,'Assumptions (NG)'!$V$7*Model!$AK$438*AVERAGE('Assumptions (NG)'!$AG$2:$AI$2)+ Model!$AK$439*AVERAGE('Assumptions (NG)'!$AG$3:$AI3))/10^9,0)</f>
        <v>0</v>
      </c>
      <c r="AT530" s="219">
        <f>IF(Model!AF$1&lt;='Assumptions (NG)'!$V$12,PPMT('Assumptions (NG)'!$V$9,Model!AF$1,'Assumptions (NG)'!$V$12,'Assumptions (NG)'!$V$7*Model!$AK$438*AVERAGE('Assumptions (NG)'!$AG$2:$AI$2)+ Model!$AK$439*AVERAGE('Assumptions (NG)'!$AG$3:$AI3))/10^9,0)</f>
        <v>0</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v>
      </c>
      <c r="AM531" s="219">
        <f>IF(Model!X$1&lt;='Assumptions (NG)'!$V$12,PPMT('Assumptions (NG)'!$V$9,Model!X$1,'Assumptions (NG)'!$V$12,'Assumptions (NG)'!$V$7*Model!$AL$438*AVERAGE('Assumptions (NG)'!$AH$2:$AJ$2)+ Model!$AL$439*AVERAGE('Assumptions (NG)'!$AH$3:$AJ3))/10^9,0)</f>
        <v>0</v>
      </c>
      <c r="AN531" s="219">
        <f>IF(Model!Y$1&lt;='Assumptions (NG)'!$V$12,PPMT('Assumptions (NG)'!$V$9,Model!Y$1,'Assumptions (NG)'!$V$12,'Assumptions (NG)'!$V$7*Model!$AL$438*AVERAGE('Assumptions (NG)'!$AH$2:$AJ$2)+ Model!$AL$439*AVERAGE('Assumptions (NG)'!$AH$3:$AJ3))/10^9,0)</f>
        <v>0</v>
      </c>
      <c r="AO531" s="219">
        <f>IF(Model!Z$1&lt;='Assumptions (NG)'!$V$12,PPMT('Assumptions (NG)'!$V$9,Model!Z$1,'Assumptions (NG)'!$V$12,'Assumptions (NG)'!$V$7*Model!$AL$438*AVERAGE('Assumptions (NG)'!$AH$2:$AJ$2)+ Model!$AL$439*AVERAGE('Assumptions (NG)'!$AH$3:$AJ3))/10^9,0)</f>
        <v>0</v>
      </c>
      <c r="AP531" s="219">
        <f>IF(Model!AA$1&lt;='Assumptions (NG)'!$V$12,PPMT('Assumptions (NG)'!$V$9,Model!AA$1,'Assumptions (NG)'!$V$12,'Assumptions (NG)'!$V$7*Model!$AL$438*AVERAGE('Assumptions (NG)'!$AH$2:$AJ$2)+ Model!$AL$439*AVERAGE('Assumptions (NG)'!$AH$3:$AJ3))/10^9,0)</f>
        <v>0</v>
      </c>
      <c r="AQ531" s="219">
        <f>IF(Model!AB$1&lt;='Assumptions (NG)'!$V$12,PPMT('Assumptions (NG)'!$V$9,Model!AB$1,'Assumptions (NG)'!$V$12,'Assumptions (NG)'!$V$7*Model!$AL$438*AVERAGE('Assumptions (NG)'!$AH$2:$AJ$2)+ Model!$AL$439*AVERAGE('Assumptions (NG)'!$AH$3:$AJ3))/10^9,0)</f>
        <v>0</v>
      </c>
      <c r="AR531" s="219">
        <f>IF(Model!AC$1&lt;='Assumptions (NG)'!$V$12,PPMT('Assumptions (NG)'!$V$9,Model!AC$1,'Assumptions (NG)'!$V$12,'Assumptions (NG)'!$V$7*Model!$AL$438*AVERAGE('Assumptions (NG)'!$AH$2:$AJ$2)+ Model!$AL$439*AVERAGE('Assumptions (NG)'!$AH$3:$AJ3))/10^9,0)</f>
        <v>0</v>
      </c>
      <c r="AS531" s="219">
        <f>IF(Model!AD$1&lt;='Assumptions (NG)'!$V$12,PPMT('Assumptions (NG)'!$V$9,Model!AD$1,'Assumptions (NG)'!$V$12,'Assumptions (NG)'!$V$7*Model!$AL$438*AVERAGE('Assumptions (NG)'!$AH$2:$AJ$2)+ Model!$AL$439*AVERAGE('Assumptions (NG)'!$AH$3:$AJ3))/10^9,0)</f>
        <v>0</v>
      </c>
      <c r="AT531" s="219">
        <f>IF(Model!AE$1&lt;='Assumptions (NG)'!$V$12,PPMT('Assumptions (NG)'!$V$9,Model!AE$1,'Assumptions (NG)'!$V$12,'Assumptions (NG)'!$V$7*Model!$AL$438*AVERAGE('Assumptions (NG)'!$AH$2:$AJ$2)+ Model!$AL$439*AVERAGE('Assumptions (NG)'!$AH$3:$AJ3))/10^9,0)</f>
        <v>0</v>
      </c>
      <c r="AU531" s="219">
        <f>IF(Model!AF$1&lt;='Assumptions (NG)'!$V$12,PPMT('Assumptions (NG)'!$V$9,Model!AF$1,'Assumptions (NG)'!$V$12,'Assumptions (NG)'!$V$7*Model!$AL$438*AVERAGE('Assumptions (NG)'!$AH$2:$AJ$2)+ Model!$AL$439*AVERAGE('Assumptions (NG)'!$AH$3:$AJ3))/10^9,0)</f>
        <v>0</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v>
      </c>
      <c r="AN532" s="219">
        <f>IF(Model!X$1&lt;='Assumptions (NG)'!$V$12,PPMT('Assumptions (NG)'!$V$9,Model!X$1,'Assumptions (NG)'!$V$12,'Assumptions (NG)'!$V$7*Model!$AM$438*AVERAGE('Assumptions (NG)'!$AI$2:$AK$2)+ Model!$AM$439*AVERAGE('Assumptions (NG)'!$AI$3:$AK3))/10^9,0)</f>
        <v>0</v>
      </c>
      <c r="AO532" s="219">
        <f>IF(Model!Y$1&lt;='Assumptions (NG)'!$V$12,PPMT('Assumptions (NG)'!$V$9,Model!Y$1,'Assumptions (NG)'!$V$12,'Assumptions (NG)'!$V$7*Model!$AM$438*AVERAGE('Assumptions (NG)'!$AI$2:$AK$2)+ Model!$AM$439*AVERAGE('Assumptions (NG)'!$AI$3:$AK3))/10^9,0)</f>
        <v>0</v>
      </c>
      <c r="AP532" s="219">
        <f>IF(Model!Z$1&lt;='Assumptions (NG)'!$V$12,PPMT('Assumptions (NG)'!$V$9,Model!Z$1,'Assumptions (NG)'!$V$12,'Assumptions (NG)'!$V$7*Model!$AM$438*AVERAGE('Assumptions (NG)'!$AI$2:$AK$2)+ Model!$AM$439*AVERAGE('Assumptions (NG)'!$AI$3:$AK3))/10^9,0)</f>
        <v>0</v>
      </c>
      <c r="AQ532" s="219">
        <f>IF(Model!AA$1&lt;='Assumptions (NG)'!$V$12,PPMT('Assumptions (NG)'!$V$9,Model!AA$1,'Assumptions (NG)'!$V$12,'Assumptions (NG)'!$V$7*Model!$AM$438*AVERAGE('Assumptions (NG)'!$AI$2:$AK$2)+ Model!$AM$439*AVERAGE('Assumptions (NG)'!$AI$3:$AK3))/10^9,0)</f>
        <v>0</v>
      </c>
      <c r="AR532" s="219">
        <f>IF(Model!AB$1&lt;='Assumptions (NG)'!$V$12,PPMT('Assumptions (NG)'!$V$9,Model!AB$1,'Assumptions (NG)'!$V$12,'Assumptions (NG)'!$V$7*Model!$AM$438*AVERAGE('Assumptions (NG)'!$AI$2:$AK$2)+ Model!$AM$439*AVERAGE('Assumptions (NG)'!$AI$3:$AK3))/10^9,0)</f>
        <v>0</v>
      </c>
      <c r="AS532" s="219">
        <f>IF(Model!AC$1&lt;='Assumptions (NG)'!$V$12,PPMT('Assumptions (NG)'!$V$9,Model!AC$1,'Assumptions (NG)'!$V$12,'Assumptions (NG)'!$V$7*Model!$AM$438*AVERAGE('Assumptions (NG)'!$AI$2:$AK$2)+ Model!$AM$439*AVERAGE('Assumptions (NG)'!$AI$3:$AK3))/10^9,0)</f>
        <v>0</v>
      </c>
      <c r="AT532" s="219">
        <f>IF(Model!AD$1&lt;='Assumptions (NG)'!$V$12,PPMT('Assumptions (NG)'!$V$9,Model!AD$1,'Assumptions (NG)'!$V$12,'Assumptions (NG)'!$V$7*Model!$AM$438*AVERAGE('Assumptions (NG)'!$AI$2:$AK$2)+ Model!$AM$439*AVERAGE('Assumptions (NG)'!$AI$3:$AK3))/10^9,0)</f>
        <v>0</v>
      </c>
      <c r="AU532" s="219">
        <f>IF(Model!AE$1&lt;='Assumptions (NG)'!$V$12,PPMT('Assumptions (NG)'!$V$9,Model!AE$1,'Assumptions (NG)'!$V$12,'Assumptions (NG)'!$V$7*Model!$AM$438*AVERAGE('Assumptions (NG)'!$AI$2:$AK$2)+ Model!$AM$439*AVERAGE('Assumptions (NG)'!$AI$3:$AK3))/10^9,0)</f>
        <v>0</v>
      </c>
      <c r="AV532" s="219">
        <f>IF(Model!AF$1&lt;='Assumptions (NG)'!$V$12,PPMT('Assumptions (NG)'!$V$9,Model!AF$1,'Assumptions (NG)'!$V$12,'Assumptions (NG)'!$V$7*Model!$AM$438*AVERAGE('Assumptions (NG)'!$AI$2:$AK$2)+ Model!$AM$439*AVERAGE('Assumptions (NG)'!$AI$3:$AK3))/10^9,0)</f>
        <v>0</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v>
      </c>
      <c r="AO533" s="219">
        <f>IF(Model!X$1&lt;='Assumptions (NG)'!$V$12,PPMT('Assumptions (NG)'!$V$9,Model!X$1,'Assumptions (NG)'!$V$12,'Assumptions (NG)'!$V$7*Model!$AN$438*AVERAGE('Assumptions (NG)'!$AJ$2:$AL$2)+ Model!$AN$439*AVERAGE('Assumptions (NG)'!$AJ$3:$AL3))/10^9,0)</f>
        <v>0</v>
      </c>
      <c r="AP533" s="219">
        <f>IF(Model!Y$1&lt;='Assumptions (NG)'!$V$12,PPMT('Assumptions (NG)'!$V$9,Model!Y$1,'Assumptions (NG)'!$V$12,'Assumptions (NG)'!$V$7*Model!$AN$438*AVERAGE('Assumptions (NG)'!$AJ$2:$AL$2)+ Model!$AN$439*AVERAGE('Assumptions (NG)'!$AJ$3:$AL3))/10^9,0)</f>
        <v>0</v>
      </c>
      <c r="AQ533" s="219">
        <f>IF(Model!Z$1&lt;='Assumptions (NG)'!$V$12,PPMT('Assumptions (NG)'!$V$9,Model!Z$1,'Assumptions (NG)'!$V$12,'Assumptions (NG)'!$V$7*Model!$AN$438*AVERAGE('Assumptions (NG)'!$AJ$2:$AL$2)+ Model!$AN$439*AVERAGE('Assumptions (NG)'!$AJ$3:$AL3))/10^9,0)</f>
        <v>0</v>
      </c>
      <c r="AR533" s="219">
        <f>IF(Model!AA$1&lt;='Assumptions (NG)'!$V$12,PPMT('Assumptions (NG)'!$V$9,Model!AA$1,'Assumptions (NG)'!$V$12,'Assumptions (NG)'!$V$7*Model!$AN$438*AVERAGE('Assumptions (NG)'!$AJ$2:$AL$2)+ Model!$AN$439*AVERAGE('Assumptions (NG)'!$AJ$3:$AL3))/10^9,0)</f>
        <v>0</v>
      </c>
      <c r="AS533" s="219">
        <f>IF(Model!AB$1&lt;='Assumptions (NG)'!$V$12,PPMT('Assumptions (NG)'!$V$9,Model!AB$1,'Assumptions (NG)'!$V$12,'Assumptions (NG)'!$V$7*Model!$AN$438*AVERAGE('Assumptions (NG)'!$AJ$2:$AL$2)+ Model!$AN$439*AVERAGE('Assumptions (NG)'!$AJ$3:$AL3))/10^9,0)</f>
        <v>0</v>
      </c>
      <c r="AT533" s="219">
        <f>IF(Model!AC$1&lt;='Assumptions (NG)'!$V$12,PPMT('Assumptions (NG)'!$V$9,Model!AC$1,'Assumptions (NG)'!$V$12,'Assumptions (NG)'!$V$7*Model!$AN$438*AVERAGE('Assumptions (NG)'!$AJ$2:$AL$2)+ Model!$AN$439*AVERAGE('Assumptions (NG)'!$AJ$3:$AL3))/10^9,0)</f>
        <v>0</v>
      </c>
      <c r="AU533" s="219">
        <f>IF(Model!AD$1&lt;='Assumptions (NG)'!$V$12,PPMT('Assumptions (NG)'!$V$9,Model!AD$1,'Assumptions (NG)'!$V$12,'Assumptions (NG)'!$V$7*Model!$AN$438*AVERAGE('Assumptions (NG)'!$AJ$2:$AL$2)+ Model!$AN$439*AVERAGE('Assumptions (NG)'!$AJ$3:$AL3))/10^9,0)</f>
        <v>0</v>
      </c>
      <c r="AV533" s="219">
        <f>IF(Model!AE$1&lt;='Assumptions (NG)'!$V$12,PPMT('Assumptions (NG)'!$V$9,Model!AE$1,'Assumptions (NG)'!$V$12,'Assumptions (NG)'!$V$7*Model!$AN$438*AVERAGE('Assumptions (NG)'!$AJ$2:$AL$2)+ Model!$AN$439*AVERAGE('Assumptions (NG)'!$AJ$3:$AL3))/10^9,0)</f>
        <v>0</v>
      </c>
      <c r="AW533" s="219">
        <f>IF(Model!AF$1&lt;='Assumptions (NG)'!$V$12,PPMT('Assumptions (NG)'!$V$9,Model!AF$1,'Assumptions (NG)'!$V$12,'Assumptions (NG)'!$V$7*Model!$AN$438*AVERAGE('Assumptions (NG)'!$AJ$2:$AL$2)+ Model!$AN$439*AVERAGE('Assumptions (NG)'!$AJ$3:$AL3))/10^9,0)</f>
        <v>0</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-0.05747552012</v>
      </c>
      <c r="AP534" s="219">
        <f>IF(Model!X$1&lt;='Assumptions (NG)'!$V$12,PPMT('Assumptions (NG)'!$V$9,Model!X$1,'Assumptions (NG)'!$V$12,'Assumptions (NG)'!$V$7*Model!$AO$438*AVERAGE('Assumptions (NG)'!$AK$2:$AM$2)+ Model!$AO$439*AVERAGE('Assumptions (NG)'!$AK$3:$AM3))/10^9,0)</f>
        <v>-0.06178618413</v>
      </c>
      <c r="AQ534" s="219">
        <f>IF(Model!Y$1&lt;='Assumptions (NG)'!$V$12,PPMT('Assumptions (NG)'!$V$9,Model!Y$1,'Assumptions (NG)'!$V$12,'Assumptions (NG)'!$V$7*Model!$AO$438*AVERAGE('Assumptions (NG)'!$AK$2:$AM$2)+ Model!$AO$439*AVERAGE('Assumptions (NG)'!$AK$3:$AM3))/10^9,0)</f>
        <v>-0.06642014794</v>
      </c>
      <c r="AR534" s="219">
        <f>IF(Model!Z$1&lt;='Assumptions (NG)'!$V$12,PPMT('Assumptions (NG)'!$V$9,Model!Z$1,'Assumptions (NG)'!$V$12,'Assumptions (NG)'!$V$7*Model!$AO$438*AVERAGE('Assumptions (NG)'!$AK$2:$AM$2)+ Model!$AO$439*AVERAGE('Assumptions (NG)'!$AK$3:$AM3))/10^9,0)</f>
        <v>-0.07140165903</v>
      </c>
      <c r="AS534" s="219">
        <f>IF(Model!AA$1&lt;='Assumptions (NG)'!$V$12,PPMT('Assumptions (NG)'!$V$9,Model!AA$1,'Assumptions (NG)'!$V$12,'Assumptions (NG)'!$V$7*Model!$AO$438*AVERAGE('Assumptions (NG)'!$AK$2:$AM$2)+ Model!$AO$439*AVERAGE('Assumptions (NG)'!$AK$3:$AM3))/10^9,0)</f>
        <v>-0.07675678346</v>
      </c>
      <c r="AT534" s="219">
        <f>IF(Model!AB$1&lt;='Assumptions (NG)'!$V$12,PPMT('Assumptions (NG)'!$V$9,Model!AB$1,'Assumptions (NG)'!$V$12,'Assumptions (NG)'!$V$7*Model!$AO$438*AVERAGE('Assumptions (NG)'!$AK$2:$AM$2)+ Model!$AO$439*AVERAGE('Assumptions (NG)'!$AK$3:$AM3))/10^9,0)</f>
        <v>-0.08251354222</v>
      </c>
      <c r="AU534" s="219">
        <f>IF(Model!AC$1&lt;='Assumptions (NG)'!$V$12,PPMT('Assumptions (NG)'!$V$9,Model!AC$1,'Assumptions (NG)'!$V$12,'Assumptions (NG)'!$V$7*Model!$AO$438*AVERAGE('Assumptions (NG)'!$AK$2:$AM$2)+ Model!$AO$439*AVERAGE('Assumptions (NG)'!$AK$3:$AM3))/10^9,0)</f>
        <v>-0.08870205788</v>
      </c>
      <c r="AV534" s="219">
        <f>IF(Model!AD$1&lt;='Assumptions (NG)'!$V$12,PPMT('Assumptions (NG)'!$V$9,Model!AD$1,'Assumptions (NG)'!$V$12,'Assumptions (NG)'!$V$7*Model!$AO$438*AVERAGE('Assumptions (NG)'!$AK$2:$AM$2)+ Model!$AO$439*AVERAGE('Assumptions (NG)'!$AK$3:$AM3))/10^9,0)</f>
        <v>-0.09535471222</v>
      </c>
      <c r="AW534" s="219">
        <f>IF(Model!AE$1&lt;='Assumptions (NG)'!$V$12,PPMT('Assumptions (NG)'!$V$9,Model!AE$1,'Assumptions (NG)'!$V$12,'Assumptions (NG)'!$V$7*Model!$AO$438*AVERAGE('Assumptions (NG)'!$AK$2:$AM$2)+ Model!$AO$439*AVERAGE('Assumptions (NG)'!$AK$3:$AM3))/10^9,0)</f>
        <v>-0.1025063156</v>
      </c>
      <c r="AX534" s="219">
        <f>IF(Model!AF$1&lt;='Assumptions (NG)'!$V$12,PPMT('Assumptions (NG)'!$V$9,Model!AF$1,'Assumptions (NG)'!$V$12,'Assumptions (NG)'!$V$7*Model!$AO$438*AVERAGE('Assumptions (NG)'!$AK$2:$AM$2)+ Model!$AO$439*AVERAGE('Assumptions (NG)'!$AK$3:$AM3))/10^9,0)</f>
        <v>-0.1101942893</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-0.3022013584</v>
      </c>
      <c r="AQ535" s="219">
        <f>IF(Model!X$1&lt;='Assumptions (NG)'!$V$12,PPMT('Assumptions (NG)'!$V$9,Model!X$1,'Assumptions (NG)'!$V$12,'Assumptions (NG)'!$V$7*Model!$AP$438*AVERAGE('Assumptions (NG)'!$AL$2:$AN$2)+ Model!$AP$439*AVERAGE('Assumptions (NG)'!$AL$3:$AN3))/10^9,0)</f>
        <v>-0.3248664603</v>
      </c>
      <c r="AR535" s="219">
        <f>IF(Model!Y$1&lt;='Assumptions (NG)'!$V$12,PPMT('Assumptions (NG)'!$V$9,Model!Y$1,'Assumptions (NG)'!$V$12,'Assumptions (NG)'!$V$7*Model!$AP$438*AVERAGE('Assumptions (NG)'!$AL$2:$AN$2)+ Model!$AP$439*AVERAGE('Assumptions (NG)'!$AL$3:$AN3))/10^9,0)</f>
        <v>-0.3492314448</v>
      </c>
      <c r="AS535" s="219">
        <f>IF(Model!Z$1&lt;='Assumptions (NG)'!$V$12,PPMT('Assumptions (NG)'!$V$9,Model!Z$1,'Assumptions (NG)'!$V$12,'Assumptions (NG)'!$V$7*Model!$AP$438*AVERAGE('Assumptions (NG)'!$AL$2:$AN$2)+ Model!$AP$439*AVERAGE('Assumptions (NG)'!$AL$3:$AN3))/10^9,0)</f>
        <v>-0.3754238032</v>
      </c>
      <c r="AT535" s="219">
        <f>IF(Model!AA$1&lt;='Assumptions (NG)'!$V$12,PPMT('Assumptions (NG)'!$V$9,Model!AA$1,'Assumptions (NG)'!$V$12,'Assumptions (NG)'!$V$7*Model!$AP$438*AVERAGE('Assumptions (NG)'!$AL$2:$AN$2)+ Model!$AP$439*AVERAGE('Assumptions (NG)'!$AL$3:$AN3))/10^9,0)</f>
        <v>-0.4035805884</v>
      </c>
      <c r="AU535" s="219">
        <f>IF(Model!AB$1&lt;='Assumptions (NG)'!$V$12,PPMT('Assumptions (NG)'!$V$9,Model!AB$1,'Assumptions (NG)'!$V$12,'Assumptions (NG)'!$V$7*Model!$AP$438*AVERAGE('Assumptions (NG)'!$AL$2:$AN$2)+ Model!$AP$439*AVERAGE('Assumptions (NG)'!$AL$3:$AN3))/10^9,0)</f>
        <v>-0.4338491326</v>
      </c>
      <c r="AV535" s="219">
        <f>IF(Model!AC$1&lt;='Assumptions (NG)'!$V$12,PPMT('Assumptions (NG)'!$V$9,Model!AC$1,'Assumptions (NG)'!$V$12,'Assumptions (NG)'!$V$7*Model!$AP$438*AVERAGE('Assumptions (NG)'!$AL$2:$AN$2)+ Model!$AP$439*AVERAGE('Assumptions (NG)'!$AL$3:$AN3))/10^9,0)</f>
        <v>-0.4663878175</v>
      </c>
      <c r="AW535" s="219">
        <f>IF(Model!AD$1&lt;='Assumptions (NG)'!$V$12,PPMT('Assumptions (NG)'!$V$9,Model!AD$1,'Assumptions (NG)'!$V$12,'Assumptions (NG)'!$V$7*Model!$AP$438*AVERAGE('Assumptions (NG)'!$AL$2:$AN$2)+ Model!$AP$439*AVERAGE('Assumptions (NG)'!$AL$3:$AN3))/10^9,0)</f>
        <v>-0.5013669038</v>
      </c>
      <c r="AX535" s="219">
        <f>IF(Model!AE$1&lt;='Assumptions (NG)'!$V$12,PPMT('Assumptions (NG)'!$V$9,Model!AE$1,'Assumptions (NG)'!$V$12,'Assumptions (NG)'!$V$7*Model!$AP$438*AVERAGE('Assumptions (NG)'!$AL$2:$AN$2)+ Model!$AP$439*AVERAGE('Assumptions (NG)'!$AL$3:$AN3))/10^9,0)</f>
        <v>-0.5389694216</v>
      </c>
      <c r="AY535" s="219">
        <f>IF(Model!AF$1&lt;='Assumptions (NG)'!$V$12,PPMT('Assumptions (NG)'!$V$9,Model!AF$1,'Assumptions (NG)'!$V$12,'Assumptions (NG)'!$V$7*Model!$AP$438*AVERAGE('Assumptions (NG)'!$AL$2:$AN$2)+ Model!$AP$439*AVERAGE('Assumptions (NG)'!$AL$3:$AN3))/10^9,0)</f>
        <v>-0.5793921282</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-0.08013279366</v>
      </c>
      <c r="AR536" s="219">
        <f>IF(Model!X$1&lt;='Assumptions (NG)'!$V$12,PPMT('Assumptions (NG)'!$V$9,Model!X$1,'Assumptions (NG)'!$V$12,'Assumptions (NG)'!$V$7*Model!$AQ$438*AVERAGE('Assumptions (NG)'!$AM$2:$AO$2)+ Model!$AQ$439*AVERAGE('Assumptions (NG)'!$AM$3:$AO3))/10^9,0)</f>
        <v>-0.08614275319</v>
      </c>
      <c r="AS536" s="219">
        <f>IF(Model!Y$1&lt;='Assumptions (NG)'!$V$12,PPMT('Assumptions (NG)'!$V$9,Model!Y$1,'Assumptions (NG)'!$V$12,'Assumptions (NG)'!$V$7*Model!$AQ$438*AVERAGE('Assumptions (NG)'!$AM$2:$AO$2)+ Model!$AQ$439*AVERAGE('Assumptions (NG)'!$AM$3:$AO3))/10^9,0)</f>
        <v>-0.09260345968</v>
      </c>
      <c r="AT536" s="219">
        <f>IF(Model!Z$1&lt;='Assumptions (NG)'!$V$12,PPMT('Assumptions (NG)'!$V$9,Model!Z$1,'Assumptions (NG)'!$V$12,'Assumptions (NG)'!$V$7*Model!$AQ$438*AVERAGE('Assumptions (NG)'!$AM$2:$AO$2)+ Model!$AQ$439*AVERAGE('Assumptions (NG)'!$AM$3:$AO3))/10^9,0)</f>
        <v>-0.09954871915</v>
      </c>
      <c r="AU536" s="219">
        <f>IF(Model!AA$1&lt;='Assumptions (NG)'!$V$12,PPMT('Assumptions (NG)'!$V$9,Model!AA$1,'Assumptions (NG)'!$V$12,'Assumptions (NG)'!$V$7*Model!$AQ$438*AVERAGE('Assumptions (NG)'!$AM$2:$AO$2)+ Model!$AQ$439*AVERAGE('Assumptions (NG)'!$AM$3:$AO3))/10^9,0)</f>
        <v>-0.1070148731</v>
      </c>
      <c r="AV536" s="219">
        <f>IF(Model!AB$1&lt;='Assumptions (NG)'!$V$12,PPMT('Assumptions (NG)'!$V$9,Model!AB$1,'Assumptions (NG)'!$V$12,'Assumptions (NG)'!$V$7*Model!$AQ$438*AVERAGE('Assumptions (NG)'!$AM$2:$AO$2)+ Model!$AQ$439*AVERAGE('Assumptions (NG)'!$AM$3:$AO3))/10^9,0)</f>
        <v>-0.1150409886</v>
      </c>
      <c r="AW536" s="219">
        <f>IF(Model!AC$1&lt;='Assumptions (NG)'!$V$12,PPMT('Assumptions (NG)'!$V$9,Model!AC$1,'Assumptions (NG)'!$V$12,'Assumptions (NG)'!$V$7*Model!$AQ$438*AVERAGE('Assumptions (NG)'!$AM$2:$AO$2)+ Model!$AQ$439*AVERAGE('Assumptions (NG)'!$AM$3:$AO3))/10^9,0)</f>
        <v>-0.1236690627</v>
      </c>
      <c r="AX536" s="219">
        <f>IF(Model!AD$1&lt;='Assumptions (NG)'!$V$12,PPMT('Assumptions (NG)'!$V$9,Model!AD$1,'Assumptions (NG)'!$V$12,'Assumptions (NG)'!$V$7*Model!$AQ$438*AVERAGE('Assumptions (NG)'!$AM$2:$AO$2)+ Model!$AQ$439*AVERAGE('Assumptions (NG)'!$AM$3:$AO3))/10^9,0)</f>
        <v>-0.1329442424</v>
      </c>
      <c r="AY536" s="219">
        <f>IF(Model!AE$1&lt;='Assumptions (NG)'!$V$12,PPMT('Assumptions (NG)'!$V$9,Model!AE$1,'Assumptions (NG)'!$V$12,'Assumptions (NG)'!$V$7*Model!$AQ$438*AVERAGE('Assumptions (NG)'!$AM$2:$AO$2)+ Model!$AQ$439*AVERAGE('Assumptions (NG)'!$AM$3:$AO3))/10^9,0)</f>
        <v>-0.1429150606</v>
      </c>
      <c r="AZ536" s="219">
        <f>IF(Model!AF$1&lt;='Assumptions (NG)'!$V$12,PPMT('Assumptions (NG)'!$V$9,Model!AF$1,'Assumptions (NG)'!$V$12,'Assumptions (NG)'!$V$7*Model!$AQ$438*AVERAGE('Assumptions (NG)'!$AM$2:$AO$2)+ Model!$AQ$439*AVERAGE('Assumptions (NG)'!$AM$3:$AO3))/10^9,0)</f>
        <v>-0.1536336901</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-0.03464583256</v>
      </c>
      <c r="AS537" s="219">
        <f>IF(Model!X$1&lt;='Assumptions (NG)'!$V$12,PPMT('Assumptions (NG)'!$V$9,Model!X$1,'Assumptions (NG)'!$V$12,'Assumptions (NG)'!$V$7*Model!$AR$438*AVERAGE('Assumptions (NG)'!$AN$2:$AP$2)+ Model!$AR$439*AVERAGE('Assumptions (NG)'!$AN$3:$AP3))/10^9,0)</f>
        <v>-0.03724427</v>
      </c>
      <c r="AT537" s="219">
        <f>IF(Model!Y$1&lt;='Assumptions (NG)'!$V$12,PPMT('Assumptions (NG)'!$V$9,Model!Y$1,'Assumptions (NG)'!$V$12,'Assumptions (NG)'!$V$7*Model!$AR$438*AVERAGE('Assumptions (NG)'!$AN$2:$AP$2)+ Model!$AR$439*AVERAGE('Assumptions (NG)'!$AN$3:$AP3))/10^9,0)</f>
        <v>-0.04003759025</v>
      </c>
      <c r="AU537" s="219">
        <f>IF(Model!Z$1&lt;='Assumptions (NG)'!$V$12,PPMT('Assumptions (NG)'!$V$9,Model!Z$1,'Assumptions (NG)'!$V$12,'Assumptions (NG)'!$V$7*Model!$AR$438*AVERAGE('Assumptions (NG)'!$AN$2:$AP$2)+ Model!$AR$439*AVERAGE('Assumptions (NG)'!$AN$3:$AP3))/10^9,0)</f>
        <v>-0.04304040952</v>
      </c>
      <c r="AV537" s="219">
        <f>IF(Model!AA$1&lt;='Assumptions (NG)'!$V$12,PPMT('Assumptions (NG)'!$V$9,Model!AA$1,'Assumptions (NG)'!$V$12,'Assumptions (NG)'!$V$7*Model!$AR$438*AVERAGE('Assumptions (NG)'!$AN$2:$AP$2)+ Model!$AR$439*AVERAGE('Assumptions (NG)'!$AN$3:$AP3))/10^9,0)</f>
        <v>-0.04626844024</v>
      </c>
      <c r="AW537" s="219">
        <f>IF(Model!AB$1&lt;='Assumptions (NG)'!$V$12,PPMT('Assumptions (NG)'!$V$9,Model!AB$1,'Assumptions (NG)'!$V$12,'Assumptions (NG)'!$V$7*Model!$AR$438*AVERAGE('Assumptions (NG)'!$AN$2:$AP$2)+ Model!$AR$439*AVERAGE('Assumptions (NG)'!$AN$3:$AP3))/10^9,0)</f>
        <v>-0.04973857326</v>
      </c>
      <c r="AX537" s="219">
        <f>IF(Model!AC$1&lt;='Assumptions (NG)'!$V$12,PPMT('Assumptions (NG)'!$V$9,Model!AC$1,'Assumptions (NG)'!$V$12,'Assumptions (NG)'!$V$7*Model!$AR$438*AVERAGE('Assumptions (NG)'!$AN$2:$AP$2)+ Model!$AR$439*AVERAGE('Assumptions (NG)'!$AN$3:$AP3))/10^9,0)</f>
        <v>-0.05346896625</v>
      </c>
      <c r="AY537" s="219">
        <f>IF(Model!AD$1&lt;='Assumptions (NG)'!$V$12,PPMT('Assumptions (NG)'!$V$9,Model!AD$1,'Assumptions (NG)'!$V$12,'Assumptions (NG)'!$V$7*Model!$AR$438*AVERAGE('Assumptions (NG)'!$AN$2:$AP$2)+ Model!$AR$439*AVERAGE('Assumptions (NG)'!$AN$3:$AP3))/10^9,0)</f>
        <v>-0.05747913872</v>
      </c>
      <c r="AZ537" s="219">
        <f>IF(Model!AE$1&lt;='Assumptions (NG)'!$V$12,PPMT('Assumptions (NG)'!$V$9,Model!AE$1,'Assumptions (NG)'!$V$12,'Assumptions (NG)'!$V$7*Model!$AR$438*AVERAGE('Assumptions (NG)'!$AN$2:$AP$2)+ Model!$AR$439*AVERAGE('Assumptions (NG)'!$AN$3:$AP3))/10^9,0)</f>
        <v>-0.06179007412</v>
      </c>
      <c r="BA537" s="219">
        <f>IF(Model!AF$1&lt;='Assumptions (NG)'!$V$12,PPMT('Assumptions (NG)'!$V$9,Model!AF$1,'Assumptions (NG)'!$V$12,'Assumptions (NG)'!$V$7*Model!$AR$438*AVERAGE('Assumptions (NG)'!$AN$2:$AP$2)+ Model!$AR$439*AVERAGE('Assumptions (NG)'!$AN$3:$AP3))/10^9,0)</f>
        <v>-0.06642432968</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-0.05496499722</v>
      </c>
      <c r="AT538" s="219">
        <f>IF(Model!X$1&lt;='Assumptions (NG)'!$V$12,PPMT('Assumptions (NG)'!$V$9,Model!X$1,'Assumptions (NG)'!$V$12,'Assumptions (NG)'!$V$7*Model!$AS$438*AVERAGE('Assumptions (NG)'!$AO$2:$AQ$2)+ Model!$AS$439*AVERAGE('Assumptions (NG)'!$AO$3:$AQ3))/10^9,0)</f>
        <v>-0.05908737201</v>
      </c>
      <c r="AU538" s="219">
        <f>IF(Model!Y$1&lt;='Assumptions (NG)'!$V$12,PPMT('Assumptions (NG)'!$V$9,Model!Y$1,'Assumptions (NG)'!$V$12,'Assumptions (NG)'!$V$7*Model!$AS$438*AVERAGE('Assumptions (NG)'!$AO$2:$AQ$2)+ Model!$AS$439*AVERAGE('Assumptions (NG)'!$AO$3:$AQ3))/10^9,0)</f>
        <v>-0.06351892492</v>
      </c>
      <c r="AV538" s="219">
        <f>IF(Model!Z$1&lt;='Assumptions (NG)'!$V$12,PPMT('Assumptions (NG)'!$V$9,Model!Z$1,'Assumptions (NG)'!$V$12,'Assumptions (NG)'!$V$7*Model!$AS$438*AVERAGE('Assumptions (NG)'!$AO$2:$AQ$2)+ Model!$AS$439*AVERAGE('Assumptions (NG)'!$AO$3:$AQ3))/10^9,0)</f>
        <v>-0.06828284428</v>
      </c>
      <c r="AW538" s="219">
        <f>IF(Model!AA$1&lt;='Assumptions (NG)'!$V$12,PPMT('Assumptions (NG)'!$V$9,Model!AA$1,'Assumptions (NG)'!$V$12,'Assumptions (NG)'!$V$7*Model!$AS$438*AVERAGE('Assumptions (NG)'!$AO$2:$AQ$2)+ Model!$AS$439*AVERAGE('Assumptions (NG)'!$AO$3:$AQ3))/10^9,0)</f>
        <v>-0.07340405761</v>
      </c>
      <c r="AX538" s="219">
        <f>IF(Model!AB$1&lt;='Assumptions (NG)'!$V$12,PPMT('Assumptions (NG)'!$V$9,Model!AB$1,'Assumptions (NG)'!$V$12,'Assumptions (NG)'!$V$7*Model!$AS$438*AVERAGE('Assumptions (NG)'!$AO$2:$AQ$2)+ Model!$AS$439*AVERAGE('Assumptions (NG)'!$AO$3:$AQ3))/10^9,0)</f>
        <v>-0.07890936193</v>
      </c>
      <c r="AY538" s="219">
        <f>IF(Model!AC$1&lt;='Assumptions (NG)'!$V$12,PPMT('Assumptions (NG)'!$V$9,Model!AC$1,'Assumptions (NG)'!$V$12,'Assumptions (NG)'!$V$7*Model!$AS$438*AVERAGE('Assumptions (NG)'!$AO$2:$AQ$2)+ Model!$AS$439*AVERAGE('Assumptions (NG)'!$AO$3:$AQ3))/10^9,0)</f>
        <v>-0.08482756407</v>
      </c>
      <c r="AZ538" s="219">
        <f>IF(Model!AD$1&lt;='Assumptions (NG)'!$V$12,PPMT('Assumptions (NG)'!$V$9,Model!AD$1,'Assumptions (NG)'!$V$12,'Assumptions (NG)'!$V$7*Model!$AS$438*AVERAGE('Assumptions (NG)'!$AO$2:$AQ$2)+ Model!$AS$439*AVERAGE('Assumptions (NG)'!$AO$3:$AQ3))/10^9,0)</f>
        <v>-0.09118963138</v>
      </c>
      <c r="BA538" s="219">
        <f>IF(Model!AE$1&lt;='Assumptions (NG)'!$V$12,PPMT('Assumptions (NG)'!$V$9,Model!AE$1,'Assumptions (NG)'!$V$12,'Assumptions (NG)'!$V$7*Model!$AS$438*AVERAGE('Assumptions (NG)'!$AO$2:$AQ$2)+ Model!$AS$439*AVERAGE('Assumptions (NG)'!$AO$3:$AQ3))/10^9,0)</f>
        <v>-0.09802885373</v>
      </c>
      <c r="BB538" s="219">
        <f>IF(Model!AF$1&lt;='Assumptions (NG)'!$V$12,PPMT('Assumptions (NG)'!$V$9,Model!AF$1,'Assumptions (NG)'!$V$12,'Assumptions (NG)'!$V$7*Model!$AS$438*AVERAGE('Assumptions (NG)'!$AO$2:$AQ$2)+ Model!$AS$439*AVERAGE('Assumptions (NG)'!$AO$3:$AQ3))/10^9,0)</f>
        <v>-0.1053810178</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v>
      </c>
      <c r="AU539" s="219">
        <f>IF(Model!X$1&lt;='Assumptions (NG)'!$V$12,PPMT('Assumptions (NG)'!$V$9,Model!X$1,'Assumptions (NG)'!$V$12,'Assumptions (NG)'!$V$7*Model!$AT$438*AVERAGE('Assumptions (NG)'!$AP$2:$AR$2)+ Model!$AT$439*AVERAGE('Assumptions (NG)'!$AP$3:$AR3))/10^9,0)</f>
        <v>0</v>
      </c>
      <c r="AV539" s="219">
        <f>IF(Model!Y$1&lt;='Assumptions (NG)'!$V$12,PPMT('Assumptions (NG)'!$V$9,Model!Y$1,'Assumptions (NG)'!$V$12,'Assumptions (NG)'!$V$7*Model!$AT$438*AVERAGE('Assumptions (NG)'!$AP$2:$AR$2)+ Model!$AT$439*AVERAGE('Assumptions (NG)'!$AP$3:$AR3))/10^9,0)</f>
        <v>0</v>
      </c>
      <c r="AW539" s="219">
        <f>IF(Model!Z$1&lt;='Assumptions (NG)'!$V$12,PPMT('Assumptions (NG)'!$V$9,Model!Z$1,'Assumptions (NG)'!$V$12,'Assumptions (NG)'!$V$7*Model!$AT$438*AVERAGE('Assumptions (NG)'!$AP$2:$AR$2)+ Model!$AT$439*AVERAGE('Assumptions (NG)'!$AP$3:$AR3))/10^9,0)</f>
        <v>0</v>
      </c>
      <c r="AX539" s="219">
        <f>IF(Model!AA$1&lt;='Assumptions (NG)'!$V$12,PPMT('Assumptions (NG)'!$V$9,Model!AA$1,'Assumptions (NG)'!$V$12,'Assumptions (NG)'!$V$7*Model!$AT$438*AVERAGE('Assumptions (NG)'!$AP$2:$AR$2)+ Model!$AT$439*AVERAGE('Assumptions (NG)'!$AP$3:$AR3))/10^9,0)</f>
        <v>0</v>
      </c>
      <c r="AY539" s="219">
        <f>IF(Model!AB$1&lt;='Assumptions (NG)'!$V$12,PPMT('Assumptions (NG)'!$V$9,Model!AB$1,'Assumptions (NG)'!$V$12,'Assumptions (NG)'!$V$7*Model!$AT$438*AVERAGE('Assumptions (NG)'!$AP$2:$AR$2)+ Model!$AT$439*AVERAGE('Assumptions (NG)'!$AP$3:$AR3))/10^9,0)</f>
        <v>0</v>
      </c>
      <c r="AZ539" s="219">
        <f>IF(Model!AC$1&lt;='Assumptions (NG)'!$V$12,PPMT('Assumptions (NG)'!$V$9,Model!AC$1,'Assumptions (NG)'!$V$12,'Assumptions (NG)'!$V$7*Model!$AT$438*AVERAGE('Assumptions (NG)'!$AP$2:$AR$2)+ Model!$AT$439*AVERAGE('Assumptions (NG)'!$AP$3:$AR3))/10^9,0)</f>
        <v>0</v>
      </c>
      <c r="BA539" s="219">
        <f>IF(Model!AD$1&lt;='Assumptions (NG)'!$V$12,PPMT('Assumptions (NG)'!$V$9,Model!AD$1,'Assumptions (NG)'!$V$12,'Assumptions (NG)'!$V$7*Model!$AT$438*AVERAGE('Assumptions (NG)'!$AP$2:$AR$2)+ Model!$AT$439*AVERAGE('Assumptions (NG)'!$AP$3:$AR3))/10^9,0)</f>
        <v>0</v>
      </c>
      <c r="BB539" s="219">
        <f>IF(Model!AE$1&lt;='Assumptions (NG)'!$V$12,PPMT('Assumptions (NG)'!$V$9,Model!AE$1,'Assumptions (NG)'!$V$12,'Assumptions (NG)'!$V$7*Model!$AT$438*AVERAGE('Assumptions (NG)'!$AP$2:$AR$2)+ Model!$AT$439*AVERAGE('Assumptions (NG)'!$AP$3:$AR3))/10^9,0)</f>
        <v>0</v>
      </c>
      <c r="BC539" s="219">
        <f>IF(Model!AF$1&lt;='Assumptions (NG)'!$V$12,PPMT('Assumptions (NG)'!$V$9,Model!AF$1,'Assumptions (NG)'!$V$12,'Assumptions (NG)'!$V$7*Model!$AT$438*AVERAGE('Assumptions (NG)'!$AP$2:$AR$2)+ Model!$AT$439*AVERAGE('Assumptions (NG)'!$AP$3:$AR3))/10^9,0)</f>
        <v>0</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-0.02651478268</v>
      </c>
      <c r="AV540" s="219">
        <f>IF(Model!X$1&lt;='Assumptions (NG)'!$V$12,PPMT('Assumptions (NG)'!$V$9,Model!X$1,'Assumptions (NG)'!$V$12,'Assumptions (NG)'!$V$7*Model!$AU$438*AVERAGE('Assumptions (NG)'!$AQ$2:$AS$2)+ Model!$AU$439*AVERAGE('Assumptions (NG)'!$AQ$3:$AS3))/10^9,0)</f>
        <v>-0.02850339138</v>
      </c>
      <c r="AW540" s="219">
        <f>IF(Model!Y$1&lt;='Assumptions (NG)'!$V$12,PPMT('Assumptions (NG)'!$V$9,Model!Y$1,'Assumptions (NG)'!$V$12,'Assumptions (NG)'!$V$7*Model!$AU$438*AVERAGE('Assumptions (NG)'!$AQ$2:$AS$2)+ Model!$AU$439*AVERAGE('Assumptions (NG)'!$AQ$3:$AS3))/10^9,0)</f>
        <v>-0.03064114573</v>
      </c>
      <c r="AX540" s="219">
        <f>IF(Model!Z$1&lt;='Assumptions (NG)'!$V$12,PPMT('Assumptions (NG)'!$V$9,Model!Z$1,'Assumptions (NG)'!$V$12,'Assumptions (NG)'!$V$7*Model!$AU$438*AVERAGE('Assumptions (NG)'!$AQ$2:$AS$2)+ Model!$AU$439*AVERAGE('Assumptions (NG)'!$AQ$3:$AS3))/10^9,0)</f>
        <v>-0.03293923166</v>
      </c>
      <c r="AY540" s="219">
        <f>IF(Model!AA$1&lt;='Assumptions (NG)'!$V$12,PPMT('Assumptions (NG)'!$V$9,Model!AA$1,'Assumptions (NG)'!$V$12,'Assumptions (NG)'!$V$7*Model!$AU$438*AVERAGE('Assumptions (NG)'!$AQ$2:$AS$2)+ Model!$AU$439*AVERAGE('Assumptions (NG)'!$AQ$3:$AS3))/10^9,0)</f>
        <v>-0.03540967404</v>
      </c>
      <c r="AZ540" s="219">
        <f>IF(Model!AB$1&lt;='Assumptions (NG)'!$V$12,PPMT('Assumptions (NG)'!$V$9,Model!AB$1,'Assumptions (NG)'!$V$12,'Assumptions (NG)'!$V$7*Model!$AU$438*AVERAGE('Assumptions (NG)'!$AQ$2:$AS$2)+ Model!$AU$439*AVERAGE('Assumptions (NG)'!$AQ$3:$AS3))/10^9,0)</f>
        <v>-0.03806539959</v>
      </c>
      <c r="BA540" s="219">
        <f>IF(Model!AC$1&lt;='Assumptions (NG)'!$V$12,PPMT('Assumptions (NG)'!$V$9,Model!AC$1,'Assumptions (NG)'!$V$12,'Assumptions (NG)'!$V$7*Model!$AU$438*AVERAGE('Assumptions (NG)'!$AQ$2:$AS$2)+ Model!$AU$439*AVERAGE('Assumptions (NG)'!$AQ$3:$AS3))/10^9,0)</f>
        <v>-0.04092030456</v>
      </c>
      <c r="BB540" s="219">
        <f>IF(Model!AD$1&lt;='Assumptions (NG)'!$V$12,PPMT('Assumptions (NG)'!$V$9,Model!AD$1,'Assumptions (NG)'!$V$12,'Assumptions (NG)'!$V$7*Model!$AU$438*AVERAGE('Assumptions (NG)'!$AQ$2:$AS$2)+ Model!$AU$439*AVERAGE('Assumptions (NG)'!$AQ$3:$AS3))/10^9,0)</f>
        <v>-0.0439893274</v>
      </c>
      <c r="BC540" s="219">
        <f>IF(Model!AE$1&lt;='Assumptions (NG)'!$V$12,PPMT('Assumptions (NG)'!$V$9,Model!AE$1,'Assumptions (NG)'!$V$12,'Assumptions (NG)'!$V$7*Model!$AU$438*AVERAGE('Assumptions (NG)'!$AQ$2:$AS$2)+ Model!$AU$439*AVERAGE('Assumptions (NG)'!$AQ$3:$AS3))/10^9,0)</f>
        <v>-0.04728852696</v>
      </c>
      <c r="BD540" s="219">
        <f>IF(Model!AF$1&lt;='Assumptions (NG)'!$V$12,PPMT('Assumptions (NG)'!$V$9,Model!AF$1,'Assumptions (NG)'!$V$12,'Assumptions (NG)'!$V$7*Model!$AU$438*AVERAGE('Assumptions (NG)'!$AQ$2:$AS$2)+ Model!$AU$439*AVERAGE('Assumptions (NG)'!$AQ$3:$AS3))/10^9,0)</f>
        <v>-0.05083516648</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v>
      </c>
      <c r="AW541" s="219">
        <f>IF(Model!X$1&lt;='Assumptions (NG)'!$V$12,PPMT('Assumptions (NG)'!$V$9,Model!X$1,'Assumptions (NG)'!$V$12,'Assumptions (NG)'!$V$7*Model!$AV$438*AVERAGE('Assumptions (NG)'!$AR$2:$AT$2)+ Model!$AV$439*AVERAGE('Assumptions (NG)'!$AR$3:$AT3))/10^9,0)</f>
        <v>0</v>
      </c>
      <c r="AX541" s="219">
        <f>IF(Model!Y$1&lt;='Assumptions (NG)'!$V$12,PPMT('Assumptions (NG)'!$V$9,Model!Y$1,'Assumptions (NG)'!$V$12,'Assumptions (NG)'!$V$7*Model!$AV$438*AVERAGE('Assumptions (NG)'!$AR$2:$AT$2)+ Model!$AV$439*AVERAGE('Assumptions (NG)'!$AR$3:$AT3))/10^9,0)</f>
        <v>0</v>
      </c>
      <c r="AY541" s="219">
        <f>IF(Model!Z$1&lt;='Assumptions (NG)'!$V$12,PPMT('Assumptions (NG)'!$V$9,Model!Z$1,'Assumptions (NG)'!$V$12,'Assumptions (NG)'!$V$7*Model!$AV$438*AVERAGE('Assumptions (NG)'!$AR$2:$AT$2)+ Model!$AV$439*AVERAGE('Assumptions (NG)'!$AR$3:$AT3))/10^9,0)</f>
        <v>0</v>
      </c>
      <c r="AZ541" s="219">
        <f>IF(Model!AA$1&lt;='Assumptions (NG)'!$V$12,PPMT('Assumptions (NG)'!$V$9,Model!AA$1,'Assumptions (NG)'!$V$12,'Assumptions (NG)'!$V$7*Model!$AV$438*AVERAGE('Assumptions (NG)'!$AR$2:$AT$2)+ Model!$AV$439*AVERAGE('Assumptions (NG)'!$AR$3:$AT3))/10^9,0)</f>
        <v>0</v>
      </c>
      <c r="BA541" s="219">
        <f>IF(Model!AB$1&lt;='Assumptions (NG)'!$V$12,PPMT('Assumptions (NG)'!$V$9,Model!AB$1,'Assumptions (NG)'!$V$12,'Assumptions (NG)'!$V$7*Model!$AV$438*AVERAGE('Assumptions (NG)'!$AR$2:$AT$2)+ Model!$AV$439*AVERAGE('Assumptions (NG)'!$AR$3:$AT3))/10^9,0)</f>
        <v>0</v>
      </c>
      <c r="BB541" s="219">
        <f>IF(Model!AC$1&lt;='Assumptions (NG)'!$V$12,PPMT('Assumptions (NG)'!$V$9,Model!AC$1,'Assumptions (NG)'!$V$12,'Assumptions (NG)'!$V$7*Model!$AV$438*AVERAGE('Assumptions (NG)'!$AR$2:$AT$2)+ Model!$AV$439*AVERAGE('Assumptions (NG)'!$AR$3:$AT3))/10^9,0)</f>
        <v>0</v>
      </c>
      <c r="BC541" s="219">
        <f>IF(Model!AD$1&lt;='Assumptions (NG)'!$V$12,PPMT('Assumptions (NG)'!$V$9,Model!AD$1,'Assumptions (NG)'!$V$12,'Assumptions (NG)'!$V$7*Model!$AV$438*AVERAGE('Assumptions (NG)'!$AR$2:$AT$2)+ Model!$AV$439*AVERAGE('Assumptions (NG)'!$AR$3:$AT3))/10^9,0)</f>
        <v>0</v>
      </c>
      <c r="BD541" s="219">
        <f>IF(Model!AE$1&lt;='Assumptions (NG)'!$V$12,PPMT('Assumptions (NG)'!$V$9,Model!AE$1,'Assumptions (NG)'!$V$12,'Assumptions (NG)'!$V$7*Model!$AV$438*AVERAGE('Assumptions (NG)'!$AR$2:$AT$2)+ Model!$AV$439*AVERAGE('Assumptions (NG)'!$AR$3:$AT3))/10^9,0)</f>
        <v>0</v>
      </c>
      <c r="BE541" s="219">
        <f>IF(Model!AF$1&lt;='Assumptions (NG)'!$V$12,PPMT('Assumptions (NG)'!$V$9,Model!AF$1,'Assumptions (NG)'!$V$12,'Assumptions (NG)'!$V$7*Model!$AV$438*AVERAGE('Assumptions (NG)'!$AR$2:$AT$2)+ Model!$AV$439*AVERAGE('Assumptions (NG)'!$AR$3:$AT3))/10^9,0)</f>
        <v>0</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-0.0001608633101</v>
      </c>
      <c r="AX542" s="219">
        <f>IF(Model!X$1&lt;='Assumptions (NG)'!$V$12,PPMT('Assumptions (NG)'!$V$9,Model!X$1,'Assumptions (NG)'!$V$12,'Assumptions (NG)'!$V$7*Model!$AW$438*AVERAGE('Assumptions (NG)'!$AS$2:$AU$2)+ Model!$AW$439*AVERAGE('Assumptions (NG)'!$AS$3:$AU3))/10^9,0)</f>
        <v>-0.0001729280584</v>
      </c>
      <c r="AY542" s="219">
        <f>IF(Model!Y$1&lt;='Assumptions (NG)'!$V$12,PPMT('Assumptions (NG)'!$V$9,Model!Y$1,'Assumptions (NG)'!$V$12,'Assumptions (NG)'!$V$7*Model!$AW$438*AVERAGE('Assumptions (NG)'!$AS$2:$AU$2)+ Model!$AW$439*AVERAGE('Assumptions (NG)'!$AS$3:$AU3))/10^9,0)</f>
        <v>-0.0001858976628</v>
      </c>
      <c r="AZ542" s="219">
        <f>IF(Model!Z$1&lt;='Assumptions (NG)'!$V$12,PPMT('Assumptions (NG)'!$V$9,Model!Z$1,'Assumptions (NG)'!$V$12,'Assumptions (NG)'!$V$7*Model!$AW$438*AVERAGE('Assumptions (NG)'!$AS$2:$AU$2)+ Model!$AW$439*AVERAGE('Assumptions (NG)'!$AS$3:$AU3))/10^9,0)</f>
        <v>-0.0001998399875</v>
      </c>
      <c r="BA542" s="219">
        <f>IF(Model!AA$1&lt;='Assumptions (NG)'!$V$12,PPMT('Assumptions (NG)'!$V$9,Model!AA$1,'Assumptions (NG)'!$V$12,'Assumptions (NG)'!$V$7*Model!$AW$438*AVERAGE('Assumptions (NG)'!$AS$2:$AU$2)+ Model!$AW$439*AVERAGE('Assumptions (NG)'!$AS$3:$AU3))/10^9,0)</f>
        <v>-0.0002148279865</v>
      </c>
      <c r="BB542" s="219">
        <f>IF(Model!AB$1&lt;='Assumptions (NG)'!$V$12,PPMT('Assumptions (NG)'!$V$9,Model!AB$1,'Assumptions (NG)'!$V$12,'Assumptions (NG)'!$V$7*Model!$AW$438*AVERAGE('Assumptions (NG)'!$AS$2:$AU$2)+ Model!$AW$439*AVERAGE('Assumptions (NG)'!$AS$3:$AU3))/10^9,0)</f>
        <v>-0.0002309400855</v>
      </c>
      <c r="BC542" s="219">
        <f>IF(Model!AC$1&lt;='Assumptions (NG)'!$V$12,PPMT('Assumptions (NG)'!$V$9,Model!AC$1,'Assumptions (NG)'!$V$12,'Assumptions (NG)'!$V$7*Model!$AW$438*AVERAGE('Assumptions (NG)'!$AS$2:$AU$2)+ Model!$AW$439*AVERAGE('Assumptions (NG)'!$AS$3:$AU3))/10^9,0)</f>
        <v>-0.0002482605919</v>
      </c>
      <c r="BD542" s="219">
        <f>IF(Model!AD$1&lt;='Assumptions (NG)'!$V$12,PPMT('Assumptions (NG)'!$V$9,Model!AD$1,'Assumptions (NG)'!$V$12,'Assumptions (NG)'!$V$7*Model!$AW$438*AVERAGE('Assumptions (NG)'!$AS$2:$AU$2)+ Model!$AW$439*AVERAGE('Assumptions (NG)'!$AS$3:$AU3))/10^9,0)</f>
        <v>-0.0002668801363</v>
      </c>
      <c r="BE542" s="219">
        <f>IF(Model!AE$1&lt;='Assumptions (NG)'!$V$12,PPMT('Assumptions (NG)'!$V$9,Model!AE$1,'Assumptions (NG)'!$V$12,'Assumptions (NG)'!$V$7*Model!$AW$438*AVERAGE('Assumptions (NG)'!$AS$2:$AU$2)+ Model!$AW$439*AVERAGE('Assumptions (NG)'!$AS$3:$AU3))/10^9,0)</f>
        <v>-0.0002868961466</v>
      </c>
      <c r="BF542" s="219">
        <f>IF(Model!AF$1&lt;='Assumptions (NG)'!$V$12,PPMT('Assumptions (NG)'!$V$9,Model!AF$1,'Assumptions (NG)'!$V$12,'Assumptions (NG)'!$V$7*Model!$AW$438*AVERAGE('Assumptions (NG)'!$AS$2:$AU$2)+ Model!$AW$439*AVERAGE('Assumptions (NG)'!$AS$3:$AU3))/10^9,0)</f>
        <v>-0.0003084133575</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v>
      </c>
      <c r="AY543" s="219">
        <f>IF(Model!X$1&lt;='Assumptions (NG)'!$V$12,PPMT('Assumptions (NG)'!$V$9,Model!X$1,'Assumptions (NG)'!$V$12,'Assumptions (NG)'!$V$7*Model!$AX$438*AVERAGE('Assumptions (NG)'!$AT$2:$AV$2)+ Model!$AX$439*AVERAGE('Assumptions (NG)'!$AT$3:$AV3))/10^9,0)</f>
        <v>0</v>
      </c>
      <c r="AZ543" s="219">
        <f>IF(Model!Y$1&lt;='Assumptions (NG)'!$V$12,PPMT('Assumptions (NG)'!$V$9,Model!Y$1,'Assumptions (NG)'!$V$12,'Assumptions (NG)'!$V$7*Model!$AX$438*AVERAGE('Assumptions (NG)'!$AT$2:$AV$2)+ Model!$AX$439*AVERAGE('Assumptions (NG)'!$AT$3:$AV3))/10^9,0)</f>
        <v>0</v>
      </c>
      <c r="BA543" s="219">
        <f>IF(Model!Z$1&lt;='Assumptions (NG)'!$V$12,PPMT('Assumptions (NG)'!$V$9,Model!Z$1,'Assumptions (NG)'!$V$12,'Assumptions (NG)'!$V$7*Model!$AX$438*AVERAGE('Assumptions (NG)'!$AT$2:$AV$2)+ Model!$AX$439*AVERAGE('Assumptions (NG)'!$AT$3:$AV3))/10^9,0)</f>
        <v>0</v>
      </c>
      <c r="BB543" s="219">
        <f>IF(Model!AA$1&lt;='Assumptions (NG)'!$V$12,PPMT('Assumptions (NG)'!$V$9,Model!AA$1,'Assumptions (NG)'!$V$12,'Assumptions (NG)'!$V$7*Model!$AX$438*AVERAGE('Assumptions (NG)'!$AT$2:$AV$2)+ Model!$AX$439*AVERAGE('Assumptions (NG)'!$AT$3:$AV3))/10^9,0)</f>
        <v>0</v>
      </c>
      <c r="BC543" s="219">
        <f>IF(Model!AB$1&lt;='Assumptions (NG)'!$V$12,PPMT('Assumptions (NG)'!$V$9,Model!AB$1,'Assumptions (NG)'!$V$12,'Assumptions (NG)'!$V$7*Model!$AX$438*AVERAGE('Assumptions (NG)'!$AT$2:$AV$2)+ Model!$AX$439*AVERAGE('Assumptions (NG)'!$AT$3:$AV3))/10^9,0)</f>
        <v>0</v>
      </c>
      <c r="BD543" s="219">
        <f>IF(Model!AC$1&lt;='Assumptions (NG)'!$V$12,PPMT('Assumptions (NG)'!$V$9,Model!AC$1,'Assumptions (NG)'!$V$12,'Assumptions (NG)'!$V$7*Model!$AX$438*AVERAGE('Assumptions (NG)'!$AT$2:$AV$2)+ Model!$AX$439*AVERAGE('Assumptions (NG)'!$AT$3:$AV3))/10^9,0)</f>
        <v>0</v>
      </c>
      <c r="BE543" s="219">
        <f>IF(Model!AD$1&lt;='Assumptions (NG)'!$V$12,PPMT('Assumptions (NG)'!$V$9,Model!AD$1,'Assumptions (NG)'!$V$12,'Assumptions (NG)'!$V$7*Model!$AX$438*AVERAGE('Assumptions (NG)'!$AT$2:$AV$2)+ Model!$AX$439*AVERAGE('Assumptions (NG)'!$AT$3:$AV3))/10^9,0)</f>
        <v>0</v>
      </c>
      <c r="BF543" s="219">
        <f>IF(Model!AE$1&lt;='Assumptions (NG)'!$V$12,PPMT('Assumptions (NG)'!$V$9,Model!AE$1,'Assumptions (NG)'!$V$12,'Assumptions (NG)'!$V$7*Model!$AX$438*AVERAGE('Assumptions (NG)'!$AT$2:$AV$2)+ Model!$AX$439*AVERAGE('Assumptions (NG)'!$AT$3:$AV3))/10^9,0)</f>
        <v>0</v>
      </c>
      <c r="BG543" s="219">
        <f>IF(Model!AF$1&lt;='Assumptions (NG)'!$V$12,PPMT('Assumptions (NG)'!$V$9,Model!AF$1,'Assumptions (NG)'!$V$12,'Assumptions (NG)'!$V$7*Model!$AX$438*AVERAGE('Assumptions (NG)'!$AT$2:$AV$2)+ Model!$AX$439*AVERAGE('Assumptions (NG)'!$AT$3:$AV3))/10^9,0)</f>
        <v>0</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-0.02015238309</v>
      </c>
      <c r="AZ544" s="219">
        <f>IF(Model!X$1&lt;='Assumptions (NG)'!$V$12,PPMT('Assumptions (NG)'!$V$9,Model!X$1,'Assumptions (NG)'!$V$12,'Assumptions (NG)'!$V$7*Model!$AY$438*AVERAGE('Assumptions (NG)'!$AU$2:$AW$2)+ Model!$AY$439*AVERAGE('Assumptions (NG)'!$AU$3:$AW3))/10^9,0)</f>
        <v>-0.02166381182</v>
      </c>
      <c r="BA544" s="219">
        <f>IF(Model!Y$1&lt;='Assumptions (NG)'!$V$12,PPMT('Assumptions (NG)'!$V$9,Model!Y$1,'Assumptions (NG)'!$V$12,'Assumptions (NG)'!$V$7*Model!$AY$438*AVERAGE('Assumptions (NG)'!$AU$2:$AW$2)+ Model!$AY$439*AVERAGE('Assumptions (NG)'!$AU$3:$AW3))/10^9,0)</f>
        <v>-0.0232885977</v>
      </c>
      <c r="BB544" s="219">
        <f>IF(Model!Z$1&lt;='Assumptions (NG)'!$V$12,PPMT('Assumptions (NG)'!$V$9,Model!Z$1,'Assumptions (NG)'!$V$12,'Assumptions (NG)'!$V$7*Model!$AY$438*AVERAGE('Assumptions (NG)'!$AU$2:$AW$2)+ Model!$AY$439*AVERAGE('Assumptions (NG)'!$AU$3:$AW3))/10^9,0)</f>
        <v>-0.02503524253</v>
      </c>
      <c r="BC544" s="219">
        <f>IF(Model!AA$1&lt;='Assumptions (NG)'!$V$12,PPMT('Assumptions (NG)'!$V$9,Model!AA$1,'Assumptions (NG)'!$V$12,'Assumptions (NG)'!$V$7*Model!$AY$438*AVERAGE('Assumptions (NG)'!$AU$2:$AW$2)+ Model!$AY$439*AVERAGE('Assumptions (NG)'!$AU$3:$AW3))/10^9,0)</f>
        <v>-0.02691288572</v>
      </c>
      <c r="BD544" s="219">
        <f>IF(Model!AB$1&lt;='Assumptions (NG)'!$V$12,PPMT('Assumptions (NG)'!$V$9,Model!AB$1,'Assumptions (NG)'!$V$12,'Assumptions (NG)'!$V$7*Model!$AY$438*AVERAGE('Assumptions (NG)'!$AU$2:$AW$2)+ Model!$AY$439*AVERAGE('Assumptions (NG)'!$AU$3:$AW3))/10^9,0)</f>
        <v>-0.02893135215</v>
      </c>
      <c r="BE544" s="219">
        <f>IF(Model!AC$1&lt;='Assumptions (NG)'!$V$12,PPMT('Assumptions (NG)'!$V$9,Model!AC$1,'Assumptions (NG)'!$V$12,'Assumptions (NG)'!$V$7*Model!$AY$438*AVERAGE('Assumptions (NG)'!$AU$2:$AW$2)+ Model!$AY$439*AVERAGE('Assumptions (NG)'!$AU$3:$AW3))/10^9,0)</f>
        <v>-0.03110120356</v>
      </c>
      <c r="BF544" s="219">
        <f>IF(Model!AD$1&lt;='Assumptions (NG)'!$V$12,PPMT('Assumptions (NG)'!$V$9,Model!AD$1,'Assumptions (NG)'!$V$12,'Assumptions (NG)'!$V$7*Model!$AY$438*AVERAGE('Assumptions (NG)'!$AU$2:$AW$2)+ Model!$AY$439*AVERAGE('Assumptions (NG)'!$AU$3:$AW3))/10^9,0)</f>
        <v>-0.03343379383</v>
      </c>
      <c r="BG544" s="219">
        <f>IF(Model!AE$1&lt;='Assumptions (NG)'!$V$12,PPMT('Assumptions (NG)'!$V$9,Model!AE$1,'Assumptions (NG)'!$V$12,'Assumptions (NG)'!$V$7*Model!$AY$438*AVERAGE('Assumptions (NG)'!$AU$2:$AW$2)+ Model!$AY$439*AVERAGE('Assumptions (NG)'!$AU$3:$AW3))/10^9,0)</f>
        <v>-0.03594132837</v>
      </c>
      <c r="BH544" s="219">
        <f>IF(Model!AF$1&lt;='Assumptions (NG)'!$V$12,PPMT('Assumptions (NG)'!$V$9,Model!AF$1,'Assumptions (NG)'!$V$12,'Assumptions (NG)'!$V$7*Model!$AY$438*AVERAGE('Assumptions (NG)'!$AU$2:$AW$2)+ Model!$AY$439*AVERAGE('Assumptions (NG)'!$AU$3:$AW3))/10^9,0)</f>
        <v>-0.03863692799</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v>
      </c>
      <c r="BA545" s="219">
        <f>IF(Model!X$1&lt;='Assumptions (NG)'!$V$12,PPMT('Assumptions (NG)'!$V$9,Model!X$1,'Assumptions (NG)'!$V$12,'Assumptions (NG)'!$V$7*Model!$AZ$438*AVERAGE('Assumptions (NG)'!$AV$2:$AX$2)+ Model!$AZ$439*AVERAGE('Assumptions (NG)'!$AV$3:$AX3))/10^9,0)</f>
        <v>0</v>
      </c>
      <c r="BB545" s="219">
        <f>IF(Model!Y$1&lt;='Assumptions (NG)'!$V$12,PPMT('Assumptions (NG)'!$V$9,Model!Y$1,'Assumptions (NG)'!$V$12,'Assumptions (NG)'!$V$7*Model!$AZ$438*AVERAGE('Assumptions (NG)'!$AV$2:$AX$2)+ Model!$AZ$439*AVERAGE('Assumptions (NG)'!$AV$3:$AX3))/10^9,0)</f>
        <v>0</v>
      </c>
      <c r="BC545" s="219">
        <f>IF(Model!Z$1&lt;='Assumptions (NG)'!$V$12,PPMT('Assumptions (NG)'!$V$9,Model!Z$1,'Assumptions (NG)'!$V$12,'Assumptions (NG)'!$V$7*Model!$AZ$438*AVERAGE('Assumptions (NG)'!$AV$2:$AX$2)+ Model!$AZ$439*AVERAGE('Assumptions (NG)'!$AV$3:$AX3))/10^9,0)</f>
        <v>0</v>
      </c>
      <c r="BD545" s="219">
        <f>IF(Model!AA$1&lt;='Assumptions (NG)'!$V$12,PPMT('Assumptions (NG)'!$V$9,Model!AA$1,'Assumptions (NG)'!$V$12,'Assumptions (NG)'!$V$7*Model!$AZ$438*AVERAGE('Assumptions (NG)'!$AV$2:$AX$2)+ Model!$AZ$439*AVERAGE('Assumptions (NG)'!$AV$3:$AX3))/10^9,0)</f>
        <v>0</v>
      </c>
      <c r="BE545" s="219">
        <f>IF(Model!AB$1&lt;='Assumptions (NG)'!$V$12,PPMT('Assumptions (NG)'!$V$9,Model!AB$1,'Assumptions (NG)'!$V$12,'Assumptions (NG)'!$V$7*Model!$AZ$438*AVERAGE('Assumptions (NG)'!$AV$2:$AX$2)+ Model!$AZ$439*AVERAGE('Assumptions (NG)'!$AV$3:$AX3))/10^9,0)</f>
        <v>0</v>
      </c>
      <c r="BF545" s="219">
        <f>IF(Model!AC$1&lt;='Assumptions (NG)'!$V$12,PPMT('Assumptions (NG)'!$V$9,Model!AC$1,'Assumptions (NG)'!$V$12,'Assumptions (NG)'!$V$7*Model!$AZ$438*AVERAGE('Assumptions (NG)'!$AV$2:$AX$2)+ Model!$AZ$439*AVERAGE('Assumptions (NG)'!$AV$3:$AX3))/10^9,0)</f>
        <v>0</v>
      </c>
      <c r="BG545" s="219">
        <f>IF(Model!AD$1&lt;='Assumptions (NG)'!$V$12,PPMT('Assumptions (NG)'!$V$9,Model!AD$1,'Assumptions (NG)'!$V$12,'Assumptions (NG)'!$V$7*Model!$AZ$438*AVERAGE('Assumptions (NG)'!$AV$2:$AX$2)+ Model!$AZ$439*AVERAGE('Assumptions (NG)'!$AV$3:$AX3))/10^9,0)</f>
        <v>0</v>
      </c>
      <c r="BH545" s="219">
        <f>IF(Model!AE$1&lt;='Assumptions (NG)'!$V$12,PPMT('Assumptions (NG)'!$V$9,Model!AE$1,'Assumptions (NG)'!$V$12,'Assumptions (NG)'!$V$7*Model!$AZ$438*AVERAGE('Assumptions (NG)'!$AV$2:$AX$2)+ Model!$AZ$439*AVERAGE('Assumptions (NG)'!$AV$3:$AX3))/10^9,0)</f>
        <v>0</v>
      </c>
      <c r="BI545" s="219">
        <f>IF(Model!AF$1&lt;='Assumptions (NG)'!$V$12,PPMT('Assumptions (NG)'!$V$9,Model!AF$1,'Assumptions (NG)'!$V$12,'Assumptions (NG)'!$V$7*Model!$AZ$438*AVERAGE('Assumptions (NG)'!$AV$2:$AX$2)+ Model!$AZ$439*AVERAGE('Assumptions (NG)'!$AV$3:$AX3))/10^9,0)</f>
        <v>0</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-0.01243329586</v>
      </c>
      <c r="BB546" s="219">
        <f>IF(Model!X$1&lt;='Assumptions (NG)'!$V$12,PPMT('Assumptions (NG)'!$V$9,Model!X$1,'Assumptions (NG)'!$V$12,'Assumptions (NG)'!$V$7*Model!$BA$438*AVERAGE('Assumptions (NG)'!$AW$2:$AY$2)+ Model!$BA$439*AVERAGE('Assumptions (NG)'!$AW$3:$AY3))/10^9,0)</f>
        <v>-0.01336579305</v>
      </c>
      <c r="BC546" s="219">
        <f>IF(Model!Y$1&lt;='Assumptions (NG)'!$V$12,PPMT('Assumptions (NG)'!$V$9,Model!Y$1,'Assumptions (NG)'!$V$12,'Assumptions (NG)'!$V$7*Model!$BA$438*AVERAGE('Assumptions (NG)'!$AW$2:$AY$2)+ Model!$BA$439*AVERAGE('Assumptions (NG)'!$AW$3:$AY3))/10^9,0)</f>
        <v>-0.01436822753</v>
      </c>
      <c r="BD546" s="219">
        <f>IF(Model!Z$1&lt;='Assumptions (NG)'!$V$12,PPMT('Assumptions (NG)'!$V$9,Model!Z$1,'Assumptions (NG)'!$V$12,'Assumptions (NG)'!$V$7*Model!$BA$438*AVERAGE('Assumptions (NG)'!$AW$2:$AY$2)+ Model!$BA$439*AVERAGE('Assumptions (NG)'!$AW$3:$AY3))/10^9,0)</f>
        <v>-0.0154458446</v>
      </c>
      <c r="BE546" s="219">
        <f>IF(Model!AA$1&lt;='Assumptions (NG)'!$V$12,PPMT('Assumptions (NG)'!$V$9,Model!AA$1,'Assumptions (NG)'!$V$12,'Assumptions (NG)'!$V$7*Model!$BA$438*AVERAGE('Assumptions (NG)'!$AW$2:$AY$2)+ Model!$BA$439*AVERAGE('Assumptions (NG)'!$AW$3:$AY3))/10^9,0)</f>
        <v>-0.01660428294</v>
      </c>
      <c r="BF546" s="219">
        <f>IF(Model!AB$1&lt;='Assumptions (NG)'!$V$12,PPMT('Assumptions (NG)'!$V$9,Model!AB$1,'Assumptions (NG)'!$V$12,'Assumptions (NG)'!$V$7*Model!$BA$438*AVERAGE('Assumptions (NG)'!$AW$2:$AY$2)+ Model!$BA$439*AVERAGE('Assumptions (NG)'!$AW$3:$AY3))/10^9,0)</f>
        <v>-0.01784960416</v>
      </c>
      <c r="BG546" s="219">
        <f>IF(Model!AC$1&lt;='Assumptions (NG)'!$V$12,PPMT('Assumptions (NG)'!$V$9,Model!AC$1,'Assumptions (NG)'!$V$12,'Assumptions (NG)'!$V$7*Model!$BA$438*AVERAGE('Assumptions (NG)'!$AW$2:$AY$2)+ Model!$BA$439*AVERAGE('Assumptions (NG)'!$AW$3:$AY3))/10^9,0)</f>
        <v>-0.01918832448</v>
      </c>
      <c r="BH546" s="219">
        <f>IF(Model!AD$1&lt;='Assumptions (NG)'!$V$12,PPMT('Assumptions (NG)'!$V$9,Model!AD$1,'Assumptions (NG)'!$V$12,'Assumptions (NG)'!$V$7*Model!$BA$438*AVERAGE('Assumptions (NG)'!$AW$2:$AY$2)+ Model!$BA$439*AVERAGE('Assumptions (NG)'!$AW$3:$AY3))/10^9,0)</f>
        <v>-0.02062744881</v>
      </c>
      <c r="BI546" s="219">
        <f>IF(Model!AE$1&lt;='Assumptions (NG)'!$V$12,PPMT('Assumptions (NG)'!$V$9,Model!AE$1,'Assumptions (NG)'!$V$12,'Assumptions (NG)'!$V$7*Model!$BA$438*AVERAGE('Assumptions (NG)'!$AW$2:$AY$2)+ Model!$BA$439*AVERAGE('Assumptions (NG)'!$AW$3:$AY3))/10^9,0)</f>
        <v>-0.02217450747</v>
      </c>
      <c r="BJ546" s="219">
        <f>IF(Model!AF$1&lt;='Assumptions (NG)'!$V$12,PPMT('Assumptions (NG)'!$V$9,Model!AF$1,'Assumptions (NG)'!$V$12,'Assumptions (NG)'!$V$7*Model!$BA$438*AVERAGE('Assumptions (NG)'!$AW$2:$AY$2)+ Model!$BA$439*AVERAGE('Assumptions (NG)'!$AW$3:$AY3))/10^9,0)</f>
        <v>-0.02383759553</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-0.003519530317</v>
      </c>
      <c r="D547" s="177">
        <f t="array" ref="D547">SUM(IF(ISERROR(D548:D598),"",D548:D598))</f>
        <v>-0.06363760414</v>
      </c>
      <c r="E547" s="177">
        <f t="array" ref="E547">SUM(IF(ISERROR(E548:E598),"",E548:E598))</f>
        <v>-0.1917097123</v>
      </c>
      <c r="F547" s="177">
        <f t="array" ref="F547">SUM(IF(ISERROR(F548:F598),"",F548:F598))</f>
        <v>-0.3493136247</v>
      </c>
      <c r="G547" s="177">
        <f t="array" ref="G547">SUM(IF(ISERROR(G548:G598),"",G548:G598))</f>
        <v>-0.3719756939</v>
      </c>
      <c r="H547" s="177">
        <f t="array" ref="H547">SUM(IF(ISERROR(H548:H598),"",H548:H598))</f>
        <v>-0.365138471</v>
      </c>
      <c r="I547" s="177">
        <f t="array" ref="I547">SUM(IF(ISERROR(I548:I598),"",I548:I598))</f>
        <v>-0.3651040541</v>
      </c>
      <c r="J547" s="177">
        <f t="array" ref="J547">SUM(IF(ISERROR(J548:J598),"",J548:J598))</f>
        <v>-0.3265077719</v>
      </c>
      <c r="K547" s="177">
        <f t="array" ref="K547">SUM(IF(ISERROR(K548:K598),"",K548:K598))</f>
        <v>-0.3164844597</v>
      </c>
      <c r="L547" s="177">
        <f t="array" ref="L547">SUM(IF(ISERROR(L548:L598),"",L548:L598))</f>
        <v>-0.3900114206</v>
      </c>
      <c r="M547" s="177">
        <f t="array" ref="M547">SUM(IF(ISERROR(M548:M598),"",M548:M598))</f>
        <v>-0.3233759575</v>
      </c>
      <c r="N547" s="177">
        <f t="array" ref="N547">SUM(IF(ISERROR(N548:N598),"",N548:N598))</f>
        <v>-0.2693755038</v>
      </c>
      <c r="O547" s="177">
        <f t="array" ref="O547">SUM(IF(ISERROR(O548:O598),"",O548:O598))</f>
        <v>-0.2042464448</v>
      </c>
      <c r="P547" s="177">
        <f t="array" ref="P547">SUM(IF(ISERROR(P548:P598),"",P548:P598))</f>
        <v>-0.1529867714</v>
      </c>
      <c r="Q547" s="177">
        <f t="array" ref="Q547">SUM(IF(ISERROR(Q548:Q598),"",Q548:Q598))</f>
        <v>-0.1188186406</v>
      </c>
      <c r="R547" s="177">
        <f t="array" ref="R547">SUM(IF(ISERROR(R548:R598),"",R548:R598))</f>
        <v>-0.09040999685</v>
      </c>
      <c r="S547" s="177">
        <f t="array" ref="S547">SUM(IF(ISERROR(S548:S598),"",S548:S598))</f>
        <v>-0.06226977707</v>
      </c>
      <c r="T547" s="177">
        <f t="array" ref="T547">SUM(IF(ISERROR(T548:T598),"",T548:T598))</f>
        <v>-0.03746287217</v>
      </c>
      <c r="U547" s="177">
        <f t="array" ref="U547">SUM(IF(ISERROR(U548:U598),"",U548:U598))</f>
        <v>-0.01141482533</v>
      </c>
      <c r="V547" s="177">
        <f t="array" ref="V547">SUM(IF(ISERROR(V548:V598),"",V548:V598))</f>
        <v>-0.008449585979</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-0.05561455479</v>
      </c>
      <c r="AG547" s="177">
        <f t="array" ref="AG547">SUM(IF(ISERROR(AG548:AG598),"",AG548:AG598))</f>
        <v>-0.0375455521</v>
      </c>
      <c r="AH547" s="177">
        <f t="array" ref="AH547">SUM(IF(ISERROR(AH548:AH598),"",AH548:AH598))</f>
        <v>-0.01812137421</v>
      </c>
      <c r="AI547" s="177">
        <f t="array" ref="AI547">SUM(IF(ISERROR(AI548:AI598),"",AI548:AI598))</f>
        <v>-0.01235892777</v>
      </c>
      <c r="AJ547" s="177">
        <f t="array" ref="AJ547">SUM(IF(ISERROR(AJ548:AJ598),"",AJ548:AJ598))</f>
        <v>-0.008482234455</v>
      </c>
      <c r="AK547" s="177">
        <f t="array" ref="AK547">SUM(IF(ISERROR(AK548:AK598),"",AK548:AK598))</f>
        <v>-0.006043851551</v>
      </c>
      <c r="AL547" s="177">
        <f t="array" ref="AL547">SUM(IF(ISERROR(AL548:AL598),"",AL548:AL598))</f>
        <v>-0.004131469518</v>
      </c>
      <c r="AM547" s="177">
        <f t="array" ref="AM547">SUM(IF(ISERROR(AM548:AM598),"",AM548:AM598))</f>
        <v>-0.002884726937</v>
      </c>
      <c r="AN547" s="177">
        <f t="array" ref="AN547">SUM(IF(ISERROR(AN548:AN598),"",AN548:AN598))</f>
        <v>-0.001991795403</v>
      </c>
      <c r="AO547" s="177">
        <f t="array" ref="AO547">SUM(IF(ISERROR(AO548:AO598),"",AO548:AO598))</f>
        <v>-0.0620152349</v>
      </c>
      <c r="AP547" s="177">
        <f t="array" ref="AP547">SUM(IF(ISERROR(AP548:AP598),"",AP548:AP598))</f>
        <v>-0.3762965561</v>
      </c>
      <c r="AQ547" s="177">
        <f t="array" ref="AQ547">SUM(IF(ISERROR(AQ548:AQ598),"",AQ548:AQ598))</f>
        <v>-0.4340931052</v>
      </c>
      <c r="AR547" s="177">
        <f t="array" ref="AR547">SUM(IF(ISERROR(AR548:AR598),"",AR548:AR598))</f>
        <v>-0.4355745778</v>
      </c>
      <c r="AS547" s="177">
        <f t="array" ref="AS547">SUM(IF(ISERROR(AS548:AS598),"",AS548:AS598))</f>
        <v>-0.4533709743</v>
      </c>
      <c r="AT547" s="177">
        <f t="array" ref="AT547">SUM(IF(ISERROR(AT548:AT598),"",AT548:AT598))</f>
        <v>-0.4056861591</v>
      </c>
      <c r="AU547" s="177">
        <f t="array" ref="AU547">SUM(IF(ISERROR(AU548:AU598),"",AU548:AU598))</f>
        <v>-0.3822258032</v>
      </c>
      <c r="AV547" s="177">
        <f t="array" ref="AV547">SUM(IF(ISERROR(AV548:AV598),"",AV548:AV598))</f>
        <v>-0.3251549119</v>
      </c>
      <c r="AW547" s="177">
        <f t="array" ref="AW547">SUM(IF(ISERROR(AW548:AW598),"",AW548:AW598))</f>
        <v>-0.2639146465</v>
      </c>
      <c r="AX547" s="177">
        <f t="array" ref="AX547">SUM(IF(ISERROR(AX548:AX598),"",AX548:AX598))</f>
        <v>-0.1979542556</v>
      </c>
      <c r="AY547" s="177">
        <f t="array" ref="AY547">SUM(IF(ISERROR(AY548:AY598),"",AY548:AY598))</f>
        <v>-0.1409453399</v>
      </c>
      <c r="AZ547" s="177">
        <f t="array" ref="AZ547">SUM(IF(ISERROR(AZ548:AZ598),"",AZ548:AZ598))</f>
        <v>-0.07262184908</v>
      </c>
      <c r="BA547" s="177">
        <f t="array" ref="BA547">SUM(IF(ISERROR(BA548:BA598),"",BA548:BA598))</f>
        <v>-0.05431367532</v>
      </c>
      <c r="BB547" s="177">
        <f t="array" ref="BB547">SUM(IF(ISERROR(BB548:BB598),"",BB548:BB598))</f>
        <v>-0.03719498824</v>
      </c>
      <c r="BC547" s="177">
        <f t="array" ref="BC547">SUM(IF(ISERROR(BC548:BC598),"",BC548:BC598))</f>
        <v>-0.0241478612</v>
      </c>
      <c r="BD547" s="177">
        <f t="array" ref="BD547">SUM(IF(ISERROR(BD548:BD598),"",BD548:BD598))</f>
        <v>-0.0186185442</v>
      </c>
      <c r="BE547" s="177">
        <f t="array" ref="BE547">SUM(IF(ISERROR(BE548:BE598),"",BE548:BE598))</f>
        <v>-0.01267452842</v>
      </c>
      <c r="BF547" s="177">
        <f t="array" ref="BF547">SUM(IF(ISERROR(BF548:BF598),"",BF548:BF598))</f>
        <v>-0.01033489977</v>
      </c>
      <c r="BG547" s="177">
        <f t="array" ref="BG547">SUM(IF(ISERROR(BG548:BG598),"",BG548:BG598))</f>
        <v>-0.007819798967</v>
      </c>
      <c r="BH547" s="177">
        <f t="array" ref="BH547">SUM(IF(ISERROR(BH548:BH598),"",BH548:BH598))</f>
        <v>-0.005132228391</v>
      </c>
      <c r="BI547" s="177">
        <f t="array" ref="BI547">SUM(IF(ISERROR(BI548:BI598),"",BI548:BI598))</f>
        <v>-0.002243090022</v>
      </c>
      <c r="BJ547" s="177">
        <f t="array" ref="BJ547">SUM(IF(ISERROR(BJ548:BJ598),"",BJ548:BJ598))</f>
        <v>-0.001162082782</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-0.003519530317</v>
      </c>
      <c r="D548" s="177">
        <f>IF(and($C$438&gt;0,Model!X$1&lt;='Assumptions (NG)'!$V$12),IPMT('Assumptions (NG)'!$V$9,Model!X$1,'Assumptions (NG)'!$V$12,'Assumptions (NG)'!$V$7*(Model!$C$438*'Assumptions (NG)'!$B$2)/10^9),0)+IF(and($C$439&gt;0,Model!X$1&lt;='Assumptions (NG)'!$V$12),IPMT('Assumptions (NG)'!$V$9,Model!X$1,'Assumptions (NG)'!$V$12,'Assumptions (NG)'!$V$7*(Model!$C$439*'Assumptions (NG)'!$B$3)/10^9),0)</f>
        <v>-0.003270749053</v>
      </c>
      <c r="E548" s="177">
        <f>IF(and($C$438&gt;0,Model!Y$1&lt;='Assumptions (NG)'!$V$12),IPMT('Assumptions (NG)'!$V$9,Model!Y$1,'Assumptions (NG)'!$V$12,'Assumptions (NG)'!$V$7*(Model!$C$438*'Assumptions (NG)'!$B$2)/10^9),0)+IF(and($C$439&gt;0,Model!Y$1&lt;='Assumptions (NG)'!$V$12),IPMT('Assumptions (NG)'!$V$9,Model!Y$1,'Assumptions (NG)'!$V$12,'Assumptions (NG)'!$V$7*(Model!$C$439*'Assumptions (NG)'!$B$3)/10^9),0)</f>
        <v>-0.003003309193</v>
      </c>
      <c r="F548" s="177">
        <f>IF(and($C$438&gt;0,Model!Z$1&lt;='Assumptions (NG)'!$V$12),IPMT('Assumptions (NG)'!$V$9,Model!Z$1,'Assumptions (NG)'!$V$12,'Assumptions (NG)'!$V$7*(Model!$C$438*'Assumptions (NG)'!$B$2)/10^9),0)+IF(and($C$439&gt;0,Model!Z$1&lt;='Assumptions (NG)'!$V$12),IPMT('Assumptions (NG)'!$V$9,Model!Z$1,'Assumptions (NG)'!$V$12,'Assumptions (NG)'!$V$7*(Model!$C$439*'Assumptions (NG)'!$B$3)/10^9),0)</f>
        <v>-0.002715811344</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-0.002406751157</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-0.002074511455</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-0.001717353776</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-0.001333409271</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-0.0009206689278</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-0.000476973059</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-0.06036685509</v>
      </c>
      <c r="E549" s="177">
        <f>IF(and($D$438&gt;0,Model!X$1&lt;='Assumptions (NG)'!$V$12),IPMT('Assumptions (NG)'!$V$9,Model!X$1,'Assumptions (NG)'!$V$12,'Assumptions (NG)'!$V$7*(Model!$D$438*'Assumptions (NG)'!$B$2)/10^9),0)+IF(and($D$439&gt;0,Model!X$1&lt;='Assumptions (NG)'!$V$12),IPMT('Assumptions (NG)'!$V$9,Model!X$1,'Assumptions (NG)'!$V$12,'Assumptions (NG)'!$V$7*(Model!$D$439*'Assumptions (NG)'!$B$3)/10^9),0)</f>
        <v>-0.05609976795</v>
      </c>
      <c r="F549" s="177">
        <f>IF(and($D$438&gt;0,Model!Y$1&lt;='Assumptions (NG)'!$V$12),IPMT('Assumptions (NG)'!$V$9,Model!Y$1,'Assumptions (NG)'!$V$12,'Assumptions (NG)'!$V$7*(Model!$D$438*'Assumptions (NG)'!$B$2)/10^9),0)+IF(and($D$439&gt;0,Model!Y$1&lt;='Assumptions (NG)'!$V$12),IPMT('Assumptions (NG)'!$V$9,Model!Y$1,'Assumptions (NG)'!$V$12,'Assumptions (NG)'!$V$7*(Model!$D$439*'Assumptions (NG)'!$B$3)/10^9),0)</f>
        <v>-0.05151264928</v>
      </c>
      <c r="G549" s="177">
        <f>IF(and($D$438&gt;0,Model!Z$1&lt;='Assumptions (NG)'!$V$12),IPMT('Assumptions (NG)'!$V$9,Model!Z$1,'Assumptions (NG)'!$V$12,'Assumptions (NG)'!$V$7*(Model!$D$438*'Assumptions (NG)'!$B$2)/10^9),0)+IF(and($D$439&gt;0,Model!Z$1&lt;='Assumptions (NG)'!$V$12),IPMT('Assumptions (NG)'!$V$9,Model!Z$1,'Assumptions (NG)'!$V$12,'Assumptions (NG)'!$V$7*(Model!$D$439*'Assumptions (NG)'!$B$3)/10^9),0)</f>
        <v>-0.0465814967</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-0.04128050769</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-0.03558194449</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-0.02945598906</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-0.02287058697</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-0.01579127973</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-0.008181024436</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-0.1326066351</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-0.1232332121</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-0.1131567824</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-0.1023246205</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-0.0906800464</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-0.07816212926</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-0.06470536833</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-0.05023935034</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-0.03468838099</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-0.0153401861</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-0.1718519519</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-0.1597044373</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-0.1466458591</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-0.1326078875</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-0.1175170681</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-0.1012944372</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-0.08385510904</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-0.06510783122</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-0.04495450757</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-0.02328968464</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-0.05012622636</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-0.04658300756</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-0.04277404735</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-0.03867941513</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-0.03427768549</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-0.02954582612</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-0.02445907731</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-0.01899082233</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-0.01311244823</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-0.00679319607</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-0.02622996476</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-0.02437587537</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-0.02238272928</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-0.02024009724</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-0.01793676779</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-0.01546068863</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-0.01279890354</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-0.009937484558</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-0.006861459158</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-0.003554731853</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-0.03736689917</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-0.03472558525</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-0.03188617278</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-0.02883380438</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-0.02555250835</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-0.02202511511</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-0.01823316738</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-0.01415682358</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-0.009774753985</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-0.005064029173</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-0.004251446575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-0.003950929131</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-0.003627872878</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-0.003280587407</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-0.002907255525</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-0.002505923753</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-0.002074492097</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-0.001610703067</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-0.00111212986</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-0.0005761636624</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-0.03633851362</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-0.1597044373</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-0.1466458591</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-0.1326078875</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-0.1175170681</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-0.1012944372</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-0.08385510904</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-0.06510783122</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-0.04495450757</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-0.02328968464</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-0.01975082607</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-0.01835472061</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-0.01685390724</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-0.01524053287</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-0.01350615543</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-0.01164169967</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-0.009637409731</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-0.007482798048</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-0.005166590488</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-0.002676667361</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-0.001295947523</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-0.00120434227</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-0.001105866624</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-0.001000005304</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-0.0008862043847</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-0.0007638683968</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-0.0006323572098</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-0.0004909826839</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-0.0003390050684</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-0.0001756291318</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-0.003748113735</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-0.003483174839</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-0.003198365527</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-0.002892195516</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-0.002563062754</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-0.002209245035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-0.001828890987</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-0.001420010385</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-0.0009804637387</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-0.0005079510935</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-0.0001937683426</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-0.0001800716476</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-0.0001653477005</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-0.0001495194573</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-0.0001325040959</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-0.0001142125824</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-0.00009454920538</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-0.00007341107509</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-0.00005068758503</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-0.00002625983321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-0.00124140869</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-0.001153658565</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-0.001059327182</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-0.0009579209438</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-0.0008489092383</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-0.0007317216549</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-0.0006057450027</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-0.0004703201015</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-0.0003247383328</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-0.0001682379315</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-0.1037749154</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-0.09643948929</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-0.08855390619</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-0.08007690435</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-0.07096412738</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-0.06116789214</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-0.05063693925</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-0.0393161649</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-0.02714633247</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-0.0140637626</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-0.0159105045</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-0.01478585573</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-0.01357685831</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-0.01227718608</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-0.01088003843</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-0.00937810471</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-0.00776352596</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-0.006027853802</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-0.004162006233</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-0.002156220097</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-0.01186842435</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-0.01102949377</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-0.0101276434</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-0.009158154241</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-0.0081159534</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-0.006995587496</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-0.005791194149</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-0.004496471301</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-0.003104644239</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-0.001608430148</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-0.004865806888</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-0.004521862815</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-0.004152122937</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-0.003754652569</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-0.003327371922</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-0.002868045227</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-0.00237426903</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-0.001843459618</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-0.0012728395</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-0.0006594228736</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-0.005553508966</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-0.005160954034</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-0.004738957483</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-0.00428531119</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-0.003797641425</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-0.003273396427</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-0.002709833055</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-0.00210400243</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-0.001452734508</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-0.0007526214923</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-0.003070418318</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-0.002853382952</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-0.002620069933</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-0.002369258438</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-0.00209963608</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-0.001809792046</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-0.001498209709</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-0.001163258697</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-0.000803186359</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-0.0004161085956</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-0.007614229281</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-0.007076010423</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-0.00649742515</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-0.005875445982</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-0.005206818376</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-0.0044880437</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-0.003715360923</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-0.002884726937</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-0.001991795403</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-0.001031894004</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-0.0609833409</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-0.05667267689</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-0.05203871308</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-0.04705720198</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-0.04170207756</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-0.0359453188</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-0.02975680313</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-0.02310414879</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-0.01595254537</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-0.008264571699</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-0.3196238792</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-0.2970309688</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-0.2727435902</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-0.2466346582</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-0.2185675563</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-0.1883954218</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-0.1559603772</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-0.1210927042</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-0.08360995576</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-0.04331600118</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-0.08502342324</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-0.07901346372</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-0.07255275723</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-0.06560749775</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-0.05814134382</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-0.05011522833</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-0.04148715419</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-0.03221197449</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-0.02224115631</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-0.01152252676</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-0.03676032185</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-0.0341618844</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-0.03136856415</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-0.02836574488</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-0.02513771417</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-0.02166758115</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-0.01793718816</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-0.01392701569</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-0.009616080285</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-0.004981824726</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-0.05831959687</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-0.05419722208</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-0.04976566918</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-0.04500174981</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-0.03988053649</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-0.03437523216</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-0.02845703002</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-0.02209496271</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-0.01525574036</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-0.007903576332</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-0.02780082042</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-0.02583569365</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-0.02372318236</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-0.02145223274</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-0.01901096188</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-0.01638659572</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-0.01356540209</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-0.01053261894</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-0.007272377056</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-0.003767617029</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-0.000110942682</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-0.0001031005956</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-0.00009467035279</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-0.00008560784173</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-0.00007586564234</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-0.000065392778</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-0.00005413444883</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-0.00004203174497</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-0.00002902133833</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-0.00001503515118</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-0.01389850443</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-0.01291607575</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-0.01185996493</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-0.01072464579</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-0.009504177717</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-0.008192174538</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-0.00678177112</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-0.005265587447</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-0.003635689998</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-0.00188355024</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-0.008574877567</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-0.007968754394</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-0.007317171982</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-0.00661672089</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-0.005863735966</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-0.005054277172</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-0.004184108969</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-0.003248678151</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-0.002243090022</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-0.001162082782</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0.04392282566</v>
      </c>
      <c r="E599" s="160">
        <f t="shared" si="29"/>
        <v>0.1729221723</v>
      </c>
      <c r="F599" s="160">
        <f t="shared" si="29"/>
        <v>0.3818919359</v>
      </c>
      <c r="G599" s="160">
        <f t="shared" si="29"/>
        <v>0.5219771118</v>
      </c>
      <c r="H599" s="160">
        <f t="shared" si="29"/>
        <v>0.5329814499</v>
      </c>
      <c r="I599" s="160">
        <f t="shared" si="29"/>
        <v>0.5315817065</v>
      </c>
      <c r="J599" s="160">
        <f t="shared" si="29"/>
        <v>0.5146169529</v>
      </c>
      <c r="K599" s="160">
        <f t="shared" si="29"/>
        <v>0.1711425805</v>
      </c>
      <c r="L599" s="160">
        <f t="shared" si="29"/>
        <v>0.4949286204</v>
      </c>
      <c r="M599" s="160">
        <f t="shared" si="29"/>
        <v>0.4798188761</v>
      </c>
      <c r="N599" s="160">
        <f t="shared" si="29"/>
        <v>0.4700587702</v>
      </c>
      <c r="O599" s="160">
        <f t="shared" si="29"/>
        <v>0.4640801908</v>
      </c>
      <c r="P599" s="160">
        <f t="shared" si="29"/>
        <v>0.4609053795</v>
      </c>
      <c r="Q599" s="160">
        <f t="shared" si="29"/>
        <v>0.4593692364</v>
      </c>
      <c r="R599" s="160">
        <f t="shared" si="29"/>
        <v>0.4594590224</v>
      </c>
      <c r="S599" s="160">
        <f t="shared" si="29"/>
        <v>0.4334988137</v>
      </c>
      <c r="T599" s="160">
        <f t="shared" si="29"/>
        <v>0.3547556484</v>
      </c>
      <c r="U599" s="160">
        <f t="shared" si="29"/>
        <v>0.2211242462</v>
      </c>
      <c r="V599" s="160">
        <f t="shared" si="29"/>
        <v>0.1158315298</v>
      </c>
      <c r="W599" s="160">
        <f t="shared" si="29"/>
        <v>0.07864898565</v>
      </c>
      <c r="X599" s="160">
        <f t="shared" si="29"/>
        <v>0.0754425458</v>
      </c>
      <c r="Y599" s="160">
        <f t="shared" si="29"/>
        <v>0.08031427414</v>
      </c>
      <c r="Z599" s="160">
        <f t="shared" si="29"/>
        <v>0.05996069982</v>
      </c>
      <c r="AA599" s="160">
        <f t="shared" si="29"/>
        <v>0.0422982842</v>
      </c>
      <c r="AB599" s="160">
        <f t="shared" si="29"/>
        <v>0.03806845578</v>
      </c>
      <c r="AC599" s="160">
        <f t="shared" si="29"/>
        <v>0.03422315722</v>
      </c>
      <c r="AD599" s="160">
        <f t="shared" si="29"/>
        <v>0.03241037361</v>
      </c>
      <c r="AE599" s="160">
        <f t="shared" si="29"/>
        <v>0.03241037361</v>
      </c>
      <c r="AF599" s="160">
        <f t="shared" si="29"/>
        <v>0.03246530644</v>
      </c>
      <c r="AG599" s="160">
        <f t="shared" si="29"/>
        <v>0.03241037361</v>
      </c>
      <c r="AH599" s="160">
        <f t="shared" si="29"/>
        <v>0.03246530644</v>
      </c>
      <c r="AI599" s="160">
        <f t="shared" si="29"/>
        <v>0.03241037361</v>
      </c>
      <c r="AJ599" s="160">
        <f t="shared" si="29"/>
        <v>0.03246530644</v>
      </c>
      <c r="AK599" s="160">
        <f t="shared" si="29"/>
        <v>0.03241037361</v>
      </c>
      <c r="AL599" s="160">
        <f t="shared" si="29"/>
        <v>0.03246530644</v>
      </c>
      <c r="AM599" s="160">
        <f t="shared" si="29"/>
        <v>0.0162051868</v>
      </c>
      <c r="AN599" s="160">
        <f t="shared" si="29"/>
        <v>0</v>
      </c>
      <c r="AO599" s="160">
        <f t="shared" si="29"/>
        <v>0.0513084252</v>
      </c>
      <c r="AP599" s="160">
        <f t="shared" si="29"/>
        <v>0.3645603698</v>
      </c>
      <c r="AQ599" s="160">
        <f t="shared" si="29"/>
        <v>0.6665816872</v>
      </c>
      <c r="AR599" s="160">
        <f t="shared" si="29"/>
        <v>0.7022208293</v>
      </c>
      <c r="AS599" s="160">
        <f t="shared" si="29"/>
        <v>0.7119955866</v>
      </c>
      <c r="AT599" s="160">
        <f t="shared" si="29"/>
        <v>0.689682355</v>
      </c>
      <c r="AU599" s="160">
        <f t="shared" si="29"/>
        <v>0.6461227081</v>
      </c>
      <c r="AV599" s="160">
        <f t="shared" si="29"/>
        <v>0.6259092877</v>
      </c>
      <c r="AW599" s="160">
        <f t="shared" si="29"/>
        <v>0.6051311798</v>
      </c>
      <c r="AX599" s="160">
        <f t="shared" si="29"/>
        <v>0.5928162812</v>
      </c>
      <c r="AY599" s="160">
        <f t="shared" si="29"/>
        <v>0.5857983032</v>
      </c>
      <c r="AZ599" s="160">
        <f t="shared" si="29"/>
        <v>0.5829644184</v>
      </c>
      <c r="BA599" s="160">
        <f t="shared" si="29"/>
        <v>0.5812106116</v>
      </c>
      <c r="BB599" s="160">
        <f t="shared" si="29"/>
        <v>0.58146325</v>
      </c>
      <c r="BC599" s="160">
        <f t="shared" si="29"/>
        <v>0.5812561016</v>
      </c>
      <c r="BD599" s="160">
        <f t="shared" si="29"/>
        <v>0.5511912791</v>
      </c>
      <c r="BE599" s="160">
        <f t="shared" si="29"/>
        <v>0.3630356694</v>
      </c>
      <c r="BF599" s="160">
        <f t="shared" si="29"/>
        <v>0.1631096469</v>
      </c>
      <c r="BG599" s="160">
        <f t="shared" si="29"/>
        <v>0.102866083</v>
      </c>
      <c r="BH599" s="160">
        <f t="shared" si="29"/>
        <v>0.05568225763</v>
      </c>
      <c r="BI599" s="160">
        <f t="shared" si="29"/>
        <v>0.02688456164</v>
      </c>
      <c r="BJ599" s="160">
        <f t="shared" si="29"/>
        <v>0.01341953584</v>
      </c>
      <c r="BK599" s="160">
        <f t="shared" si="29"/>
        <v>0</v>
      </c>
      <c r="BL599" s="160">
        <f t="shared" si="29"/>
        <v>0</v>
      </c>
      <c r="BM599" s="160">
        <f t="shared" si="29"/>
        <v>0</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0.04392282566</v>
      </c>
      <c r="E601" s="177">
        <f>IF($D$438&gt;0,'Assumptions (NG)'!W$13*Model!$D$438*('Assumptions (NG)'!$B$2*'Assumptions (NG)'!$C$17+'Assumptions (NG)'!$B$3*'Assumptions (NG)'!$C$18)/10^9,0)</f>
        <v>0.08345336876</v>
      </c>
      <c r="F601" s="177">
        <f>IF($D$438&gt;0,'Assumptions (NG)'!X$13*Model!$D$438*('Assumptions (NG)'!$B$2*'Assumptions (NG)'!$C$17+'Assumptions (NG)'!$B$3*'Assumptions (NG)'!$C$18)/10^9,0)</f>
        <v>0.07510803189</v>
      </c>
      <c r="G601" s="177">
        <f>IF($D$438&gt;0,'Assumptions (NG)'!Y$13*Model!$D$438*('Assumptions (NG)'!$B$2*'Assumptions (NG)'!$C$17+'Assumptions (NG)'!$B$3*'Assumptions (NG)'!$C$18)/10^9,0)</f>
        <v>0.06764115152</v>
      </c>
      <c r="H601" s="177">
        <f>IF($D$438&gt;0,'Assumptions (NG)'!Z$13*Model!$D$438*('Assumptions (NG)'!$B$2*'Assumptions (NG)'!$C$17+'Assumptions (NG)'!$B$3*'Assumptions (NG)'!$C$18)/10^9,0)</f>
        <v>0.06087703637</v>
      </c>
      <c r="I601" s="177">
        <f>IF($D$438&gt;0,'Assumptions (NG)'!AA$13*Model!$D$438*('Assumptions (NG)'!$B$2*'Assumptions (NG)'!$C$17+'Assumptions (NG)'!$B$3*'Assumptions (NG)'!$C$18)/10^9,0)</f>
        <v>0.05472784078</v>
      </c>
      <c r="J601" s="177">
        <f>IF($D$438&gt;0,'Assumptions (NG)'!AB$13*Model!$D$438*('Assumptions (NG)'!$B$2*'Assumptions (NG)'!$C$17+'Assumptions (NG)'!$B$3*'Assumptions (NG)'!$C$18)/10^9,0)</f>
        <v>0.05182893428</v>
      </c>
      <c r="K601" s="226" t="s">
        <v>396</v>
      </c>
      <c r="L601" s="177">
        <f>IF($D$438&gt;0,'Assumptions (NG)'!AD$13*Model!$D$438*('Assumptions (NG)'!$B$2*'Assumptions (NG)'!$C$17+'Assumptions (NG)'!$B$3*'Assumptions (NG)'!$C$18)/10^9,0)</f>
        <v>0.05191677994</v>
      </c>
      <c r="M601" s="177">
        <f>IF($D$438&gt;0,'Assumptions (NG)'!AE$13*Model!$D$438*('Assumptions (NG)'!$B$2*'Assumptions (NG)'!$C$17+'Assumptions (NG)'!$B$3*'Assumptions (NG)'!$C$18)/10^9,0)</f>
        <v>0.05182893428</v>
      </c>
      <c r="N601" s="177">
        <f>IF($D$438&gt;0,'Assumptions (NG)'!AF$13*Model!$D$438*('Assumptions (NG)'!$B$2*'Assumptions (NG)'!$C$17+'Assumptions (NG)'!$B$3*'Assumptions (NG)'!$C$18)/10^9,0)</f>
        <v>0.05191677994</v>
      </c>
      <c r="O601" s="177">
        <f>IF($D$438&gt;0,'Assumptions (NG)'!AG$13*Model!$D$438*('Assumptions (NG)'!$B$2*'Assumptions (NG)'!$C$17+'Assumptions (NG)'!$B$3*'Assumptions (NG)'!$C$18)/10^9,0)</f>
        <v>0.05182893428</v>
      </c>
      <c r="P601" s="177">
        <f>IF($D$438&gt;0,'Assumptions (NG)'!AH$13*Model!$D$438*('Assumptions (NG)'!$B$2*'Assumptions (NG)'!$C$17+'Assumptions (NG)'!$B$3*'Assumptions (NG)'!$C$18)/10^9,0)</f>
        <v>0.05191677994</v>
      </c>
      <c r="Q601" s="177">
        <f>IF($D$438&gt;0,'Assumptions (NG)'!AI$13*Model!$D$438*('Assumptions (NG)'!$B$2*'Assumptions (NG)'!$C$17+'Assumptions (NG)'!$B$3*'Assumptions (NG)'!$C$18)/10^9,0)</f>
        <v>0.05182893428</v>
      </c>
      <c r="R601" s="177">
        <f>IF($D$438&gt;0,'Assumptions (NG)'!AJ$13*Model!$D$438*('Assumptions (NG)'!$B$2*'Assumptions (NG)'!$C$17+'Assumptions (NG)'!$B$3*'Assumptions (NG)'!$C$18)/10^9,0)</f>
        <v>0.05191677994</v>
      </c>
      <c r="S601" s="177">
        <f>IF($D$438&gt;0,'Assumptions (NG)'!AK$13*Model!$D$438*('Assumptions (NG)'!$B$2*'Assumptions (NG)'!$C$17+'Assumptions (NG)'!$B$3*'Assumptions (NG)'!$C$18)/10^9,0)</f>
        <v>0.02591446714</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0.08946880352</v>
      </c>
      <c r="F602" s="160">
        <f>IF($E$438&gt;0,'Assumptions (NG)'!W$13*Model!$E$438*(AVERAGE('Assumptions (NG)'!$B$2:$C$2)*'Assumptions (NG)'!$D$17+AVERAGE('Assumptions (NG)'!$B$3:$C$3)*'Assumptions (NG)'!$D$18)/10^9,0)</f>
        <v>0.1699907267</v>
      </c>
      <c r="G602" s="160">
        <f>IF($E$438&gt;0,'Assumptions (NG)'!X$13*Model!$E$438*(AVERAGE('Assumptions (NG)'!$B$2:$C$2)*'Assumptions (NG)'!$D$17+AVERAGE('Assumptions (NG)'!$B$3:$C$3)*'Assumptions (NG)'!$D$18)/10^9,0)</f>
        <v>0.152991654</v>
      </c>
      <c r="H602" s="160">
        <f>IF($E$438&gt;0,'Assumptions (NG)'!Y$13*Model!$E$438*(AVERAGE('Assumptions (NG)'!$B$2:$C$2)*'Assumptions (NG)'!$D$17+AVERAGE('Assumptions (NG)'!$B$3:$C$3)*'Assumptions (NG)'!$D$18)/10^9,0)</f>
        <v>0.1377819574</v>
      </c>
      <c r="I602" s="160">
        <f>IF($E$438&gt;0,'Assumptions (NG)'!Z$13*Model!$E$438*(AVERAGE('Assumptions (NG)'!$B$2:$C$2)*'Assumptions (NG)'!$D$17+AVERAGE('Assumptions (NG)'!$B$3:$C$3)*'Assumptions (NG)'!$D$18)/10^9,0)</f>
        <v>0.1240037617</v>
      </c>
      <c r="J602" s="160">
        <f>IF($E$438&gt;0,'Assumptions (NG)'!AA$13*Model!$E$438*(AVERAGE('Assumptions (NG)'!$B$2:$C$2)*'Assumptions (NG)'!$D$17+AVERAGE('Assumptions (NG)'!$B$3:$C$3)*'Assumptions (NG)'!$D$18)/10^9,0)</f>
        <v>0.1114781292</v>
      </c>
      <c r="K602" s="226" t="s">
        <v>397</v>
      </c>
      <c r="L602" s="160">
        <f>IF($E$438&gt;0,'Assumptions (NG)'!AC$13*Model!$E$438*(AVERAGE('Assumptions (NG)'!$B$2:$C$2)*'Assumptions (NG)'!$D$17+AVERAGE('Assumptions (NG)'!$B$3:$C$3)*'Assumptions (NG)'!$D$18)/10^9,0)</f>
        <v>0.1055731882</v>
      </c>
      <c r="M602" s="160">
        <f>IF($E$438&gt;0,'Assumptions (NG)'!AD$13*Model!$E$438*(AVERAGE('Assumptions (NG)'!$B$2:$C$2)*'Assumptions (NG)'!$D$17+AVERAGE('Assumptions (NG)'!$B$3:$C$3)*'Assumptions (NG)'!$D$18)/10^9,0)</f>
        <v>0.1057521258</v>
      </c>
      <c r="N602" s="160">
        <f>IF($E$438&gt;0,'Assumptions (NG)'!AE$13*Model!$E$438*(AVERAGE('Assumptions (NG)'!$B$2:$C$2)*'Assumptions (NG)'!$D$17+AVERAGE('Assumptions (NG)'!$B$3:$C$3)*'Assumptions (NG)'!$D$18)/10^9,0)</f>
        <v>0.1055731882</v>
      </c>
      <c r="O602" s="160">
        <f>IF($E$438&gt;0,'Assumptions (NG)'!AF$13*Model!$E$438*(AVERAGE('Assumptions (NG)'!$B$2:$C$2)*'Assumptions (NG)'!$D$17+AVERAGE('Assumptions (NG)'!$B$3:$C$3)*'Assumptions (NG)'!$D$18)/10^9,0)</f>
        <v>0.1057521258</v>
      </c>
      <c r="P602" s="160">
        <f>IF($E$438&gt;0,'Assumptions (NG)'!AG$13*Model!$E$438*(AVERAGE('Assumptions (NG)'!$B$2:$C$2)*'Assumptions (NG)'!$D$17+AVERAGE('Assumptions (NG)'!$B$3:$C$3)*'Assumptions (NG)'!$D$18)/10^9,0)</f>
        <v>0.1055731882</v>
      </c>
      <c r="Q602" s="160">
        <f>IF($E$438&gt;0,'Assumptions (NG)'!AH$13*Model!$E$438*(AVERAGE('Assumptions (NG)'!$B$2:$C$2)*'Assumptions (NG)'!$D$17+AVERAGE('Assumptions (NG)'!$B$3:$C$3)*'Assumptions (NG)'!$D$18)/10^9,0)</f>
        <v>0.1057521258</v>
      </c>
      <c r="R602" s="160">
        <f>IF($E$438&gt;0,'Assumptions (NG)'!AI$13*Model!$E$438*(AVERAGE('Assumptions (NG)'!$B$2:$C$2)*'Assumptions (NG)'!$D$17+AVERAGE('Assumptions (NG)'!$B$3:$C$3)*'Assumptions (NG)'!$D$18)/10^9,0)</f>
        <v>0.1055731882</v>
      </c>
      <c r="S602" s="160">
        <f>IF($E$438&gt;0,'Assumptions (NG)'!AJ$13*Model!$E$438*(AVERAGE('Assumptions (NG)'!$B$2:$C$2)*'Assumptions (NG)'!$D$17+AVERAGE('Assumptions (NG)'!$B$3:$C$3)*'Assumptions (NG)'!$D$18)/10^9,0)</f>
        <v>0.1057521258</v>
      </c>
      <c r="T602" s="160">
        <f>IF($E$438&gt;0,'Assumptions (NG)'!AK$13*Model!$E$438*(AVERAGE('Assumptions (NG)'!$B$2:$C$2)*'Assumptions (NG)'!$D$17+AVERAGE('Assumptions (NG)'!$B$3:$C$3)*'Assumptions (NG)'!$D$18)/10^9,0)</f>
        <v>0.05278659408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0.1367931773</v>
      </c>
      <c r="G603" s="160">
        <f>IF($F$438&gt;0,'Assumptions (NG)'!W$13*Model!$F$438*('Assumptions (NG)'!$E$17*AVERAGE('Assumptions (NG)'!$B$2:$D$2)+'Assumptions (NG)'!$E$18*AVERAGE('Assumptions (NG)'!$B$3:$D$3))/10^9,0)</f>
        <v>0.2599070369</v>
      </c>
      <c r="H603" s="160">
        <f>IF($F$438&gt;0,'Assumptions (NG)'!X$13*Model!$F$438*('Assumptions (NG)'!$E$17*AVERAGE('Assumptions (NG)'!$B$2:$D$2)+'Assumptions (NG)'!$E$18*AVERAGE('Assumptions (NG)'!$B$3:$D$3))/10^9,0)</f>
        <v>0.2339163332</v>
      </c>
      <c r="I603" s="160">
        <f>IF($F$438&gt;0,'Assumptions (NG)'!Y$13*Model!$F$438*('Assumptions (NG)'!$E$17*AVERAGE('Assumptions (NG)'!$B$2:$D$2)+'Assumptions (NG)'!$E$18*AVERAGE('Assumptions (NG)'!$B$3:$D$3))/10^9,0)</f>
        <v>0.2106614931</v>
      </c>
      <c r="J603" s="160">
        <f>IF($F$438&gt;0,'Assumptions (NG)'!Z$13*Model!$F$438*('Assumptions (NG)'!$E$17*AVERAGE('Assumptions (NG)'!$B$2:$D$2)+'Assumptions (NG)'!$E$18*AVERAGE('Assumptions (NG)'!$B$3:$D$3))/10^9,0)</f>
        <v>0.1895953438</v>
      </c>
      <c r="K603" s="226" t="s">
        <v>398</v>
      </c>
      <c r="L603" s="160">
        <f>IF($F$438&gt;0,'Assumptions (NG)'!AB$13*Model!$F$438*('Assumptions (NG)'!$E$17*AVERAGE('Assumptions (NG)'!$B$2:$D$2)+'Assumptions (NG)'!$E$18*AVERAGE('Assumptions (NG)'!$B$3:$D$3))/10^9,0)</f>
        <v>0.1614159492</v>
      </c>
      <c r="M603" s="160">
        <f>IF($F$438&gt;0,'Assumptions (NG)'!AC$13*Model!$F$438*('Assumptions (NG)'!$E$17*AVERAGE('Assumptions (NG)'!$B$2:$D$2)+'Assumptions (NG)'!$E$18*AVERAGE('Assumptions (NG)'!$B$3:$D$3))/10^9,0)</f>
        <v>0.1614159492</v>
      </c>
      <c r="N603" s="160">
        <f>IF($F$438&gt;0,'Assumptions (NG)'!AD$13*Model!$F$438*('Assumptions (NG)'!$E$17*AVERAGE('Assumptions (NG)'!$B$2:$D$2)+'Assumptions (NG)'!$E$18*AVERAGE('Assumptions (NG)'!$B$3:$D$3))/10^9,0)</f>
        <v>0.1616895356</v>
      </c>
      <c r="O603" s="160">
        <f>IF($F$438&gt;0,'Assumptions (NG)'!AE$13*Model!$F$438*('Assumptions (NG)'!$E$17*AVERAGE('Assumptions (NG)'!$B$2:$D$2)+'Assumptions (NG)'!$E$18*AVERAGE('Assumptions (NG)'!$B$3:$D$3))/10^9,0)</f>
        <v>0.1614159492</v>
      </c>
      <c r="P603" s="160">
        <f>IF($F$438&gt;0,'Assumptions (NG)'!AF$13*Model!$F$438*('Assumptions (NG)'!$E$17*AVERAGE('Assumptions (NG)'!$B$2:$D$2)+'Assumptions (NG)'!$E$18*AVERAGE('Assumptions (NG)'!$B$3:$D$3))/10^9,0)</f>
        <v>0.1616895356</v>
      </c>
      <c r="Q603" s="160">
        <f>IF($F$438&gt;0,'Assumptions (NG)'!AG$13*Model!$F$438*('Assumptions (NG)'!$E$17*AVERAGE('Assumptions (NG)'!$B$2:$D$2)+'Assumptions (NG)'!$E$18*AVERAGE('Assumptions (NG)'!$B$3:$D$3))/10^9,0)</f>
        <v>0.1614159492</v>
      </c>
      <c r="R603" s="160">
        <f>IF($F$438&gt;0,'Assumptions (NG)'!AH$13*Model!$F$438*('Assumptions (NG)'!$E$17*AVERAGE('Assumptions (NG)'!$B$2:$D$2)+'Assumptions (NG)'!$E$18*AVERAGE('Assumptions (NG)'!$B$3:$D$3))/10^9,0)</f>
        <v>0.1616895356</v>
      </c>
      <c r="S603" s="160">
        <f>IF($F$438&gt;0,'Assumptions (NG)'!AI$13*Model!$F$438*('Assumptions (NG)'!$E$17*AVERAGE('Assumptions (NG)'!$B$2:$D$2)+'Assumptions (NG)'!$E$18*AVERAGE('Assumptions (NG)'!$B$3:$D$3))/10^9,0)</f>
        <v>0.1614159492</v>
      </c>
      <c r="T603" s="160">
        <f>IF($F$438&gt;0,'Assumptions (NG)'!AJ$13*Model!$F$438*('Assumptions (NG)'!$E$17*AVERAGE('Assumptions (NG)'!$B$2:$D$2)+'Assumptions (NG)'!$E$18*AVERAGE('Assumptions (NG)'!$B$3:$D$3))/10^9,0)</f>
        <v>0.1616895356</v>
      </c>
      <c r="U603" s="160">
        <f>IF($F$438&gt;0,'Assumptions (NG)'!AK$13*Model!$F$438*('Assumptions (NG)'!$E$17*AVERAGE('Assumptions (NG)'!$B$2:$D$2)+'Assumptions (NG)'!$E$18*AVERAGE('Assumptions (NG)'!$B$3:$D$3))/10^9,0)</f>
        <v>0.08070797462</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0.04143726935</v>
      </c>
      <c r="H604" s="160">
        <f>IF($G$438&gt;0,'Assumptions (NG)'!W$13*Model!$G$438*('Assumptions (NG)'!$F$17*AVERAGE('Assumptions (NG)'!$C$2:$E$2)+'Assumptions (NG)'!$F$18*AVERAGE('Assumptions (NG)'!$C$3:$E$3))/10^9,0)</f>
        <v>0.07873081176</v>
      </c>
      <c r="I604" s="160">
        <f>IF($G$438&gt;0,'Assumptions (NG)'!X$13*Model!$G$438*('Assumptions (NG)'!$F$17*AVERAGE('Assumptions (NG)'!$C$2:$E$2)+'Assumptions (NG)'!$F$18*AVERAGE('Assumptions (NG)'!$C$3:$E$3))/10^9,0)</f>
        <v>0.07085773059</v>
      </c>
      <c r="J604" s="160">
        <f>IF($G$438&gt;0,'Assumptions (NG)'!Y$13*Model!$G$438*('Assumptions (NG)'!$F$17*AVERAGE('Assumptions (NG)'!$C$2:$E$2)+'Assumptions (NG)'!$F$18*AVERAGE('Assumptions (NG)'!$C$3:$E$3))/10^9,0)</f>
        <v>0.0638133948</v>
      </c>
      <c r="K604" s="160">
        <f>IF($G$438&gt;0,'Assumptions (NG)'!Z$13*Model!$G$438*('Assumptions (NG)'!$F$17*AVERAGE('Assumptions (NG)'!$C$2:$E$2)+'Assumptions (NG)'!$F$18*AVERAGE('Assumptions (NG)'!$C$3:$E$3))/10^9,0)</f>
        <v>0.05743205532</v>
      </c>
      <c r="L604" s="160">
        <f>IF($G$438&gt;0,'Assumptions (NG)'!AA$13*Model!$G$438*('Assumptions (NG)'!$F$17*AVERAGE('Assumptions (NG)'!$C$2:$E$2)+'Assumptions (NG)'!$F$18*AVERAGE('Assumptions (NG)'!$C$3:$E$3))/10^9,0)</f>
        <v>0.05163083761</v>
      </c>
      <c r="M604" s="160">
        <f>IF($G$438&gt;0,'Assumptions (NG)'!AB$13*Model!$G$438*('Assumptions (NG)'!$F$17*AVERAGE('Assumptions (NG)'!$C$2:$E$2)+'Assumptions (NG)'!$F$18*AVERAGE('Assumptions (NG)'!$C$3:$E$3))/10^9,0)</f>
        <v>0.04889597783</v>
      </c>
      <c r="N604" s="160">
        <f>IF($G$438&gt;0,'Assumptions (NG)'!AC$13*Model!$G$438*('Assumptions (NG)'!$F$17*AVERAGE('Assumptions (NG)'!$C$2:$E$2)+'Assumptions (NG)'!$F$18*AVERAGE('Assumptions (NG)'!$C$3:$E$3))/10^9,0)</f>
        <v>0.04889597783</v>
      </c>
      <c r="O604" s="160">
        <f>IF($G$438&gt;0,'Assumptions (NG)'!AD$13*Model!$G$438*('Assumptions (NG)'!$F$17*AVERAGE('Assumptions (NG)'!$C$2:$E$2)+'Assumptions (NG)'!$F$18*AVERAGE('Assumptions (NG)'!$C$3:$E$3))/10^9,0)</f>
        <v>0.04897885237</v>
      </c>
      <c r="P604" s="160">
        <f>IF($G$438&gt;0,'Assumptions (NG)'!AE$13*Model!$G$438*('Assumptions (NG)'!$F$17*AVERAGE('Assumptions (NG)'!$C$2:$E$2)+'Assumptions (NG)'!$F$18*AVERAGE('Assumptions (NG)'!$C$3:$E$3))/10^9,0)</f>
        <v>0.04889597783</v>
      </c>
      <c r="Q604" s="160">
        <f>IF($G$438&gt;0,'Assumptions (NG)'!AF$13*Model!$G$438*('Assumptions (NG)'!$F$17*AVERAGE('Assumptions (NG)'!$C$2:$E$2)+'Assumptions (NG)'!$F$18*AVERAGE('Assumptions (NG)'!$C$3:$E$3))/10^9,0)</f>
        <v>0.04897885237</v>
      </c>
      <c r="R604" s="160">
        <f>IF($G$438&gt;0,'Assumptions (NG)'!AG$13*Model!$G$438*('Assumptions (NG)'!$F$17*AVERAGE('Assumptions (NG)'!$C$2:$E$2)+'Assumptions (NG)'!$F$18*AVERAGE('Assumptions (NG)'!$C$3:$E$3))/10^9,0)</f>
        <v>0.04889597783</v>
      </c>
      <c r="S604" s="160">
        <f>IF($G$438&gt;0,'Assumptions (NG)'!AH$13*Model!$G$438*('Assumptions (NG)'!$F$17*AVERAGE('Assumptions (NG)'!$C$2:$E$2)+'Assumptions (NG)'!$F$18*AVERAGE('Assumptions (NG)'!$C$3:$E$3))/10^9,0)</f>
        <v>0.04897885237</v>
      </c>
      <c r="T604" s="160">
        <f>IF($G$438&gt;0,'Assumptions (NG)'!AI$13*Model!$G$438*('Assumptions (NG)'!$F$17*AVERAGE('Assumptions (NG)'!$C$2:$E$2)+'Assumptions (NG)'!$F$18*AVERAGE('Assumptions (NG)'!$C$3:$E$3))/10^9,0)</f>
        <v>0.04889597783</v>
      </c>
      <c r="U604" s="160">
        <f>IF($G$438&gt;0,'Assumptions (NG)'!AJ$13*Model!$G$438*('Assumptions (NG)'!$F$17*AVERAGE('Assumptions (NG)'!$C$2:$E$2)+'Assumptions (NG)'!$F$18*AVERAGE('Assumptions (NG)'!$C$3:$E$3))/10^9,0)</f>
        <v>0.04897885237</v>
      </c>
      <c r="V604" s="160">
        <f>IF($G$438&gt;0,'Assumptions (NG)'!AK$13*Model!$G$438*('Assumptions (NG)'!$F$17*AVERAGE('Assumptions (NG)'!$C$2:$E$2)+'Assumptions (NG)'!$F$18*AVERAGE('Assumptions (NG)'!$C$3:$E$3))/10^9,0)</f>
        <v>0.02444798892</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0.02167531114</v>
      </c>
      <c r="I605" s="160">
        <f>IF($H$438&gt;0,'Assumptions (NG)'!W$13*Model!$H$438*('Assumptions (NG)'!$G$17*AVERAGE('Assumptions (NG)'!$D$2:$F$2)+'Assumptions (NG)'!$G$18*AVERAGE('Assumptions (NG)'!$D$3:$F$3))/10^9,0)</f>
        <v>0.04118309117</v>
      </c>
      <c r="J605" s="160">
        <f>IF($H$438&gt;0,'Assumptions (NG)'!X$13*Model!$H$438*('Assumptions (NG)'!$G$17*AVERAGE('Assumptions (NG)'!$D$2:$F$2)+'Assumptions (NG)'!$G$18*AVERAGE('Assumptions (NG)'!$D$3:$F$3))/10^9,0)</f>
        <v>0.03706478205</v>
      </c>
      <c r="K605" s="160">
        <f>IF($H$438&gt;0,'Assumptions (NG)'!Y$13*Model!$H$438*('Assumptions (NG)'!$G$17*AVERAGE('Assumptions (NG)'!$D$2:$F$2)+'Assumptions (NG)'!$G$18*AVERAGE('Assumptions (NG)'!$D$3:$F$3))/10^9,0)</f>
        <v>0.03337997916</v>
      </c>
      <c r="L605" s="160">
        <f>IF($H$438&gt;0,'Assumptions (NG)'!Z$13*Model!$H$438*('Assumptions (NG)'!$G$17*AVERAGE('Assumptions (NG)'!$D$2:$F$2)+'Assumptions (NG)'!$G$18*AVERAGE('Assumptions (NG)'!$D$3:$F$3))/10^9,0)</f>
        <v>0.03004198124</v>
      </c>
      <c r="M605" s="160">
        <f>IF($H$438&gt;0,'Assumptions (NG)'!AA$13*Model!$H$438*('Assumptions (NG)'!$G$17*AVERAGE('Assumptions (NG)'!$D$2:$F$2)+'Assumptions (NG)'!$G$18*AVERAGE('Assumptions (NG)'!$D$3:$F$3))/10^9,0)</f>
        <v>0.02700743768</v>
      </c>
      <c r="N605" s="160">
        <f>IF($H$438&gt;0,'Assumptions (NG)'!AB$13*Model!$H$438*('Assumptions (NG)'!$G$17*AVERAGE('Assumptions (NG)'!$D$2:$F$2)+'Assumptions (NG)'!$G$18*AVERAGE('Assumptions (NG)'!$D$3:$F$3))/10^9,0)</f>
        <v>0.02557686715</v>
      </c>
      <c r="O605" s="160">
        <f>IF($H$438&gt;0,'Assumptions (NG)'!AC$13*Model!$H$438*('Assumptions (NG)'!$G$17*AVERAGE('Assumptions (NG)'!$D$2:$F$2)+'Assumptions (NG)'!$G$18*AVERAGE('Assumptions (NG)'!$D$3:$F$3))/10^9,0)</f>
        <v>0.02557686715</v>
      </c>
      <c r="P605" s="160">
        <f>IF($H$438&gt;0,'Assumptions (NG)'!AD$13*Model!$H$438*('Assumptions (NG)'!$G$17*AVERAGE('Assumptions (NG)'!$D$2:$F$2)+'Assumptions (NG)'!$G$18*AVERAGE('Assumptions (NG)'!$D$3:$F$3))/10^9,0)</f>
        <v>0.02562021777</v>
      </c>
      <c r="Q605" s="160">
        <f>IF($H$438&gt;0,'Assumptions (NG)'!AE$13*Model!$H$438*('Assumptions (NG)'!$G$17*AVERAGE('Assumptions (NG)'!$D$2:$F$2)+'Assumptions (NG)'!$G$18*AVERAGE('Assumptions (NG)'!$D$3:$F$3))/10^9,0)</f>
        <v>0.02557686715</v>
      </c>
      <c r="R605" s="160">
        <f>IF($H$438&gt;0,'Assumptions (NG)'!AF$13*Model!$H$438*('Assumptions (NG)'!$G$17*AVERAGE('Assumptions (NG)'!$D$2:$F$2)+'Assumptions (NG)'!$G$18*AVERAGE('Assumptions (NG)'!$D$3:$F$3))/10^9,0)</f>
        <v>0.02562021777</v>
      </c>
      <c r="S605" s="160">
        <f>IF($H$438&gt;0,'Assumptions (NG)'!AG$13*Model!$H$438*('Assumptions (NG)'!$G$17*AVERAGE('Assumptions (NG)'!$D$2:$F$2)+'Assumptions (NG)'!$G$18*AVERAGE('Assumptions (NG)'!$D$3:$F$3))/10^9,0)</f>
        <v>0.02557686715</v>
      </c>
      <c r="T605" s="160">
        <f>IF($H$438&gt;0,'Assumptions (NG)'!AH$13*Model!$H$438*('Assumptions (NG)'!$G$17*AVERAGE('Assumptions (NG)'!$D$2:$F$2)+'Assumptions (NG)'!$G$18*AVERAGE('Assumptions (NG)'!$D$3:$F$3))/10^9,0)</f>
        <v>0.02562021777</v>
      </c>
      <c r="U605" s="160">
        <f>IF($H$438&gt;0,'Assumptions (NG)'!AI$13*Model!$H$438*('Assumptions (NG)'!$G$17*AVERAGE('Assumptions (NG)'!$D$2:$F$2)+'Assumptions (NG)'!$G$18*AVERAGE('Assumptions (NG)'!$D$3:$F$3))/10^9,0)</f>
        <v>0.02557686715</v>
      </c>
      <c r="V605" s="160">
        <f>IF($H$438&gt;0,'Assumptions (NG)'!AJ$13*Model!$H$438*('Assumptions (NG)'!$G$17*AVERAGE('Assumptions (NG)'!$D$2:$F$2)+'Assumptions (NG)'!$G$18*AVERAGE('Assumptions (NG)'!$D$3:$F$3))/10^9,0)</f>
        <v>0.02562021777</v>
      </c>
      <c r="W605" s="160">
        <f>IF($H$438&gt;0,'Assumptions (NG)'!AK$13*Model!$H$438*('Assumptions (NG)'!$G$17*AVERAGE('Assumptions (NG)'!$D$2:$F$2)+'Assumptions (NG)'!$G$18*AVERAGE('Assumptions (NG)'!$D$3:$F$3))/10^9,0)</f>
        <v>0.01278843357</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0.03014778925</v>
      </c>
      <c r="J606" s="160">
        <f>IF($I$438&gt;0,'Assumptions (NG)'!W$13*Model!$I$438*('Assumptions (NG)'!$H$17*AVERAGE('Assumptions (NG)'!$E$2:$G$2)+'Assumptions (NG)'!$H$18*AVERAGE('Assumptions (NG)'!$E$3:$G$3))/10^9,0)</f>
        <v>0.05728079958</v>
      </c>
      <c r="K606" s="160">
        <f>IF($I$438&gt;0,'Assumptions (NG)'!X$13*Model!$I$438*('Assumptions (NG)'!$H$17*AVERAGE('Assumptions (NG)'!$E$2:$G$2)+'Assumptions (NG)'!$H$18*AVERAGE('Assumptions (NG)'!$E$3:$G$3))/10^9,0)</f>
        <v>0.05155271962</v>
      </c>
      <c r="L606" s="160">
        <f>IF($I$438&gt;0,'Assumptions (NG)'!Y$13*Model!$I$438*('Assumptions (NG)'!$H$17*AVERAGE('Assumptions (NG)'!$E$2:$G$2)+'Assumptions (NG)'!$H$18*AVERAGE('Assumptions (NG)'!$E$3:$G$3))/10^9,0)</f>
        <v>0.04642759545</v>
      </c>
      <c r="M606" s="160">
        <f>IF($I$438&gt;0,'Assumptions (NG)'!Z$13*Model!$I$438*('Assumptions (NG)'!$H$17*AVERAGE('Assumptions (NG)'!$E$2:$G$2)+'Assumptions (NG)'!$H$18*AVERAGE('Assumptions (NG)'!$E$3:$G$3))/10^9,0)</f>
        <v>0.04178483591</v>
      </c>
      <c r="N606" s="160">
        <f>IF($I$438&gt;0,'Assumptions (NG)'!AA$13*Model!$I$438*('Assumptions (NG)'!$H$17*AVERAGE('Assumptions (NG)'!$E$2:$G$2)+'Assumptions (NG)'!$H$18*AVERAGE('Assumptions (NG)'!$E$3:$G$3))/10^9,0)</f>
        <v>0.03756414541</v>
      </c>
      <c r="O606" s="160">
        <f>IF($I$438&gt;0,'Assumptions (NG)'!AB$13*Model!$I$438*('Assumptions (NG)'!$H$17*AVERAGE('Assumptions (NG)'!$E$2:$G$2)+'Assumptions (NG)'!$H$18*AVERAGE('Assumptions (NG)'!$E$3:$G$3))/10^9,0)</f>
        <v>0.03557439132</v>
      </c>
      <c r="P606" s="160">
        <f>IF($I$438&gt;0,'Assumptions (NG)'!AC$13*Model!$I$438*('Assumptions (NG)'!$H$17*AVERAGE('Assumptions (NG)'!$E$2:$G$2)+'Assumptions (NG)'!$H$18*AVERAGE('Assumptions (NG)'!$E$3:$G$3))/10^9,0)</f>
        <v>0.03557439132</v>
      </c>
      <c r="Q606" s="160">
        <f>IF($I$438&gt;0,'Assumptions (NG)'!AD$13*Model!$I$438*('Assumptions (NG)'!$H$17*AVERAGE('Assumptions (NG)'!$E$2:$G$2)+'Assumptions (NG)'!$H$18*AVERAGE('Assumptions (NG)'!$E$3:$G$3))/10^9,0)</f>
        <v>0.0356346869</v>
      </c>
      <c r="R606" s="160">
        <f>IF($I$438&gt;0,'Assumptions (NG)'!AE$13*Model!$I$438*('Assumptions (NG)'!$H$17*AVERAGE('Assumptions (NG)'!$E$2:$G$2)+'Assumptions (NG)'!$H$18*AVERAGE('Assumptions (NG)'!$E$3:$G$3))/10^9,0)</f>
        <v>0.03557439132</v>
      </c>
      <c r="S606" s="160">
        <f>IF($I$438&gt;0,'Assumptions (NG)'!AF$13*Model!$I$438*('Assumptions (NG)'!$H$17*AVERAGE('Assumptions (NG)'!$E$2:$G$2)+'Assumptions (NG)'!$H$18*AVERAGE('Assumptions (NG)'!$E$3:$G$3))/10^9,0)</f>
        <v>0.0356346869</v>
      </c>
      <c r="T606" s="160">
        <f>IF($I$438&gt;0,'Assumptions (NG)'!AG$13*Model!$I$438*('Assumptions (NG)'!$H$17*AVERAGE('Assumptions (NG)'!$E$2:$G$2)+'Assumptions (NG)'!$H$18*AVERAGE('Assumptions (NG)'!$E$3:$G$3))/10^9,0)</f>
        <v>0.03557439132</v>
      </c>
      <c r="U606" s="160">
        <f>IF($I$438&gt;0,'Assumptions (NG)'!AH$13*Model!$I$438*('Assumptions (NG)'!$H$17*AVERAGE('Assumptions (NG)'!$E$2:$G$2)+'Assumptions (NG)'!$H$18*AVERAGE('Assumptions (NG)'!$E$3:$G$3))/10^9,0)</f>
        <v>0.0356346869</v>
      </c>
      <c r="V606" s="160">
        <f>IF($I$438&gt;0,'Assumptions (NG)'!AI$13*Model!$I$438*('Assumptions (NG)'!$H$17*AVERAGE('Assumptions (NG)'!$E$2:$G$2)+'Assumptions (NG)'!$H$18*AVERAGE('Assumptions (NG)'!$E$3:$G$3))/10^9,0)</f>
        <v>0.03557439132</v>
      </c>
      <c r="W606" s="160">
        <f>IF($I$438&gt;0,'Assumptions (NG)'!AJ$13*Model!$I$438*('Assumptions (NG)'!$H$17*AVERAGE('Assumptions (NG)'!$E$2:$G$2)+'Assumptions (NG)'!$H$18*AVERAGE('Assumptions (NG)'!$E$3:$G$3))/10^9,0)</f>
        <v>0.0356346869</v>
      </c>
      <c r="X606" s="160">
        <f>IF($I$438&gt;0,'Assumptions (NG)'!AK$13*Model!$I$438*('Assumptions (NG)'!$H$17*AVERAGE('Assumptions (NG)'!$E$2:$G$2)+'Assumptions (NG)'!$H$18*AVERAGE('Assumptions (NG)'!$E$3:$G$3))/10^9,0)</f>
        <v>0.01778719566</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0.003555569217</v>
      </c>
      <c r="K607" s="160">
        <f>IF($J$438&gt;0,'Assumptions (NG)'!W$13*Model!$J$438*('Assumptions (NG)'!$I$17*AVERAGE('Assumptions (NG)'!$F$2:$H$2)+'Assumptions (NG)'!$I$18*AVERAGE('Assumptions (NG)'!$F$3:$H$3))/10^9,0)</f>
        <v>0.006755581512</v>
      </c>
      <c r="L607" s="160">
        <f>IF($J$438&gt;0,'Assumptions (NG)'!X$13*Model!$J$438*('Assumptions (NG)'!$I$17*AVERAGE('Assumptions (NG)'!$F$2:$H$2)+'Assumptions (NG)'!$I$18*AVERAGE('Assumptions (NG)'!$F$3:$H$3))/10^9,0)</f>
        <v>0.006080023361</v>
      </c>
      <c r="M607" s="160">
        <f>IF($J$438&gt;0,'Assumptions (NG)'!Y$13*Model!$J$438*('Assumptions (NG)'!$I$17*AVERAGE('Assumptions (NG)'!$F$2:$H$2)+'Assumptions (NG)'!$I$18*AVERAGE('Assumptions (NG)'!$F$3:$H$3))/10^9,0)</f>
        <v>0.005475576594</v>
      </c>
      <c r="N607" s="160">
        <f>IF($J$438&gt;0,'Assumptions (NG)'!Z$13*Model!$J$438*('Assumptions (NG)'!$I$17*AVERAGE('Assumptions (NG)'!$F$2:$H$2)+'Assumptions (NG)'!$I$18*AVERAGE('Assumptions (NG)'!$F$3:$H$3))/10^9,0)</f>
        <v>0.004928018934</v>
      </c>
      <c r="O607" s="160">
        <f>IF($J$438&gt;0,'Assumptions (NG)'!AA$13*Model!$J$438*('Assumptions (NG)'!$I$17*AVERAGE('Assumptions (NG)'!$F$2:$H$2)+'Assumptions (NG)'!$I$18*AVERAGE('Assumptions (NG)'!$F$3:$H$3))/10^9,0)</f>
        <v>0.004430239244</v>
      </c>
      <c r="P607" s="160">
        <f>IF($J$438&gt;0,'Assumptions (NG)'!AB$13*Model!$J$438*('Assumptions (NG)'!$I$17*AVERAGE('Assumptions (NG)'!$F$2:$H$2)+'Assumptions (NG)'!$I$18*AVERAGE('Assumptions (NG)'!$F$3:$H$3))/10^9,0)</f>
        <v>0.004195571676</v>
      </c>
      <c r="Q607" s="160">
        <f>IF($J$438&gt;0,'Assumptions (NG)'!AC$13*Model!$J$438*('Assumptions (NG)'!$I$17*AVERAGE('Assumptions (NG)'!$F$2:$H$2)+'Assumptions (NG)'!$I$18*AVERAGE('Assumptions (NG)'!$F$3:$H$3))/10^9,0)</f>
        <v>0.004195571676</v>
      </c>
      <c r="R607" s="160">
        <f>IF($J$438&gt;0,'Assumptions (NG)'!AD$13*Model!$J$438*('Assumptions (NG)'!$I$17*AVERAGE('Assumptions (NG)'!$F$2:$H$2)+'Assumptions (NG)'!$I$18*AVERAGE('Assumptions (NG)'!$F$3:$H$3))/10^9,0)</f>
        <v>0.004202682814</v>
      </c>
      <c r="S607" s="160">
        <f>IF($J$438&gt;0,'Assumptions (NG)'!AE$13*Model!$J$438*('Assumptions (NG)'!$I$17*AVERAGE('Assumptions (NG)'!$F$2:$H$2)+'Assumptions (NG)'!$I$18*AVERAGE('Assumptions (NG)'!$F$3:$H$3))/10^9,0)</f>
        <v>0.004195571676</v>
      </c>
      <c r="T607" s="160">
        <f>IF($J$438&gt;0,'Assumptions (NG)'!AF$13*Model!$J$438*('Assumptions (NG)'!$I$17*AVERAGE('Assumptions (NG)'!$F$2:$H$2)+'Assumptions (NG)'!$I$18*AVERAGE('Assumptions (NG)'!$F$3:$H$3))/10^9,0)</f>
        <v>0.004202682814</v>
      </c>
      <c r="U607" s="160">
        <f>IF($J$438&gt;0,'Assumptions (NG)'!AG$13*Model!$J$438*('Assumptions (NG)'!$I$17*AVERAGE('Assumptions (NG)'!$F$2:$H$2)+'Assumptions (NG)'!$I$18*AVERAGE('Assumptions (NG)'!$F$3:$H$3))/10^9,0)</f>
        <v>0.004195571676</v>
      </c>
      <c r="V607" s="160">
        <f>IF($J$438&gt;0,'Assumptions (NG)'!AH$13*Model!$J$438*('Assumptions (NG)'!$I$17*AVERAGE('Assumptions (NG)'!$F$2:$H$2)+'Assumptions (NG)'!$I$18*AVERAGE('Assumptions (NG)'!$F$3:$H$3))/10^9,0)</f>
        <v>0.004202682814</v>
      </c>
      <c r="W607" s="160">
        <f>IF($J$438&gt;0,'Assumptions (NG)'!AI$13*Model!$J$438*('Assumptions (NG)'!$I$17*AVERAGE('Assumptions (NG)'!$F$2:$H$2)+'Assumptions (NG)'!$I$18*AVERAGE('Assumptions (NG)'!$F$3:$H$3))/10^9,0)</f>
        <v>0.004195571676</v>
      </c>
      <c r="X607" s="160">
        <f>IF($J$438&gt;0,'Assumptions (NG)'!AJ$13*Model!$J$438*('Assumptions (NG)'!$I$17*AVERAGE('Assumptions (NG)'!$F$2:$H$2)+'Assumptions (NG)'!$I$18*AVERAGE('Assumptions (NG)'!$F$3:$H$3))/10^9,0)</f>
        <v>0.004202682814</v>
      </c>
      <c r="Y607" s="160">
        <f>IF($J$438&gt;0,'Assumptions (NG)'!AK$13*Model!$J$438*('Assumptions (NG)'!$I$17*AVERAGE('Assumptions (NG)'!$F$2:$H$2)+'Assumptions (NG)'!$I$18*AVERAGE('Assumptions (NG)'!$F$3:$H$3))/10^9,0)</f>
        <v>0.002097785838</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0.02202224493</v>
      </c>
      <c r="L608" s="160">
        <f>IF($K$438&gt;0,'Assumptions (NG)'!W$13*Model!$K$438*('Assumptions (NG)'!$J$17*AVERAGE('Assumptions (NG)'!$G$2:$I$2)+'Assumptions (NG)'!$J$18*AVERAGE('Assumptions (NG)'!$G$3:$I$3))/10^9,0)</f>
        <v>0.04184226537</v>
      </c>
      <c r="M608" s="160">
        <f>IF($K$438&gt;0,'Assumptions (NG)'!X$13*Model!$K$438*('Assumptions (NG)'!$J$17*AVERAGE('Assumptions (NG)'!$G$2:$I$2)+'Assumptions (NG)'!$J$18*AVERAGE('Assumptions (NG)'!$G$3:$I$3))/10^9,0)</f>
        <v>0.03765803883</v>
      </c>
      <c r="N608" s="160">
        <f>IF($K$438&gt;0,'Assumptions (NG)'!Y$13*Model!$K$438*('Assumptions (NG)'!$J$17*AVERAGE('Assumptions (NG)'!$G$2:$I$2)+'Assumptions (NG)'!$J$18*AVERAGE('Assumptions (NG)'!$G$3:$I$3))/10^9,0)</f>
        <v>0.03391425719</v>
      </c>
      <c r="O608" s="160">
        <f>IF($K$438&gt;0,'Assumptions (NG)'!Z$13*Model!$K$438*('Assumptions (NG)'!$J$17*AVERAGE('Assumptions (NG)'!$G$2:$I$2)+'Assumptions (NG)'!$J$18*AVERAGE('Assumptions (NG)'!$G$3:$I$3))/10^9,0)</f>
        <v>0.03052283147</v>
      </c>
      <c r="P608" s="160">
        <f>IF($K$438&gt;0,'Assumptions (NG)'!AA$13*Model!$K$438*('Assumptions (NG)'!$J$17*AVERAGE('Assumptions (NG)'!$G$2:$I$2)+'Assumptions (NG)'!$J$18*AVERAGE('Assumptions (NG)'!$G$3:$I$3))/10^9,0)</f>
        <v>0.02743971718</v>
      </c>
      <c r="Q608" s="160">
        <f>IF($K$438&gt;0,'Assumptions (NG)'!AB$13*Model!$K$438*('Assumptions (NG)'!$J$17*AVERAGE('Assumptions (NG)'!$G$2:$I$2)+'Assumptions (NG)'!$J$18*AVERAGE('Assumptions (NG)'!$G$3:$I$3))/10^9,0)</f>
        <v>0.02598624902</v>
      </c>
      <c r="R608" s="160">
        <f>IF($K$438&gt;0,'Assumptions (NG)'!AC$13*Model!$K$438*('Assumptions (NG)'!$J$17*AVERAGE('Assumptions (NG)'!$G$2:$I$2)+'Assumptions (NG)'!$J$18*AVERAGE('Assumptions (NG)'!$G$3:$I$3))/10^9,0)</f>
        <v>0.02598624902</v>
      </c>
      <c r="S608" s="160">
        <f>IF($K$438&gt;0,'Assumptions (NG)'!AD$13*Model!$K$438*('Assumptions (NG)'!$J$17*AVERAGE('Assumptions (NG)'!$G$2:$I$2)+'Assumptions (NG)'!$J$18*AVERAGE('Assumptions (NG)'!$G$3:$I$3))/10^9,0)</f>
        <v>0.02603029351</v>
      </c>
      <c r="T608" s="160">
        <f>IF($K$438&gt;0,'Assumptions (NG)'!AE$13*Model!$K$438*('Assumptions (NG)'!$J$17*AVERAGE('Assumptions (NG)'!$G$2:$I$2)+'Assumptions (NG)'!$J$18*AVERAGE('Assumptions (NG)'!$G$3:$I$3))/10^9,0)</f>
        <v>0.02598624902</v>
      </c>
      <c r="U608" s="160">
        <f>IF($K$438&gt;0,'Assumptions (NG)'!AF$13*Model!$K$438*('Assumptions (NG)'!$J$17*AVERAGE('Assumptions (NG)'!$G$2:$I$2)+'Assumptions (NG)'!$J$18*AVERAGE('Assumptions (NG)'!$G$3:$I$3))/10^9,0)</f>
        <v>0.02603029351</v>
      </c>
      <c r="V608" s="160">
        <f>IF($K$438&gt;0,'Assumptions (NG)'!AG$13*Model!$K$438*('Assumptions (NG)'!$J$17*AVERAGE('Assumptions (NG)'!$G$2:$I$2)+'Assumptions (NG)'!$J$18*AVERAGE('Assumptions (NG)'!$G$3:$I$3))/10^9,0)</f>
        <v>0.02598624902</v>
      </c>
      <c r="W608" s="160">
        <f>IF($K$438&gt;0,'Assumptions (NG)'!AH$13*Model!$K$438*('Assumptions (NG)'!$J$17*AVERAGE('Assumptions (NG)'!$G$2:$I$2)+'Assumptions (NG)'!$J$18*AVERAGE('Assumptions (NG)'!$G$3:$I$3))/10^9,0)</f>
        <v>0.02603029351</v>
      </c>
      <c r="X608" s="160">
        <f>IF($K$438&gt;0,'Assumptions (NG)'!AI$13*Model!$K$438*('Assumptions (NG)'!$J$17*AVERAGE('Assumptions (NG)'!$G$2:$I$2)+'Assumptions (NG)'!$J$18*AVERAGE('Assumptions (NG)'!$G$3:$I$3))/10^9,0)</f>
        <v>0.02598624902</v>
      </c>
      <c r="Y608" s="160">
        <f>IF($K$438&gt;0,'Assumptions (NG)'!AJ$13*Model!$K$438*('Assumptions (NG)'!$J$17*AVERAGE('Assumptions (NG)'!$G$2:$I$2)+'Assumptions (NG)'!$J$18*AVERAGE('Assumptions (NG)'!$G$3:$I$3))/10^9,0)</f>
        <v>0.02603029351</v>
      </c>
      <c r="Z608" s="160">
        <f>IF($K$438&gt;0,'Assumptions (NG)'!AK$13*Model!$K$438*('Assumptions (NG)'!$J$17*AVERAGE('Assumptions (NG)'!$G$2:$I$2)+'Assumptions (NG)'!$J$18*AVERAGE('Assumptions (NG)'!$G$3:$I$3))/10^9,0)</f>
        <v>0.01299312451</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v>
      </c>
      <c r="N610" s="160">
        <f>IF($M$438&gt;0,'Assumptions (NG)'!W$13*Model!$M$438*('Assumptions (NG)'!$L$17*AVERAGE('Assumptions (NG)'!$I$2:$K$2)+'Assumptions (NG)'!$L$18*AVERAGE('Assumptions (NG)'!$I$3:$K$3))/10^9,0)</f>
        <v>0</v>
      </c>
      <c r="O610" s="160">
        <f>IF($M$438&gt;0,'Assumptions (NG)'!X$13*Model!$M$438*('Assumptions (NG)'!$L$17*AVERAGE('Assumptions (NG)'!$I$2:$K$2)+'Assumptions (NG)'!$L$18*AVERAGE('Assumptions (NG)'!$I$3:$K$3))/10^9,0)</f>
        <v>0</v>
      </c>
      <c r="P610" s="160">
        <f>IF($M$438&gt;0,'Assumptions (NG)'!Y$13*Model!$M$438*('Assumptions (NG)'!$L$17*AVERAGE('Assumptions (NG)'!$I$2:$K$2)+'Assumptions (NG)'!$L$18*AVERAGE('Assumptions (NG)'!$I$3:$K$3))/10^9,0)</f>
        <v>0</v>
      </c>
      <c r="Q610" s="160">
        <f>IF($M$438&gt;0,'Assumptions (NG)'!Z$13*Model!$M$438*('Assumptions (NG)'!$L$17*AVERAGE('Assumptions (NG)'!$I$2:$K$2)+'Assumptions (NG)'!$L$18*AVERAGE('Assumptions (NG)'!$I$3:$K$3))/10^9,0)</f>
        <v>0</v>
      </c>
      <c r="R610" s="160">
        <f>IF($M$438&gt;0,'Assumptions (NG)'!AA$13*Model!$M$438*('Assumptions (NG)'!$L$17*AVERAGE('Assumptions (NG)'!$I$2:$K$2)+'Assumptions (NG)'!$L$18*AVERAGE('Assumptions (NG)'!$I$3:$K$3))/10^9,0)</f>
        <v>0</v>
      </c>
      <c r="S610" s="160">
        <f>IF($M$438&gt;0,'Assumptions (NG)'!AB$13*Model!$M$438*('Assumptions (NG)'!$L$17*AVERAGE('Assumptions (NG)'!$I$2:$K$2)+'Assumptions (NG)'!$L$18*AVERAGE('Assumptions (NG)'!$I$3:$K$3))/10^9,0)</f>
        <v>0</v>
      </c>
      <c r="T610" s="160">
        <f>IF($M$438&gt;0,'Assumptions (NG)'!AC$13*Model!$M$438*('Assumptions (NG)'!$L$17*AVERAGE('Assumptions (NG)'!$I$2:$K$2)+'Assumptions (NG)'!$L$18*AVERAGE('Assumptions (NG)'!$I$3:$K$3))/10^9,0)</f>
        <v>0</v>
      </c>
      <c r="U610" s="160">
        <f>IF($M$438&gt;0,'Assumptions (NG)'!AD$13*Model!$M$438*('Assumptions (NG)'!$L$17*AVERAGE('Assumptions (NG)'!$I$2:$K$2)+'Assumptions (NG)'!$L$18*AVERAGE('Assumptions (NG)'!$I$3:$K$3))/10^9,0)</f>
        <v>0</v>
      </c>
      <c r="V610" s="160">
        <f>IF($M$438&gt;0,'Assumptions (NG)'!AE$13*Model!$M$438*('Assumptions (NG)'!$L$17*AVERAGE('Assumptions (NG)'!$I$2:$K$2)+'Assumptions (NG)'!$L$18*AVERAGE('Assumptions (NG)'!$I$3:$K$3))/10^9,0)</f>
        <v>0</v>
      </c>
      <c r="W610" s="160">
        <f>IF($M$438&gt;0,'Assumptions (NG)'!AF$13*Model!$M$438*('Assumptions (NG)'!$L$17*AVERAGE('Assumptions (NG)'!$I$2:$K$2)+'Assumptions (NG)'!$L$18*AVERAGE('Assumptions (NG)'!$I$3:$K$3))/10^9,0)</f>
        <v>0</v>
      </c>
      <c r="X610" s="160">
        <f>IF($M$438&gt;0,'Assumptions (NG)'!AG$13*Model!$M$438*('Assumptions (NG)'!$L$17*AVERAGE('Assumptions (NG)'!$I$2:$K$2)+'Assumptions (NG)'!$L$18*AVERAGE('Assumptions (NG)'!$I$3:$K$3))/10^9,0)</f>
        <v>0</v>
      </c>
      <c r="Y610" s="160">
        <f>IF($M$438&gt;0,'Assumptions (NG)'!AH$13*Model!$M$438*('Assumptions (NG)'!$L$17*AVERAGE('Assumptions (NG)'!$I$2:$K$2)+'Assumptions (NG)'!$L$18*AVERAGE('Assumptions (NG)'!$I$3:$K$3))/10^9,0)</f>
        <v>0</v>
      </c>
      <c r="Z610" s="160">
        <f>IF($M$438&gt;0,'Assumptions (NG)'!AI$13*Model!$M$438*('Assumptions (NG)'!$L$17*AVERAGE('Assumptions (NG)'!$I$2:$K$2)+'Assumptions (NG)'!$L$18*AVERAGE('Assumptions (NG)'!$I$3:$K$3))/10^9,0)</f>
        <v>0</v>
      </c>
      <c r="AA610" s="160">
        <f>IF($M$438&gt;0,'Assumptions (NG)'!AJ$13*Model!$M$438*('Assumptions (NG)'!$L$17*AVERAGE('Assumptions (NG)'!$I$2:$K$2)+'Assumptions (NG)'!$L$18*AVERAGE('Assumptions (NG)'!$I$3:$K$3))/10^9,0)</f>
        <v>0</v>
      </c>
      <c r="AB610" s="160">
        <f>IF($M$438&gt;0,'Assumptions (NG)'!AK$13*Model!$M$438*('Assumptions (NG)'!$L$17*AVERAGE('Assumptions (NG)'!$I$2:$K$2)+'Assumptions (NG)'!$L$18*AVERAGE('Assumptions (NG)'!$I$3:$K$3))/10^9,0)</f>
        <v>0</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v>
      </c>
      <c r="O611" s="177">
        <f>IF($N$438&gt;0,'Assumptions (NG)'!W$13*Model!$N$438*('Assumptions (NG)'!$M$17*AVERAGE('Assumptions (NG)'!$J$2:$L$2)+'Assumptions (NG)'!$M$18*AVERAGE('Assumptions (NG)'!$J$3:$L$3))/10^9,0)</f>
        <v>0</v>
      </c>
      <c r="P611" s="177">
        <f>IF($N$438&gt;0,'Assumptions (NG)'!X$13*Model!$N$438*('Assumptions (NG)'!$M$17*AVERAGE('Assumptions (NG)'!$J$2:$L$2)+'Assumptions (NG)'!$M$18*AVERAGE('Assumptions (NG)'!$J$3:$L$3))/10^9,0)</f>
        <v>0</v>
      </c>
      <c r="Q611" s="177">
        <f>IF($N$438&gt;0,'Assumptions (NG)'!Y$13*Model!$N$438*('Assumptions (NG)'!$M$17*AVERAGE('Assumptions (NG)'!$J$2:$L$2)+'Assumptions (NG)'!$M$18*AVERAGE('Assumptions (NG)'!$J$3:$L$3))/10^9,0)</f>
        <v>0</v>
      </c>
      <c r="R611" s="177">
        <f>IF($N$438&gt;0,'Assumptions (NG)'!Z$13*Model!$N$438*('Assumptions (NG)'!$M$17*AVERAGE('Assumptions (NG)'!$J$2:$L$2)+'Assumptions (NG)'!$M$18*AVERAGE('Assumptions (NG)'!$J$3:$L$3))/10^9,0)</f>
        <v>0</v>
      </c>
      <c r="S611" s="177">
        <f>IF($N$438&gt;0,'Assumptions (NG)'!AA$13*Model!$N$438*('Assumptions (NG)'!$M$17*AVERAGE('Assumptions (NG)'!$J$2:$L$2)+'Assumptions (NG)'!$M$18*AVERAGE('Assumptions (NG)'!$J$3:$L$3))/10^9,0)</f>
        <v>0</v>
      </c>
      <c r="T611" s="177">
        <f>IF($N$438&gt;0,'Assumptions (NG)'!AB$13*Model!$N$438*('Assumptions (NG)'!$M$17*AVERAGE('Assumptions (NG)'!$J$2:$L$2)+'Assumptions (NG)'!$M$18*AVERAGE('Assumptions (NG)'!$J$3:$L$3))/10^9,0)</f>
        <v>0</v>
      </c>
      <c r="U611" s="177">
        <f>IF($N$438&gt;0,'Assumptions (NG)'!AC$13*Model!$N$438*('Assumptions (NG)'!$M$17*AVERAGE('Assumptions (NG)'!$J$2:$L$2)+'Assumptions (NG)'!$M$18*AVERAGE('Assumptions (NG)'!$J$3:$L$3))/10^9,0)</f>
        <v>0</v>
      </c>
      <c r="V611" s="177">
        <f>IF($N$438&gt;0,'Assumptions (NG)'!AD$13*Model!$N$438*('Assumptions (NG)'!$M$17*AVERAGE('Assumptions (NG)'!$J$2:$L$2)+'Assumptions (NG)'!$M$18*AVERAGE('Assumptions (NG)'!$J$3:$L$3))/10^9,0)</f>
        <v>0</v>
      </c>
      <c r="W611" s="177">
        <f>IF($N$438&gt;0,'Assumptions (NG)'!AE$13*Model!$N$438*('Assumptions (NG)'!$M$17*AVERAGE('Assumptions (NG)'!$J$2:$L$2)+'Assumptions (NG)'!$M$18*AVERAGE('Assumptions (NG)'!$J$3:$L$3))/10^9,0)</f>
        <v>0</v>
      </c>
      <c r="X611" s="177">
        <f>IF($N$438&gt;0,'Assumptions (NG)'!AF$13*Model!$N$438*('Assumptions (NG)'!$M$17*AVERAGE('Assumptions (NG)'!$J$2:$L$2)+'Assumptions (NG)'!$M$18*AVERAGE('Assumptions (NG)'!$J$3:$L$3))/10^9,0)</f>
        <v>0</v>
      </c>
      <c r="Y611" s="177">
        <f>IF($N$438&gt;0,'Assumptions (NG)'!AG$13*Model!$N$438*('Assumptions (NG)'!$M$17*AVERAGE('Assumptions (NG)'!$J$2:$L$2)+'Assumptions (NG)'!$M$18*AVERAGE('Assumptions (NG)'!$J$3:$L$3))/10^9,0)</f>
        <v>0</v>
      </c>
      <c r="Z611" s="177">
        <f>IF($N$438&gt;0,'Assumptions (NG)'!AH$13*Model!$N$438*('Assumptions (NG)'!$M$17*AVERAGE('Assumptions (NG)'!$J$2:$L$2)+'Assumptions (NG)'!$M$18*AVERAGE('Assumptions (NG)'!$J$3:$L$3))/10^9,0)</f>
        <v>0</v>
      </c>
      <c r="AA611" s="177">
        <f>IF($N$438&gt;0,'Assumptions (NG)'!AI$13*Model!$N$438*('Assumptions (NG)'!$M$17*AVERAGE('Assumptions (NG)'!$J$2:$L$2)+'Assumptions (NG)'!$M$18*AVERAGE('Assumptions (NG)'!$J$3:$L$3))/10^9,0)</f>
        <v>0</v>
      </c>
      <c r="AB611" s="177">
        <f>IF($N$438&gt;0,'Assumptions (NG)'!AJ$13*Model!$N$438*('Assumptions (NG)'!$M$17*AVERAGE('Assumptions (NG)'!$J$2:$L$2)+'Assumptions (NG)'!$M$18*AVERAGE('Assumptions (NG)'!$J$3:$L$3))/10^9,0)</f>
        <v>0</v>
      </c>
      <c r="AC611" s="177">
        <f>IF($N$438&gt;0,'Assumptions (NG)'!AK$13*Model!$N$438*('Assumptions (NG)'!$M$17*AVERAGE('Assumptions (NG)'!$J$2:$L$2)+'Assumptions (NG)'!$M$18*AVERAGE('Assumptions (NG)'!$J$3:$L$3))/10^9,0)</f>
        <v>0</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0.02746641831</v>
      </c>
      <c r="Y621" s="176">
        <f>IF($X$438&gt;0,'Assumptions (NG)'!W13*Model!$X$438*('Assumptions (NG)'!$W$17*AVERAGE('Assumptions (NG)'!$T$2:$V$2)+'Assumptions (NG)'!$W$18*AVERAGE('Assumptions (NG)'!$T$3:$V$3))/10^9,0)</f>
        <v>0.05218619479</v>
      </c>
      <c r="Z621" s="176">
        <f>IF($X$438&gt;0,'Assumptions (NG)'!X13*Model!$X$438*('Assumptions (NG)'!$W$17*AVERAGE('Assumptions (NG)'!$T$2:$V$2)+'Assumptions (NG)'!$W$18*AVERAGE('Assumptions (NG)'!$T$3:$V$3))/10^9,0)</f>
        <v>0.04696757531</v>
      </c>
      <c r="AA621" s="176">
        <f>IF($X$438&gt;0,'Assumptions (NG)'!Y13*Model!$X$438*('Assumptions (NG)'!$W$17*AVERAGE('Assumptions (NG)'!$T$2:$V$2)+'Assumptions (NG)'!$W$18*AVERAGE('Assumptions (NG)'!$T$3:$V$3))/10^9,0)</f>
        <v>0.0422982842</v>
      </c>
      <c r="AB621" s="176">
        <f>IF($X$438&gt;0,'Assumptions (NG)'!Z13*Model!$X$438*('Assumptions (NG)'!$W$17*AVERAGE('Assumptions (NG)'!$T$2:$V$2)+'Assumptions (NG)'!$W$18*AVERAGE('Assumptions (NG)'!$T$3:$V$3))/10^9,0)</f>
        <v>0.03806845578</v>
      </c>
      <c r="AC621" s="176">
        <f>IF($X$438&gt;0,'Assumptions (NG)'!AA13*Model!$X$438*('Assumptions (NG)'!$W$17*AVERAGE('Assumptions (NG)'!$T$2:$V$2)+'Assumptions (NG)'!$W$18*AVERAGE('Assumptions (NG)'!$T$3:$V$3))/10^9,0)</f>
        <v>0.03422315722</v>
      </c>
      <c r="AD621" s="176">
        <f>IF($X$438&gt;0,'Assumptions (NG)'!AB13*Model!$X$438*('Assumptions (NG)'!$W$17*AVERAGE('Assumptions (NG)'!$T$2:$V$2)+'Assumptions (NG)'!$W$18*AVERAGE('Assumptions (NG)'!$T$3:$V$3))/10^9,0)</f>
        <v>0.03241037361</v>
      </c>
      <c r="AE621" s="176">
        <f>IF($X$438&gt;0,'Assumptions (NG)'!AC13*Model!$X$438*('Assumptions (NG)'!$W$17*AVERAGE('Assumptions (NG)'!$T$2:$V$2)+'Assumptions (NG)'!$W$18*AVERAGE('Assumptions (NG)'!$T$3:$V$3))/10^9,0)</f>
        <v>0.03241037361</v>
      </c>
      <c r="AF621" s="176">
        <f>IF($X$438&gt;0,'Assumptions (NG)'!AD13*Model!$X$438*('Assumptions (NG)'!$W$17*AVERAGE('Assumptions (NG)'!$T$2:$V$2)+'Assumptions (NG)'!$W$18*AVERAGE('Assumptions (NG)'!$T$3:$V$3))/10^9,0)</f>
        <v>0.03246530644</v>
      </c>
      <c r="AG621" s="176">
        <f>IF($X$438&gt;0,'Assumptions (NG)'!AE13*Model!$X$438*('Assumptions (NG)'!$W$17*AVERAGE('Assumptions (NG)'!$T$2:$V$2)+'Assumptions (NG)'!$W$18*AVERAGE('Assumptions (NG)'!$T$3:$V$3))/10^9,0)</f>
        <v>0.03241037361</v>
      </c>
      <c r="AH621" s="176">
        <f>IF($X$438&gt;0,'Assumptions (NG)'!AF13*Model!$X$438*('Assumptions (NG)'!$W$17*AVERAGE('Assumptions (NG)'!$T$2:$V$2)+'Assumptions (NG)'!$W$18*AVERAGE('Assumptions (NG)'!$T$3:$V$3))/10^9,0)</f>
        <v>0.03246530644</v>
      </c>
      <c r="AI621" s="176">
        <f>IF($X$438&gt;0,'Assumptions (NG)'!AG13*Model!$X$438*('Assumptions (NG)'!$W$17*AVERAGE('Assumptions (NG)'!$T$2:$V$2)+'Assumptions (NG)'!$W$18*AVERAGE('Assumptions (NG)'!$T$3:$V$3))/10^9,0)</f>
        <v>0.03241037361</v>
      </c>
      <c r="AJ621" s="176">
        <f>IF($X$438&gt;0,'Assumptions (NG)'!AH13*Model!$X$438*('Assumptions (NG)'!$W$17*AVERAGE('Assumptions (NG)'!$T$2:$V$2)+'Assumptions (NG)'!$W$18*AVERAGE('Assumptions (NG)'!$T$3:$V$3))/10^9,0)</f>
        <v>0.03246530644</v>
      </c>
      <c r="AK621" s="176">
        <f>IF($X$438&gt;0,'Assumptions (NG)'!AI13*Model!$X$438*('Assumptions (NG)'!$W$17*AVERAGE('Assumptions (NG)'!$T$2:$V$2)+'Assumptions (NG)'!$W$18*AVERAGE('Assumptions (NG)'!$T$3:$V$3))/10^9,0)</f>
        <v>0.03241037361</v>
      </c>
      <c r="AL621" s="176">
        <f>IF($X$438&gt;0,'Assumptions (NG)'!AJ13*Model!$X$438*('Assumptions (NG)'!$W$17*AVERAGE('Assumptions (NG)'!$T$2:$V$2)+'Assumptions (NG)'!$W$18*AVERAGE('Assumptions (NG)'!$T$3:$V$3))/10^9,0)</f>
        <v>0.03246530644</v>
      </c>
      <c r="AM621" s="176">
        <f>IF($X$438&gt;0,'Assumptions (NG)'!AK13*Model!$X$438*('Assumptions (NG)'!$W$17*AVERAGE('Assumptions (NG)'!$T$2:$V$2)+'Assumptions (NG)'!$W$18*AVERAGE('Assumptions (NG)'!$T$3:$V$3))/10^9,0)</f>
        <v>0.0162051868</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v>
      </c>
      <c r="AI631" s="160">
        <f>IF($AH$438&gt;0,'Assumptions (NG)'!W13*Model!$AH$438*('Assumptions (NG)'!$AG$17*AVERAGE('Assumptions (NG)'!$AD$2:$AF$2)+'Assumptions (NG)'!$AG$18*AVERAGE('Assumptions (NG)'!$AD$3:$AF$3))/10^9,0)</f>
        <v>0</v>
      </c>
      <c r="AJ631" s="160">
        <f>IF($AH$438&gt;0,'Assumptions (NG)'!X13*Model!$AH$438*('Assumptions (NG)'!$AG$17*AVERAGE('Assumptions (NG)'!$AD$2:$AF$2)+'Assumptions (NG)'!$AG$18*AVERAGE('Assumptions (NG)'!$AD$3:$AF$3))/10^9,0)</f>
        <v>0</v>
      </c>
      <c r="AK631" s="160">
        <f>IF($AH$438&gt;0,'Assumptions (NG)'!Y13*Model!$AH$438*('Assumptions (NG)'!$AG$17*AVERAGE('Assumptions (NG)'!$AD$2:$AF$2)+'Assumptions (NG)'!$AG$18*AVERAGE('Assumptions (NG)'!$AD$3:$AF$3))/10^9,0)</f>
        <v>0</v>
      </c>
      <c r="AL631" s="160">
        <f>IF($AH$438&gt;0,'Assumptions (NG)'!Z13*Model!$AH$438*('Assumptions (NG)'!$AG$17*AVERAGE('Assumptions (NG)'!$AD$2:$AF$2)+'Assumptions (NG)'!$AG$18*AVERAGE('Assumptions (NG)'!$AD$3:$AF$3))/10^9,0)</f>
        <v>0</v>
      </c>
      <c r="AM631" s="160">
        <f>IF($AH$438&gt;0,'Assumptions (NG)'!AA13*Model!$AH$438*('Assumptions (NG)'!$AG$17*AVERAGE('Assumptions (NG)'!$AD$2:$AF$2)+'Assumptions (NG)'!$AG$18*AVERAGE('Assumptions (NG)'!$AD$3:$AF$3))/10^9,0)</f>
        <v>0</v>
      </c>
      <c r="AN631" s="160">
        <f>IF($AH$438&gt;0,'Assumptions (NG)'!AB13*Model!$AH$438*('Assumptions (NG)'!$AG$17*AVERAGE('Assumptions (NG)'!$AD$2:$AF$2)+'Assumptions (NG)'!$AG$18*AVERAGE('Assumptions (NG)'!$AD$3:$AF$3))/10^9,0)</f>
        <v>0</v>
      </c>
      <c r="AO631" s="160">
        <f>IF($AH$438&gt;0,'Assumptions (NG)'!AC13*Model!$AH$438*('Assumptions (NG)'!$AG$17*AVERAGE('Assumptions (NG)'!$AD$2:$AF$2)+'Assumptions (NG)'!$AG$18*AVERAGE('Assumptions (NG)'!$AD$3:$AF$3))/10^9,0)</f>
        <v>0</v>
      </c>
      <c r="AP631" s="160">
        <f>IF($AH$438&gt;0,'Assumptions (NG)'!AD13*Model!$AH$438*('Assumptions (NG)'!$AG$17*AVERAGE('Assumptions (NG)'!$AD$2:$AF$2)+'Assumptions (NG)'!$AG$18*AVERAGE('Assumptions (NG)'!$AD$3:$AF$3))/10^9,0)</f>
        <v>0</v>
      </c>
      <c r="AQ631" s="160">
        <f>IF($AH$438&gt;0,'Assumptions (NG)'!AE13*Model!$AH$438*('Assumptions (NG)'!$AG$17*AVERAGE('Assumptions (NG)'!$AD$2:$AF$2)+'Assumptions (NG)'!$AG$18*AVERAGE('Assumptions (NG)'!$AD$3:$AF$3))/10^9,0)</f>
        <v>0</v>
      </c>
      <c r="AR631" s="160">
        <f>IF($AH$438&gt;0,'Assumptions (NG)'!AF13*Model!$AH$438*('Assumptions (NG)'!$AG$17*AVERAGE('Assumptions (NG)'!$AD$2:$AF$2)+'Assumptions (NG)'!$AG$18*AVERAGE('Assumptions (NG)'!$AD$3:$AF$3))/10^9,0)</f>
        <v>0</v>
      </c>
      <c r="AS631" s="160">
        <f>IF($AH$438&gt;0,'Assumptions (NG)'!AG13*Model!$AH$438*('Assumptions (NG)'!$AG$17*AVERAGE('Assumptions (NG)'!$AD$2:$AF$2)+'Assumptions (NG)'!$AG$18*AVERAGE('Assumptions (NG)'!$AD$3:$AF$3))/10^9,0)</f>
        <v>0</v>
      </c>
      <c r="AT631" s="160">
        <f>IF($AH$438&gt;0,'Assumptions (NG)'!AH13*Model!$AH$438*('Assumptions (NG)'!$AG$17*AVERAGE('Assumptions (NG)'!$AD$2:$AF$2)+'Assumptions (NG)'!$AG$18*AVERAGE('Assumptions (NG)'!$AD$3:$AF$3))/10^9,0)</f>
        <v>0</v>
      </c>
      <c r="AU631" s="160">
        <f>IF($AH$438&gt;0,'Assumptions (NG)'!AI13*Model!$AH$438*('Assumptions (NG)'!$AG$17*AVERAGE('Assumptions (NG)'!$AD$2:$AF$2)+'Assumptions (NG)'!$AG$18*AVERAGE('Assumptions (NG)'!$AD$3:$AF$3))/10^9,0)</f>
        <v>0</v>
      </c>
      <c r="AV631" s="160">
        <f>IF($AH$438&gt;0,'Assumptions (NG)'!AJ13*Model!$AH$438*('Assumptions (NG)'!$AG$17*AVERAGE('Assumptions (NG)'!$AD$2:$AF$2)+'Assumptions (NG)'!$AG$18*AVERAGE('Assumptions (NG)'!$AD$3:$AF$3))/10^9,0)</f>
        <v>0</v>
      </c>
      <c r="AW631" s="160">
        <f>IF($AH$438&gt;0,'Assumptions (NG)'!AK13*Model!$AH$438*('Assumptions (NG)'!$AG$17*AVERAGE('Assumptions (NG)'!$AD$2:$AF$2)+'Assumptions (NG)'!$AG$18*AVERAGE('Assumptions (NG)'!$AD$3:$AF$3))/10^9,0)</f>
        <v>0</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v>
      </c>
      <c r="AO637" s="160">
        <f>IF($AN$438&gt;0,'Assumptions (NG)'!W13*Model!$AN$438*('Assumptions (NG)'!$AM$17*AVERAGE('Assumptions (NG)'!$AJ$2:$AL$2)+'Assumptions (NG)'!$AM$18*AVERAGE('Assumptions (NG)'!$AJ$3:$AL$3))/10^9,0)</f>
        <v>0</v>
      </c>
      <c r="AP637" s="160">
        <f>IF($AN$438&gt;0,'Assumptions (NG)'!X13*Model!$AN$438*('Assumptions (NG)'!$AM$17*AVERAGE('Assumptions (NG)'!$AJ$2:$AL$2)+'Assumptions (NG)'!$AM$18*AVERAGE('Assumptions (NG)'!$AJ$3:$AL$3))/10^9,0)</f>
        <v>0</v>
      </c>
      <c r="AQ637" s="160">
        <f>IF($AN$438&gt;0,'Assumptions (NG)'!Y13*Model!$AN$438*('Assumptions (NG)'!$AM$17*AVERAGE('Assumptions (NG)'!$AJ$2:$AL$2)+'Assumptions (NG)'!$AM$18*AVERAGE('Assumptions (NG)'!$AJ$3:$AL$3))/10^9,0)</f>
        <v>0</v>
      </c>
      <c r="AR637" s="160">
        <f>IF($AN$438&gt;0,'Assumptions (NG)'!Z13*Model!$AN$438*('Assumptions (NG)'!$AM$17*AVERAGE('Assumptions (NG)'!$AJ$2:$AL$2)+'Assumptions (NG)'!$AM$18*AVERAGE('Assumptions (NG)'!$AJ$3:$AL$3))/10^9,0)</f>
        <v>0</v>
      </c>
      <c r="AS637" s="160">
        <f>IF($AN$438&gt;0,'Assumptions (NG)'!AA13*Model!$AN$438*('Assumptions (NG)'!$AM$17*AVERAGE('Assumptions (NG)'!$AJ$2:$AL$2)+'Assumptions (NG)'!$AM$18*AVERAGE('Assumptions (NG)'!$AJ$3:$AL$3))/10^9,0)</f>
        <v>0</v>
      </c>
      <c r="AT637" s="160">
        <f>IF($AN$438&gt;0,'Assumptions (NG)'!AB13*Model!$AN$438*('Assumptions (NG)'!$AM$17*AVERAGE('Assumptions (NG)'!$AJ$2:$AL$2)+'Assumptions (NG)'!$AM$18*AVERAGE('Assumptions (NG)'!$AJ$3:$AL$3))/10^9,0)</f>
        <v>0</v>
      </c>
      <c r="AU637" s="160">
        <f>IF($AN$438&gt;0,'Assumptions (NG)'!AC13*Model!$AN$438*('Assumptions (NG)'!$AM$17*AVERAGE('Assumptions (NG)'!$AJ$2:$AL$2)+'Assumptions (NG)'!$AM$18*AVERAGE('Assumptions (NG)'!$AJ$3:$AL$3))/10^9,0)</f>
        <v>0</v>
      </c>
      <c r="AV637" s="160">
        <f>IF($AN$438&gt;0,'Assumptions (NG)'!AD13*Model!$AN$438*('Assumptions (NG)'!$AM$17*AVERAGE('Assumptions (NG)'!$AJ$2:$AL$2)+'Assumptions (NG)'!$AM$18*AVERAGE('Assumptions (NG)'!$AJ$3:$AL$3))/10^9,0)</f>
        <v>0</v>
      </c>
      <c r="AW637" s="160">
        <f>IF($AN$438&gt;0,'Assumptions (NG)'!AE13*Model!$AN$438*('Assumptions (NG)'!$AM$17*AVERAGE('Assumptions (NG)'!$AJ$2:$AL$2)+'Assumptions (NG)'!$AM$18*AVERAGE('Assumptions (NG)'!$AJ$3:$AL$3))/10^9,0)</f>
        <v>0</v>
      </c>
      <c r="AX637" s="160">
        <f>IF($AN$438&gt;0,'Assumptions (NG)'!AF13*Model!$AN$438*('Assumptions (NG)'!$AM$17*AVERAGE('Assumptions (NG)'!$AJ$2:$AL$2)+'Assumptions (NG)'!$AM$18*AVERAGE('Assumptions (NG)'!$AJ$3:$AL$3))/10^9,0)</f>
        <v>0</v>
      </c>
      <c r="AY637" s="160">
        <f>IF($AN$438&gt;0,'Assumptions (NG)'!AG13*Model!$AN$438*('Assumptions (NG)'!$AM$17*AVERAGE('Assumptions (NG)'!$AJ$2:$AL$2)+'Assumptions (NG)'!$AM$18*AVERAGE('Assumptions (NG)'!$AJ$3:$AL$3))/10^9,0)</f>
        <v>0</v>
      </c>
      <c r="AZ637" s="160">
        <f>IF($AN$438&gt;0,'Assumptions (NG)'!AH13*Model!$AN$438*('Assumptions (NG)'!$AM$17*AVERAGE('Assumptions (NG)'!$AJ$2:$AL$2)+'Assumptions (NG)'!$AM$18*AVERAGE('Assumptions (NG)'!$AJ$3:$AL$3))/10^9,0)</f>
        <v>0</v>
      </c>
      <c r="BA637" s="160">
        <f>IF($AN$438&gt;0,'Assumptions (NG)'!AI13*Model!$AN$438*('Assumptions (NG)'!$AM$17*AVERAGE('Assumptions (NG)'!$AJ$2:$AL$2)+'Assumptions (NG)'!$AM$18*AVERAGE('Assumptions (NG)'!$AJ$3:$AL$3))/10^9,0)</f>
        <v>0</v>
      </c>
      <c r="BB637" s="160">
        <f>IF($AN$438&gt;0,'Assumptions (NG)'!AJ13*Model!$AN$438*('Assumptions (NG)'!$AM$17*AVERAGE('Assumptions (NG)'!$AJ$2:$AL$2)+'Assumptions (NG)'!$AM$18*AVERAGE('Assumptions (NG)'!$AJ$3:$AL$3))/10^9,0)</f>
        <v>0</v>
      </c>
      <c r="BC637" s="160">
        <f>IF($AN$438&gt;0,'Assumptions (NG)'!AK13*Model!$AN$438*('Assumptions (NG)'!$AM$17*AVERAGE('Assumptions (NG)'!$AJ$2:$AL$2)+'Assumptions (NG)'!$AM$18*AVERAGE('Assumptions (NG)'!$AJ$3:$AL$3))/10^9,0)</f>
        <v>0</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0.0513084252</v>
      </c>
      <c r="AP638" s="160">
        <f>IF($AO$438&gt;0,'Assumptions (NG)'!W13*Model!$AO$438*('Assumptions (NG)'!$AN$17*AVERAGE('Assumptions (NG)'!$AK$2:$AM$2)+'Assumptions (NG)'!$AN$18*AVERAGE('Assumptions (NG)'!$AK$3:$AM$3))/10^9,0)</f>
        <v>0.09748600787</v>
      </c>
      <c r="AQ638" s="160">
        <f>IF($AO$438&gt;0,'Assumptions (NG)'!X13*Model!$AO$438*('Assumptions (NG)'!$AN$17*AVERAGE('Assumptions (NG)'!$AK$2:$AM$2)+'Assumptions (NG)'!$AN$18*AVERAGE('Assumptions (NG)'!$AK$3:$AM$3))/10^9,0)</f>
        <v>0.08773740709</v>
      </c>
      <c r="AR638" s="160">
        <f>IF($AO$438&gt;0,'Assumptions (NG)'!Y13*Model!$AO$438*('Assumptions (NG)'!$AN$17*AVERAGE('Assumptions (NG)'!$AK$2:$AM$2)+'Assumptions (NG)'!$AN$18*AVERAGE('Assumptions (NG)'!$AK$3:$AM$3))/10^9,0)</f>
        <v>0.0790149748</v>
      </c>
      <c r="AS638" s="160">
        <f>IF($AO$438&gt;0,'Assumptions (NG)'!Z13*Model!$AO$438*('Assumptions (NG)'!$AN$17*AVERAGE('Assumptions (NG)'!$AK$2:$AM$2)+'Assumptions (NG)'!$AN$18*AVERAGE('Assumptions (NG)'!$AK$3:$AM$3))/10^9,0)</f>
        <v>0.07111347732</v>
      </c>
      <c r="AT638" s="160">
        <f>IF($AO$438&gt;0,'Assumptions (NG)'!AA13*Model!$AO$438*('Assumptions (NG)'!$AN$17*AVERAGE('Assumptions (NG)'!$AK$2:$AM$2)+'Assumptions (NG)'!$AN$18*AVERAGE('Assumptions (NG)'!$AK$3:$AM$3))/10^9,0)</f>
        <v>0.06393029779</v>
      </c>
      <c r="AU638" s="160">
        <f>IF($AO$438&gt;0,'Assumptions (NG)'!AB13*Model!$AO$438*('Assumptions (NG)'!$AN$17*AVERAGE('Assumptions (NG)'!$AK$2:$AM$2)+'Assumptions (NG)'!$AN$18*AVERAGE('Assumptions (NG)'!$AK$3:$AM$3))/10^9,0)</f>
        <v>0.06054394173</v>
      </c>
      <c r="AV638" s="160">
        <f>IF($AO$438&gt;0,'Assumptions (NG)'!AC13*Model!$AO$438*('Assumptions (NG)'!$AN$17*AVERAGE('Assumptions (NG)'!$AK$2:$AM$2)+'Assumptions (NG)'!$AN$18*AVERAGE('Assumptions (NG)'!$AK$3:$AM$3))/10^9,0)</f>
        <v>0.06054394173</v>
      </c>
      <c r="AW638" s="160">
        <f>IF($AO$438&gt;0,'Assumptions (NG)'!AD13*Model!$AO$438*('Assumptions (NG)'!$AN$17*AVERAGE('Assumptions (NG)'!$AK$2:$AM$2)+'Assumptions (NG)'!$AN$18*AVERAGE('Assumptions (NG)'!$AK$3:$AM$3))/10^9,0)</f>
        <v>0.06064655858</v>
      </c>
      <c r="AX638" s="160">
        <f>IF($AO$438&gt;0,'Assumptions (NG)'!AE13*Model!$AO$438*('Assumptions (NG)'!$AN$17*AVERAGE('Assumptions (NG)'!$AK$2:$AM$2)+'Assumptions (NG)'!$AN$18*AVERAGE('Assumptions (NG)'!$AK$3:$AM$3))/10^9,0)</f>
        <v>0.06054394173</v>
      </c>
      <c r="AY638" s="160">
        <f>IF($AO$438&gt;0,'Assumptions (NG)'!AF13*Model!$AO$438*('Assumptions (NG)'!$AN$17*AVERAGE('Assumptions (NG)'!$AK$2:$AM$2)+'Assumptions (NG)'!$AN$18*AVERAGE('Assumptions (NG)'!$AK$3:$AM$3))/10^9,0)</f>
        <v>0.06064655858</v>
      </c>
      <c r="AZ638" s="160">
        <f>IF($AO$438&gt;0,'Assumptions (NG)'!AG13*Model!$AO$438*('Assumptions (NG)'!$AN$17*AVERAGE('Assumptions (NG)'!$AK$2:$AM$2)+'Assumptions (NG)'!$AN$18*AVERAGE('Assumptions (NG)'!$AK$3:$AM$3))/10^9,0)</f>
        <v>0.06054394173</v>
      </c>
      <c r="BA638" s="160">
        <f>IF($AO$438&gt;0,'Assumptions (NG)'!AH13*Model!$AO$438*('Assumptions (NG)'!$AN$17*AVERAGE('Assumptions (NG)'!$AK$2:$AM$2)+'Assumptions (NG)'!$AN$18*AVERAGE('Assumptions (NG)'!$AK$3:$AM$3))/10^9,0)</f>
        <v>0.06064655858</v>
      </c>
      <c r="BB638" s="160">
        <f>IF($AO$438&gt;0,'Assumptions (NG)'!AI13*Model!$AO$438*('Assumptions (NG)'!$AN$17*AVERAGE('Assumptions (NG)'!$AK$2:$AM$2)+'Assumptions (NG)'!$AN$18*AVERAGE('Assumptions (NG)'!$AK$3:$AM$3))/10^9,0)</f>
        <v>0.06054394173</v>
      </c>
      <c r="BC638" s="160">
        <f>IF($AO$438&gt;0,'Assumptions (NG)'!AJ13*Model!$AO$438*('Assumptions (NG)'!$AN$17*AVERAGE('Assumptions (NG)'!$AK$2:$AM$2)+'Assumptions (NG)'!$AN$18*AVERAGE('Assumptions (NG)'!$AK$3:$AM$3))/10^9,0)</f>
        <v>0.06064655858</v>
      </c>
      <c r="BD638" s="160">
        <f>IF($AO$438&gt;0,'Assumptions (NG)'!AK13*Model!$AO$438*('Assumptions (NG)'!$AN$17*AVERAGE('Assumptions (NG)'!$AK$2:$AM$2)+'Assumptions (NG)'!$AN$18*AVERAGE('Assumptions (NG)'!$AK$3:$AM$3))/10^9,0)</f>
        <v>0.03027197087</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0.2670743619</v>
      </c>
      <c r="AQ639" s="160">
        <f>IF($AP$438&gt;0,'Assumptions (NG)'!W13*Model!$AP$438*('Assumptions (NG)'!$AO$17*AVERAGE('Assumptions (NG)'!$AL$2:$AN$2)+'Assumptions (NG)'!$AO$18*AVERAGE('Assumptions (NG)'!$AL$3:$AN$3))/10^9,0)</f>
        <v>0.5074412877</v>
      </c>
      <c r="AR639" s="160">
        <f>IF($AP$438&gt;0,'Assumptions (NG)'!X13*Model!$AP$438*('Assumptions (NG)'!$AO$17*AVERAGE('Assumptions (NG)'!$AL$2:$AN$2)+'Assumptions (NG)'!$AO$18*AVERAGE('Assumptions (NG)'!$AL$3:$AN$3))/10^9,0)</f>
        <v>0.4566971589</v>
      </c>
      <c r="AS639" s="160">
        <f>IF($AP$438&gt;0,'Assumptions (NG)'!Y13*Model!$AP$438*('Assumptions (NG)'!$AO$17*AVERAGE('Assumptions (NG)'!$AL$2:$AN$2)+'Assumptions (NG)'!$AO$18*AVERAGE('Assumptions (NG)'!$AL$3:$AN$3))/10^9,0)</f>
        <v>0.4112945174</v>
      </c>
      <c r="AT639" s="160">
        <f>IF($AP$438&gt;0,'Assumptions (NG)'!Z13*Model!$AP$438*('Assumptions (NG)'!$AO$17*AVERAGE('Assumptions (NG)'!$AL$2:$AN$2)+'Assumptions (NG)'!$AO$18*AVERAGE('Assumptions (NG)'!$AL$3:$AN$3))/10^9,0)</f>
        <v>0.3701650657</v>
      </c>
      <c r="AU639" s="160">
        <f>IF($AP$438&gt;0,'Assumptions (NG)'!AA13*Model!$AP$438*('Assumptions (NG)'!$AO$17*AVERAGE('Assumptions (NG)'!$AL$2:$AN$2)+'Assumptions (NG)'!$AO$18*AVERAGE('Assumptions (NG)'!$AL$3:$AN$3))/10^9,0)</f>
        <v>0.332774655</v>
      </c>
      <c r="AV639" s="160">
        <f>IF($AP$438&gt;0,'Assumptions (NG)'!AB13*Model!$AP$438*('Assumptions (NG)'!$AO$17*AVERAGE('Assumptions (NG)'!$AL$2:$AN$2)+'Assumptions (NG)'!$AO$18*AVERAGE('Assumptions (NG)'!$AL$3:$AN$3))/10^9,0)</f>
        <v>0.3151477471</v>
      </c>
      <c r="AW639" s="160">
        <f>IF($AP$438&gt;0,'Assumptions (NG)'!AC13*Model!$AP$438*('Assumptions (NG)'!$AO$17*AVERAGE('Assumptions (NG)'!$AL$2:$AN$2)+'Assumptions (NG)'!$AO$18*AVERAGE('Assumptions (NG)'!$AL$3:$AN$3))/10^9,0)</f>
        <v>0.3151477471</v>
      </c>
      <c r="AX639" s="160">
        <f>IF($AP$438&gt;0,'Assumptions (NG)'!AD13*Model!$AP$438*('Assumptions (NG)'!$AO$17*AVERAGE('Assumptions (NG)'!$AL$2:$AN$2)+'Assumptions (NG)'!$AO$18*AVERAGE('Assumptions (NG)'!$AL$3:$AN$3))/10^9,0)</f>
        <v>0.3156818958</v>
      </c>
      <c r="AY639" s="160">
        <f>IF($AP$438&gt;0,'Assumptions (NG)'!AE13*Model!$AP$438*('Assumptions (NG)'!$AO$17*AVERAGE('Assumptions (NG)'!$AL$2:$AN$2)+'Assumptions (NG)'!$AO$18*AVERAGE('Assumptions (NG)'!$AL$3:$AN$3))/10^9,0)</f>
        <v>0.3151477471</v>
      </c>
      <c r="AZ639" s="160">
        <f>IF($AP$438&gt;0,'Assumptions (NG)'!AF13*Model!$AP$438*('Assumptions (NG)'!$AO$17*AVERAGE('Assumptions (NG)'!$AL$2:$AN$2)+'Assumptions (NG)'!$AO$18*AVERAGE('Assumptions (NG)'!$AL$3:$AN$3))/10^9,0)</f>
        <v>0.3156818958</v>
      </c>
      <c r="BA639" s="160">
        <f>IF($AP$438&gt;0,'Assumptions (NG)'!AG13*Model!$AP$438*('Assumptions (NG)'!$AO$17*AVERAGE('Assumptions (NG)'!$AL$2:$AN$2)+'Assumptions (NG)'!$AO$18*AVERAGE('Assumptions (NG)'!$AL$3:$AN$3))/10^9,0)</f>
        <v>0.3151477471</v>
      </c>
      <c r="BB639" s="160">
        <f>IF($AP$438&gt;0,'Assumptions (NG)'!AH13*Model!$AP$438*('Assumptions (NG)'!$AO$17*AVERAGE('Assumptions (NG)'!$AL$2:$AN$2)+'Assumptions (NG)'!$AO$18*AVERAGE('Assumptions (NG)'!$AL$3:$AN$3))/10^9,0)</f>
        <v>0.3156818958</v>
      </c>
      <c r="BC639" s="160">
        <f>IF($AP$438&gt;0,'Assumptions (NG)'!AI13*Model!$AP$438*('Assumptions (NG)'!$AO$17*AVERAGE('Assumptions (NG)'!$AL$2:$AN$2)+'Assumptions (NG)'!$AO$18*AVERAGE('Assumptions (NG)'!$AL$3:$AN$3))/10^9,0)</f>
        <v>0.3151477471</v>
      </c>
      <c r="BD639" s="160">
        <f>IF($AP$438&gt;0,'Assumptions (NG)'!AJ13*Model!$AP$438*('Assumptions (NG)'!$AO$17*AVERAGE('Assumptions (NG)'!$AL$2:$AN$2)+'Assumptions (NG)'!$AO$18*AVERAGE('Assumptions (NG)'!$AL$3:$AN$3))/10^9,0)</f>
        <v>0.3156818958</v>
      </c>
      <c r="BE639" s="160">
        <f>IF($AP$438&gt;0,'Assumptions (NG)'!AK13*Model!$AP$438*('Assumptions (NG)'!$AO$17*AVERAGE('Assumptions (NG)'!$AL$2:$AN$2)+'Assumptions (NG)'!$AO$18*AVERAGE('Assumptions (NG)'!$AL$3:$AN$3))/10^9,0)</f>
        <v>0.1575738735</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0.07140299238</v>
      </c>
      <c r="AR640" s="160">
        <f>IF($AQ$438&gt;0,'Assumptions (NG)'!W13*Model!$AQ$438*('Assumptions (NG)'!$AP$17*AVERAGE('Assumptions (NG)'!$AM$2:$AO$2)+'Assumptions (NG)'!$AP$18*AVERAGE('Assumptions (NG)'!$AM$3:$AO$3))/10^9,0)</f>
        <v>0.1356656855</v>
      </c>
      <c r="AS640" s="160">
        <f>IF($AQ$438&gt;0,'Assumptions (NG)'!X13*Model!$AQ$438*('Assumptions (NG)'!$AP$17*AVERAGE('Assumptions (NG)'!$AM$2:$AO$2)+'Assumptions (NG)'!$AP$18*AVERAGE('Assumptions (NG)'!$AM$3:$AO$3))/10^9,0)</f>
        <v>0.122099117</v>
      </c>
      <c r="AT640" s="160">
        <f>IF($AQ$438&gt;0,'Assumptions (NG)'!Y13*Model!$AQ$438*('Assumptions (NG)'!$AP$17*AVERAGE('Assumptions (NG)'!$AM$2:$AO$2)+'Assumptions (NG)'!$AP$18*AVERAGE('Assumptions (NG)'!$AM$3:$AO$3))/10^9,0)</f>
        <v>0.1099606083</v>
      </c>
      <c r="AU640" s="160">
        <f>IF($AQ$438&gt;0,'Assumptions (NG)'!Z13*Model!$AQ$438*('Assumptions (NG)'!$AP$17*AVERAGE('Assumptions (NG)'!$AM$2:$AO$2)+'Assumptions (NG)'!$AP$18*AVERAGE('Assumptions (NG)'!$AM$3:$AO$3))/10^9,0)</f>
        <v>0.09896454744</v>
      </c>
      <c r="AV640" s="160">
        <f>IF($AQ$438&gt;0,'Assumptions (NG)'!AA13*Model!$AQ$438*('Assumptions (NG)'!$AP$17*AVERAGE('Assumptions (NG)'!$AM$2:$AO$2)+'Assumptions (NG)'!$AP$18*AVERAGE('Assumptions (NG)'!$AM$3:$AO$3))/10^9,0)</f>
        <v>0.08896812851</v>
      </c>
      <c r="AW640" s="160">
        <f>IF($AQ$438&gt;0,'Assumptions (NG)'!AB13*Model!$AQ$438*('Assumptions (NG)'!$AP$17*AVERAGE('Assumptions (NG)'!$AM$2:$AO$2)+'Assumptions (NG)'!$AP$18*AVERAGE('Assumptions (NG)'!$AM$3:$AO$3))/10^9,0)</f>
        <v>0.08425553101</v>
      </c>
      <c r="AX640" s="160">
        <f>IF($AQ$438&gt;0,'Assumptions (NG)'!AC13*Model!$AQ$438*('Assumptions (NG)'!$AP$17*AVERAGE('Assumptions (NG)'!$AM$2:$AO$2)+'Assumptions (NG)'!$AP$18*AVERAGE('Assumptions (NG)'!$AM$3:$AO$3))/10^9,0)</f>
        <v>0.08425553101</v>
      </c>
      <c r="AY640" s="160">
        <f>IF($AQ$438&gt;0,'Assumptions (NG)'!AD13*Model!$AQ$438*('Assumptions (NG)'!$AP$17*AVERAGE('Assumptions (NG)'!$AM$2:$AO$2)+'Assumptions (NG)'!$AP$18*AVERAGE('Assumptions (NG)'!$AM$3:$AO$3))/10^9,0)</f>
        <v>0.08439833699</v>
      </c>
      <c r="AZ640" s="160">
        <f>IF($AQ$438&gt;0,'Assumptions (NG)'!AE13*Model!$AQ$438*('Assumptions (NG)'!$AP$17*AVERAGE('Assumptions (NG)'!$AM$2:$AO$2)+'Assumptions (NG)'!$AP$18*AVERAGE('Assumptions (NG)'!$AM$3:$AO$3))/10^9,0)</f>
        <v>0.08425553101</v>
      </c>
      <c r="BA640" s="160">
        <f>IF($AQ$438&gt;0,'Assumptions (NG)'!AF13*Model!$AQ$438*('Assumptions (NG)'!$AP$17*AVERAGE('Assumptions (NG)'!$AM$2:$AO$2)+'Assumptions (NG)'!$AP$18*AVERAGE('Assumptions (NG)'!$AM$3:$AO$3))/10^9,0)</f>
        <v>0.08439833699</v>
      </c>
      <c r="BB640" s="160">
        <f>IF($AQ$438&gt;0,'Assumptions (NG)'!AG13*Model!$AQ$438*('Assumptions (NG)'!$AP$17*AVERAGE('Assumptions (NG)'!$AM$2:$AO$2)+'Assumptions (NG)'!$AP$18*AVERAGE('Assumptions (NG)'!$AM$3:$AO$3))/10^9,0)</f>
        <v>0.08425553101</v>
      </c>
      <c r="BC640" s="160">
        <f>IF($AQ$438&gt;0,'Assumptions (NG)'!AH13*Model!$AQ$438*('Assumptions (NG)'!$AP$17*AVERAGE('Assumptions (NG)'!$AM$2:$AO$2)+'Assumptions (NG)'!$AP$18*AVERAGE('Assumptions (NG)'!$AM$3:$AO$3))/10^9,0)</f>
        <v>0.08439833699</v>
      </c>
      <c r="BD640" s="160">
        <f>IF($AQ$438&gt;0,'Assumptions (NG)'!AI13*Model!$AQ$438*('Assumptions (NG)'!$AP$17*AVERAGE('Assumptions (NG)'!$AM$2:$AO$2)+'Assumptions (NG)'!$AP$18*AVERAGE('Assumptions (NG)'!$AM$3:$AO$3))/10^9,0)</f>
        <v>0.08425553101</v>
      </c>
      <c r="BE640" s="160">
        <f>IF($AQ$438&gt;0,'Assumptions (NG)'!AJ13*Model!$AQ$438*('Assumptions (NG)'!$AP$17*AVERAGE('Assumptions (NG)'!$AM$2:$AO$2)+'Assumptions (NG)'!$AP$18*AVERAGE('Assumptions (NG)'!$AM$3:$AO$3))/10^9,0)</f>
        <v>0.08439833699</v>
      </c>
      <c r="BF640" s="160">
        <f>IF($AQ$438&gt;0,'Assumptions (NG)'!AK13*Model!$AQ$438*('Assumptions (NG)'!$AP$17*AVERAGE('Assumptions (NG)'!$AM$2:$AO$2)+'Assumptions (NG)'!$AP$18*AVERAGE('Assumptions (NG)'!$AM$3:$AO$3))/10^9,0)</f>
        <v>0.0421277655</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0.03084301004</v>
      </c>
      <c r="AS641" s="160">
        <f>IF($AR$438&gt;0,'Assumptions (NG)'!W13*Model!$AR$438*('Assumptions (NG)'!$AQ$17*AVERAGE('Assumptions (NG)'!$AN$2:$AP$2)+'Assumptions (NG)'!$AQ$18*AVERAGE('Assumptions (NG)'!$AN$3:$AP$3))/10^9,0)</f>
        <v>0.05860171908</v>
      </c>
      <c r="AT641" s="160">
        <f>IF($AR$438&gt;0,'Assumptions (NG)'!X13*Model!$AR$438*('Assumptions (NG)'!$AQ$17*AVERAGE('Assumptions (NG)'!$AN$2:$AP$2)+'Assumptions (NG)'!$AQ$18*AVERAGE('Assumptions (NG)'!$AN$3:$AP$3))/10^9,0)</f>
        <v>0.05274154717</v>
      </c>
      <c r="AU641" s="160">
        <f>IF($AR$438&gt;0,'Assumptions (NG)'!Y13*Model!$AR$438*('Assumptions (NG)'!$AQ$17*AVERAGE('Assumptions (NG)'!$AN$2:$AP$2)+'Assumptions (NG)'!$AQ$18*AVERAGE('Assumptions (NG)'!$AN$3:$AP$3))/10^9,0)</f>
        <v>0.04749823546</v>
      </c>
      <c r="AV641" s="160">
        <f>IF($AR$438&gt;0,'Assumptions (NG)'!Z13*Model!$AR$438*('Assumptions (NG)'!$AQ$17*AVERAGE('Assumptions (NG)'!$AN$2:$AP$2)+'Assumptions (NG)'!$AQ$18*AVERAGE('Assumptions (NG)'!$AN$3:$AP$3))/10^9,0)</f>
        <v>0.04274841192</v>
      </c>
      <c r="AW641" s="160">
        <f>IF($AR$438&gt;0,'Assumptions (NG)'!AA13*Model!$AR$438*('Assumptions (NG)'!$AQ$17*AVERAGE('Assumptions (NG)'!$AN$2:$AP$2)+'Assumptions (NG)'!$AQ$18*AVERAGE('Assumptions (NG)'!$AN$3:$AP$3))/10^9,0)</f>
        <v>0.03843039051</v>
      </c>
      <c r="AX641" s="160">
        <f>IF($AR$438&gt;0,'Assumptions (NG)'!AB13*Model!$AR$438*('Assumptions (NG)'!$AQ$17*AVERAGE('Assumptions (NG)'!$AN$2:$AP$2)+'Assumptions (NG)'!$AQ$18*AVERAGE('Assumptions (NG)'!$AN$3:$AP$3))/10^9,0)</f>
        <v>0.03639475185</v>
      </c>
      <c r="AY641" s="160">
        <f>IF($AR$438&gt;0,'Assumptions (NG)'!AC13*Model!$AR$438*('Assumptions (NG)'!$AQ$17*AVERAGE('Assumptions (NG)'!$AN$2:$AP$2)+'Assumptions (NG)'!$AQ$18*AVERAGE('Assumptions (NG)'!$AN$3:$AP$3))/10^9,0)</f>
        <v>0.03639475185</v>
      </c>
      <c r="AZ641" s="160">
        <f>IF($AR$438&gt;0,'Assumptions (NG)'!AD13*Model!$AR$438*('Assumptions (NG)'!$AQ$17*AVERAGE('Assumptions (NG)'!$AN$2:$AP$2)+'Assumptions (NG)'!$AQ$18*AVERAGE('Assumptions (NG)'!$AN$3:$AP$3))/10^9,0)</f>
        <v>0.03645643787</v>
      </c>
      <c r="BA641" s="160">
        <f>IF($AR$438&gt;0,'Assumptions (NG)'!AE13*Model!$AR$438*('Assumptions (NG)'!$AQ$17*AVERAGE('Assumptions (NG)'!$AN$2:$AP$2)+'Assumptions (NG)'!$AQ$18*AVERAGE('Assumptions (NG)'!$AN$3:$AP$3))/10^9,0)</f>
        <v>0.03639475185</v>
      </c>
      <c r="BB641" s="160">
        <f>IF($AR$438&gt;0,'Assumptions (NG)'!AF13*Model!$AR$438*('Assumptions (NG)'!$AQ$17*AVERAGE('Assumptions (NG)'!$AN$2:$AP$2)+'Assumptions (NG)'!$AQ$18*AVERAGE('Assumptions (NG)'!$AN$3:$AP$3))/10^9,0)</f>
        <v>0.03645643787</v>
      </c>
      <c r="BC641" s="160">
        <f>IF($AR$438&gt;0,'Assumptions (NG)'!AG13*Model!$AR$438*('Assumptions (NG)'!$AQ$17*AVERAGE('Assumptions (NG)'!$AN$2:$AP$2)+'Assumptions (NG)'!$AQ$18*AVERAGE('Assumptions (NG)'!$AN$3:$AP$3))/10^9,0)</f>
        <v>0.03639475185</v>
      </c>
      <c r="BD641" s="160">
        <f>IF($AR$438&gt;0,'Assumptions (NG)'!AH13*Model!$AR$438*('Assumptions (NG)'!$AQ$17*AVERAGE('Assumptions (NG)'!$AN$2:$AP$2)+'Assumptions (NG)'!$AQ$18*AVERAGE('Assumptions (NG)'!$AN$3:$AP$3))/10^9,0)</f>
        <v>0.03645643787</v>
      </c>
      <c r="BE641" s="160">
        <f>IF($AR$438&gt;0,'Assumptions (NG)'!AI13*Model!$AR$438*('Assumptions (NG)'!$AQ$17*AVERAGE('Assumptions (NG)'!$AN$2:$AP$2)+'Assumptions (NG)'!$AQ$18*AVERAGE('Assumptions (NG)'!$AN$3:$AP$3))/10^9,0)</f>
        <v>0.03639475185</v>
      </c>
      <c r="BF641" s="160">
        <f>IF($AR$438&gt;0,'Assumptions (NG)'!AJ13*Model!$AR$438*('Assumptions (NG)'!$AQ$17*AVERAGE('Assumptions (NG)'!$AN$2:$AP$2)+'Assumptions (NG)'!$AQ$18*AVERAGE('Assumptions (NG)'!$AN$3:$AP$3))/10^9,0)</f>
        <v>0.03645643787</v>
      </c>
      <c r="BG641" s="160">
        <f>IF($AR$438&gt;0,'Assumptions (NG)'!AK13*Model!$AR$438*('Assumptions (NG)'!$AQ$17*AVERAGE('Assumptions (NG)'!$AN$2:$AP$2)+'Assumptions (NG)'!$AQ$18*AVERAGE('Assumptions (NG)'!$AN$3:$AP$3))/10^9,0)</f>
        <v>0.01819737592</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0.04888675584</v>
      </c>
      <c r="AT642" s="160">
        <f>IF($AS$438&gt;0,'Assumptions (NG)'!W13*Model!$AS$438*('Assumptions (NG)'!$AR$17*AVERAGE('Assumptions (NG)'!$AO$2:$AQ$2)+'Assumptions (NG)'!$AR$18*AVERAGE('Assumptions (NG)'!$AO$3:$AQ$3))/10^9,0)</f>
        <v>0.09288483609</v>
      </c>
      <c r="AU642" s="160">
        <f>IF($AS$438&gt;0,'Assumptions (NG)'!X13*Model!$AS$438*('Assumptions (NG)'!$AR$17*AVERAGE('Assumptions (NG)'!$AO$2:$AQ$2)+'Assumptions (NG)'!$AR$18*AVERAGE('Assumptions (NG)'!$AO$3:$AQ$3))/10^9,0)</f>
        <v>0.08359635248</v>
      </c>
      <c r="AV642" s="160">
        <f>IF($AS$438&gt;0,'Assumptions (NG)'!Y13*Model!$AS$438*('Assumptions (NG)'!$AR$17*AVERAGE('Assumptions (NG)'!$AO$2:$AQ$2)+'Assumptions (NG)'!$AR$18*AVERAGE('Assumptions (NG)'!$AO$3:$AQ$3))/10^9,0)</f>
        <v>0.07528560399</v>
      </c>
      <c r="AW642" s="160">
        <f>IF($AS$438&gt;0,'Assumptions (NG)'!Z13*Model!$AS$438*('Assumptions (NG)'!$AR$17*AVERAGE('Assumptions (NG)'!$AO$2:$AQ$2)+'Assumptions (NG)'!$AR$18*AVERAGE('Assumptions (NG)'!$AO$3:$AQ$3))/10^9,0)</f>
        <v>0.06775704359</v>
      </c>
      <c r="AX642" s="160">
        <f>IF($AS$438&gt;0,'Assumptions (NG)'!AA13*Model!$AS$438*('Assumptions (NG)'!$AR$17*AVERAGE('Assumptions (NG)'!$AO$2:$AQ$2)+'Assumptions (NG)'!$AR$18*AVERAGE('Assumptions (NG)'!$AO$3:$AQ$3))/10^9,0)</f>
        <v>0.06091289777</v>
      </c>
      <c r="AY642" s="160">
        <f>IF($AS$438&gt;0,'Assumptions (NG)'!AB13*Model!$AS$438*('Assumptions (NG)'!$AR$17*AVERAGE('Assumptions (NG)'!$AO$2:$AQ$2)+'Assumptions (NG)'!$AR$18*AVERAGE('Assumptions (NG)'!$AO$3:$AQ$3))/10^9,0)</f>
        <v>0.05768637189</v>
      </c>
      <c r="AZ642" s="160">
        <f>IF($AS$438&gt;0,'Assumptions (NG)'!AC13*Model!$AS$438*('Assumptions (NG)'!$AR$17*AVERAGE('Assumptions (NG)'!$AO$2:$AQ$2)+'Assumptions (NG)'!$AR$18*AVERAGE('Assumptions (NG)'!$AO$3:$AQ$3))/10^9,0)</f>
        <v>0.05768637189</v>
      </c>
      <c r="BA642" s="160">
        <f>IF($AS$438&gt;0,'Assumptions (NG)'!AD13*Model!$AS$438*('Assumptions (NG)'!$AR$17*AVERAGE('Assumptions (NG)'!$AO$2:$AQ$2)+'Assumptions (NG)'!$AR$18*AVERAGE('Assumptions (NG)'!$AO$3:$AQ$3))/10^9,0)</f>
        <v>0.0577841454</v>
      </c>
      <c r="BB642" s="160">
        <f>IF($AS$438&gt;0,'Assumptions (NG)'!AE13*Model!$AS$438*('Assumptions (NG)'!$AR$17*AVERAGE('Assumptions (NG)'!$AO$2:$AQ$2)+'Assumptions (NG)'!$AR$18*AVERAGE('Assumptions (NG)'!$AO$3:$AQ$3))/10^9,0)</f>
        <v>0.05768637189</v>
      </c>
      <c r="BC642" s="160">
        <f>IF($AS$438&gt;0,'Assumptions (NG)'!AF13*Model!$AS$438*('Assumptions (NG)'!$AR$17*AVERAGE('Assumptions (NG)'!$AO$2:$AQ$2)+'Assumptions (NG)'!$AR$18*AVERAGE('Assumptions (NG)'!$AO$3:$AQ$3))/10^9,0)</f>
        <v>0.0577841454</v>
      </c>
      <c r="BD642" s="160">
        <f>IF($AS$438&gt;0,'Assumptions (NG)'!AG13*Model!$AS$438*('Assumptions (NG)'!$AR$17*AVERAGE('Assumptions (NG)'!$AO$2:$AQ$2)+'Assumptions (NG)'!$AR$18*AVERAGE('Assumptions (NG)'!$AO$3:$AQ$3))/10^9,0)</f>
        <v>0.05768637189</v>
      </c>
      <c r="BE642" s="160">
        <f>IF($AS$438&gt;0,'Assumptions (NG)'!AH13*Model!$AS$438*('Assumptions (NG)'!$AR$17*AVERAGE('Assumptions (NG)'!$AO$2:$AQ$2)+'Assumptions (NG)'!$AR$18*AVERAGE('Assumptions (NG)'!$AO$3:$AQ$3))/10^9,0)</f>
        <v>0.0577841454</v>
      </c>
      <c r="BF642" s="160">
        <f>IF($AS$438&gt;0,'Assumptions (NG)'!AI13*Model!$AS$438*('Assumptions (NG)'!$AR$17*AVERAGE('Assumptions (NG)'!$AO$2:$AQ$2)+'Assumptions (NG)'!$AR$18*AVERAGE('Assumptions (NG)'!$AO$3:$AQ$3))/10^9,0)</f>
        <v>0.05768637189</v>
      </c>
      <c r="BG642" s="160">
        <f>IF($AS$438&gt;0,'Assumptions (NG)'!AJ13*Model!$AS$438*('Assumptions (NG)'!$AR$17*AVERAGE('Assumptions (NG)'!$AO$2:$AQ$2)+'Assumptions (NG)'!$AR$18*AVERAGE('Assumptions (NG)'!$AO$3:$AQ$3))/10^9,0)</f>
        <v>0.0577841454</v>
      </c>
      <c r="BH642" s="160">
        <f>IF($AS$438&gt;0,'Assumptions (NG)'!AK13*Model!$AS$438*('Assumptions (NG)'!$AR$17*AVERAGE('Assumptions (NG)'!$AO$2:$AQ$2)+'Assumptions (NG)'!$AR$18*AVERAGE('Assumptions (NG)'!$AO$3:$AQ$3))/10^9,0)</f>
        <v>0.02884318594</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v>
      </c>
      <c r="AU643" s="160">
        <f>IF($AT$438&gt;0,'Assumptions (NG)'!W13*Model!$AT$438*('Assumptions (NG)'!$AS$17*AVERAGE('Assumptions (NG)'!$AP$2:$AR$2)+'Assumptions (NG)'!$AS$18*AVERAGE('Assumptions (NG)'!$AP$3:$AR$3))/10^9,0)</f>
        <v>0</v>
      </c>
      <c r="AV643" s="160">
        <f>IF($AT$438&gt;0,'Assumptions (NG)'!X13*Model!$AT$438*('Assumptions (NG)'!$AS$17*AVERAGE('Assumptions (NG)'!$AP$2:$AR$2)+'Assumptions (NG)'!$AS$18*AVERAGE('Assumptions (NG)'!$AP$3:$AR$3))/10^9,0)</f>
        <v>0</v>
      </c>
      <c r="AW643" s="160">
        <f>IF($AT$438&gt;0,'Assumptions (NG)'!Y13*Model!$AT$438*('Assumptions (NG)'!$AS$17*AVERAGE('Assumptions (NG)'!$AP$2:$AR$2)+'Assumptions (NG)'!$AS$18*AVERAGE('Assumptions (NG)'!$AP$3:$AR$3))/10^9,0)</f>
        <v>0</v>
      </c>
      <c r="AX643" s="160">
        <f>IF($AT$438&gt;0,'Assumptions (NG)'!Z13*Model!$AT$438*('Assumptions (NG)'!$AS$17*AVERAGE('Assumptions (NG)'!$AP$2:$AR$2)+'Assumptions (NG)'!$AS$18*AVERAGE('Assumptions (NG)'!$AP$3:$AR$3))/10^9,0)</f>
        <v>0</v>
      </c>
      <c r="AY643" s="160">
        <f>IF($AT$438&gt;0,'Assumptions (NG)'!AA13*Model!$AT$438*('Assumptions (NG)'!$AS$17*AVERAGE('Assumptions (NG)'!$AP$2:$AR$2)+'Assumptions (NG)'!$AS$18*AVERAGE('Assumptions (NG)'!$AP$3:$AR$3))/10^9,0)</f>
        <v>0</v>
      </c>
      <c r="AZ643" s="160">
        <f>IF($AT$438&gt;0,'Assumptions (NG)'!AB13*Model!$AT$438*('Assumptions (NG)'!$AS$17*AVERAGE('Assumptions (NG)'!$AP$2:$AR$2)+'Assumptions (NG)'!$AS$18*AVERAGE('Assumptions (NG)'!$AP$3:$AR$3))/10^9,0)</f>
        <v>0</v>
      </c>
      <c r="BA643" s="160">
        <f>IF($AT$438&gt;0,'Assumptions (NG)'!AC13*Model!$AT$438*('Assumptions (NG)'!$AS$17*AVERAGE('Assumptions (NG)'!$AP$2:$AR$2)+'Assumptions (NG)'!$AS$18*AVERAGE('Assumptions (NG)'!$AP$3:$AR$3))/10^9,0)</f>
        <v>0</v>
      </c>
      <c r="BB643" s="160">
        <f>IF($AT$438&gt;0,'Assumptions (NG)'!AD13*Model!$AT$438*('Assumptions (NG)'!$AS$17*AVERAGE('Assumptions (NG)'!$AP$2:$AR$2)+'Assumptions (NG)'!$AS$18*AVERAGE('Assumptions (NG)'!$AP$3:$AR$3))/10^9,0)</f>
        <v>0</v>
      </c>
      <c r="BC643" s="160">
        <f>IF($AT$438&gt;0,'Assumptions (NG)'!AE13*Model!$AT$438*('Assumptions (NG)'!$AS$17*AVERAGE('Assumptions (NG)'!$AP$2:$AR$2)+'Assumptions (NG)'!$AS$18*AVERAGE('Assumptions (NG)'!$AP$3:$AR$3))/10^9,0)</f>
        <v>0</v>
      </c>
      <c r="BD643" s="160">
        <f>IF($AT$438&gt;0,'Assumptions (NG)'!AF13*Model!$AT$438*('Assumptions (NG)'!$AS$17*AVERAGE('Assumptions (NG)'!$AP$2:$AR$2)+'Assumptions (NG)'!$AS$18*AVERAGE('Assumptions (NG)'!$AP$3:$AR$3))/10^9,0)</f>
        <v>0</v>
      </c>
      <c r="BE643" s="160">
        <f>IF($AT$438&gt;0,'Assumptions (NG)'!AG13*Model!$AT$438*('Assumptions (NG)'!$AS$17*AVERAGE('Assumptions (NG)'!$AP$2:$AR$2)+'Assumptions (NG)'!$AS$18*AVERAGE('Assumptions (NG)'!$AP$3:$AR$3))/10^9,0)</f>
        <v>0</v>
      </c>
      <c r="BF643" s="160">
        <f>IF($AT$438&gt;0,'Assumptions (NG)'!AH13*Model!$AT$438*('Assumptions (NG)'!$AS$17*AVERAGE('Assumptions (NG)'!$AP$2:$AR$2)+'Assumptions (NG)'!$AS$18*AVERAGE('Assumptions (NG)'!$AP$3:$AR$3))/10^9,0)</f>
        <v>0</v>
      </c>
      <c r="BG643" s="160">
        <f>IF($AT$438&gt;0,'Assumptions (NG)'!AI13*Model!$AT$438*('Assumptions (NG)'!$AS$17*AVERAGE('Assumptions (NG)'!$AP$2:$AR$2)+'Assumptions (NG)'!$AS$18*AVERAGE('Assumptions (NG)'!$AP$3:$AR$3))/10^9,0)</f>
        <v>0</v>
      </c>
      <c r="BH643" s="160">
        <f>IF($AT$438&gt;0,'Assumptions (NG)'!AJ13*Model!$AT$438*('Assumptions (NG)'!$AS$17*AVERAGE('Assumptions (NG)'!$AP$2:$AR$2)+'Assumptions (NG)'!$AS$18*AVERAGE('Assumptions (NG)'!$AP$3:$AR$3))/10^9,0)</f>
        <v>0</v>
      </c>
      <c r="BI643" s="160">
        <f>IF($AT$438&gt;0,'Assumptions (NG)'!AK13*Model!$AT$438*('Assumptions (NG)'!$AS$17*AVERAGE('Assumptions (NG)'!$AP$2:$AR$2)+'Assumptions (NG)'!$AS$18*AVERAGE('Assumptions (NG)'!$AP$3:$AR$3))/10^9,0)</f>
        <v>0</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0.022744976</v>
      </c>
      <c r="AV644" s="160">
        <f>IF($AU$438&gt;0,'Assumptions (NG)'!W13*Model!$AU$438*('Assumptions (NG)'!$AT$17*AVERAGE('Assumptions (NG)'!$AQ$2:$AS$2)+'Assumptions (NG)'!$AT$18*AVERAGE('Assumptions (NG)'!$AQ$3:$AS$3))/10^9,0)</f>
        <v>0.04321545441</v>
      </c>
      <c r="AW644" s="160">
        <f>IF($AU$438&gt;0,'Assumptions (NG)'!X13*Model!$AU$438*('Assumptions (NG)'!$AT$17*AVERAGE('Assumptions (NG)'!$AQ$2:$AS$2)+'Assumptions (NG)'!$AT$18*AVERAGE('Assumptions (NG)'!$AQ$3:$AS$3))/10^9,0)</f>
        <v>0.03889390897</v>
      </c>
      <c r="AX644" s="160">
        <f>IF($AU$438&gt;0,'Assumptions (NG)'!Y13*Model!$AU$438*('Assumptions (NG)'!$AT$17*AVERAGE('Assumptions (NG)'!$AQ$2:$AS$2)+'Assumptions (NG)'!$AT$18*AVERAGE('Assumptions (NG)'!$AQ$3:$AS$3))/10^9,0)</f>
        <v>0.03502726305</v>
      </c>
      <c r="AY644" s="160">
        <f>IF($AU$438&gt;0,'Assumptions (NG)'!Z13*Model!$AU$438*('Assumptions (NG)'!$AT$17*AVERAGE('Assumptions (NG)'!$AQ$2:$AS$2)+'Assumptions (NG)'!$AT$18*AVERAGE('Assumptions (NG)'!$AQ$3:$AS$3))/10^9,0)</f>
        <v>0.03152453674</v>
      </c>
      <c r="AZ644" s="160">
        <f>IF($AU$438&gt;0,'Assumptions (NG)'!AA13*Model!$AU$438*('Assumptions (NG)'!$AT$17*AVERAGE('Assumptions (NG)'!$AQ$2:$AS$2)+'Assumptions (NG)'!$AT$18*AVERAGE('Assumptions (NG)'!$AQ$3:$AS$3))/10^9,0)</f>
        <v>0.0283402401</v>
      </c>
      <c r="BA644" s="160">
        <f>IF($AU$438&gt;0,'Assumptions (NG)'!AB13*Model!$AU$438*('Assumptions (NG)'!$AT$17*AVERAGE('Assumptions (NG)'!$AQ$2:$AS$2)+'Assumptions (NG)'!$AT$18*AVERAGE('Assumptions (NG)'!$AQ$3:$AS$3))/10^9,0)</f>
        <v>0.02683907169</v>
      </c>
      <c r="BB644" s="160">
        <f>IF($AU$438&gt;0,'Assumptions (NG)'!AC13*Model!$AU$438*('Assumptions (NG)'!$AT$17*AVERAGE('Assumptions (NG)'!$AQ$2:$AS$2)+'Assumptions (NG)'!$AT$18*AVERAGE('Assumptions (NG)'!$AQ$3:$AS$3))/10^9,0)</f>
        <v>0.02683907169</v>
      </c>
      <c r="BC644" s="160">
        <f>IF($AU$438&gt;0,'Assumptions (NG)'!AD13*Model!$AU$438*('Assumptions (NG)'!$AT$17*AVERAGE('Assumptions (NG)'!$AQ$2:$AS$2)+'Assumptions (NG)'!$AT$18*AVERAGE('Assumptions (NG)'!$AQ$3:$AS$3))/10^9,0)</f>
        <v>0.02688456164</v>
      </c>
      <c r="BD644" s="160">
        <f>IF($AU$438&gt;0,'Assumptions (NG)'!AE13*Model!$AU$438*('Assumptions (NG)'!$AT$17*AVERAGE('Assumptions (NG)'!$AQ$2:$AS$2)+'Assumptions (NG)'!$AT$18*AVERAGE('Assumptions (NG)'!$AQ$3:$AS$3))/10^9,0)</f>
        <v>0.02683907169</v>
      </c>
      <c r="BE644" s="160">
        <f>IF($AU$438&gt;0,'Assumptions (NG)'!AF13*Model!$AU$438*('Assumptions (NG)'!$AT$17*AVERAGE('Assumptions (NG)'!$AQ$2:$AS$2)+'Assumptions (NG)'!$AT$18*AVERAGE('Assumptions (NG)'!$AQ$3:$AS$3))/10^9,0)</f>
        <v>0.02688456164</v>
      </c>
      <c r="BF644" s="160">
        <f>IF($AU$438&gt;0,'Assumptions (NG)'!AG13*Model!$AU$438*('Assumptions (NG)'!$AT$17*AVERAGE('Assumptions (NG)'!$AQ$2:$AS$2)+'Assumptions (NG)'!$AT$18*AVERAGE('Assumptions (NG)'!$AQ$3:$AS$3))/10^9,0)</f>
        <v>0.02683907169</v>
      </c>
      <c r="BG644" s="160">
        <f>IF($AU$438&gt;0,'Assumptions (NG)'!AH13*Model!$AU$438*('Assumptions (NG)'!$AT$17*AVERAGE('Assumptions (NG)'!$AQ$2:$AS$2)+'Assumptions (NG)'!$AT$18*AVERAGE('Assumptions (NG)'!$AQ$3:$AS$3))/10^9,0)</f>
        <v>0.02688456164</v>
      </c>
      <c r="BH644" s="160">
        <f>IF($AU$438&gt;0,'Assumptions (NG)'!AI13*Model!$AU$438*('Assumptions (NG)'!$AT$17*AVERAGE('Assumptions (NG)'!$AQ$2:$AS$2)+'Assumptions (NG)'!$AT$18*AVERAGE('Assumptions (NG)'!$AQ$3:$AS$3))/10^9,0)</f>
        <v>0.02683907169</v>
      </c>
      <c r="BI644" s="160">
        <f>IF($AU$438&gt;0,'Assumptions (NG)'!AJ13*Model!$AU$438*('Assumptions (NG)'!$AT$17*AVERAGE('Assumptions (NG)'!$AQ$2:$AS$2)+'Assumptions (NG)'!$AT$18*AVERAGE('Assumptions (NG)'!$AQ$3:$AS$3))/10^9,0)</f>
        <v>0.02688456164</v>
      </c>
      <c r="BJ644" s="160">
        <f>IF($AU$438&gt;0,'Assumptions (NG)'!AK13*Model!$AU$438*('Assumptions (NG)'!$AT$17*AVERAGE('Assumptions (NG)'!$AQ$2:$AS$2)+'Assumptions (NG)'!$AT$18*AVERAGE('Assumptions (NG)'!$AQ$3:$AS$3))/10^9,0)</f>
        <v>0.01341953584</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0.09227515614</v>
      </c>
      <c r="D651" s="160">
        <f>IF(Model!D436+Model!D437-Model!D432-Model!D435-D599+D547&gt;0,(1-'Assumptions (NG)'!C41)*(Model!D436+Model!D437-Model!D432-Model!D435-D599-D547)+D599+D495,Model!D436+Model!D437-Model!D432-Model!D435+D547+D495)</f>
        <v>0.1697807147</v>
      </c>
      <c r="E651" s="160">
        <f>IF(Model!E436+Model!E437-Model!E432-Model!E435-E599+E547&gt;0,(1-'Assumptions (NG)'!D41)*(Model!E436+Model!E437-Model!E432-Model!E435-E599-E547)+E599+E495,Model!E436+Model!E437-Model!E432-Model!E435+E547+E495)</f>
        <v>0.3221317694</v>
      </c>
      <c r="F651" s="160">
        <f>IF(Model!F436+Model!F437-Model!F432-Model!F435-F599+F547&gt;0,(1-'Assumptions (NG)'!E41)*(Model!F436+Model!F437-Model!F432-Model!F435-F599-F547)+F599+F495,Model!F436+Model!F437-Model!F432-Model!F435+F547+F495)</f>
        <v>-0.185119217</v>
      </c>
      <c r="G651" s="160">
        <f>IF(Model!G436+Model!G437-Model!G432-Model!G435-G599+G547&gt;0,(1-'Assumptions (NG)'!F41)*(Model!G436+Model!G437-Model!G432-Model!G435-G599-G547)+G599+G495,Model!G436+Model!G437-Model!G432-Model!G435+G547+G495)</f>
        <v>-0.05489181096</v>
      </c>
      <c r="H651" s="160">
        <f>IF(Model!H436+Model!H437-Model!H432-Model!H435-H599+H547&gt;0,(1-'Assumptions (NG)'!G41)*(Model!H436+Model!H437-Model!H432-Model!H435-H599-H547)+H599+H495,Model!H436+Model!H437-Model!H432-Model!H435+H547+H495)</f>
        <v>-0.1343588935</v>
      </c>
      <c r="I651" s="160">
        <f>IF(Model!I436+Model!I437-Model!I432-Model!I435-I599+I547&gt;0,(1-'Assumptions (NG)'!H41)*(Model!I436+Model!I437-Model!I432-Model!I435-I599-I547)+I599+I495,Model!I436+Model!I437-Model!I432-Model!I435+I547+I495)</f>
        <v>0.4375365353</v>
      </c>
      <c r="J651" s="160">
        <f>IF(Model!J436+Model!J437-Model!J432-Model!J435-J599+J547&gt;0,(1-'Assumptions (NG)'!I41)*(Model!J436+Model!J437-Model!J432-Model!J435-J599-J547)+J599+J495,Model!J436+Model!J437-Model!J432-Model!J435+J547+J495)</f>
        <v>0.8703230401</v>
      </c>
      <c r="K651" s="160">
        <f>IF(Model!K436+Model!K437-Model!K432-Model!K435-K599+K547&gt;0,(1-'Assumptions (NG)'!J41)*(Model!K436+Model!K437-Model!K432-Model!K435-K599-K547)+K599+K495,Model!K436+Model!K437-Model!K432-Model!K435+K547+K495)</f>
        <v>0.6386382115</v>
      </c>
      <c r="L651" s="160">
        <f>IF(Model!L436+Model!L437-Model!L432-Model!L435-L599+L547&gt;0,(1-'Assumptions (NG)'!K41)*(Model!L436+Model!L437-Model!L432-Model!L435-L599-L547)+L599+L495,Model!L436+Model!L437-Model!L432-Model!L435+L547+L495)</f>
        <v>0.8774375504</v>
      </c>
      <c r="M651" s="160">
        <f>IF(Model!M436+Model!M437-Model!M432-Model!M435-M599+M547&gt;0,(1-'Assumptions (NG)'!L41)*(Model!M436+Model!M437-Model!M432-Model!M435-M599-M547)+M599+M495,Model!M436+Model!M437-Model!M432-Model!M435+M547+M495)</f>
        <v>0.511780289</v>
      </c>
      <c r="N651" s="160">
        <f>IF(Model!N436+Model!N437-Model!N432-Model!N435-N599+N547&gt;0,(1-'Assumptions (NG)'!M41)*(Model!N436+Model!N437-Model!N432-Model!N435-N599-N547)+N599+N495,Model!N436+Model!N437-Model!N432-Model!N435+N547+N495)</f>
        <v>0.4138059792</v>
      </c>
      <c r="O651" s="160">
        <f>IF(Model!O436+Model!O437-Model!O432-Model!O435-O599+O547&gt;0,(1-'Assumptions (NG)'!N41)*(Model!O436+Model!O437-Model!O432-Model!O435-O599-O547)+O599+O495,Model!O436+Model!O437-Model!O432-Model!O435+O547+O495)</f>
        <v>0.7361152051</v>
      </c>
      <c r="P651" s="160">
        <f>IF(Model!P436+Model!P437-Model!P432-Model!P435-P599+P547&gt;0,(1-'Assumptions (NG)'!O41)*(Model!P436+Model!P437-Model!P432-Model!P435-P599-P547)+P599+P495,Model!P436+Model!P437-Model!P432-Model!P435+P547+P495)</f>
        <v>0.9033444894</v>
      </c>
      <c r="Q651" s="160">
        <f>IF(Model!Q436+Model!Q437-Model!Q432-Model!Q435-Q599+Q547&gt;0,(1-'Assumptions (NG)'!P41)*(Model!Q436+Model!Q437-Model!Q432-Model!Q435-Q599-Q547)+Q599+Q495,Model!Q436+Model!Q437-Model!Q432-Model!Q435+Q547+Q495)</f>
        <v>0.9276873515</v>
      </c>
      <c r="R651" s="160">
        <f>IF(Model!R436+Model!R437-Model!R432-Model!R435-R599+R547&gt;0,(1-'Assumptions (NG)'!Q41)*(Model!R436+Model!R437-Model!R432-Model!R435-R599-R547)+R599+R495,Model!R436+Model!R437-Model!R432-Model!R435+R547+R495)</f>
        <v>1.137308446</v>
      </c>
      <c r="S651" s="160">
        <f>IF(Model!S436+Model!S437-Model!S432-Model!S435-S599+S547&gt;0,(1-'Assumptions (NG)'!R41)*(Model!S436+Model!S437-Model!S432-Model!S435-S599-S547)+S599+S495,Model!S436+Model!S437-Model!S432-Model!S435+S547+S495)</f>
        <v>1.331884601</v>
      </c>
      <c r="T651" s="160">
        <f>IF(Model!T436+Model!T437-Model!T432-Model!T435-T599+T547&gt;0,(1-'Assumptions (NG)'!S41)*(Model!T436+Model!T437-Model!T432-Model!T435-T599-T547)+T599+T495,Model!T436+Model!T437-Model!T432-Model!T435+T547+T495)</f>
        <v>1.034101275</v>
      </c>
      <c r="U651" s="160">
        <f>IF(Model!U436+Model!U437-Model!U432-Model!U435-U599+U547&gt;0,(1-'Assumptions (NG)'!T41)*(Model!U436+Model!U437-Model!U432-Model!U435-U599-U547)+U599+U495,Model!U436+Model!U437-Model!U432-Model!U435+U547+U495)</f>
        <v>1.504634653</v>
      </c>
      <c r="V651" s="160">
        <f>IF(Model!V436+Model!V437-Model!V432-Model!V435-V599+V547&gt;0,(1-'Assumptions (NG)'!U41)*(Model!V436+Model!V437-Model!V432-Model!V435-V599-V547)+V599+V495,Model!V436+Model!V437-Model!V432-Model!V435+V547+V495)</f>
        <v>1.623239059</v>
      </c>
      <c r="W651" s="160">
        <f>IF(Model!W436+Model!W437-Model!W432-Model!W435-W599+W547&gt;0,(1-'Assumptions (NG)'!V41)*(Model!W436+Model!W437-Model!W432-Model!W435-W599-W547)+W599+W495,Model!W436+Model!W437-Model!W432-Model!W435+W547+W495)</f>
        <v>1.695606095</v>
      </c>
      <c r="X651" s="160">
        <f>IF(Model!X436+Model!X437-Model!X432-Model!X435-X599+X547&gt;0,(1-'Assumptions (NG)'!W41)*(Model!X436+Model!X437-Model!X432-Model!X435-X599-X547)+X599+X495,Model!X436+Model!X437-Model!X432-Model!X435+X547+X495)</f>
        <v>1.649742394</v>
      </c>
      <c r="Y651" s="160">
        <f>IF(Model!Y436+Model!Y437-Model!Y432-Model!Y435-Y599+Y547&gt;0,(1-'Assumptions (NG)'!X41)*(Model!Y436+Model!Y437-Model!Y432-Model!Y435-Y599-Y547)+Y599+Y495,Model!Y436+Model!Y437-Model!Y432-Model!Y435+Y547+Y495)</f>
        <v>1.425956004</v>
      </c>
      <c r="Z651" s="160">
        <f>IF(Model!Z436+Model!Z437-Model!Z432-Model!Z435-Z599+Z547&gt;0,(1-'Assumptions (NG)'!Y41)*(Model!Z436+Model!Z437-Model!Z432-Model!Z435-Z599-Z547)+Z599+Z495,Model!Z436+Model!Z437-Model!Z432-Model!Z435+Z547+Z495)</f>
        <v>1.404764643</v>
      </c>
      <c r="AA651" s="160">
        <f>IF(Model!AA436+Model!AA437-Model!AA432-Model!AA435-AA599+AA547&gt;0,(1-'Assumptions (NG)'!Z41)*(Model!AA436+Model!AA437-Model!AA432-Model!AA435-AA599-AA547)+AA599+AA495,Model!AA436+Model!AA437-Model!AA432-Model!AA435+AA547+AA495)</f>
        <v>1.375819611</v>
      </c>
      <c r="AB651" s="160">
        <f>IF(Model!AB436+Model!AB437-Model!AB432-Model!AB435-AB599+AB547&gt;0,(1-'Assumptions (NG)'!AA41)*(Model!AB436+Model!AB437-Model!AB432-Model!AB435-AB599-AB547)+AB599+AB495,Model!AB436+Model!AB437-Model!AB432-Model!AB435+AB547+AB495)</f>
        <v>1.381756513</v>
      </c>
      <c r="AC651" s="160">
        <f>IF(Model!AC436+Model!AC437-Model!AC432-Model!AC435-AC599+AC547&gt;0,(1-'Assumptions (NG)'!AB41)*(Model!AC436+Model!AC437-Model!AC432-Model!AC435-AC599-AC547)+AC599+AC495,Model!AC436+Model!AC437-Model!AC432-Model!AC435+AC547+AC495)</f>
        <v>1.39968361</v>
      </c>
      <c r="AD651" s="160">
        <f>IF(Model!AD436+Model!AD437-Model!AD432-Model!AD435-AD599+AD547&gt;0,(1-'Assumptions (NG)'!AC41)*(Model!AD436+Model!AD437-Model!AD432-Model!AD435-AD599-AD547)+AD599+AD495,Model!AD436+Model!AD437-Model!AD432-Model!AD435+AD547+AD495)</f>
        <v>1.447759839</v>
      </c>
      <c r="AE651" s="160">
        <f>IF(Model!AE436+Model!AE437-Model!AE432-Model!AE435-AE599+AE547&gt;0,(1-'Assumptions (NG)'!AD41)*(Model!AE436+Model!AE437-Model!AE432-Model!AE435-AE599-AE547)+AE599+AE495,Model!AE436+Model!AE437-Model!AE432-Model!AE435+AE547+AE495)</f>
        <v>1.440838213</v>
      </c>
      <c r="AF651" s="160">
        <f>IF(Model!AF436+Model!AF437-Model!AF432-Model!AF435-AF599+AF547&gt;0,(1-'Assumptions (NG)'!AE41)*(Model!AF436+Model!AF437-Model!AF432-Model!AF435-AF599-AF547)+AF599+AF495,Model!AF436+Model!AF437-Model!AF432-Model!AF435+AF547+AF495)</f>
        <v>1.490281303</v>
      </c>
      <c r="AG651" s="160">
        <f>IF(Model!AG436+Model!AG437-Model!AG432-Model!AG435-AG599+AG547&gt;0,(1-'Assumptions (NG)'!AF41)*(Model!AG436+Model!AG437-Model!AG432-Model!AG435-AG599-AG547)+AG599+AG495,Model!AG436+Model!AG437-Model!AG432-Model!AG435+AG547+AG495)</f>
        <v>1.478028729</v>
      </c>
      <c r="AH651" s="160">
        <f>IF(Model!AH436+Model!AH437-Model!AH432-Model!AH435-AH599+AH547&gt;0,(1-'Assumptions (NG)'!AG41)*(Model!AH436+Model!AH437-Model!AH432-Model!AH435-AH599-AH547)+AH599+AH495,Model!AH436+Model!AH437-Model!AH432-Model!AH435+AH547+AH495)</f>
        <v>1.755899701</v>
      </c>
      <c r="AI651" s="160">
        <f>IF(Model!AI436+Model!AI437-Model!AI432-Model!AI435-AI599+AI547&gt;0,(1-'Assumptions (NG)'!AH41)*(Model!AI436+Model!AI437-Model!AI432-Model!AI435-AI599-AI547)+AI599+AI495,Model!AI436+Model!AI437-Model!AI432-Model!AI435+AI547+AI495)</f>
        <v>1.779949612</v>
      </c>
      <c r="AJ651" s="160">
        <f>IF(Model!AJ436+Model!AJ437-Model!AJ432-Model!AJ435-AJ599+AJ547&gt;0,(1-'Assumptions (NG)'!AI41)*(Model!AJ436+Model!AJ437-Model!AJ432-Model!AJ435-AJ599-AJ547)+AJ599+AJ495,Model!AJ436+Model!AJ437-Model!AJ432-Model!AJ435+AJ547+AJ495)</f>
        <v>1.819005688</v>
      </c>
      <c r="AK651" s="160">
        <f>IF(Model!AK436+Model!AK437-Model!AK432-Model!AK435-AK599+AK547&gt;0,(1-'Assumptions (NG)'!AJ41)*(Model!AK436+Model!AK437-Model!AK432-Model!AK435-AK599-AK547)+AK599+AK495,Model!AK436+Model!AK437-Model!AK432-Model!AK435+AK547+AK495)</f>
        <v>1.843988612</v>
      </c>
      <c r="AL651" s="160">
        <f>IF(Model!AL436+Model!AL437-Model!AL432-Model!AL435-AL599+AL547&gt;0,(1-'Assumptions (NG)'!AK41)*(Model!AL436+Model!AL437-Model!AL432-Model!AL435-AL599-AL547)+AL599+AL495,Model!AL436+Model!AL437-Model!AL432-Model!AL435+AL547+AL495)</f>
        <v>1.877608712</v>
      </c>
      <c r="AM651" s="160">
        <f>IF(Model!AM436+Model!AM437-Model!AM432-Model!AM435-AM599+AM547&gt;0,(1-'Assumptions (NG)'!AL41)*(Model!AM436+Model!AM437-Model!AM432-Model!AM435-AM599-AM547)+AM599+AM495,Model!AM436+Model!AM437-Model!AM432-Model!AM435+AM547+AM495)</f>
        <v>1.905540675</v>
      </c>
      <c r="AN651" s="160">
        <f>IF(Model!AN436+Model!AN437-Model!AN432-Model!AN435-AN599+AN547&gt;0,(1-'Assumptions (NG)'!AM41)*(Model!AN436+Model!AN437-Model!AN432-Model!AN435-AN599-AN547)+AN599+AN495,Model!AN436+Model!AN437-Model!AN432-Model!AN435+AN547+AN495)</f>
        <v>1.936256954</v>
      </c>
      <c r="AO651" s="160">
        <f>IF(Model!AO436+Model!AO437-Model!AO432-Model!AO435-AO599+AO547&gt;0,(1-'Assumptions (NG)'!AN41)*(Model!AO436+Model!AO437-Model!AO432-Model!AO435-AO599-AO547)+AO599+AO495,Model!AO436+Model!AO437-Model!AO432-Model!AO435+AO547+AO495)</f>
        <v>1.982347662</v>
      </c>
      <c r="AP651" s="160">
        <f>IF(Model!AP436+Model!AP437-Model!AP432-Model!AP435-AP599+AP547&gt;0,(1-'Assumptions (NG)'!AO41)*(Model!AP436+Model!AP437-Model!AP432-Model!AP435-AP599-AP547)+AP599+AP495,Model!AP436+Model!AP437-Model!AP432-Model!AP435+AP547+AP495)</f>
        <v>2.052781387</v>
      </c>
      <c r="AQ651" s="160">
        <f>IF(Model!AQ436+Model!AQ437-Model!AQ432-Model!AQ435-AQ599+AQ547&gt;0,(1-'Assumptions (NG)'!AP41)*(Model!AQ436+Model!AQ437-Model!AQ432-Model!AQ435-AQ599-AQ547)+AQ599+AQ495,Model!AQ436+Model!AQ437-Model!AQ432-Model!AQ435+AQ547+AQ495)</f>
        <v>2.078475841</v>
      </c>
      <c r="AR651" s="160">
        <f>IF(Model!AR436+Model!AR437-Model!AR432-Model!AR435-AR599+AR547&gt;0,(1-'Assumptions (NG)'!AQ41)*(Model!AR436+Model!AR437-Model!AR432-Model!AR435-AR599-AR547)+AR599+AR495,Model!AR436+Model!AR437-Model!AR432-Model!AR435+AR547+AR495)</f>
        <v>2.056690011</v>
      </c>
      <c r="AS651" s="160">
        <f>IF(Model!AS436+Model!AS437-Model!AS432-Model!AS435-AS599+AS547&gt;0,(1-'Assumptions (NG)'!AR41)*(Model!AS436+Model!AS437-Model!AS432-Model!AS435-AS599-AS547)+AS599+AS495,Model!AS436+Model!AS437-Model!AS432-Model!AS435+AS547+AS495)</f>
        <v>2.001403872</v>
      </c>
      <c r="AT651" s="160">
        <f>IF(Model!AT436+Model!AT437-Model!AT432-Model!AT435-AT599+AT547&gt;0,(1-'Assumptions (NG)'!AS41)*(Model!AT436+Model!AT437-Model!AT432-Model!AT435-AT599-AT547)+AT599+AT495,Model!AT436+Model!AT437-Model!AT432-Model!AT435+AT547+AT495)</f>
        <v>1.933736303</v>
      </c>
      <c r="AU651" s="160">
        <f>IF(Model!AU436+Model!AU437-Model!AU432-Model!AU435-AU599+AU547&gt;0,(1-'Assumptions (NG)'!AT41)*(Model!AU436+Model!AU437-Model!AU432-Model!AU435-AU599-AU547)+AU599+AU495,Model!AU436+Model!AU437-Model!AU432-Model!AU435+AU547+AU495)</f>
        <v>1.847885394</v>
      </c>
      <c r="AV651" s="160">
        <f>IF(Model!AV436+Model!AV437-Model!AV432-Model!AV435-AV599+AV547&gt;0,(1-'Assumptions (NG)'!AU41)*(Model!AV436+Model!AV437-Model!AV432-Model!AV435-AV599-AV547)+AV599+AV495,Model!AV436+Model!AV437-Model!AV432-Model!AV435+AV547+AV495)</f>
        <v>1.764670841</v>
      </c>
      <c r="AW651" s="160">
        <f>IF(Model!AW436+Model!AW437-Model!AW432-Model!AW435-AW599+AW547&gt;0,(1-'Assumptions (NG)'!AV41)*(Model!AW436+Model!AW437-Model!AW432-Model!AW435-AW599-AW547)+AW599+AW495,Model!AW436+Model!AW437-Model!AW432-Model!AW435+AW547+AW495)</f>
        <v>1.669268913</v>
      </c>
      <c r="AX651" s="160">
        <f>IF(Model!AX436+Model!AX437-Model!AX432-Model!AX435-AX599+AX547&gt;0,(1-'Assumptions (NG)'!AW41)*(Model!AX436+Model!AX437-Model!AX432-Model!AX435-AX599-AX547)+AX599+AX495,Model!AX436+Model!AX437-Model!AX432-Model!AX435+AX547+AX495)</f>
        <v>1.574267245</v>
      </c>
      <c r="AY651" s="160">
        <f>IF(Model!AY436+Model!AY437-Model!AY432-Model!AY435-AY599+AY547&gt;0,(1-'Assumptions (NG)'!AX41)*(Model!AY436+Model!AY437-Model!AY432-Model!AY435-AY599-AY547)+AY599+AY495,Model!AY436+Model!AY437-Model!AY432-Model!AY435+AY547+AY495)</f>
        <v>1.615617631</v>
      </c>
      <c r="AZ651" s="160">
        <f>IF(Model!AZ436+Model!AZ437-Model!AZ432-Model!AZ435-AZ599+AZ547&gt;0,(1-'Assumptions (NG)'!AY41)*(Model!AZ436+Model!AZ437-Model!AZ432-Model!AZ435-AZ599-AZ547)+AZ599+AZ495,Model!AZ436+Model!AZ437-Model!AZ432-Model!AZ435+AZ547+AZ495)</f>
        <v>2.153355203</v>
      </c>
      <c r="BA651" s="160">
        <f>IF(Model!BA436+Model!BA437-Model!BA432-Model!BA435-BA599+BA547&gt;0,(1-'Assumptions (NG)'!AZ41)*(Model!BA436+Model!BA437-Model!BA432-Model!BA435-BA599-BA547)+BA599+BA495,Model!BA436+Model!BA437-Model!BA432-Model!BA435+BA547+BA495)</f>
        <v>2.281204061</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0.0371069804</v>
      </c>
      <c r="D652" s="160">
        <f>IF(Model!D436+Model!D437-Model!D432-Model!D435-D599+D547&gt;0,'Assumptions (NG)'!C41*(Model!D436+Model!D437-Model!D432-Model!D435-D599+D547)-'Assumptions (NG)'!C42*Model!D428/10^3,-'Assumptions (NG)'!C42*Model!D428/10^3)</f>
        <v>0.0406822228</v>
      </c>
      <c r="E652" s="160">
        <f>IF(Model!E436+Model!E437-Model!E432-Model!E435-E599+E547&gt;0,'Assumptions (NG)'!D41*(Model!E436+Model!E437-Model!E432-Model!E435-E599+E547)-'Assumptions (NG)'!D42*Model!E428/10^3,-'Assumptions (NG)'!D42*Model!E428/10^3)</f>
        <v>0.03605387062</v>
      </c>
      <c r="F652" s="160">
        <f>IF(Model!F436+Model!F437-Model!F432-Model!F435-F599+F547&gt;0,'Assumptions (NG)'!E41*(Model!F436+Model!F437-Model!F432-Model!F435-F599+F547)-'Assumptions (NG)'!E42*Model!F428/10^3,-'Assumptions (NG)'!E42*Model!F428/10^3)</f>
        <v>-0.01998169794</v>
      </c>
      <c r="G652" s="160">
        <f>IF(Model!G436+Model!G437-Model!G432-Model!G435-G599+G547&gt;0,'Assumptions (NG)'!F41*(Model!G436+Model!G437-Model!G432-Model!G435-G599+G547)-'Assumptions (NG)'!F42*Model!G428/10^3,-'Assumptions (NG)'!F42*Model!G428/10^3)</f>
        <v>-0.02781927913</v>
      </c>
      <c r="H652" s="160">
        <f>IF(Model!H436+Model!H437-Model!H432-Model!H435-H599+H547&gt;0,'Assumptions (NG)'!G41*(Model!H436+Model!H437-Model!H432-Model!H435-H599+H547)-'Assumptions (NG)'!G42*Model!H428/10^3,-'Assumptions (NG)'!G42*Model!H428/10^3)</f>
        <v>-0.02944140292</v>
      </c>
      <c r="I652" s="160">
        <f>IF(Model!I436+Model!I437-Model!I432-Model!I435-I599+I547&gt;0,'Assumptions (NG)'!H41*(Model!I436+Model!I437-Model!I432-Model!I435-I599+I547)-'Assumptions (NG)'!H42*Model!I428/10^3,-'Assumptions (NG)'!H42*Model!I428/10^3)</f>
        <v>-0.02312209732</v>
      </c>
      <c r="J652" s="160">
        <f>IF(Model!J436+Model!J437-Model!J432-Model!J435-J599+J547&gt;0,'Assumptions (NG)'!I41*(Model!J436+Model!J437-Model!J432-Model!J435-J599+J547)-'Assumptions (NG)'!I42*Model!J428/10^3,-'Assumptions (NG)'!I42*Model!J428/10^3)</f>
        <v>0.2663757238</v>
      </c>
      <c r="K652" s="160">
        <f>IF(Model!K436+Model!K437-Model!K432-Model!K435-K599+K547&gt;0,'Assumptions (NG)'!J41*(Model!K436+Model!K437-Model!K432-Model!K435-K599+K547)-'Assumptions (NG)'!J42*Model!K428/10^3,-'Assumptions (NG)'!J42*Model!K428/10^3)</f>
        <v>0.3790576238</v>
      </c>
      <c r="L652" s="160">
        <f>IF(Model!L436+Model!L437-Model!L432-Model!L435-L599+L547&gt;0,'Assumptions (NG)'!K41*(Model!L436+Model!L437-Model!L432-Model!L435-L599+L547)-'Assumptions (NG)'!K42*Model!L428/10^3,-'Assumptions (NG)'!K42*Model!L428/10^3)</f>
        <v>0.314130426</v>
      </c>
      <c r="M652" s="160">
        <f>IF(Model!M436+Model!M437-Model!M432-Model!M435-M599+M547&gt;0,'Assumptions (NG)'!L41*(Model!M436+Model!M437-Model!M432-Model!M435-M599+M547)-'Assumptions (NG)'!L42*Model!M428/10^3,-'Assumptions (NG)'!L42*Model!M428/10^3)</f>
        <v>0.2044613869</v>
      </c>
      <c r="N652" s="160">
        <f>IF(Model!N436+Model!N437-Model!N432-Model!N435-N599+N547&gt;0,'Assumptions (NG)'!M41*(Model!N436+Model!N437-Model!N432-Model!N435-N599+N547)-'Assumptions (NG)'!M42*Model!N428/10^3,-'Assumptions (NG)'!M42*Model!N428/10^3)</f>
        <v>0.1848185552</v>
      </c>
      <c r="O652" s="160">
        <f>IF(Model!O436+Model!O437-Model!O432-Model!O435-O599+O547&gt;0,'Assumptions (NG)'!N41*(Model!O436+Model!O437-Model!O432-Model!O435-O599+O547)-'Assumptions (NG)'!N42*Model!O428/10^3,-'Assumptions (NG)'!N42*Model!O428/10^3)</f>
        <v>0.2844817423</v>
      </c>
      <c r="P652" s="160">
        <f>IF(Model!P436+Model!P437-Model!P432-Model!P435-P599+P547&gt;0,'Assumptions (NG)'!O41*(Model!P436+Model!P437-Model!P432-Model!P435-P599+P547)-'Assumptions (NG)'!O42*Model!P428/10^3,-'Assumptions (NG)'!O42*Model!P428/10^3)</f>
        <v>0.256934302</v>
      </c>
      <c r="Q652" s="160">
        <f>IF(Model!Q436+Model!Q437-Model!Q432-Model!Q435-Q599+Q547&gt;0,'Assumptions (NG)'!P41*(Model!Q436+Model!Q437-Model!Q432-Model!Q435-Q599+Q547)-'Assumptions (NG)'!P42*Model!Q428/10^3,-'Assumptions (NG)'!P42*Model!Q428/10^3)</f>
        <v>0.2566969617</v>
      </c>
      <c r="R652" s="160">
        <f>IF(Model!R436+Model!R437-Model!R432-Model!R435-R599+R547&gt;0,'Assumptions (NG)'!Q41*(Model!R436+Model!R437-Model!R432-Model!R435-R599+R547)-'Assumptions (NG)'!Q42*Model!R428/10^3,-'Assumptions (NG)'!Q42*Model!R428/10^3)</f>
        <v>0.3657892243</v>
      </c>
      <c r="S652" s="160">
        <f>IF(Model!S436+Model!S437-Model!S432-Model!S435-S599+S547&gt;0,'Assumptions (NG)'!R41*(Model!S436+Model!S437-Model!S432-Model!S435-S599+S547)-'Assumptions (NG)'!R42*Model!S428/10^3,-'Assumptions (NG)'!R42*Model!S428/10^3)</f>
        <v>0.4711258895</v>
      </c>
      <c r="T652" s="160">
        <f>IF(Model!T436+Model!T437-Model!T432-Model!T435-T599+T547&gt;0,'Assumptions (NG)'!S41*(Model!T436+Model!T437-Model!T432-Model!T435-T599+T547)-'Assumptions (NG)'!S42*Model!T428/10^3,-'Assumptions (NG)'!S42*Model!T428/10^3)</f>
        <v>0.376190255</v>
      </c>
      <c r="U652" s="160">
        <f>IF(Model!U436+Model!U437-Model!U432-Model!U435-U599+U547&gt;0,'Assumptions (NG)'!T41*(Model!U436+Model!U437-Model!U432-Model!U435-U599+U547)-'Assumptions (NG)'!T42*Model!U428/10^3,-'Assumptions (NG)'!T42*Model!U428/10^3)</f>
        <v>0.3091322029</v>
      </c>
      <c r="V652" s="160">
        <f>IF(Model!V436+Model!V437-Model!V432-Model!V435-V599+V547&gt;0,'Assumptions (NG)'!U41*(Model!V436+Model!V437-Model!V432-Model!V435-V599+V547)-'Assumptions (NG)'!U42*Model!V428/10^3,-'Assumptions (NG)'!U42*Model!V428/10^3)</f>
        <v>0.3711072188</v>
      </c>
      <c r="W652" s="160">
        <f>IF(Model!W436+Model!W437-Model!W432-Model!W435-W599+W547&gt;0,'Assumptions (NG)'!V41*(Model!W436+Model!W437-Model!W432-Model!W435-W599+W547)-'Assumptions (NG)'!V42*Model!W428/10^3,-'Assumptions (NG)'!V42*Model!W428/10^3)</f>
        <v>0.4050804275</v>
      </c>
      <c r="X652" s="160">
        <f>IF(Model!X436+Model!X437-Model!X432-Model!X435-X599+X547&gt;0,'Assumptions (NG)'!W41*(Model!X436+Model!X437-Model!X432-Model!X435-X599+X547)-'Assumptions (NG)'!W42*Model!X428/10^3,-'Assumptions (NG)'!W42*Model!X428/10^3)</f>
        <v>0.4147659797</v>
      </c>
      <c r="Y652" s="160">
        <f>IF(Model!Y436+Model!Y437-Model!Y432-Model!Y435-Y599+Y547&gt;0,'Assumptions (NG)'!X41*(Model!Y436+Model!Y437-Model!Y432-Model!Y435-Y599+Y547)-'Assumptions (NG)'!X42*Model!Y428/10^3,-'Assumptions (NG)'!X42*Model!Y428/10^3)</f>
        <v>0.3617452052</v>
      </c>
      <c r="Z652" s="160">
        <f>IF(Model!Z436+Model!Z437-Model!Z432-Model!Z435-Z599+Z547&gt;0,'Assumptions (NG)'!Y41*(Model!Z436+Model!Z437-Model!Z432-Model!Z435-Z599+Z547)-'Assumptions (NG)'!Y42*Model!Z428/10^3,-'Assumptions (NG)'!Y42*Model!Z428/10^3)</f>
        <v>0.3663899542</v>
      </c>
      <c r="AA652" s="160">
        <f>IF(Model!AA436+Model!AA437-Model!AA432-Model!AA435-AA599+AA547&gt;0,'Assumptions (NG)'!Z41*(Model!AA436+Model!AA437-Model!AA432-Model!AA435-AA599+AA547)-'Assumptions (NG)'!Z42*Model!AA428/10^3,-'Assumptions (NG)'!Z42*Model!AA428/10^3)</f>
        <v>0.3687772906</v>
      </c>
      <c r="AB652" s="160">
        <f>IF(Model!AB436+Model!AB437-Model!AB432-Model!AB435-AB599+AB547&gt;0,'Assumptions (NG)'!AA41*(Model!AB436+Model!AB437-Model!AB432-Model!AB435-AB599+AB547)-'Assumptions (NG)'!AA42*Model!AB428/10^3,-'Assumptions (NG)'!AA42*Model!AB428/10^3)</f>
        <v>0.3767326732</v>
      </c>
      <c r="AC652" s="160">
        <f>IF(Model!AC436+Model!AC437-Model!AC432-Model!AC435-AC599+AC547&gt;0,'Assumptions (NG)'!AB41*(Model!AC436+Model!AC437-Model!AC432-Model!AC435-AC599+AC547)-'Assumptions (NG)'!AB42*Model!AC428/10^3,-'Assumptions (NG)'!AB42*Model!AC428/10^3)</f>
        <v>0.3882256603</v>
      </c>
      <c r="AD652" s="160">
        <f>IF(Model!AD436+Model!AD437-Model!AD432-Model!AD435-AD599+AD547&gt;0,'Assumptions (NG)'!AC41*(Model!AD436+Model!AD437-Model!AD432-Model!AD435-AD599+AD547)-'Assumptions (NG)'!AC42*Model!AD428/10^3,-'Assumptions (NG)'!AC42*Model!AD428/10^3)</f>
        <v>0.4064666142</v>
      </c>
      <c r="AE652" s="160">
        <f>IF(Model!AE436+Model!AE437-Model!AE432-Model!AE435-AE599+AE547&gt;0,'Assumptions (NG)'!AD41*(Model!AE436+Model!AE437-Model!AE432-Model!AE435-AE599+AE547)-'Assumptions (NG)'!AD42*Model!AE428/10^3,-'Assumptions (NG)'!AD42*Model!AE428/10^3)</f>
        <v>0.4100088882</v>
      </c>
      <c r="AF652" s="160">
        <f>IF(Model!AF436+Model!AF437-Model!AF432-Model!AF435-AF599+AF547&gt;0,'Assumptions (NG)'!AE41*(Model!AF436+Model!AF437-Model!AF432-Model!AF435-AF599+AF547)-'Assumptions (NG)'!AE42*Model!AF428/10^3,-'Assumptions (NG)'!AE42*Model!AF428/10^3)</f>
        <v>0.4085293071</v>
      </c>
      <c r="AG652" s="160">
        <f>IF(Model!AG436+Model!AG437-Model!AG432-Model!AG435-AG599+AG547&gt;0,'Assumptions (NG)'!AF41*(Model!AG436+Model!AG437-Model!AG432-Model!AG435-AG599+AG547)-'Assumptions (NG)'!AF42*Model!AG428/10^3,-'Assumptions (NG)'!AF42*Model!AG428/10^3)</f>
        <v>0.4193766979</v>
      </c>
      <c r="AH652" s="160">
        <f>IF(Model!AH436+Model!AH437-Model!AH432-Model!AH435-AH599+AH547&gt;0,'Assumptions (NG)'!AG41*(Model!AH436+Model!AH437-Model!AH432-Model!AH435-AH599+AH547)-'Assumptions (NG)'!AG42*Model!AH428/10^3,-'Assumptions (NG)'!AG42*Model!AH428/10^3)</f>
        <v>0.4349012414</v>
      </c>
      <c r="AI652" s="160">
        <f>IF(Model!AI436+Model!AI437-Model!AI432-Model!AI435-AI599+AI547&gt;0,'Assumptions (NG)'!AH41*(Model!AI436+Model!AI437-Model!AI432-Model!AI435-AI599+AI547)-'Assumptions (NG)'!AH42*Model!AI428/10^3,-'Assumptions (NG)'!AH42*Model!AI428/10^3)</f>
        <v>0.4331504142</v>
      </c>
      <c r="AJ652" s="160">
        <f>IF(Model!AJ436+Model!AJ437-Model!AJ432-Model!AJ435-AJ599+AJ547&gt;0,'Assumptions (NG)'!AI41*(Model!AJ436+Model!AJ437-Model!AJ432-Model!AJ435-AJ599+AJ547)-'Assumptions (NG)'!AI42*Model!AJ428/10^3,-'Assumptions (NG)'!AI42*Model!AJ428/10^3)</f>
        <v>0.4370139866</v>
      </c>
      <c r="AK652" s="160">
        <f>IF(Model!AK436+Model!AK437-Model!AK432-Model!AK435-AK599+AK547&gt;0,'Assumptions (NG)'!AJ41*(Model!AK436+Model!AK437-Model!AK432-Model!AK435-AK599+AK547)-'Assumptions (NG)'!AJ42*Model!AK428/10^3,-'Assumptions (NG)'!AJ42*Model!AK428/10^3)</f>
        <v>0.4415435526</v>
      </c>
      <c r="AL652" s="160">
        <f>IF(Model!AL436+Model!AL437-Model!AL432-Model!AL435-AL599+AL547&gt;0,'Assumptions (NG)'!AK41*(Model!AL436+Model!AL437-Model!AL432-Model!AL435-AL599+AL547)-'Assumptions (NG)'!AK42*Model!AL428/10^3,-'Assumptions (NG)'!AK42*Model!AL428/10^3)</f>
        <v>0.4473651608</v>
      </c>
      <c r="AM652" s="160">
        <f>IF(Model!AM436+Model!AM437-Model!AM432-Model!AM435-AM599+AM547&gt;0,'Assumptions (NG)'!AL41*(Model!AM436+Model!AM437-Model!AM432-Model!AM435-AM599+AM547)-'Assumptions (NG)'!AL42*Model!AM428/10^3,-'Assumptions (NG)'!AL42*Model!AM428/10^3)</f>
        <v>0.4574404488</v>
      </c>
      <c r="AN652" s="160">
        <f>IF(Model!AN436+Model!AN437-Model!AN432-Model!AN435-AN599+AN547&gt;0,'Assumptions (NG)'!AM41*(Model!AN436+Model!AN437-Model!AN432-Model!AN435-AN599+AN547)-'Assumptions (NG)'!AM42*Model!AN428/10^3,-'Assumptions (NG)'!AM42*Model!AN428/10^3)</f>
        <v>0.4703955622</v>
      </c>
      <c r="AO652" s="160">
        <f>IF(Model!AO436+Model!AO437-Model!AO432-Model!AO435-AO599+AO547&gt;0,'Assumptions (NG)'!AN41*(Model!AO436+Model!AO437-Model!AO432-Model!AO435-AO599+AO547)-'Assumptions (NG)'!AN42*Model!AO428/10^3,-'Assumptions (NG)'!AN42*Model!AO428/10^3)</f>
        <v>0.4592206209</v>
      </c>
      <c r="AP652" s="160">
        <f>IF(Model!AP436+Model!AP437-Model!AP432-Model!AP435-AP599+AP547&gt;0,'Assumptions (NG)'!AO41*(Model!AP436+Model!AP437-Model!AP432-Model!AP435-AP599+AP547)-'Assumptions (NG)'!AO42*Model!AP428/10^3,-'Assumptions (NG)'!AO42*Model!AP428/10^3)</f>
        <v>0.3382874428</v>
      </c>
      <c r="AQ652" s="160">
        <f>IF(Model!AQ436+Model!AQ437-Model!AQ432-Model!AQ435-AQ599+AQ547&gt;0,'Assumptions (NG)'!AP41*(Model!AQ436+Model!AQ437-Model!AQ432-Model!AQ435-AQ599+AQ547)-'Assumptions (NG)'!AP42*Model!AQ428/10^3,-'Assumptions (NG)'!AP42*Model!AQ428/10^3)</f>
        <v>0.2688869914</v>
      </c>
      <c r="AR652" s="160">
        <f>IF(Model!AR436+Model!AR437-Model!AR432-Model!AR435-AR599+AR547&gt;0,'Assumptions (NG)'!AQ41*(Model!AR436+Model!AR437-Model!AR432-Model!AR435-AR599+AR547)-'Assumptions (NG)'!AQ42*Model!AR428/10^3,-'Assumptions (NG)'!AQ42*Model!AR428/10^3)</f>
        <v>0.2713886769</v>
      </c>
      <c r="AS652" s="160">
        <f>IF(Model!AS436+Model!AS437-Model!AS432-Model!AS435-AS599+AS547&gt;0,'Assumptions (NG)'!AR41*(Model!AS436+Model!AS437-Model!AS432-Model!AS435-AS599+AS547)-'Assumptions (NG)'!AR42*Model!AS428/10^3,-'Assumptions (NG)'!AR42*Model!AS428/10^3)</f>
        <v>0.2718160329</v>
      </c>
      <c r="AT652" s="160">
        <f>IF(Model!AT436+Model!AT437-Model!AT432-Model!AT435-AT599+AT547&gt;0,'Assumptions (NG)'!AS41*(Model!AT436+Model!AT437-Model!AT432-Model!AT435-AT599+AT547)-'Assumptions (NG)'!AS42*Model!AT428/10^3,-'Assumptions (NG)'!AS42*Model!AT428/10^3)</f>
        <v>0.2922897323</v>
      </c>
      <c r="AU652" s="160">
        <f>IF(Model!AU436+Model!AU437-Model!AU432-Model!AU435-AU599+AU547&gt;0,'Assumptions (NG)'!AT41*(Model!AU436+Model!AU437-Model!AU432-Model!AU435-AU599+AU547)-'Assumptions (NG)'!AT42*Model!AU428/10^3,-'Assumptions (NG)'!AT42*Model!AU428/10^3)</f>
        <v>0.3114159747</v>
      </c>
      <c r="AV652" s="160">
        <f>IF(Model!AV436+Model!AV437-Model!AV432-Model!AV435-AV599+AV547&gt;0,'Assumptions (NG)'!AU41*(Model!AV436+Model!AV437-Model!AV432-Model!AV435-AV599+AV547)-'Assumptions (NG)'!AU42*Model!AV428/10^3,-'Assumptions (NG)'!AU42*Model!AV428/10^3)</f>
        <v>0.3336702034</v>
      </c>
      <c r="AW652" s="160">
        <f>IF(Model!AW436+Model!AW437-Model!AW432-Model!AW435-AW599+AW547&gt;0,'Assumptions (NG)'!AV41*(Model!AW436+Model!AW437-Model!AW432-Model!AW435-AW599+AW547)-'Assumptions (NG)'!AV42*Model!AW428/10^3,-'Assumptions (NG)'!AV42*Model!AW428/10^3)</f>
        <v>0.3557820952</v>
      </c>
      <c r="AX652" s="160">
        <f>IF(Model!AX436+Model!AX437-Model!AX432-Model!AX435-AX599+AX547&gt;0,'Assumptions (NG)'!AW41*(Model!AX436+Model!AX437-Model!AX432-Model!AX435-AX599+AX547)-'Assumptions (NG)'!AW42*Model!AX428/10^3,-'Assumptions (NG)'!AW42*Model!AX428/10^3)</f>
        <v>0.3789330212</v>
      </c>
      <c r="AY652" s="160">
        <f>IF(Model!AY436+Model!AY437-Model!AY432-Model!AY435-AY599+AY547&gt;0,'Assumptions (NG)'!AX41*(Model!AY436+Model!AY437-Model!AY432-Model!AY435-AY599+AY547)-'Assumptions (NG)'!AX42*Model!AY428/10^3,-'Assumptions (NG)'!AX42*Model!AY428/10^3)</f>
        <v>0.4083619018</v>
      </c>
      <c r="AZ652" s="160">
        <f>IF(Model!AZ436+Model!AZ437-Model!AZ432-Model!AZ435-AZ599+AZ547&gt;0,'Assumptions (NG)'!AY41*(Model!AZ436+Model!AZ437-Model!AZ432-Model!AZ435-AZ599+AZ547)-'Assumptions (NG)'!AY42*Model!AZ428/10^3,-'Assumptions (NG)'!AY42*Model!AZ428/10^3)</f>
        <v>0.4334188049</v>
      </c>
      <c r="BA652" s="160">
        <f>IF(Model!BA436+Model!BA437-Model!BA432-Model!BA435-BA599+BA547&gt;0,'Assumptions (NG)'!AZ41*(Model!BA436+Model!BA437-Model!BA432-Model!BA435-BA599+BA547)-'Assumptions (NG)'!AZ42*Model!BA428/10^3,-'Assumptions (NG)'!AZ42*Model!BA428/10^3)</f>
        <v>0.4421680923</v>
      </c>
    </row>
    <row r="653" ht="15.75" customHeight="1">
      <c r="A653" s="207" t="s">
        <v>363</v>
      </c>
      <c r="B653" s="150" t="s">
        <v>364</v>
      </c>
      <c r="C653" s="154">
        <f>'Assumptions (NG)'!$V$40*C439/10^9+'Assumptions (NG)'!$V$39*C438/10^9</f>
        <v>0.00103088</v>
      </c>
      <c r="D653" s="154">
        <f>'Assumptions (NG)'!$V$40*D439/10^9+'Assumptions (NG)'!$V$39*D438/10^9</f>
        <v>0.24511224</v>
      </c>
      <c r="E653" s="154">
        <f>'Assumptions (NG)'!$V$40*E439/10^9+'Assumptions (NG)'!$V$39*E438/10^9</f>
        <v>0.48445416</v>
      </c>
      <c r="F653" s="154">
        <f>'Assumptions (NG)'!$V$40*F439/10^9+'Assumptions (NG)'!$V$39*F438/10^9</f>
        <v>0.7098728</v>
      </c>
      <c r="G653" s="154">
        <f>'Assumptions (NG)'!$V$40*G439/10^9+'Assumptions (NG)'!$V$39*G438/10^9</f>
        <v>0.212016</v>
      </c>
      <c r="H653" s="154">
        <f>'Assumptions (NG)'!$V$40*H439/10^9+'Assumptions (NG)'!$V$39*H438/10^9</f>
        <v>0.1103036</v>
      </c>
      <c r="I653" s="154">
        <f>'Assumptions (NG)'!$V$40*I439/10^9+'Assumptions (NG)'!$V$39*I438/10^9</f>
        <v>0.1522232</v>
      </c>
      <c r="J653" s="154">
        <f>'Assumptions (NG)'!$V$40*J439/10^9+'Assumptions (NG)'!$V$39*J438/10^9</f>
        <v>0.0176</v>
      </c>
      <c r="K653" s="154">
        <f>'Assumptions (NG)'!$V$40*K439/10^9+'Assumptions (NG)'!$V$39*K438/10^9</f>
        <v>0.10812316</v>
      </c>
      <c r="L653" s="154">
        <f>'Assumptions (NG)'!$V$40*L439/10^9+'Assumptions (NG)'!$V$39*L438/10^9</f>
        <v>0</v>
      </c>
      <c r="M653" s="154">
        <f>'Assumptions (NG)'!$V$40*M439/10^9+'Assumptions (NG)'!$V$39*M438/10^9</f>
        <v>0</v>
      </c>
      <c r="N653" s="154">
        <f>'Assumptions (NG)'!$V$40*N439/10^9+'Assumptions (NG)'!$V$39*N438/10^9</f>
        <v>0.00494428</v>
      </c>
      <c r="O653" s="154">
        <f>'Assumptions (NG)'!$V$40*O439/10^9+'Assumptions (NG)'!$V$39*O438/10^9</f>
        <v>0.0003162</v>
      </c>
      <c r="P653" s="154">
        <f>'Assumptions (NG)'!$V$40*P439/10^9+'Assumptions (NG)'!$V$39*P438/10^9</f>
        <v>0.00089624</v>
      </c>
      <c r="Q653" s="154">
        <f>'Assumptions (NG)'!$V$40*Q439/10^9+'Assumptions (NG)'!$V$39*Q438/10^9</f>
        <v>0.00004556</v>
      </c>
      <c r="R653" s="154">
        <f>'Assumptions (NG)'!$V$40*R439/10^9+'Assumptions (NG)'!$V$39*R438/10^9</f>
        <v>0.00028764</v>
      </c>
      <c r="S653" s="154">
        <f>'Assumptions (NG)'!$V$40*S439/10^9+'Assumptions (NG)'!$V$39*S438/10^9</f>
        <v>0</v>
      </c>
      <c r="T653" s="154">
        <f>'Assumptions (NG)'!$V$40*T439/10^9+'Assumptions (NG)'!$V$39*T438/10^9</f>
        <v>0</v>
      </c>
      <c r="U653" s="154">
        <f>'Assumptions (NG)'!$V$40*U439/10^9+'Assumptions (NG)'!$V$39*U438/10^9</f>
        <v>0</v>
      </c>
      <c r="V653" s="154">
        <f>'Assumptions (NG)'!$V$40*V439/10^9+'Assumptions (NG)'!$V$39*V438/10^9</f>
        <v>0</v>
      </c>
      <c r="W653" s="154">
        <f>'Assumptions (NG)'!$V$40*W439/10^9+'Assumptions (NG)'!$V$39*W438/10^9</f>
        <v>0</v>
      </c>
      <c r="X653" s="154">
        <f>'Assumptions (NG)'!$V$40*X439/10^9+'Assumptions (NG)'!$V$39*X438/10^9</f>
        <v>0.1118157052</v>
      </c>
      <c r="Y653" s="154">
        <f>'Assumptions (NG)'!$V$40*Y439/10^9+'Assumptions (NG)'!$V$39*Y438/10^9</f>
        <v>0.003263271116</v>
      </c>
      <c r="Z653" s="154">
        <f>'Assumptions (NG)'!$V$40*Z439/10^9+'Assumptions (NG)'!$V$39*Z438/10^9</f>
        <v>0.002386751116</v>
      </c>
      <c r="AA653" s="154">
        <f>'Assumptions (NG)'!$V$40*AA439/10^9+'Assumptions (NG)'!$V$39*AA438/10^9</f>
        <v>0.0009594311155</v>
      </c>
      <c r="AB653" s="154">
        <f>'Assumptions (NG)'!$V$40*AB439/10^9+'Assumptions (NG)'!$V$39*AB438/10^9</f>
        <v>0.001073671116</v>
      </c>
      <c r="AC653" s="154">
        <f>'Assumptions (NG)'!$V$40*AC439/10^9+'Assumptions (NG)'!$V$39*AC438/10^9</f>
        <v>0.0005820311155</v>
      </c>
      <c r="AD653" s="154">
        <f>'Assumptions (NG)'!$V$40*AD439/10^9+'Assumptions (NG)'!$V$39*AD438/10^9</f>
        <v>0</v>
      </c>
      <c r="AE653" s="154">
        <f>'Assumptions (NG)'!$V$40*AE439/10^9+'Assumptions (NG)'!$V$39*AE438/10^9</f>
        <v>0</v>
      </c>
      <c r="AF653" s="154">
        <f>'Assumptions (NG)'!$V$40*AF439/10^9+'Assumptions (NG)'!$V$39*AF438/10^9</f>
        <v>0.001360533347</v>
      </c>
      <c r="AG653" s="154">
        <f>'Assumptions (NG)'!$V$40*AG439/10^9+'Assumptions (NG)'!$V$39*AG438/10^9</f>
        <v>0</v>
      </c>
      <c r="AH653" s="154">
        <f>'Assumptions (NG)'!$V$40*AH439/10^9+'Assumptions (NG)'!$V$39*AH438/10^9</f>
        <v>0</v>
      </c>
      <c r="AI653" s="154">
        <f>'Assumptions (NG)'!$V$40*AI439/10^9+'Assumptions (NG)'!$V$39*AI438/10^9</f>
        <v>0</v>
      </c>
      <c r="AJ653" s="154">
        <f>'Assumptions (NG)'!$V$40*AJ439/10^9+'Assumptions (NG)'!$V$39*AJ438/10^9</f>
        <v>0</v>
      </c>
      <c r="AK653" s="154">
        <f>'Assumptions (NG)'!$V$40*AK439/10^9+'Assumptions (NG)'!$V$39*AK438/10^9</f>
        <v>0</v>
      </c>
      <c r="AL653" s="154">
        <f>'Assumptions (NG)'!$V$40*AL439/10^9+'Assumptions (NG)'!$V$39*AL438/10^9</f>
        <v>0</v>
      </c>
      <c r="AM653" s="154">
        <f>'Assumptions (NG)'!$V$40*AM439/10^9+'Assumptions (NG)'!$V$39*AM438/10^9</f>
        <v>0</v>
      </c>
      <c r="AN653" s="154">
        <f>'Assumptions (NG)'!$V$40*AN439/10^9+'Assumptions (NG)'!$V$39*AN438/10^9</f>
        <v>0</v>
      </c>
      <c r="AO653" s="154">
        <f>'Assumptions (NG)'!$V$40*AO439/10^9+'Assumptions (NG)'!$V$39*AO438/10^9</f>
        <v>0.131788779</v>
      </c>
      <c r="AP653" s="154">
        <f>'Assumptions (NG)'!$V$40*AP439/10^9+'Assumptions (NG)'!$V$39*AP438/10^9</f>
        <v>0.6735129452</v>
      </c>
      <c r="AQ653" s="154">
        <f>'Assumptions (NG)'!$V$40*AQ439/10^9+'Assumptions (NG)'!$V$39*AQ438/10^9</f>
        <v>0.1766426341</v>
      </c>
      <c r="AR653" s="154">
        <f>'Assumptions (NG)'!$V$40*AR439/10^9+'Assumptions (NG)'!$V$39*AR438/10^9</f>
        <v>0.07488263406</v>
      </c>
      <c r="AS653" s="154">
        <f>'Assumptions (NG)'!$V$40*AS439/10^9+'Assumptions (NG)'!$V$39*AS438/10^9</f>
        <v>0.1164826341</v>
      </c>
      <c r="AT653" s="154">
        <f>'Assumptions (NG)'!$V$40*AT439/10^9+'Assumptions (NG)'!$V$39*AT438/10^9</f>
        <v>0</v>
      </c>
      <c r="AU653" s="154">
        <f>'Assumptions (NG)'!$V$40*AU439/10^9+'Assumptions (NG)'!$V$39*AU438/10^9</f>
        <v>0.0522793037</v>
      </c>
      <c r="AV653" s="154">
        <f>'Assumptions (NG)'!$V$40*AV439/10^9+'Assumptions (NG)'!$V$39*AV438/10^9</f>
        <v>0</v>
      </c>
      <c r="AW653" s="154">
        <f>'Assumptions (NG)'!$V$40*AW439/10^9+'Assumptions (NG)'!$V$39*AW438/10^9</f>
        <v>0.00001418223104</v>
      </c>
      <c r="AX653" s="154">
        <f>'Assumptions (NG)'!$V$40*AX439/10^9+'Assumptions (NG)'!$V$39*AX438/10^9</f>
        <v>0</v>
      </c>
      <c r="AY653" s="154">
        <f>'Assumptions (NG)'!$V$40*AY439/10^9+'Assumptions (NG)'!$V$39*AY438/10^9</f>
        <v>0.001708062231</v>
      </c>
      <c r="AZ653" s="154">
        <f>'Assumptions (NG)'!$V$40*AZ439/10^9+'Assumptions (NG)'!$V$39*AZ438/10^9</f>
        <v>0</v>
      </c>
      <c r="BA653" s="154">
        <f>'Assumptions (NG)'!$V$40*BA439/10^9+'Assumptions (NG)'!$V$39*BA438/10^9</f>
        <v>0.001013102231</v>
      </c>
      <c r="BB653" s="154"/>
      <c r="BC653" s="154"/>
      <c r="BD653" s="154"/>
      <c r="BE653" s="154"/>
      <c r="BF653" s="154"/>
    </row>
    <row r="654" ht="15.75" customHeight="1">
      <c r="A654" s="207" t="s">
        <v>399</v>
      </c>
      <c r="B654" s="150" t="s">
        <v>364</v>
      </c>
      <c r="C654" s="183">
        <f>C434*10^15/'Assumptions (NG)'!$V$34*'Assumptions (NG)'!$V$38/10^6</f>
        <v>7.322219923</v>
      </c>
      <c r="D654" s="183">
        <f>D434*10^15/'Assumptions (NG)'!$V$34*'Assumptions (NG)'!$V$38/10^6</f>
        <v>8.946319616</v>
      </c>
      <c r="E654" s="183">
        <f>E434*10^15/'Assumptions (NG)'!$V$34*'Assumptions (NG)'!$V$38/10^6</f>
        <v>8.814825041</v>
      </c>
      <c r="F654" s="183">
        <f>F434*10^15/'Assumptions (NG)'!$V$34*'Assumptions (NG)'!$V$38/10^6</f>
        <v>9.086005598</v>
      </c>
      <c r="G654" s="183">
        <f>G434*10^15/'Assumptions (NG)'!$V$34*'Assumptions (NG)'!$V$38/10^6</f>
        <v>12.64988224</v>
      </c>
      <c r="H654" s="183">
        <f>H434*10^15/'Assumptions (NG)'!$V$34*'Assumptions (NG)'!$V$38/10^6</f>
        <v>13.38748852</v>
      </c>
      <c r="I654" s="183">
        <f>I434*10^15/'Assumptions (NG)'!$V$34*'Assumptions (NG)'!$V$38/10^6</f>
        <v>15.68553059</v>
      </c>
      <c r="J654" s="183">
        <f>J434*10^15/'Assumptions (NG)'!$V$34*'Assumptions (NG)'!$V$38/10^6</f>
        <v>18.26368855</v>
      </c>
      <c r="K654" s="183">
        <f>K434*10^15/'Assumptions (NG)'!$V$34*'Assumptions (NG)'!$V$38/10^6</f>
        <v>19.06065053</v>
      </c>
      <c r="L654" s="183">
        <f>L434*10^15/'Assumptions (NG)'!$V$34*'Assumptions (NG)'!$V$38/10^6</f>
        <v>17.60357929</v>
      </c>
      <c r="M654" s="183">
        <f>M434*10^15/'Assumptions (NG)'!$V$34*'Assumptions (NG)'!$V$38/10^6</f>
        <v>15.51965328</v>
      </c>
      <c r="N654" s="183">
        <f>N434*10^15/'Assumptions (NG)'!$V$34*'Assumptions (NG)'!$V$38/10^6</f>
        <v>12.90452951</v>
      </c>
      <c r="O654" s="183">
        <f>O434*10^15/'Assumptions (NG)'!$V$34*'Assumptions (NG)'!$V$38/10^6</f>
        <v>15.86269186</v>
      </c>
      <c r="P654" s="183">
        <f>P434*10^15/'Assumptions (NG)'!$V$34*'Assumptions (NG)'!$V$38/10^6</f>
        <v>15.75316082</v>
      </c>
      <c r="Q654" s="183">
        <f>Q434*10^15/'Assumptions (NG)'!$V$34*'Assumptions (NG)'!$V$38/10^6</f>
        <v>14.74436671</v>
      </c>
      <c r="R654" s="183">
        <f>R434*10^15/'Assumptions (NG)'!$V$34*'Assumptions (NG)'!$V$38/10^6</f>
        <v>17.49192645</v>
      </c>
      <c r="S654" s="183">
        <f>S434*10^15/'Assumptions (NG)'!$V$34*'Assumptions (NG)'!$V$38/10^6</f>
        <v>17.92100997</v>
      </c>
      <c r="T654" s="183">
        <f>T434*10^15/'Assumptions (NG)'!$V$34*'Assumptions (NG)'!$V$38/10^6</f>
        <v>15.7140326</v>
      </c>
      <c r="U654" s="183">
        <f>U434*10^15/'Assumptions (NG)'!$V$34*'Assumptions (NG)'!$V$38/10^6</f>
        <v>19.4138758</v>
      </c>
      <c r="V654" s="183">
        <f>V434*10^15/'Assumptions (NG)'!$V$34*'Assumptions (NG)'!$V$38/10^6</f>
        <v>19.02560076</v>
      </c>
      <c r="W654" s="183">
        <f>W434*10^15/'Assumptions (NG)'!$V$34*'Assumptions (NG)'!$V$38/10^6</f>
        <v>18.63732571</v>
      </c>
      <c r="X654" s="183">
        <f>X434*10^15/'Assumptions (NG)'!$V$34*'Assumptions (NG)'!$V$38/10^6</f>
        <v>18.03611203</v>
      </c>
      <c r="Y654" s="183">
        <f>Y434*10^15/'Assumptions (NG)'!$V$34*'Assumptions (NG)'!$V$38/10^6</f>
        <v>17.44398338</v>
      </c>
      <c r="Z654" s="183">
        <f>Z434*10^15/'Assumptions (NG)'!$V$34*'Assumptions (NG)'!$V$38/10^6</f>
        <v>16.86093977</v>
      </c>
      <c r="AA654" s="183">
        <f>AA434*10^15/'Assumptions (NG)'!$V$34*'Assumptions (NG)'!$V$38/10^6</f>
        <v>16.28698121</v>
      </c>
      <c r="AB654" s="183">
        <f>AB434*10^15/'Assumptions (NG)'!$V$34*'Assumptions (NG)'!$V$38/10^6</f>
        <v>15.72210768</v>
      </c>
      <c r="AC654" s="183">
        <f>AC434*10^15/'Assumptions (NG)'!$V$34*'Assumptions (NG)'!$V$38/10^6</f>
        <v>15.1663192</v>
      </c>
      <c r="AD654" s="183">
        <f>AD434*10^15/'Assumptions (NG)'!$V$34*'Assumptions (NG)'!$V$38/10^6</f>
        <v>14.61961575</v>
      </c>
      <c r="AE654" s="183">
        <f>AE434*10^15/'Assumptions (NG)'!$V$34*'Assumptions (NG)'!$V$38/10^6</f>
        <v>14.43393223</v>
      </c>
      <c r="AF654" s="183">
        <f>AF434*10^15/'Assumptions (NG)'!$V$34*'Assumptions (NG)'!$V$38/10^6</f>
        <v>14.24824871</v>
      </c>
      <c r="AG654" s="183">
        <f>AG434*10^15/'Assumptions (NG)'!$V$34*'Assumptions (NG)'!$V$38/10^6</f>
        <v>14.06256518</v>
      </c>
      <c r="AH654" s="183">
        <f>AH434*10^15/'Assumptions (NG)'!$V$34*'Assumptions (NG)'!$V$38/10^6</f>
        <v>13.87688166</v>
      </c>
      <c r="AI654" s="183">
        <f>AI434*10^15/'Assumptions (NG)'!$V$34*'Assumptions (NG)'!$V$38/10^6</f>
        <v>13.69119814</v>
      </c>
      <c r="AJ654" s="183">
        <f>AJ434*10^15/'Assumptions (NG)'!$V$34*'Assumptions (NG)'!$V$38/10^6</f>
        <v>13.50551461</v>
      </c>
      <c r="AK654" s="183">
        <f>AK434*10^15/'Assumptions (NG)'!$V$34*'Assumptions (NG)'!$V$38/10^6</f>
        <v>13.31983109</v>
      </c>
      <c r="AL654" s="183">
        <f>AL434*10^15/'Assumptions (NG)'!$V$34*'Assumptions (NG)'!$V$38/10^6</f>
        <v>13.13414756</v>
      </c>
      <c r="AM654" s="183">
        <f>AM434*10^15/'Assumptions (NG)'!$V$34*'Assumptions (NG)'!$V$38/10^6</f>
        <v>12.94846404</v>
      </c>
      <c r="AN654" s="183">
        <f>AN434*10^15/'Assumptions (NG)'!$V$34*'Assumptions (NG)'!$V$38/10^6</f>
        <v>12.76278052</v>
      </c>
      <c r="AO654" s="183">
        <f>AO434*10^15/'Assumptions (NG)'!$V$34*'Assumptions (NG)'!$V$38/10^6</f>
        <v>12.57709699</v>
      </c>
      <c r="AP654" s="183">
        <f>AP434*10^15/'Assumptions (NG)'!$V$34*'Assumptions (NG)'!$V$38/10^6</f>
        <v>12.39141347</v>
      </c>
      <c r="AQ654" s="183">
        <f>AQ434*10^15/'Assumptions (NG)'!$V$34*'Assumptions (NG)'!$V$38/10^6</f>
        <v>12.20572995</v>
      </c>
      <c r="AR654" s="183">
        <f>AR434*10^15/'Assumptions (NG)'!$V$34*'Assumptions (NG)'!$V$38/10^6</f>
        <v>12.02004642</v>
      </c>
      <c r="AS654" s="183">
        <f>AS434*10^15/'Assumptions (NG)'!$V$34*'Assumptions (NG)'!$V$38/10^6</f>
        <v>11.8343629</v>
      </c>
      <c r="AT654" s="183">
        <f>AT434*10^15/'Assumptions (NG)'!$V$34*'Assumptions (NG)'!$V$38/10^6</f>
        <v>11.64867938</v>
      </c>
      <c r="AU654" s="183">
        <f>AU434*10^15/'Assumptions (NG)'!$V$34*'Assumptions (NG)'!$V$38/10^6</f>
        <v>11.46299585</v>
      </c>
      <c r="AV654" s="183">
        <f>AV434*10^15/'Assumptions (NG)'!$V$34*'Assumptions (NG)'!$V$38/10^6</f>
        <v>11.27731233</v>
      </c>
      <c r="AW654" s="183">
        <f>AW434*10^15/'Assumptions (NG)'!$V$34*'Assumptions (NG)'!$V$38/10^6</f>
        <v>11.0916288</v>
      </c>
      <c r="AX654" s="183">
        <f>AX434*10^15/'Assumptions (NG)'!$V$34*'Assumptions (NG)'!$V$38/10^6</f>
        <v>10.90594528</v>
      </c>
      <c r="AY654" s="183">
        <f>AY434*10^15/'Assumptions (NG)'!$V$34*'Assumptions (NG)'!$V$38/10^6</f>
        <v>10.72026176</v>
      </c>
      <c r="AZ654" s="183">
        <f>AZ434*10^15/'Assumptions (NG)'!$V$34*'Assumptions (NG)'!$V$38/10^6</f>
        <v>10.53457823</v>
      </c>
      <c r="BA654" s="183">
        <f>BA434*10^15/'Assumptions (NG)'!$V$34*'Assumptions (NG)'!$V$38/10^6</f>
        <v>10.34889471</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0.1927445</v>
      </c>
      <c r="D656" s="229">
        <f>sum('Assumptions (NG non-electricity'!C3,'Assumptions (NG non-electricity'!C6)+'Assumptions (NG non-electricity'!C7*'Assumptions (NG non-electricity'!C9</f>
        <v>0.1921405</v>
      </c>
      <c r="E656" s="229">
        <f>sum('Assumptions (NG non-electricity'!D3,'Assumptions (NG non-electricity'!D6)+'Assumptions (NG non-electricity'!D7*'Assumptions (NG non-electricity'!D9</f>
        <v>0.1814415</v>
      </c>
      <c r="F656" s="229">
        <f>sum('Assumptions (NG non-electricity'!E3,'Assumptions (NG non-electricity'!E6)+'Assumptions (NG non-electricity'!E7*'Assumptions (NG non-electricity'!E9</f>
        <v>0.183636</v>
      </c>
      <c r="G656" s="229">
        <f>sum('Assumptions (NG non-electricity'!F3,'Assumptions (NG non-electricity'!F6)+'Assumptions (NG non-electricity'!F7*'Assumptions (NG non-electricity'!F9</f>
        <v>0.1986305</v>
      </c>
      <c r="H656" s="229">
        <f>sum('Assumptions (NG non-electricity'!G3,'Assumptions (NG non-electricity'!G6)+'Assumptions (NG non-electricity'!G7*'Assumptions (NG non-electricity'!G9</f>
        <v>0.189098</v>
      </c>
      <c r="I656" s="229">
        <f>sum('Assumptions (NG non-electricity'!H3,'Assumptions (NG non-electricity'!H6)+'Assumptions (NG non-electricity'!H7*'Assumptions (NG non-electricity'!H9</f>
        <v>0.183847</v>
      </c>
      <c r="J656" s="229">
        <f>sum('Assumptions (NG non-electricity'!I3,'Assumptions (NG non-electricity'!I6)+'Assumptions (NG non-electricity'!I7*'Assumptions (NG non-electricity'!I9</f>
        <v>0.194544</v>
      </c>
      <c r="K656" s="229">
        <f>sum('Assumptions (NG non-electricity'!J3,'Assumptions (NG non-electricity'!J6)+'Assumptions (NG non-electricity'!J7*'Assumptions (NG non-electricity'!J9</f>
        <v>0.1980135</v>
      </c>
      <c r="L656" s="229">
        <f>sum('Assumptions (NG non-electricity'!K3,'Assumptions (NG non-electricity'!K6)+'Assumptions (NG non-electricity'!K7*'Assumptions (NG non-electricity'!K9</f>
        <v>0.188537</v>
      </c>
      <c r="M656" s="229">
        <f>sum('Assumptions (NG non-electricity'!L3,'Assumptions (NG non-electricity'!L6)+'Assumptions (NG non-electricity'!L7*'Assumptions (NG non-electricity'!L9</f>
        <v>0.1939895</v>
      </c>
      <c r="N656" s="229">
        <f>sum('Assumptions (NG non-electricity'!M3,'Assumptions (NG non-electricity'!M6)+'Assumptions (NG non-electricity'!M7*'Assumptions (NG non-electricity'!M9</f>
        <v>0.198188</v>
      </c>
      <c r="O656" s="229">
        <f>sum('Assumptions (NG non-electricity'!N3,'Assumptions (NG non-electricity'!N6)+'Assumptions (NG non-electricity'!N7*'Assumptions (NG non-electricity'!N9</f>
        <v>0.1915565</v>
      </c>
      <c r="P656" s="229">
        <f>sum('Assumptions (NG non-electricity'!O3,'Assumptions (NG non-electricity'!O6)+'Assumptions (NG non-electricity'!O7*'Assumptions (NG non-electricity'!O9</f>
        <v>0.2015495</v>
      </c>
      <c r="Q656" s="229">
        <f>sum('Assumptions (NG non-electricity'!P3,'Assumptions (NG non-electricity'!P6)+'Assumptions (NG non-electricity'!P7*'Assumptions (NG non-electricity'!P9</f>
        <v>0.1902735</v>
      </c>
      <c r="R656" s="229">
        <f>sum('Assumptions (NG non-electricity'!Q3,'Assumptions (NG non-electricity'!Q6)+'Assumptions (NG non-electricity'!Q7*'Assumptions (NG non-electricity'!Q9</f>
        <v>0.193617</v>
      </c>
      <c r="S656" s="229">
        <f>sum('Assumptions (NG non-electricity'!R3,'Assumptions (NG non-electricity'!R6)+'Assumptions (NG non-electricity'!R7*'Assumptions (NG non-electricity'!R9</f>
        <v>0.194767</v>
      </c>
      <c r="T656" s="229">
        <f>sum('Assumptions (NG non-electricity'!S3,'Assumptions (NG non-electricity'!S6)+'Assumptions (NG non-electricity'!S7*'Assumptions (NG non-electricity'!S9</f>
        <v>0.1903379033</v>
      </c>
      <c r="U656" s="229">
        <f>sum('Assumptions (NG non-electricity'!T3,'Assumptions (NG non-electricity'!T6)+'Assumptions (NG non-electricity'!T7*'Assumptions (NG non-electricity'!T9</f>
        <v>0.1909881705</v>
      </c>
      <c r="V656" s="229">
        <f>sum('Assumptions (NG non-electricity'!U3,'Assumptions (NG non-electricity'!U6)+'Assumptions (NG non-electricity'!U7*'Assumptions (NG non-electricity'!U9</f>
        <v>0.1916384377</v>
      </c>
      <c r="W656" s="229">
        <f>sum('Assumptions (NG non-electricity'!V3,'Assumptions (NG non-electricity'!V6)+'Assumptions (NG non-electricity'!V7*'Assumptions (NG non-electricity'!V9</f>
        <v>0.1922887049</v>
      </c>
      <c r="X656" s="229">
        <f>sum('Assumptions (NG non-electricity'!W3,'Assumptions (NG non-electricity'!W6)+'Assumptions (NG non-electricity'!W7*'Assumptions (NG non-electricity'!W9</f>
        <v>0.1929389721</v>
      </c>
      <c r="Y656" s="229">
        <f>sum('Assumptions (NG non-electricity'!X3,'Assumptions (NG non-electricity'!X6)+'Assumptions (NG non-electricity'!X7*'Assumptions (NG non-electricity'!X9</f>
        <v>0.1935892394</v>
      </c>
      <c r="Z656" s="229">
        <f>sum('Assumptions (NG non-electricity'!Y3,'Assumptions (NG non-electricity'!Y6)+'Assumptions (NG non-electricity'!Y7*'Assumptions (NG non-electricity'!Y9</f>
        <v>0.1942395066</v>
      </c>
      <c r="AA656" s="229">
        <f>sum('Assumptions (NG non-electricity'!Z3,'Assumptions (NG non-electricity'!Z6)+'Assumptions (NG non-electricity'!Z7*'Assumptions (NG non-electricity'!Z9</f>
        <v>0.1948897738</v>
      </c>
      <c r="AB656" s="229">
        <f>sum('Assumptions (NG non-electricity'!AA3,'Assumptions (NG non-electricity'!AA6)+'Assumptions (NG non-electricity'!AA7*'Assumptions (NG non-electricity'!AA9</f>
        <v>0.195540041</v>
      </c>
      <c r="AC656" s="229">
        <f>sum('Assumptions (NG non-electricity'!AB3,'Assumptions (NG non-electricity'!AB6)+'Assumptions (NG non-electricity'!AB7*'Assumptions (NG non-electricity'!AB9</f>
        <v>0.1961903082</v>
      </c>
      <c r="AD656" s="229">
        <f>sum('Assumptions (NG non-electricity'!AC3,'Assumptions (NG non-electricity'!AC6)+'Assumptions (NG non-electricity'!AC7*'Assumptions (NG non-electricity'!AC9</f>
        <v>0.1968405755</v>
      </c>
      <c r="AE656" s="229">
        <f>sum('Assumptions (NG non-electricity'!AD3,'Assumptions (NG non-electricity'!AD6)+'Assumptions (NG non-electricity'!AD7*'Assumptions (NG non-electricity'!AD9</f>
        <v>0.1974908427</v>
      </c>
      <c r="AF656" s="229">
        <f>sum('Assumptions (NG non-electricity'!AE3,'Assumptions (NG non-electricity'!AE6)+'Assumptions (NG non-electricity'!AE7*'Assumptions (NG non-electricity'!AE9</f>
        <v>0.1981411099</v>
      </c>
      <c r="AG656" s="229">
        <f>sum('Assumptions (NG non-electricity'!AF3,'Assumptions (NG non-electricity'!AF6)+'Assumptions (NG non-electricity'!AF7*'Assumptions (NG non-electricity'!AF9</f>
        <v>0.1987913771</v>
      </c>
      <c r="AH656" s="229">
        <f>sum('Assumptions (NG non-electricity'!AG3,'Assumptions (NG non-electricity'!AG6)+'Assumptions (NG non-electricity'!AG7*'Assumptions (NG non-electricity'!AG9</f>
        <v>0.1994416443</v>
      </c>
      <c r="AI656" s="229">
        <f>sum('Assumptions (NG non-electricity'!AH3,'Assumptions (NG non-electricity'!AH6)+'Assumptions (NG non-electricity'!AH7*'Assumptions (NG non-electricity'!AH9</f>
        <v>0.2000919116</v>
      </c>
      <c r="AJ656" s="229">
        <f>sum('Assumptions (NG non-electricity'!AI3,'Assumptions (NG non-electricity'!AI6)+'Assumptions (NG non-electricity'!AI7*'Assumptions (NG non-electricity'!AI9</f>
        <v>0.2007421788</v>
      </c>
      <c r="AK656" s="229">
        <f>sum('Assumptions (NG non-electricity'!AJ3,'Assumptions (NG non-electricity'!AJ6)+'Assumptions (NG non-electricity'!AJ7*'Assumptions (NG non-electricity'!AJ9</f>
        <v>0.201392446</v>
      </c>
      <c r="AL656" s="229">
        <f>sum('Assumptions (NG non-electricity'!AK3,'Assumptions (NG non-electricity'!AK6)+'Assumptions (NG non-electricity'!AK7*'Assumptions (NG non-electricity'!AK9</f>
        <v>0.2020427132</v>
      </c>
      <c r="AM656" s="229">
        <f>sum('Assumptions (NG non-electricity'!AL3,'Assumptions (NG non-electricity'!AL6)+'Assumptions (NG non-electricity'!AL7*'Assumptions (NG non-electricity'!AL9</f>
        <v>0.2026929805</v>
      </c>
      <c r="AN656" s="229">
        <f>sum('Assumptions (NG non-electricity'!AM3,'Assumptions (NG non-electricity'!AM6)+'Assumptions (NG non-electricity'!AM7*'Assumptions (NG non-electricity'!AM9</f>
        <v>0.2033432477</v>
      </c>
      <c r="AO656" s="229">
        <f>sum('Assumptions (NG non-electricity'!AN3,'Assumptions (NG non-electricity'!AN6)+'Assumptions (NG non-electricity'!AN7*'Assumptions (NG non-electricity'!AN9</f>
        <v>0.2039935149</v>
      </c>
      <c r="AP656" s="229">
        <f>sum('Assumptions (NG non-electricity'!AO3,'Assumptions (NG non-electricity'!AO6)+'Assumptions (NG non-electricity'!AO7*'Assumptions (NG non-electricity'!AO9</f>
        <v>0.2046437821</v>
      </c>
      <c r="AQ656" s="229">
        <f>sum('Assumptions (NG non-electricity'!AP3,'Assumptions (NG non-electricity'!AP6)+'Assumptions (NG non-electricity'!AP7*'Assumptions (NG non-electricity'!AP9</f>
        <v>0.2052940493</v>
      </c>
      <c r="AR656" s="229">
        <f>sum('Assumptions (NG non-electricity'!AQ3,'Assumptions (NG non-electricity'!AQ6)+'Assumptions (NG non-electricity'!AQ7*'Assumptions (NG non-electricity'!AQ9</f>
        <v>0.2059443166</v>
      </c>
      <c r="AS656" s="229">
        <f>sum('Assumptions (NG non-electricity'!AR3,'Assumptions (NG non-electricity'!AR6)+'Assumptions (NG non-electricity'!AR7*'Assumptions (NG non-electricity'!AR9</f>
        <v>0.2065945838</v>
      </c>
      <c r="AT656" s="229">
        <f>sum('Assumptions (NG non-electricity'!AS3,'Assumptions (NG non-electricity'!AS6)+'Assumptions (NG non-electricity'!AS7*'Assumptions (NG non-electricity'!AS9</f>
        <v>0.207244851</v>
      </c>
      <c r="AU656" s="229">
        <f>sum('Assumptions (NG non-electricity'!AT3,'Assumptions (NG non-electricity'!AT6)+'Assumptions (NG non-electricity'!AT7*'Assumptions (NG non-electricity'!AT9</f>
        <v>0.2078951182</v>
      </c>
      <c r="AV656" s="229">
        <f>sum('Assumptions (NG non-electricity'!AU3,'Assumptions (NG non-electricity'!AU6)+'Assumptions (NG non-electricity'!AU7*'Assumptions (NG non-electricity'!AU9</f>
        <v>0.2085453854</v>
      </c>
      <c r="AW656" s="229">
        <f>sum('Assumptions (NG non-electricity'!AV3,'Assumptions (NG non-electricity'!AV6)+'Assumptions (NG non-electricity'!AV7*'Assumptions (NG non-electricity'!AV9</f>
        <v>0.2091956527</v>
      </c>
      <c r="AX656" s="229">
        <f>sum('Assumptions (NG non-electricity'!AW3,'Assumptions (NG non-electricity'!AW6)+'Assumptions (NG non-electricity'!AW7*'Assumptions (NG non-electricity'!AW9</f>
        <v>0.2098459199</v>
      </c>
      <c r="AY656" s="229">
        <f>sum('Assumptions (NG non-electricity'!AX3,'Assumptions (NG non-electricity'!AX6)+'Assumptions (NG non-electricity'!AX7*'Assumptions (NG non-electricity'!AX9</f>
        <v>0.2104961871</v>
      </c>
      <c r="AZ656" s="229">
        <f>sum('Assumptions (NG non-electricity'!AY3,'Assumptions (NG non-electricity'!AY6)+'Assumptions (NG non-electricity'!AY7*'Assumptions (NG non-electricity'!AY9</f>
        <v>0.2111464543</v>
      </c>
      <c r="BA656" s="229">
        <f>sum('Assumptions (NG non-electricity'!AZ3,'Assumptions (NG non-electricity'!AZ6)+'Assumptions (NG non-electricity'!AZ7*'Assumptions (NG non-electricity'!AZ9</f>
        <v>0.2117967215</v>
      </c>
    </row>
    <row r="657" ht="15.75" customHeight="1">
      <c r="A657" s="186" t="s">
        <v>402</v>
      </c>
      <c r="B657" s="150" t="s">
        <v>392</v>
      </c>
      <c r="C657" s="229">
        <f>sum('Assumptions (NG non-electricity'!B3,'Assumptions (NG non-electricity'!B6)</f>
        <v>0.128449</v>
      </c>
      <c r="D657" s="229">
        <f>sum('Assumptions (NG non-electricity'!C3,'Assumptions (NG non-electricity'!C6)</f>
        <v>0.128026</v>
      </c>
      <c r="E657" s="229">
        <f>sum('Assumptions (NG non-electricity'!D3,'Assumptions (NG non-electricity'!D6)</f>
        <v>0.125518</v>
      </c>
      <c r="F657" s="229">
        <f>sum('Assumptions (NG non-electricity'!E3,'Assumptions (NG non-electricity'!E6)</f>
        <v>0.125597</v>
      </c>
      <c r="G657" s="229">
        <f>sum('Assumptions (NG non-electricity'!F3,'Assumptions (NG non-electricity'!F6)</f>
        <v>0.13392</v>
      </c>
      <c r="H657" s="229">
        <f>sum('Assumptions (NG non-electricity'!G3,'Assumptions (NG non-electricity'!G6)</f>
        <v>0.128073</v>
      </c>
      <c r="I657" s="229">
        <f>sum('Assumptions (NG non-electricity'!H3,'Assumptions (NG non-electricity'!H6)</f>
        <v>0.12513</v>
      </c>
      <c r="J657" s="229">
        <f>sum('Assumptions (NG non-electricity'!I3,'Assumptions (NG non-electricity'!I6)</f>
        <v>0.132711</v>
      </c>
      <c r="K657" s="229">
        <f>sum('Assumptions (NG non-electricity'!J3,'Assumptions (NG non-electricity'!J6)</f>
        <v>0.133664</v>
      </c>
      <c r="L657" s="229">
        <f>sum('Assumptions (NG non-electricity'!K3,'Assumptions (NG non-electricity'!K6)</f>
        <v>0.126869</v>
      </c>
      <c r="M657" s="229">
        <f>sum('Assumptions (NG non-electricity'!L3,'Assumptions (NG non-electricity'!L6)</f>
        <v>0.132581</v>
      </c>
      <c r="N657" s="229">
        <f>sum('Assumptions (NG non-electricity'!M3,'Assumptions (NG non-electricity'!M6)</f>
        <v>0.132802</v>
      </c>
      <c r="O657" s="229">
        <f>sum('Assumptions (NG non-electricity'!N3,'Assumptions (NG non-electricity'!N6)</f>
        <v>0.126577</v>
      </c>
      <c r="P657" s="229">
        <f>sum('Assumptions (NG non-electricity'!O3,'Assumptions (NG non-electricity'!O6)</f>
        <v>0.139207</v>
      </c>
      <c r="Q657" s="229">
        <f>sum('Assumptions (NG non-electricity'!P3,'Assumptions (NG non-electricity'!P6)</f>
        <v>0.124939</v>
      </c>
      <c r="R657" s="229">
        <f>sum('Assumptions (NG non-electricity'!Q3,'Assumptions (NG non-electricity'!Q6)</f>
        <v>0.128339</v>
      </c>
      <c r="S657" s="229">
        <f>sum('Assumptions (NG non-electricity'!R3,'Assumptions (NG non-electricity'!R6)</f>
        <v>0.132055</v>
      </c>
      <c r="T657" s="229">
        <f>sum('Assumptions (NG non-electricity'!S3,'Assumptions (NG non-electricity'!S6)</f>
        <v>0.1272409033</v>
      </c>
      <c r="U657" s="229">
        <f>sum('Assumptions (NG non-electricity'!T3,'Assumptions (NG non-electricity'!T6)</f>
        <v>0.1271711463</v>
      </c>
      <c r="V657" s="229">
        <f>sum('Assumptions (NG non-electricity'!U3,'Assumptions (NG non-electricity'!U6)</f>
        <v>0.1271013894</v>
      </c>
      <c r="W657" s="229">
        <f>sum('Assumptions (NG non-electricity'!V3,'Assumptions (NG non-electricity'!V6)</f>
        <v>0.1270316325</v>
      </c>
      <c r="X657" s="229">
        <f>sum('Assumptions (NG non-electricity'!W3,'Assumptions (NG non-electricity'!W6)</f>
        <v>0.1269618756</v>
      </c>
      <c r="Y657" s="229">
        <f>sum('Assumptions (NG non-electricity'!X3,'Assumptions (NG non-electricity'!X6)</f>
        <v>0.1268921186</v>
      </c>
      <c r="Z657" s="229">
        <f>sum('Assumptions (NG non-electricity'!Y3,'Assumptions (NG non-electricity'!Y6)</f>
        <v>0.1268223617</v>
      </c>
      <c r="AA657" s="229">
        <f>sum('Assumptions (NG non-electricity'!Z3,'Assumptions (NG non-electricity'!Z6)</f>
        <v>0.1267526048</v>
      </c>
      <c r="AB657" s="229">
        <f>sum('Assumptions (NG non-electricity'!AA3,'Assumptions (NG non-electricity'!AA6)</f>
        <v>0.1266828479</v>
      </c>
      <c r="AC657" s="229">
        <f>sum('Assumptions (NG non-electricity'!AB3,'Assumptions (NG non-electricity'!AB6)</f>
        <v>0.1266130909</v>
      </c>
      <c r="AD657" s="229">
        <f>sum('Assumptions (NG non-electricity'!AC3,'Assumptions (NG non-electricity'!AC6)</f>
        <v>0.126543334</v>
      </c>
      <c r="AE657" s="229">
        <f>sum('Assumptions (NG non-electricity'!AD3,'Assumptions (NG non-electricity'!AD6)</f>
        <v>0.1264735771</v>
      </c>
      <c r="AF657" s="229">
        <f>sum('Assumptions (NG non-electricity'!AE3,'Assumptions (NG non-electricity'!AE6)</f>
        <v>0.1264038202</v>
      </c>
      <c r="AG657" s="229">
        <f>sum('Assumptions (NG non-electricity'!AF3,'Assumptions (NG non-electricity'!AF6)</f>
        <v>0.1263340632</v>
      </c>
      <c r="AH657" s="229">
        <f>sum('Assumptions (NG non-electricity'!AG3,'Assumptions (NG non-electricity'!AG6)</f>
        <v>0.1262643063</v>
      </c>
      <c r="AI657" s="229">
        <f>sum('Assumptions (NG non-electricity'!AH3,'Assumptions (NG non-electricity'!AH6)</f>
        <v>0.1261945494</v>
      </c>
      <c r="AJ657" s="229">
        <f>sum('Assumptions (NG non-electricity'!AI3,'Assumptions (NG non-electricity'!AI6)</f>
        <v>0.1261247925</v>
      </c>
      <c r="AK657" s="229">
        <f>sum('Assumptions (NG non-electricity'!AJ3,'Assumptions (NG non-electricity'!AJ6)</f>
        <v>0.1260550355</v>
      </c>
      <c r="AL657" s="229">
        <f>sum('Assumptions (NG non-electricity'!AK3,'Assumptions (NG non-electricity'!AK6)</f>
        <v>0.1259852786</v>
      </c>
      <c r="AM657" s="229">
        <f>sum('Assumptions (NG non-electricity'!AL3,'Assumptions (NG non-electricity'!AL6)</f>
        <v>0.1259155217</v>
      </c>
      <c r="AN657" s="229">
        <f>sum('Assumptions (NG non-electricity'!AM3,'Assumptions (NG non-electricity'!AM6)</f>
        <v>0.1258457648</v>
      </c>
      <c r="AO657" s="229">
        <f>sum('Assumptions (NG non-electricity'!AN3,'Assumptions (NG non-electricity'!AN6)</f>
        <v>0.1257760078</v>
      </c>
      <c r="AP657" s="229">
        <f>sum('Assumptions (NG non-electricity'!AO3,'Assumptions (NG non-electricity'!AO6)</f>
        <v>0.1257062509</v>
      </c>
      <c r="AQ657" s="229">
        <f>sum('Assumptions (NG non-electricity'!AP3,'Assumptions (NG non-electricity'!AP6)</f>
        <v>0.125636494</v>
      </c>
      <c r="AR657" s="229">
        <f>sum('Assumptions (NG non-electricity'!AQ3,'Assumptions (NG non-electricity'!AQ6)</f>
        <v>0.1255667371</v>
      </c>
      <c r="AS657" s="229">
        <f>sum('Assumptions (NG non-electricity'!AR3,'Assumptions (NG non-electricity'!AR6)</f>
        <v>0.1254969801</v>
      </c>
      <c r="AT657" s="229">
        <f>sum('Assumptions (NG non-electricity'!AS3,'Assumptions (NG non-electricity'!AS6)</f>
        <v>0.1254272232</v>
      </c>
      <c r="AU657" s="229">
        <f>sum('Assumptions (NG non-electricity'!AT3,'Assumptions (NG non-electricity'!AT6)</f>
        <v>0.1253574663</v>
      </c>
      <c r="AV657" s="229">
        <f>sum('Assumptions (NG non-electricity'!AU3,'Assumptions (NG non-electricity'!AU6)</f>
        <v>0.1252877094</v>
      </c>
      <c r="AW657" s="229">
        <f>sum('Assumptions (NG non-electricity'!AV3,'Assumptions (NG non-electricity'!AV6)</f>
        <v>0.1252179524</v>
      </c>
      <c r="AX657" s="229">
        <f>sum('Assumptions (NG non-electricity'!AW3,'Assumptions (NG non-electricity'!AW6)</f>
        <v>0.1251481955</v>
      </c>
      <c r="AY657" s="229">
        <f>sum('Assumptions (NG non-electricity'!AX3,'Assumptions (NG non-electricity'!AX6)</f>
        <v>0.1250784386</v>
      </c>
      <c r="AZ657" s="229">
        <f>sum('Assumptions (NG non-electricity'!AY3,'Assumptions (NG non-electricity'!AY6)</f>
        <v>0.1250086817</v>
      </c>
      <c r="BA657" s="229">
        <f>sum('Assumptions (NG non-electricity'!AZ3,'Assumptions (NG non-electricity'!AZ6)</f>
        <v>0.1249389247</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0.6</v>
      </c>
      <c r="AE670" s="235">
        <f>'Assumptions (Wind)'!AD42</f>
        <v>0</v>
      </c>
      <c r="AF670" s="235">
        <f>'Assumptions (Wind)'!AE42</f>
        <v>0</v>
      </c>
      <c r="AG670" s="235">
        <f>'Assumptions (Wind)'!AF42</f>
        <v>0</v>
      </c>
      <c r="AH670" s="235">
        <f>'Assumptions (Wind)'!AG42</f>
        <v>205.3</v>
      </c>
      <c r="AI670" s="235">
        <f>'Assumptions (Wind)'!AH42</f>
        <v>60</v>
      </c>
      <c r="AJ670" s="235">
        <f>'Assumptions (Wind)'!AI42</f>
        <v>140</v>
      </c>
      <c r="AK670" s="235">
        <f>'Assumptions (Wind)'!AJ42</f>
        <v>90</v>
      </c>
      <c r="AL670" s="235">
        <f>'Assumptions (Wind)'!AK42</f>
        <v>0</v>
      </c>
      <c r="AM670" s="235">
        <f>'Assumptions (Wind)'!AL42</f>
        <v>1.5</v>
      </c>
      <c r="AN670" s="235">
        <f>'Assumptions (Wind)'!AM42</f>
        <v>163</v>
      </c>
      <c r="AO670" s="235">
        <f>'Assumptions (Wind)'!AN42</f>
        <v>167.5</v>
      </c>
      <c r="AP670" s="235">
        <f>'Assumptions (Wind)'!AO42</f>
        <v>60.4</v>
      </c>
      <c r="AQ670" s="235">
        <f>'Assumptions (Wind)'!AP42</f>
        <v>126.5</v>
      </c>
      <c r="AR670" s="235">
        <f>'Assumptions (Wind)'!AQ42</f>
        <v>0</v>
      </c>
      <c r="AS670" s="235">
        <f>'Assumptions (Wind)'!AR42</f>
        <v>34.8</v>
      </c>
      <c r="AT670" s="235">
        <f>'Assumptions (Wind)'!AS42</f>
        <v>280</v>
      </c>
      <c r="AU670" s="235">
        <f>'Assumptions (Wind)'!AT42</f>
        <v>50</v>
      </c>
      <c r="AV670" s="235">
        <f>'Assumptions (Wind)'!AU42</f>
        <v>652.2</v>
      </c>
      <c r="AW670" s="235">
        <f>'Assumptions (Wind)'!AV42</f>
        <v>50.9</v>
      </c>
      <c r="AX670" s="235">
        <f>'Assumptions (Wind)'!AW42</f>
        <v>0</v>
      </c>
      <c r="AY670" s="235">
        <f>'Assumptions (Wind)'!AX42</f>
        <v>0</v>
      </c>
      <c r="AZ670" s="235">
        <f>'Assumptions (Wind)'!AY42</f>
        <v>24.26750664</v>
      </c>
      <c r="BA670" s="235">
        <f>'Assumptions (Wind)'!AZ42</f>
        <v>24.26750664</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2082.7</v>
      </c>
      <c r="Y671" s="167">
        <f>X671-'Assumptions (Wind)'!X42+X677</f>
        <v>2106.967507</v>
      </c>
      <c r="Z671" s="167">
        <f>Y671-'Assumptions (Wind)'!Y42+Y677</f>
        <v>2131.235013</v>
      </c>
      <c r="AA671" s="167">
        <f>Z671-'Assumptions (Wind)'!Z42+Z677</f>
        <v>2155.50252</v>
      </c>
      <c r="AB671" s="167">
        <f>AA671-'Assumptions (Wind)'!AA42+AA677</f>
        <v>2179.770027</v>
      </c>
      <c r="AC671" s="167">
        <f>AB671-'Assumptions (Wind)'!AB42+AB677</f>
        <v>2204.037533</v>
      </c>
      <c r="AD671" s="167">
        <f>AC671-'Assumptions (Wind)'!AC42+AC677</f>
        <v>2227.70504</v>
      </c>
      <c r="AE671" s="167">
        <f>AD671-'Assumptions (Wind)'!AD42+AD677</f>
        <v>2252.572546</v>
      </c>
      <c r="AF671" s="167">
        <f>AE671-'Assumptions (Wind)'!AE42+AE677</f>
        <v>2276.840053</v>
      </c>
      <c r="AG671" s="167">
        <f>AF671-'Assumptions (Wind)'!AF42+AF677</f>
        <v>2301.10756</v>
      </c>
      <c r="AH671" s="167">
        <f>AG671-'Assumptions (Wind)'!AG42+AG677</f>
        <v>2120.075066</v>
      </c>
      <c r="AI671" s="167">
        <f>AH671-'Assumptions (Wind)'!AH42+AH677</f>
        <v>2289.642573</v>
      </c>
      <c r="AJ671" s="167">
        <f>AI671-'Assumptions (Wind)'!AI42+AI677</f>
        <v>2233.91008</v>
      </c>
      <c r="AK671" s="167">
        <f>AJ671-'Assumptions (Wind)'!AJ42+AJ677</f>
        <v>2308.177586</v>
      </c>
      <c r="AL671" s="167">
        <f>AK671-'Assumptions (Wind)'!AK42+AK677</f>
        <v>2422.445093</v>
      </c>
      <c r="AM671" s="167">
        <f>AL671-'Assumptions (Wind)'!AL42+AL677</f>
        <v>2445.2126</v>
      </c>
      <c r="AN671" s="167">
        <f>AM671-'Assumptions (Wind)'!AM42+AM677</f>
        <v>2307.980106</v>
      </c>
      <c r="AO671" s="167">
        <f>AN671-'Assumptions (Wind)'!AN42+AN677</f>
        <v>2327.747613</v>
      </c>
      <c r="AP671" s="167">
        <f>AO671-'Assumptions (Wind)'!AO42+AO677</f>
        <v>2459.11512</v>
      </c>
      <c r="AQ671" s="167">
        <f>AP671-'Assumptions (Wind)'!AP42+AP677</f>
        <v>2417.282626</v>
      </c>
      <c r="AR671" s="167">
        <f>AQ671-'Assumptions (Wind)'!AQ42+AQ677</f>
        <v>2568.050133</v>
      </c>
      <c r="AS671" s="167">
        <f>AR671-'Assumptions (Wind)'!AR42+AR677</f>
        <v>2557.517639</v>
      </c>
      <c r="AT671" s="167">
        <f>AS671-'Assumptions (Wind)'!AS42+AS677</f>
        <v>2336.585146</v>
      </c>
      <c r="AU671" s="167">
        <f>AT671-'Assumptions (Wind)'!AT42+AT677</f>
        <v>2590.852653</v>
      </c>
      <c r="AV671" s="167">
        <f>AU671-'Assumptions (Wind)'!AU42+AU677</f>
        <v>2012.920159</v>
      </c>
      <c r="AW671" s="167">
        <f>AV671-'Assumptions (Wind)'!AV42+AV677</f>
        <v>2638.487666</v>
      </c>
      <c r="AX671" s="167">
        <f>AW671-'Assumptions (Wind)'!AW42+AW677</f>
        <v>2713.655173</v>
      </c>
      <c r="AY671" s="167">
        <f>AX671-'Assumptions (Wind)'!AX42+AX677</f>
        <v>2737.922679</v>
      </c>
      <c r="AZ671" s="167">
        <f>AY671-'Assumptions (Wind)'!AY42+AY677</f>
        <v>2737.922679</v>
      </c>
      <c r="BA671" s="167">
        <f>AZ671-'Assumptions (Wind)'!AZ42+AZ677</f>
        <v>2762.190186</v>
      </c>
    </row>
    <row r="672" ht="15.75" customHeight="1">
      <c r="A672" s="239" t="s">
        <v>350</v>
      </c>
      <c r="B672" s="202" t="s">
        <v>149</v>
      </c>
      <c r="C672" s="240">
        <v>0.6</v>
      </c>
      <c r="D672" s="151">
        <v>0.6</v>
      </c>
      <c r="E672" s="151">
        <v>0.6</v>
      </c>
      <c r="F672" s="151">
        <v>205.9</v>
      </c>
      <c r="G672" s="151">
        <v>265.9</v>
      </c>
      <c r="H672" s="151">
        <v>405.9</v>
      </c>
      <c r="I672" s="151">
        <v>495.9</v>
      </c>
      <c r="J672" s="151">
        <v>495.9</v>
      </c>
      <c r="K672" s="151">
        <v>497.4</v>
      </c>
      <c r="L672" s="151">
        <v>660.4</v>
      </c>
      <c r="M672" s="151">
        <v>827.9</v>
      </c>
      <c r="N672" s="151">
        <v>888.3</v>
      </c>
      <c r="O672" s="151">
        <v>1014.8</v>
      </c>
      <c r="P672" s="151">
        <v>1014.8</v>
      </c>
      <c r="Q672" s="151">
        <v>1049.6</v>
      </c>
      <c r="R672" s="151">
        <v>1329.6</v>
      </c>
      <c r="S672" s="151">
        <v>1379.6</v>
      </c>
      <c r="T672" s="151">
        <v>2031.8</v>
      </c>
      <c r="U672" s="151">
        <v>2082.7</v>
      </c>
      <c r="V672" s="172">
        <f t="shared" ref="V672:W672" si="31">U672+V677</f>
        <v>2082.7</v>
      </c>
      <c r="W672" s="153">
        <f t="shared" si="31"/>
        <v>2082.7</v>
      </c>
      <c r="X672" s="148">
        <f t="shared" ref="X672:AZ672" si="32">$W672+W$1*($BA$672-$W$672)/($BA$2-$W$2)</f>
        <v>2106.967507</v>
      </c>
      <c r="Y672" s="148">
        <f t="shared" si="32"/>
        <v>2131.235013</v>
      </c>
      <c r="Z672" s="148">
        <f t="shared" si="32"/>
        <v>2155.50252</v>
      </c>
      <c r="AA672" s="148">
        <f t="shared" si="32"/>
        <v>2179.770027</v>
      </c>
      <c r="AB672" s="148">
        <f t="shared" si="32"/>
        <v>2204.037533</v>
      </c>
      <c r="AC672" s="148">
        <f t="shared" si="32"/>
        <v>2228.30504</v>
      </c>
      <c r="AD672" s="148">
        <f t="shared" si="32"/>
        <v>2252.572546</v>
      </c>
      <c r="AE672" s="148">
        <f t="shared" si="32"/>
        <v>2276.840053</v>
      </c>
      <c r="AF672" s="148">
        <f t="shared" si="32"/>
        <v>2301.10756</v>
      </c>
      <c r="AG672" s="148">
        <f t="shared" si="32"/>
        <v>2325.375066</v>
      </c>
      <c r="AH672" s="148">
        <f t="shared" si="32"/>
        <v>2349.642573</v>
      </c>
      <c r="AI672" s="148">
        <f t="shared" si="32"/>
        <v>2373.91008</v>
      </c>
      <c r="AJ672" s="148">
        <f t="shared" si="32"/>
        <v>2398.177586</v>
      </c>
      <c r="AK672" s="148">
        <f t="shared" si="32"/>
        <v>2422.445093</v>
      </c>
      <c r="AL672" s="148">
        <f t="shared" si="32"/>
        <v>2446.7126</v>
      </c>
      <c r="AM672" s="148">
        <f t="shared" si="32"/>
        <v>2470.980106</v>
      </c>
      <c r="AN672" s="148">
        <f t="shared" si="32"/>
        <v>2495.247613</v>
      </c>
      <c r="AO672" s="148">
        <f t="shared" si="32"/>
        <v>2519.51512</v>
      </c>
      <c r="AP672" s="148">
        <f t="shared" si="32"/>
        <v>2543.782626</v>
      </c>
      <c r="AQ672" s="148">
        <f t="shared" si="32"/>
        <v>2568.050133</v>
      </c>
      <c r="AR672" s="148">
        <f t="shared" si="32"/>
        <v>2592.317639</v>
      </c>
      <c r="AS672" s="148">
        <f t="shared" si="32"/>
        <v>2616.585146</v>
      </c>
      <c r="AT672" s="148">
        <f t="shared" si="32"/>
        <v>2640.852653</v>
      </c>
      <c r="AU672" s="148">
        <f t="shared" si="32"/>
        <v>2665.120159</v>
      </c>
      <c r="AV672" s="148">
        <f t="shared" si="32"/>
        <v>2689.387666</v>
      </c>
      <c r="AW672" s="148">
        <f t="shared" si="32"/>
        <v>2713.655173</v>
      </c>
      <c r="AX672" s="148">
        <f t="shared" si="32"/>
        <v>2737.922679</v>
      </c>
      <c r="AY672" s="148">
        <f t="shared" si="32"/>
        <v>2762.190186</v>
      </c>
      <c r="AZ672" s="148">
        <f t="shared" si="32"/>
        <v>2786.457693</v>
      </c>
      <c r="BA672" s="155">
        <f>Inputs!H9</f>
        <v>2810.725199</v>
      </c>
    </row>
    <row r="673" ht="15.75" customHeight="1">
      <c r="A673" s="241" t="s">
        <v>28</v>
      </c>
      <c r="B673" s="159" t="s">
        <v>150</v>
      </c>
      <c r="C673" s="156">
        <v>0.0</v>
      </c>
      <c r="D673" s="156">
        <v>0.0</v>
      </c>
      <c r="E673" s="156">
        <v>0.0</v>
      </c>
      <c r="F673" s="156">
        <v>0.182735</v>
      </c>
      <c r="G673" s="156">
        <v>0.513465</v>
      </c>
      <c r="H673" s="156">
        <v>0.79463</v>
      </c>
      <c r="I673" s="156">
        <v>1.255436</v>
      </c>
      <c r="J673" s="156">
        <v>1.393239</v>
      </c>
      <c r="K673" s="156">
        <v>1.642787</v>
      </c>
      <c r="L673" s="156">
        <v>1.576263</v>
      </c>
      <c r="M673" s="156">
        <v>1.967098</v>
      </c>
      <c r="N673" s="156">
        <v>2.360076</v>
      </c>
      <c r="O673" s="156">
        <v>2.757428</v>
      </c>
      <c r="P673" s="156">
        <v>2.643185</v>
      </c>
      <c r="Q673" s="156">
        <v>2.742865</v>
      </c>
      <c r="R673" s="156">
        <v>2.542056</v>
      </c>
      <c r="S673" s="156">
        <v>4.147003</v>
      </c>
      <c r="T673" s="156">
        <v>5.164505</v>
      </c>
      <c r="U673" s="156">
        <v>6.621741</v>
      </c>
      <c r="V673" s="242">
        <f>U673+(U673-T673)</f>
        <v>8.078977</v>
      </c>
      <c r="W673" s="153">
        <f>V673</f>
        <v>8.078977</v>
      </c>
      <c r="X673" s="154">
        <f t="shared" ref="X673:AZ673" si="33">W673+($BA$673-$W$673)/($BA$2-$W$2)</f>
        <v>8.117083236</v>
      </c>
      <c r="Y673" s="154">
        <f t="shared" si="33"/>
        <v>8.155189471</v>
      </c>
      <c r="Z673" s="154">
        <f t="shared" si="33"/>
        <v>8.193295707</v>
      </c>
      <c r="AA673" s="154">
        <f t="shared" si="33"/>
        <v>8.231401943</v>
      </c>
      <c r="AB673" s="154">
        <f t="shared" si="33"/>
        <v>8.269508178</v>
      </c>
      <c r="AC673" s="154">
        <f t="shared" si="33"/>
        <v>8.307614414</v>
      </c>
      <c r="AD673" s="154">
        <f t="shared" si="33"/>
        <v>8.345720649</v>
      </c>
      <c r="AE673" s="154">
        <f t="shared" si="33"/>
        <v>8.383826885</v>
      </c>
      <c r="AF673" s="154">
        <f t="shared" si="33"/>
        <v>8.421933121</v>
      </c>
      <c r="AG673" s="154">
        <f t="shared" si="33"/>
        <v>8.460039356</v>
      </c>
      <c r="AH673" s="154">
        <f t="shared" si="33"/>
        <v>8.498145592</v>
      </c>
      <c r="AI673" s="154">
        <f t="shared" si="33"/>
        <v>8.536251828</v>
      </c>
      <c r="AJ673" s="154">
        <f t="shared" si="33"/>
        <v>8.574358063</v>
      </c>
      <c r="AK673" s="154">
        <f t="shared" si="33"/>
        <v>8.612464299</v>
      </c>
      <c r="AL673" s="154">
        <f t="shared" si="33"/>
        <v>8.650570534</v>
      </c>
      <c r="AM673" s="154">
        <f t="shared" si="33"/>
        <v>8.68867677</v>
      </c>
      <c r="AN673" s="154">
        <f t="shared" si="33"/>
        <v>8.726783006</v>
      </c>
      <c r="AO673" s="154">
        <f t="shared" si="33"/>
        <v>8.764889241</v>
      </c>
      <c r="AP673" s="154">
        <f t="shared" si="33"/>
        <v>8.802995477</v>
      </c>
      <c r="AQ673" s="154">
        <f t="shared" si="33"/>
        <v>8.841101713</v>
      </c>
      <c r="AR673" s="154">
        <f t="shared" si="33"/>
        <v>8.879207948</v>
      </c>
      <c r="AS673" s="154">
        <f t="shared" si="33"/>
        <v>8.917314184</v>
      </c>
      <c r="AT673" s="154">
        <f t="shared" si="33"/>
        <v>8.955420419</v>
      </c>
      <c r="AU673" s="154">
        <f t="shared" si="33"/>
        <v>8.993526655</v>
      </c>
      <c r="AV673" s="154">
        <f t="shared" si="33"/>
        <v>9.031632891</v>
      </c>
      <c r="AW673" s="154">
        <f t="shared" si="33"/>
        <v>9.069739126</v>
      </c>
      <c r="AX673" s="154">
        <f t="shared" si="33"/>
        <v>9.107845362</v>
      </c>
      <c r="AY673" s="154">
        <f t="shared" si="33"/>
        <v>9.145951598</v>
      </c>
      <c r="AZ673" s="154">
        <f t="shared" si="33"/>
        <v>9.184057833</v>
      </c>
      <c r="BA673" s="243">
        <f>Inputs!$I$9</f>
        <v>9.222164069</v>
      </c>
    </row>
    <row r="674" ht="15.75" customHeight="1">
      <c r="A674" s="241" t="s">
        <v>414</v>
      </c>
      <c r="B674" s="159" t="s">
        <v>351</v>
      </c>
      <c r="C674" s="212">
        <f>C672*'Assumptions (Wind)'!B23/10^9</f>
        <v>0.0000182431019</v>
      </c>
      <c r="D674" s="212">
        <f>D672*'Assumptions (Wind)'!C23/10^9</f>
        <v>0.00001864324899</v>
      </c>
      <c r="E674" s="212">
        <f>E672*'Assumptions (Wind)'!D23/10^9</f>
        <v>0.0000189381381</v>
      </c>
      <c r="F674" s="212">
        <f>F672*'Assumptions (Wind)'!E23/10^9</f>
        <v>0.00661963105</v>
      </c>
      <c r="G674" s="212">
        <f>G672*'Assumptions (Wind)'!F23/10^9</f>
        <v>0.008778761174</v>
      </c>
      <c r="H674" s="212">
        <f>H672*'Assumptions (Wind)'!G23/10^9</f>
        <v>0.01381832534</v>
      </c>
      <c r="I674" s="212">
        <f>I672*'Assumptions (Wind)'!H23/10^9</f>
        <v>0.01739314844</v>
      </c>
      <c r="J674" s="212">
        <f>J672*'Assumptions (Wind)'!I23/10^9</f>
        <v>0.0178603817</v>
      </c>
      <c r="K674" s="212">
        <f>K672*'Assumptions (Wind)'!J23/10^9</f>
        <v>0.01826286407</v>
      </c>
      <c r="L674" s="212">
        <f>L672*'Assumptions (Wind)'!K23/10^9</f>
        <v>0.02443252772</v>
      </c>
      <c r="M674" s="212">
        <f>M672*'Assumptions (Wind)'!L23/10^9</f>
        <v>0.03098636194</v>
      </c>
      <c r="N674" s="212">
        <f>N672*'Assumptions (Wind)'!M23/10^9</f>
        <v>0.03394149405</v>
      </c>
      <c r="O674" s="212">
        <f>O672*'Assumptions (Wind)'!N23/10^9</f>
        <v>0.03951863785</v>
      </c>
      <c r="P674" s="212">
        <f>P672*'Assumptions (Wind)'!O23/10^9</f>
        <v>0.04021216185</v>
      </c>
      <c r="Q674" s="212">
        <f>Q672*'Assumptions (Wind)'!P23/10^9</f>
        <v>0.04236072299</v>
      </c>
      <c r="R674" s="212">
        <f>R672*'Assumptions (Wind)'!Q23/10^9</f>
        <v>0.05422001734</v>
      </c>
      <c r="S674" s="212">
        <f>S672*'Assumptions (Wind)'!R23/10^9</f>
        <v>0.0568414139</v>
      </c>
      <c r="T674" s="212">
        <f>T672*'Assumptions (Wind)'!S23/10^9</f>
        <v>0.08528978301</v>
      </c>
      <c r="U674" s="212">
        <f>U672*'Assumptions (Wind)'!T23/10^9</f>
        <v>0.0895561</v>
      </c>
      <c r="V674" s="212">
        <f>V672*'Assumptions (Wind)'!U23/10^9</f>
        <v>0.09130324769</v>
      </c>
      <c r="W674" s="212">
        <f>W672*'Assumptions (Wind)'!V23/10^9</f>
        <v>0.09091972508</v>
      </c>
      <c r="X674" s="212">
        <f>X672*'Assumptions (Wind)'!W23/10^9</f>
        <v>0.09377353502</v>
      </c>
      <c r="Y674" s="212">
        <f>Y672*'Assumptions (Wind)'!X23/10^9</f>
        <v>0.09670409071</v>
      </c>
      <c r="Z674" s="212">
        <f>Z672*'Assumptions (Wind)'!Y23/10^9</f>
        <v>0.09733917426</v>
      </c>
      <c r="AA674" s="212">
        <f>AA672*'Assumptions (Wind)'!Z23/10^9</f>
        <v>0.1003554245</v>
      </c>
      <c r="AB674" s="212">
        <f>AB672*'Assumptions (Wind)'!AA23/10^9</f>
        <v>0.1034523154</v>
      </c>
      <c r="AC674" s="212">
        <f>AC672*'Assumptions (Wind)'!AB23/10^9</f>
        <v>0.1040310686</v>
      </c>
      <c r="AD674" s="212">
        <f>AD672*'Assumptions (Wind)'!AC23/10^9</f>
        <v>0.1072156683</v>
      </c>
      <c r="AE674" s="212">
        <f>AE672*'Assumptions (Wind)'!AD23/10^9</f>
        <v>0.1104849304</v>
      </c>
      <c r="AF674" s="212">
        <f>AF672*'Assumptions (Wind)'!AE23/10^9</f>
        <v>0.1109949223</v>
      </c>
      <c r="AG674" s="212">
        <f>AG672*'Assumptions (Wind)'!AF23/10^9</f>
        <v>0.1143537095</v>
      </c>
      <c r="AH674" s="212">
        <f>AH672*'Assumptions (Wind)'!AG23/10^9</f>
        <v>0.117801305</v>
      </c>
      <c r="AI674" s="212">
        <f>AI672*'Assumptions (Wind)'!AH23/10^9</f>
        <v>0.1182286161</v>
      </c>
      <c r="AJ674" s="212">
        <f>AJ672*'Assumptions (Wind)'!AI23/10^9</f>
        <v>0.1217673163</v>
      </c>
      <c r="AK674" s="212">
        <f>AK672*'Assumptions (Wind)'!AJ23/10^9</f>
        <v>0.1253990916</v>
      </c>
      <c r="AL674" s="212">
        <f>AL672*'Assumptions (Wind)'!AK23/10^9</f>
        <v>0.1257281679</v>
      </c>
      <c r="AM674" s="212">
        <f>AM672*'Assumptions (Wind)'!AL23/10^9</f>
        <v>0.1294523477</v>
      </c>
      <c r="AN674" s="212">
        <f>AN672*'Assumptions (Wind)'!AM23/10^9</f>
        <v>0.1332739851</v>
      </c>
      <c r="AO674" s="212">
        <f>AO672*'Assumptions (Wind)'!AN23/10^9</f>
        <v>0.1371954654</v>
      </c>
      <c r="AP674" s="212">
        <f>AP672*'Assumptions (Wind)'!AO23/10^9</f>
        <v>0.1374024938</v>
      </c>
      <c r="AQ674" s="212">
        <f>AQ672*'Assumptions (Wind)'!AP23/10^9</f>
        <v>0.1414194583</v>
      </c>
      <c r="AR674" s="212">
        <f>AR672*'Assumptions (Wind)'!AQ23/10^9</f>
        <v>0.145540861</v>
      </c>
      <c r="AS674" s="212">
        <f>AS672*'Assumptions (Wind)'!AR23/10^9</f>
        <v>0.1456089913</v>
      </c>
      <c r="AT674" s="212">
        <f>AT672*'Assumptions (Wind)'!AS23/10^9</f>
        <v>0.1498264692</v>
      </c>
      <c r="AU674" s="212">
        <f>AU672*'Assumptions (Wind)'!AT23/10^9</f>
        <v>0.1541530857</v>
      </c>
      <c r="AV674" s="212">
        <f>AV672*'Assumptions (Wind)'!AU23/10^9</f>
        <v>0.1585914939</v>
      </c>
      <c r="AW674" s="212">
        <f>AW672*'Assumptions (Wind)'!AV23/10^9</f>
        <v>0.1584831402</v>
      </c>
      <c r="AX674" s="212">
        <f>AX672*'Assumptions (Wind)'!AW23/10^9</f>
        <v>0.1630199065</v>
      </c>
      <c r="AY674" s="212">
        <f>AY672*'Assumptions (Wind)'!AX23/10^9</f>
        <v>0.1676733694</v>
      </c>
      <c r="AZ674" s="212">
        <f>AZ672*'Assumptions (Wind)'!AY23/10^9</f>
        <v>0.1673744039</v>
      </c>
      <c r="BA674" s="212">
        <f>BA672*'Assumptions (Wind)'!AZ23/10^9</f>
        <v>0.1721258232</v>
      </c>
    </row>
    <row r="675" ht="15.75" customHeight="1">
      <c r="A675" s="241" t="s">
        <v>36</v>
      </c>
      <c r="B675" s="159" t="s">
        <v>351</v>
      </c>
      <c r="C675" s="212">
        <f>C673*'Assumptions (Wind)'!B36/10^3</f>
        <v>0</v>
      </c>
      <c r="D675" s="212">
        <f>D673*'Assumptions (Wind)'!C36/10^3</f>
        <v>0</v>
      </c>
      <c r="E675" s="212">
        <f>E673*'Assumptions (Wind)'!D36/10^3</f>
        <v>0</v>
      </c>
      <c r="F675" s="212">
        <f>F673*'Assumptions (Wind)'!E36/10^3</f>
        <v>0.01376906398</v>
      </c>
      <c r="G675" s="212">
        <f>G673*'Assumptions (Wind)'!F36/10^3</f>
        <v>0.04064984308</v>
      </c>
      <c r="H675" s="212">
        <f>H673*'Assumptions (Wind)'!G36/10^3</f>
        <v>0.07616758993</v>
      </c>
      <c r="I675" s="212">
        <f>I673*'Assumptions (Wind)'!H36/10^3</f>
        <v>0.1082659131</v>
      </c>
      <c r="J675" s="212">
        <f>J673*'Assumptions (Wind)'!I36/10^3</f>
        <v>0.1221197669</v>
      </c>
      <c r="K675" s="212">
        <f>K673*'Assumptions (Wind)'!J36/10^3</f>
        <v>0.1666413563</v>
      </c>
      <c r="L675" s="212">
        <f>L673*'Assumptions (Wind)'!K36/10^3</f>
        <v>0.1116389846</v>
      </c>
      <c r="M675" s="212">
        <f>M673*'Assumptions (Wind)'!L36/10^3</f>
        <v>0.1440484227</v>
      </c>
      <c r="N675" s="212">
        <f>N673*'Assumptions (Wind)'!M36/10^3</f>
        <v>0.1664851892</v>
      </c>
      <c r="O675" s="212">
        <f>O673*'Assumptions (Wind)'!N36/10^3</f>
        <v>0.1681970417</v>
      </c>
      <c r="P675" s="212">
        <f>P673*'Assumptions (Wind)'!O36/10^3</f>
        <v>0.178981422</v>
      </c>
      <c r="Q675" s="212">
        <f>Q673*'Assumptions (Wind)'!P36/10^3</f>
        <v>0.1993056224</v>
      </c>
      <c r="R675" s="212">
        <f>R673*'Assumptions (Wind)'!Q36/10^3</f>
        <v>0.1521842497</v>
      </c>
      <c r="S675" s="212">
        <f>S673*'Assumptions (Wind)'!R36/10^3</f>
        <v>0.2656984822</v>
      </c>
      <c r="T675" s="212">
        <f>T673*'Assumptions (Wind)'!S36/10^3</f>
        <v>0.3229881427</v>
      </c>
      <c r="U675" s="212">
        <f>U673*'Assumptions (Wind)'!T36/10^3</f>
        <v>0.4251157722</v>
      </c>
      <c r="V675" s="212">
        <f>V673*'Assumptions (Wind)'!U36/10^3</f>
        <v>0.5258606129</v>
      </c>
      <c r="W675" s="212">
        <f>W673*'Assumptions (Wind)'!V36/10^3</f>
        <v>0.5485082476</v>
      </c>
      <c r="X675" s="212">
        <f>X673*'Assumptions (Wind)'!W36/10^3</f>
        <v>0.5552752969</v>
      </c>
      <c r="Y675" s="212">
        <f>Y673*'Assumptions (Wind)'!X36/10^3</f>
        <v>0.5630329763</v>
      </c>
      <c r="Z675" s="212">
        <f>Z673*'Assumptions (Wind)'!Y36/10^3</f>
        <v>0.574890213</v>
      </c>
      <c r="AA675" s="212">
        <f>AA673*'Assumptions (Wind)'!Z36/10^3</f>
        <v>0.5885414524</v>
      </c>
      <c r="AB675" s="212">
        <f>AB673*'Assumptions (Wind)'!AA36/10^3</f>
        <v>0.6079460422</v>
      </c>
      <c r="AC675" s="212">
        <f>AC673*'Assumptions (Wind)'!AB36/10^3</f>
        <v>0.6206088703</v>
      </c>
      <c r="AD675" s="212">
        <f>AD673*'Assumptions (Wind)'!AC36/10^3</f>
        <v>0.6357069785</v>
      </c>
      <c r="AE675" s="212">
        <f>AE673*'Assumptions (Wind)'!AD36/10^3</f>
        <v>0.6498260623</v>
      </c>
      <c r="AF675" s="212">
        <f>AF673*'Assumptions (Wind)'!AE36/10^3</f>
        <v>0.6648023874</v>
      </c>
      <c r="AG675" s="212">
        <f>AG673*'Assumptions (Wind)'!AF36/10^3</f>
        <v>0.6801428336</v>
      </c>
      <c r="AH675" s="212">
        <f>AH673*'Assumptions (Wind)'!AG36/10^3</f>
        <v>0.69684131</v>
      </c>
      <c r="AI675" s="212">
        <f>AI673*'Assumptions (Wind)'!AH36/10^3</f>
        <v>0.7109686227</v>
      </c>
      <c r="AJ675" s="212">
        <f>AJ673*'Assumptions (Wind)'!AI36/10^3</f>
        <v>0.7249806663</v>
      </c>
      <c r="AK675" s="212">
        <f>AK673*'Assumptions (Wind)'!AJ36/10^3</f>
        <v>0.7393159833</v>
      </c>
      <c r="AL675" s="212">
        <f>AL673*'Assumptions (Wind)'!AK36/10^3</f>
        <v>0.7550434227</v>
      </c>
      <c r="AM675" s="212">
        <f>AM673*'Assumptions (Wind)'!AL36/10^3</f>
        <v>0.7740877678</v>
      </c>
      <c r="AN675" s="212">
        <f>AN673*'Assumptions (Wind)'!AM36/10^3</f>
        <v>0.7927855621</v>
      </c>
      <c r="AO675" s="212">
        <f>AO673*'Assumptions (Wind)'!AN36/10^3</f>
        <v>0.8141255977</v>
      </c>
      <c r="AP675" s="212">
        <f>AP673*'Assumptions (Wind)'!AO36/10^3</f>
        <v>0.8359357956</v>
      </c>
      <c r="AQ675" s="212">
        <f>AQ673*'Assumptions (Wind)'!AP36/10^3</f>
        <v>0.8566855158</v>
      </c>
      <c r="AR675" s="212">
        <f>AR673*'Assumptions (Wind)'!AQ36/10^3</f>
        <v>0.8772028805</v>
      </c>
      <c r="AS675" s="212">
        <f>AS673*'Assumptions (Wind)'!AR36/10^3</f>
        <v>0.8977498921</v>
      </c>
      <c r="AT675" s="212">
        <f>AT673*'Assumptions (Wind)'!AS36/10^3</f>
        <v>0.9194513129</v>
      </c>
      <c r="AU675" s="212">
        <f>AU673*'Assumptions (Wind)'!AT36/10^3</f>
        <v>0.9425048655</v>
      </c>
      <c r="AV675" s="212">
        <f>AV673*'Assumptions (Wind)'!AU36/10^3</f>
        <v>0.9662142924</v>
      </c>
      <c r="AW675" s="212">
        <f>AW673*'Assumptions (Wind)'!AV36/10^3</f>
        <v>0.9884145468</v>
      </c>
      <c r="AX675" s="212">
        <f>AX673*'Assumptions (Wind)'!AW36/10^3</f>
        <v>1.014382816</v>
      </c>
      <c r="AY675" s="212">
        <f>AY673*'Assumptions (Wind)'!AX36/10^3</f>
        <v>1.055345044</v>
      </c>
      <c r="AZ675" s="212">
        <f>AZ673*'Assumptions (Wind)'!AY36/10^3</f>
        <v>1.087971043</v>
      </c>
      <c r="BA675" s="212">
        <f>BA673*'Assumptions (Wind)'!AZ36/10^3</f>
        <v>1.114769752</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0.01458053453</v>
      </c>
      <c r="K676" s="160">
        <f>K672*'Assumptions (Wind)'!J38*'Assumptions (Wind)'!J39*365/10^9</f>
        <v>0.01486443125</v>
      </c>
      <c r="L676" s="160">
        <f>L672*'Assumptions (Wind)'!K38*'Assumptions (Wind)'!K39*365/10^9</f>
        <v>0.02283971976</v>
      </c>
      <c r="M676" s="160">
        <f>M672*'Assumptions (Wind)'!L38*'Assumptions (Wind)'!L39*365/10^9</f>
        <v>0.01999158608</v>
      </c>
      <c r="N676" s="160">
        <f>N672*'Assumptions (Wind)'!M38*'Assumptions (Wind)'!M39*365/10^9</f>
        <v>0.02217810038</v>
      </c>
      <c r="O676" s="160">
        <f>O672*'Assumptions (Wind)'!N38*'Assumptions (Wind)'!N39*365/10^9</f>
        <v>0.0244068789</v>
      </c>
      <c r="P676" s="160">
        <f>P672*'Assumptions (Wind)'!O38*'Assumptions (Wind)'!O39*365/10^9</f>
        <v>0.02110458431</v>
      </c>
      <c r="Q676" s="160">
        <f>Q672*'Assumptions (Wind)'!P38*'Assumptions (Wind)'!P39*365/10^9</f>
        <v>0.02423183971</v>
      </c>
      <c r="R676" s="160">
        <f>R672*'Assumptions (Wind)'!Q38*'Assumptions (Wind)'!Q39*365/10^9</f>
        <v>0.03293959811</v>
      </c>
      <c r="S676" s="160">
        <f>S672*'Assumptions (Wind)'!R38*'Assumptions (Wind)'!R39*365/10^9</f>
        <v>0.02815917662</v>
      </c>
      <c r="T676" s="160">
        <f>T672*'Assumptions (Wind)'!S38*'Assumptions (Wind)'!S39*365/10^9</f>
        <v>0.04438312241</v>
      </c>
      <c r="U676" s="160">
        <f>U672*'Assumptions (Wind)'!T38*'Assumptions (Wind)'!T39*365/10^9</f>
        <v>0.04440856769</v>
      </c>
      <c r="V676" s="160">
        <f>V672*'Assumptions (Wind)'!U38*'Assumptions (Wind)'!U39*365/10^9</f>
        <v>0.04558730486</v>
      </c>
      <c r="W676" s="160">
        <f>W672*'Assumptions (Wind)'!V38*'Assumptions (Wind)'!V39*365/10^9</f>
        <v>0.0462192784</v>
      </c>
      <c r="X676" s="160">
        <f>X672*'Assumptions (Wind)'!W38*'Assumptions (Wind)'!W39*365/10^9</f>
        <v>0.04711246686</v>
      </c>
      <c r="Y676" s="160">
        <f>Y672*'Assumptions (Wind)'!X38*'Assumptions (Wind)'!X39*365/10^9</f>
        <v>0.04809509334</v>
      </c>
      <c r="Z676" s="160">
        <f>Z672*'Assumptions (Wind)'!Y38*'Assumptions (Wind)'!Y39*365/10^9</f>
        <v>0.04943613096</v>
      </c>
      <c r="AA676" s="160">
        <f>AA672*'Assumptions (Wind)'!Z38*'Assumptions (Wind)'!Z39*365/10^9</f>
        <v>0.05094288983</v>
      </c>
      <c r="AB676" s="160">
        <f>AB672*'Assumptions (Wind)'!AA38*'Assumptions (Wind)'!AA39*365/10^9</f>
        <v>0.05296317278</v>
      </c>
      <c r="AC676" s="160">
        <f>AC672*'Assumptions (Wind)'!AB38*'Assumptions (Wind)'!AB39*365/10^9</f>
        <v>0.05441090423</v>
      </c>
      <c r="AD676" s="160">
        <f>AD672*'Assumptions (Wind)'!AC38*'Assumptions (Wind)'!AC39*365/10^9</f>
        <v>0.05608433506</v>
      </c>
      <c r="AE676" s="160">
        <f>AE672*'Assumptions (Wind)'!AD38*'Assumptions (Wind)'!AD39*365/10^9</f>
        <v>0.05768421665</v>
      </c>
      <c r="AF676" s="160">
        <f>AF672*'Assumptions (Wind)'!AE38*'Assumptions (Wind)'!AE39*365/10^9</f>
        <v>0.05937277594</v>
      </c>
      <c r="AG676" s="160">
        <f>AG672*'Assumptions (Wind)'!AF38*'Assumptions (Wind)'!AF39*365/10^9</f>
        <v>0.0611069219</v>
      </c>
      <c r="AH676" s="160">
        <f>AH672*'Assumptions (Wind)'!AG38*'Assumptions (Wind)'!AG39*365/10^9</f>
        <v>0.06297688523</v>
      </c>
      <c r="AI676" s="160">
        <f>AI672*'Assumptions (Wind)'!AH38*'Assumptions (Wind)'!AH39*365/10^9</f>
        <v>0.06462746683</v>
      </c>
      <c r="AJ676" s="160">
        <f>AJ672*'Assumptions (Wind)'!AI38*'Assumptions (Wind)'!AI39*365/10^9</f>
        <v>0.0662789779</v>
      </c>
      <c r="AK676" s="160">
        <f>AK672*'Assumptions (Wind)'!AJ38*'Assumptions (Wind)'!AJ39*365/10^9</f>
        <v>0.06797140642</v>
      </c>
      <c r="AL676" s="160">
        <f>AL672*'Assumptions (Wind)'!AK38*'Assumptions (Wind)'!AK39*365/10^9</f>
        <v>0.06980391626</v>
      </c>
      <c r="AM676" s="160">
        <f>AM672*'Assumptions (Wind)'!AL38*'Assumptions (Wind)'!AL39*365/10^9</f>
        <v>0.07195740049</v>
      </c>
      <c r="AN676" s="160">
        <f>AN672*'Assumptions (Wind)'!AM38*'Assumptions (Wind)'!AM39*365/10^9</f>
        <v>0.07409430986</v>
      </c>
      <c r="AO676" s="160">
        <f>AO672*'Assumptions (Wind)'!AN38*'Assumptions (Wind)'!AN39*365/10^9</f>
        <v>0.07649474475</v>
      </c>
      <c r="AP676" s="160">
        <f>AP672*'Assumptions (Wind)'!AO38*'Assumptions (Wind)'!AO39*365/10^9</f>
        <v>0.07895726456</v>
      </c>
      <c r="AQ676" s="160">
        <f>AQ672*'Assumptions (Wind)'!AP38*'Assumptions (Wind)'!AP39*365/10^9</f>
        <v>0.08133700716</v>
      </c>
      <c r="AR676" s="160">
        <f>AR672*'Assumptions (Wind)'!AQ38*'Assumptions (Wind)'!AQ39*365/10^9</f>
        <v>0.08371122365</v>
      </c>
      <c r="AS676" s="160">
        <f>AS672*'Assumptions (Wind)'!AR38*'Assumptions (Wind)'!AR39*365/10^9</f>
        <v>0.08610449384</v>
      </c>
      <c r="AT676" s="160">
        <f>AT672*'Assumptions (Wind)'!AS38*'Assumptions (Wind)'!AS39*365/10^9</f>
        <v>0.0886250681</v>
      </c>
      <c r="AU676" s="160">
        <f>AU672*'Assumptions (Wind)'!AT38*'Assumptions (Wind)'!AT39*365/10^9</f>
        <v>0.09129353469</v>
      </c>
      <c r="AV676" s="160">
        <f>AV672*'Assumptions (Wind)'!AU38*'Assumptions (Wind)'!AU39*365/10^9</f>
        <v>0.09404381597</v>
      </c>
      <c r="AW676" s="160">
        <f>AW672*'Assumptions (Wind)'!AV38*'Assumptions (Wind)'!AV39*365/10^9</f>
        <v>0.09666486453</v>
      </c>
      <c r="AX676" s="160">
        <f>AX672*'Assumptions (Wind)'!AW38*'Assumptions (Wind)'!AW39*365/10^9</f>
        <v>0.09967289391</v>
      </c>
      <c r="AY676" s="160">
        <f>AY672*'Assumptions (Wind)'!AX38*'Assumptions (Wind)'!AX39*365/10^9</f>
        <v>0.1041810686</v>
      </c>
      <c r="AZ676" s="160">
        <f>AZ672*'Assumptions (Wind)'!AY38*'Assumptions (Wind)'!AY39*365/10^9</f>
        <v>0.107895873</v>
      </c>
      <c r="BA676" s="160">
        <f>BA672*'Assumptions (Wind)'!AZ38*'Assumptions (Wind)'!AZ39*365/10^9</f>
        <v>0.1110555768</v>
      </c>
    </row>
    <row r="677" ht="15.75" customHeight="1">
      <c r="A677" s="241" t="s">
        <v>46</v>
      </c>
      <c r="B677" s="159" t="s">
        <v>149</v>
      </c>
      <c r="C677" s="171">
        <f t="array" ref="C677:V677">transpose('Assumptions (Wind)'!V114:V133)</f>
        <v>0</v>
      </c>
      <c r="D677" s="172">
        <v>0.0</v>
      </c>
      <c r="E677" s="172">
        <v>0.0</v>
      </c>
      <c r="F677" s="172">
        <v>205.3</v>
      </c>
      <c r="G677" s="172">
        <v>60.0</v>
      </c>
      <c r="H677" s="172">
        <v>140.0</v>
      </c>
      <c r="I677" s="172">
        <v>90.0</v>
      </c>
      <c r="J677" s="172">
        <v>0.0</v>
      </c>
      <c r="K677" s="172">
        <v>1.5</v>
      </c>
      <c r="L677" s="172">
        <v>163.0</v>
      </c>
      <c r="M677" s="172">
        <v>167.5</v>
      </c>
      <c r="N677" s="172">
        <v>60.4</v>
      </c>
      <c r="O677" s="172">
        <v>126.5</v>
      </c>
      <c r="P677" s="172">
        <v>0.0</v>
      </c>
      <c r="Q677" s="172">
        <v>34.8</v>
      </c>
      <c r="R677" s="172">
        <v>280.0</v>
      </c>
      <c r="S677" s="172">
        <v>50.0</v>
      </c>
      <c r="T677" s="172">
        <v>652.2</v>
      </c>
      <c r="U677" s="172">
        <v>50.9</v>
      </c>
      <c r="V677" s="172">
        <v>0.0</v>
      </c>
      <c r="W677" s="152">
        <v>0.0</v>
      </c>
      <c r="X677" s="148">
        <f t="shared" ref="X677:BA677" si="34">if(X672&gt;X671,X672-X671,0)</f>
        <v>24.26750664</v>
      </c>
      <c r="Y677" s="148">
        <f t="shared" si="34"/>
        <v>24.26750664</v>
      </c>
      <c r="Z677" s="148">
        <f t="shared" si="34"/>
        <v>24.26750664</v>
      </c>
      <c r="AA677" s="148">
        <f t="shared" si="34"/>
        <v>24.26750664</v>
      </c>
      <c r="AB677" s="148">
        <f t="shared" si="34"/>
        <v>24.26750664</v>
      </c>
      <c r="AC677" s="148">
        <f t="shared" si="34"/>
        <v>24.26750664</v>
      </c>
      <c r="AD677" s="148">
        <f t="shared" si="34"/>
        <v>24.86750664</v>
      </c>
      <c r="AE677" s="148">
        <f t="shared" si="34"/>
        <v>24.26750664</v>
      </c>
      <c r="AF677" s="148">
        <f t="shared" si="34"/>
        <v>24.26750664</v>
      </c>
      <c r="AG677" s="148">
        <f t="shared" si="34"/>
        <v>24.26750664</v>
      </c>
      <c r="AH677" s="148">
        <f t="shared" si="34"/>
        <v>229.5675066</v>
      </c>
      <c r="AI677" s="148">
        <f t="shared" si="34"/>
        <v>84.26750664</v>
      </c>
      <c r="AJ677" s="148">
        <f t="shared" si="34"/>
        <v>164.2675066</v>
      </c>
      <c r="AK677" s="148">
        <f t="shared" si="34"/>
        <v>114.2675066</v>
      </c>
      <c r="AL677" s="148">
        <f t="shared" si="34"/>
        <v>24.26750664</v>
      </c>
      <c r="AM677" s="148">
        <f t="shared" si="34"/>
        <v>25.76750664</v>
      </c>
      <c r="AN677" s="148">
        <f t="shared" si="34"/>
        <v>187.2675066</v>
      </c>
      <c r="AO677" s="148">
        <f t="shared" si="34"/>
        <v>191.7675066</v>
      </c>
      <c r="AP677" s="148">
        <f t="shared" si="34"/>
        <v>84.66750664</v>
      </c>
      <c r="AQ677" s="148">
        <f t="shared" si="34"/>
        <v>150.7675066</v>
      </c>
      <c r="AR677" s="148">
        <f t="shared" si="34"/>
        <v>24.26750664</v>
      </c>
      <c r="AS677" s="148">
        <f t="shared" si="34"/>
        <v>59.06750664</v>
      </c>
      <c r="AT677" s="148">
        <f t="shared" si="34"/>
        <v>304.2675066</v>
      </c>
      <c r="AU677" s="148">
        <f t="shared" si="34"/>
        <v>74.26750664</v>
      </c>
      <c r="AV677" s="148">
        <f t="shared" si="34"/>
        <v>676.4675066</v>
      </c>
      <c r="AW677" s="148">
        <f t="shared" si="34"/>
        <v>75.16750664</v>
      </c>
      <c r="AX677" s="148">
        <f t="shared" si="34"/>
        <v>24.26750664</v>
      </c>
      <c r="AY677" s="148">
        <f t="shared" si="34"/>
        <v>24.26750664</v>
      </c>
      <c r="AZ677" s="148">
        <f t="shared" si="34"/>
        <v>48.53501329</v>
      </c>
      <c r="BA677" s="148">
        <f t="shared" si="34"/>
        <v>48.53501329</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v>
      </c>
      <c r="D679" s="176">
        <f t="shared" si="35"/>
        <v>0.1058485275</v>
      </c>
      <c r="E679" s="176">
        <f t="shared" si="35"/>
        <v>0.162315662</v>
      </c>
      <c r="F679" s="176">
        <f t="shared" si="35"/>
        <v>0.1133465181</v>
      </c>
      <c r="G679" s="176">
        <f t="shared" si="35"/>
        <v>0.1233504357</v>
      </c>
      <c r="H679" s="176">
        <f t="shared" si="35"/>
        <v>0.05846406406</v>
      </c>
      <c r="I679" s="176">
        <f t="shared" si="35"/>
        <v>0.001121345302</v>
      </c>
      <c r="J679" s="176">
        <f t="shared" si="35"/>
        <v>0.1389536557</v>
      </c>
      <c r="K679" s="176">
        <f t="shared" si="35"/>
        <v>0.3181871705</v>
      </c>
      <c r="L679" s="176">
        <f t="shared" si="35"/>
        <v>0.2416707741</v>
      </c>
      <c r="M679" s="176">
        <f t="shared" si="35"/>
        <v>0.2003401381</v>
      </c>
      <c r="N679" s="176">
        <f t="shared" si="35"/>
        <v>0.1326402618</v>
      </c>
      <c r="O679" s="176">
        <f t="shared" si="35"/>
        <v>0.03358039115</v>
      </c>
      <c r="P679" s="176">
        <f t="shared" si="35"/>
        <v>0.2908222384</v>
      </c>
      <c r="Q679" s="176">
        <f t="shared" si="35"/>
        <v>0.2863465412</v>
      </c>
      <c r="R679" s="176">
        <f t="shared" si="35"/>
        <v>0.560383237</v>
      </c>
      <c r="S679" s="176">
        <f t="shared" si="35"/>
        <v>0.5793737042</v>
      </c>
      <c r="T679" s="176">
        <f t="shared" si="35"/>
        <v>0.04096906384</v>
      </c>
      <c r="U679" s="176">
        <f t="shared" si="35"/>
        <v>0</v>
      </c>
      <c r="V679" s="176">
        <f t="shared" si="35"/>
        <v>0.02121535675</v>
      </c>
      <c r="W679" s="176">
        <f t="shared" si="35"/>
        <v>0.04235044321</v>
      </c>
      <c r="X679" s="176">
        <f t="shared" si="35"/>
        <v>0.04222517611</v>
      </c>
      <c r="Y679" s="176">
        <f t="shared" si="35"/>
        <v>0.04207890277</v>
      </c>
      <c r="Z679" s="176">
        <f t="shared" si="35"/>
        <v>0.04191085123</v>
      </c>
      <c r="AA679" s="176">
        <f t="shared" si="35"/>
        <v>0.04169297711</v>
      </c>
      <c r="AB679" s="176">
        <f t="shared" si="35"/>
        <v>0.04196307235</v>
      </c>
      <c r="AC679" s="176">
        <f t="shared" si="35"/>
        <v>0.04169211379</v>
      </c>
      <c r="AD679" s="176">
        <f t="shared" si="35"/>
        <v>0.04088913182</v>
      </c>
      <c r="AE679" s="176">
        <f t="shared" si="35"/>
        <v>0.04053868246</v>
      </c>
      <c r="AF679" s="176">
        <f t="shared" si="35"/>
        <v>0.2100289835</v>
      </c>
      <c r="AG679" s="176">
        <f t="shared" si="35"/>
        <v>0.2568258475</v>
      </c>
      <c r="AH679" s="176">
        <f t="shared" si="35"/>
        <v>0.2052789436</v>
      </c>
      <c r="AI679" s="176">
        <f t="shared" si="35"/>
        <v>0.2319904439</v>
      </c>
      <c r="AJ679" s="176">
        <f t="shared" si="35"/>
        <v>0.116432975</v>
      </c>
      <c r="AK679" s="176">
        <f t="shared" si="35"/>
        <v>0.04239564585</v>
      </c>
      <c r="AL679" s="176">
        <f t="shared" si="35"/>
        <v>0.1821071299</v>
      </c>
      <c r="AM679" s="176">
        <f t="shared" si="35"/>
        <v>0.3265719431</v>
      </c>
      <c r="AN679" s="176">
        <f t="shared" si="35"/>
        <v>0.2402257469</v>
      </c>
      <c r="AO679" s="176">
        <f t="shared" si="35"/>
        <v>0.2061622193</v>
      </c>
      <c r="AP679" s="176">
        <f t="shared" si="35"/>
        <v>0.1545551627</v>
      </c>
      <c r="AQ679" s="176">
        <f t="shared" si="35"/>
        <v>0.07412767844</v>
      </c>
      <c r="AR679" s="176">
        <f t="shared" si="35"/>
        <v>0.3258136837</v>
      </c>
      <c r="AS679" s="176">
        <f t="shared" si="35"/>
        <v>0.3418532157</v>
      </c>
      <c r="AT679" s="176">
        <f t="shared" si="35"/>
        <v>0.6826936495</v>
      </c>
      <c r="AU679" s="176">
        <f t="shared" si="35"/>
        <v>0.6887727184</v>
      </c>
      <c r="AV679" s="176">
        <f t="shared" si="35"/>
        <v>0.09172376998</v>
      </c>
      <c r="AW679" s="176">
        <f t="shared" si="35"/>
        <v>0.04510263428</v>
      </c>
      <c r="AX679" s="176">
        <f t="shared" si="35"/>
        <v>0.06808135838</v>
      </c>
      <c r="AY679" s="176">
        <f t="shared" si="35"/>
        <v>0.09133292372</v>
      </c>
      <c r="AZ679" s="176">
        <f t="shared" si="35"/>
        <v>0.04593895865</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0.1058485275</v>
      </c>
      <c r="E683" s="177">
        <f>IF($F$677&gt;0,'Assumptions (Wind)'!$V$18*Model!$F$677*'Assumptions (Wind)'!D$2/10^9,0)</f>
        <v>0.1256065036</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0.03670915839</v>
      </c>
      <c r="F684" s="177">
        <f>IF($G$677&gt;0,'Assumptions (Wind)'!$V$18*Model!$G$677*'Assumptions (Wind)'!E$2/10^9,0)</f>
        <v>0.03400395542</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0.07934256266</v>
      </c>
      <c r="G685" s="177">
        <f>IF($H$677&gt;0,'Assumptions (Wind)'!$V$18*Model!$H$677*'Assumptions (Wind)'!F$2/10^9,0)</f>
        <v>0.07508287389</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0.04826756179</v>
      </c>
      <c r="H686" s="177">
        <f>IF($I$677&gt;0,'Assumptions (Wind)'!$V$18*Model!$I$677*'Assumptions (Wind)'!G$2/10^9,0)</f>
        <v>0.05846406406</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v>
      </c>
      <c r="I687" s="177">
        <f>IF($J$677&gt;0,'Assumptions (Wind)'!$V$18*Model!$J$677*'Assumptions (Wind)'!H$2/10^9,0)</f>
        <v>0</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0.001121345302</v>
      </c>
      <c r="J688" s="177">
        <f>IF($K$677&gt;0,'Assumptions (Wind)'!$V$18*Model!$K$677*'Assumptions (Wind)'!I$2/10^9,0)</f>
        <v>0.001267054612</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0.1376866011</v>
      </c>
      <c r="K689" s="177">
        <f>IF($L$677&gt;0,'Assumptions (Wind)'!$V$18*Model!$L$677*'Assumptions (Wind)'!J$2/10^9,0)</f>
        <v>0.1569274093</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0.1612597611</v>
      </c>
      <c r="L690" s="177">
        <f>IF($M$677&gt;0,'Assumptions (Wind)'!$V$18*Model!$M$677*'Assumptions (Wind)'!K$2/10^9,0)</f>
        <v>0.1776211262</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0.06404964789</v>
      </c>
      <c r="M691" s="160">
        <f>IF($N$677&gt;0,'Assumptions (Wind)'!$V$18*Model!$N$677*'Assumptions (Wind)'!L$2/10^9,0)</f>
        <v>0.0647434154</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0.1355967227</v>
      </c>
      <c r="N692" s="160">
        <f>IF($O$677&gt;0,'Assumptions (Wind)'!$V$18*Model!$O$677*'Assumptions (Wind)'!M$2/10^9,0)</f>
        <v>0.1326402618</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0.03358039115</v>
      </c>
      <c r="P694" s="177">
        <f>IF($Q$677&gt;0,'Assumptions (Wind)'!$V$18*Model!$Q$677*'Assumptions (Wind)'!O$2/10^9,0)</f>
        <v>0.03214934528</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0.2586728931</v>
      </c>
      <c r="Q695" s="178">
        <f>IF($R$677&gt;0,'Assumptions (Wind)'!$V$18*Model!$R$677*'Assumptions (Wind)'!P$2/10^9,0)</f>
        <v>0.2429607016</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0.04338583958</v>
      </c>
      <c r="R696" s="160">
        <f>IF($S$677&gt;0,'Assumptions (Wind)'!$V$18*Model!$S$677*'Assumptions (Wind)'!Q$2/10^9,0)</f>
        <v>0.03990196789</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0.5204812691</v>
      </c>
      <c r="S697" s="160">
        <f>IF($T$677&gt;0,'Assumptions (Wind)'!$V$18*Model!$T$677*'Assumptions (Wind)'!R$2/10^9,0)</f>
        <v>0.5374307067</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0.0419429975</v>
      </c>
      <c r="T698" s="177">
        <f>IF($U$677&gt;0,'Assumptions (Wind)'!$V$18*Model!$U$677*'Assumptions (Wind)'!S$2/10^9,0)</f>
        <v>0.04096906384</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0.02121535675</v>
      </c>
      <c r="W701" s="160">
        <f>IF($X$677&gt;0,'Assumptions (Wind)'!$V$18*Model!$X$677*'Assumptions (Wind)'!V$2/10^9,0)</f>
        <v>0.02117522161</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0.02117522161</v>
      </c>
      <c r="X702" s="160">
        <f>IF($Y$677&gt;0,'Assumptions (Wind)'!$V$18*Model!$Y$677*'Assumptions (Wind)'!W$2/10^9,0)</f>
        <v>0.02111258806</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0.02111258806</v>
      </c>
      <c r="Y703" s="160">
        <f>IF($Z$677&gt;0,'Assumptions (Wind)'!$V$18*Model!$Z$677*'Assumptions (Wind)'!X$2/10^9,0)</f>
        <v>0.02103945138</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0.02103945138</v>
      </c>
      <c r="Z704" s="160">
        <f>IF($AA$677&gt;0,'Assumptions (Wind)'!$V$18*Model!$AA$677*'Assumptions (Wind)'!Y$2/10^9,0)</f>
        <v>0.02095542561</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0.02095542561</v>
      </c>
      <c r="AA705" s="160">
        <f>IF($AB$677&gt;0,'Assumptions (Wind)'!$V$18*Model!$AB$677*'Assumptions (Wind)'!Z$2/10^9,0)</f>
        <v>0.02084648856</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0.02084648856</v>
      </c>
      <c r="AB706" s="160">
        <f>IF($AC$677&gt;0,'Assumptions (Wind)'!$V$18*Model!$AC$677*'Assumptions (Wind)'!AA$2/10^9,0)</f>
        <v>0.02072532536</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0.02123774699</v>
      </c>
      <c r="AC707" s="160">
        <f>IF($AD$677&gt;0,'Assumptions (Wind)'!$V$18*Model!$AD$677*'Assumptions (Wind)'!AB$2/10^9,0)</f>
        <v>0.02110061334</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0.02059150045</v>
      </c>
      <c r="AD708" s="160">
        <f>IF($AE$677&gt;0,'Assumptions (Wind)'!$V$18*Model!$AE$677*'Assumptions (Wind)'!AC$2/10^9,0)</f>
        <v>0.02044456591</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0.02044456591</v>
      </c>
      <c r="AE709" s="160">
        <f>IF($AF$677&gt;0,'Assumptions (Wind)'!$V$18*Model!$AF$677*'Assumptions (Wind)'!AD$2/10^9,0)</f>
        <v>0.02026934123</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0.02026934123</v>
      </c>
      <c r="AF710" s="160">
        <f>IF($AG$677&gt;0,'Assumptions (Wind)'!$V$18*Model!$AG$677*'Assumptions (Wind)'!AE$2/10^9,0)</f>
        <v>0.02007949843</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0.1899494851</v>
      </c>
      <c r="AG711" s="160">
        <f>IF($AH$677&gt;0,'Assumptions (Wind)'!$V$18*Model!$AH$677*'Assumptions (Wind)'!AF$2/10^9,0)</f>
        <v>0.1878658115</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0.06896003598</v>
      </c>
      <c r="AH712" s="160">
        <f>IF($AI$677&gt;0,'Assumptions (Wind)'!$V$18*Model!$AI$677*'Assumptions (Wind)'!AG$2/10^9,0)</f>
        <v>0.06960123853</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0.1356777051</v>
      </c>
      <c r="AI713" s="160">
        <f>IF($AJ$677&gt;0,'Assumptions (Wind)'!$V$18*Model!$AJ$677*'Assumptions (Wind)'!AH$2/10^9,0)</f>
        <v>0.1368175991</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0.09517284481</v>
      </c>
      <c r="AJ714" s="160">
        <f>IF($AK$677&gt;0,'Assumptions (Wind)'!$V$18*Model!$AK$677*'Assumptions (Wind)'!AI$2/10^9,0)</f>
        <v>0.09603713482</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0.02039584021</v>
      </c>
      <c r="AK715" s="160">
        <f>IF($AL$677&gt;0,'Assumptions (Wind)'!$V$18*Model!$AL$677*'Assumptions (Wind)'!AJ$2/10^9,0)</f>
        <v>0.02056233325</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0.0218333126</v>
      </c>
      <c r="AL716" s="160">
        <f>IF($AM$677&gt;0,'Assumptions (Wind)'!$V$18*Model!$AM$677*'Assumptions (Wind)'!AK$2/10^9,0)</f>
        <v>0.02202664532</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0.1600804845</v>
      </c>
      <c r="AM717" s="160">
        <f>IF($AN$677&gt;0,'Assumptions (Wind)'!$V$18*Model!$AN$677*'Assumptions (Wind)'!AL$2/10^9,0)</f>
        <v>0.161347399</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0.1652245441</v>
      </c>
      <c r="AN718" s="160">
        <f>IF($AO$677&gt;0,'Assumptions (Wind)'!$V$18*Model!$AO$677*'Assumptions (Wind)'!AM$2/10^9,0)</f>
        <v>0.1666485442</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0.07357720277</v>
      </c>
      <c r="AO719" s="160">
        <f>IF($AP$677&gt;0,'Assumptions (Wind)'!$V$18*Model!$AP$677*'Assumptions (Wind)'!AN$2/10^9,0)</f>
        <v>0.07414037881</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0.1320218405</v>
      </c>
      <c r="AP720" s="160">
        <f>IF($AQ$677&gt;0,'Assumptions (Wind)'!$V$18*Model!$AQ$677*'Assumptions (Wind)'!AO$2/10^9,0)</f>
        <v>0.1331270589</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0.02142810383</v>
      </c>
      <c r="AQ721" s="160">
        <f>IF($AR$677&gt;0,'Assumptions (Wind)'!$V$18*Model!$AR$677*'Assumptions (Wind)'!AP$2/10^9,0)</f>
        <v>0.02158629198</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0.05254138646</v>
      </c>
      <c r="AR722" s="160">
        <f>IF($AS$677&gt;0,'Assumptions (Wind)'!$V$18*Model!$AS$677*'Assumptions (Wind)'!AQ$2/10^9,0)</f>
        <v>0.0529676503</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0.2728460334</v>
      </c>
      <c r="AS723" s="160">
        <f>IF($AT$677&gt;0,'Assumptions (Wind)'!$V$18*Model!$AT$677*'Assumptions (Wind)'!AR$2/10^9,0)</f>
        <v>0.2747825748</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0.06707064097</v>
      </c>
      <c r="AT724" s="181">
        <f>IF($AU$677&gt;0,'Assumptions (Wind)'!$V$18*Model!$AU$677*'Assumptions (Wind)'!AS$2/10^9,0)</f>
        <v>0.06753641998</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0.6151572296</v>
      </c>
      <c r="AU725" s="160">
        <f>IF($AV$677&gt;0,'Assumptions (Wind)'!$V$18*Model!$AV$677*'Assumptions (Wind)'!AT$2/10^9,0)</f>
        <v>0.6198917762</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0.06888094217</v>
      </c>
      <c r="AV726" s="160">
        <f>IF($AW$677&gt;0,'Assumptions (Wind)'!$V$18*Model!$AW$677*'Assumptions (Wind)'!AU$2/10^9,0)</f>
        <v>0.06933822264</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0.02238554734</v>
      </c>
      <c r="AW727" s="160">
        <f>IF($AX$677&gt;0,'Assumptions (Wind)'!$V$18*Model!$AX$677*'Assumptions (Wind)'!AV$2/10^9,0)</f>
        <v>0.02255131714</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0.02255131714</v>
      </c>
      <c r="AX728" s="160">
        <f>IF($AY$677&gt;0,'Assumptions (Wind)'!$V$18*Model!$AY$677*'Assumptions (Wind)'!AW$2/10^9,0)</f>
        <v>0.02269378613</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0.04538757225</v>
      </c>
      <c r="AY729" s="160">
        <f>IF($AZ$677&gt;0,'Assumptions (Wind)'!$V$18*Model!$AZ$677*'Assumptions (Wind)'!AX$2/10^9,0)</f>
        <v>0.04566646186</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0.04566646186</v>
      </c>
      <c r="AZ730" s="160">
        <f>IF($BA$677&gt;0,'Assumptions (Wind)'!$V$18*Model!$BA$677*'Assumptions (Wind)'!AY$2/10^9,0)</f>
        <v>0.04593895865</v>
      </c>
    </row>
    <row r="731" ht="15.75" customHeight="1" collapsed="1">
      <c r="A731" s="239" t="s">
        <v>52</v>
      </c>
      <c r="B731" s="150" t="s">
        <v>351</v>
      </c>
      <c r="C731" s="244">
        <f>C679*'Assumptions (Wind)'!$V$8</f>
        <v>0</v>
      </c>
      <c r="D731" s="244">
        <f>D679*'Assumptions (Wind)'!$V$8</f>
        <v>0.06350911648</v>
      </c>
      <c r="E731" s="244">
        <f>E679*'Assumptions (Wind)'!$V$8</f>
        <v>0.09738939721</v>
      </c>
      <c r="F731" s="244">
        <f>F679*'Assumptions (Wind)'!$V$8</f>
        <v>0.06800791085</v>
      </c>
      <c r="G731" s="244">
        <f>G679*'Assumptions (Wind)'!$V$8</f>
        <v>0.07401026141</v>
      </c>
      <c r="H731" s="244">
        <f>H679*'Assumptions (Wind)'!$V$8</f>
        <v>0.03507843843</v>
      </c>
      <c r="I731" s="244">
        <f>I679*'Assumptions (Wind)'!$V$8</f>
        <v>0.0006728071814</v>
      </c>
      <c r="J731" s="244">
        <f>J679*'Assumptions (Wind)'!$V$8</f>
        <v>0.08337219344</v>
      </c>
      <c r="K731" s="244">
        <f>K679*'Assumptions (Wind)'!$V$8</f>
        <v>0.1909123023</v>
      </c>
      <c r="L731" s="244">
        <f>L679*'Assumptions (Wind)'!$V$8</f>
        <v>0.1450024644</v>
      </c>
      <c r="M731" s="244">
        <f>M679*'Assumptions (Wind)'!$V$8</f>
        <v>0.1202040828</v>
      </c>
      <c r="N731" s="244">
        <f>N679*'Assumptions (Wind)'!$V$8</f>
        <v>0.0795841571</v>
      </c>
      <c r="O731" s="244">
        <f>O679*'Assumptions (Wind)'!$V$8</f>
        <v>0.02014823469</v>
      </c>
      <c r="P731" s="244">
        <f>P679*'Assumptions (Wind)'!$V$8</f>
        <v>0.174493343</v>
      </c>
      <c r="Q731" s="244">
        <f>Q679*'Assumptions (Wind)'!$V$8</f>
        <v>0.1718079247</v>
      </c>
      <c r="R731" s="244">
        <f>R679*'Assumptions (Wind)'!$V$8</f>
        <v>0.3362299422</v>
      </c>
      <c r="S731" s="244">
        <f>S679*'Assumptions (Wind)'!$V$8</f>
        <v>0.3476242225</v>
      </c>
      <c r="T731" s="244">
        <f>T679*'Assumptions (Wind)'!$V$8</f>
        <v>0.0245814383</v>
      </c>
      <c r="U731" s="244">
        <f>U679*'Assumptions (Wind)'!$V$8</f>
        <v>0</v>
      </c>
      <c r="V731" s="244">
        <f>V679*'Assumptions (Wind)'!$V$8</f>
        <v>0.01272921405</v>
      </c>
      <c r="W731" s="244">
        <f>W679*'Assumptions (Wind)'!$V$8</f>
        <v>0.02541026593</v>
      </c>
      <c r="X731" s="244">
        <f>X679*'Assumptions (Wind)'!$V$8</f>
        <v>0.02533510567</v>
      </c>
      <c r="Y731" s="244">
        <f>Y679*'Assumptions (Wind)'!$V$8</f>
        <v>0.02524734166</v>
      </c>
      <c r="Z731" s="244">
        <f>Z679*'Assumptions (Wind)'!$V$8</f>
        <v>0.02514651074</v>
      </c>
      <c r="AA731" s="244">
        <f>AA679*'Assumptions (Wind)'!$V$8</f>
        <v>0.02501578627</v>
      </c>
      <c r="AB731" s="244">
        <f>AB679*'Assumptions (Wind)'!$V$8</f>
        <v>0.02517784341</v>
      </c>
      <c r="AC731" s="244">
        <f>AC679*'Assumptions (Wind)'!$V$8</f>
        <v>0.02501526828</v>
      </c>
      <c r="AD731" s="244">
        <f>AD679*'Assumptions (Wind)'!$V$8</f>
        <v>0.02453347909</v>
      </c>
      <c r="AE731" s="244">
        <f>AE679*'Assumptions (Wind)'!$V$8</f>
        <v>0.02432320947</v>
      </c>
      <c r="AF731" s="244">
        <f>AF679*'Assumptions (Wind)'!$V$8</f>
        <v>0.1260173901</v>
      </c>
      <c r="AG731" s="244">
        <f>AG679*'Assumptions (Wind)'!$V$8</f>
        <v>0.1540955085</v>
      </c>
      <c r="AH731" s="244">
        <f>AH679*'Assumptions (Wind)'!$V$8</f>
        <v>0.1231673662</v>
      </c>
      <c r="AI731" s="244">
        <f>AI679*'Assumptions (Wind)'!$V$8</f>
        <v>0.1391942664</v>
      </c>
      <c r="AJ731" s="244">
        <f>AJ679*'Assumptions (Wind)'!$V$8</f>
        <v>0.06985978502</v>
      </c>
      <c r="AK731" s="244">
        <f>AK679*'Assumptions (Wind)'!$V$8</f>
        <v>0.02543738751</v>
      </c>
      <c r="AL731" s="244">
        <f>AL679*'Assumptions (Wind)'!$V$8</f>
        <v>0.1092642779</v>
      </c>
      <c r="AM731" s="244">
        <f>AM679*'Assumptions (Wind)'!$V$8</f>
        <v>0.1959431658</v>
      </c>
      <c r="AN731" s="244">
        <f>AN679*'Assumptions (Wind)'!$V$8</f>
        <v>0.1441354482</v>
      </c>
      <c r="AO731" s="244">
        <f>AO679*'Assumptions (Wind)'!$V$8</f>
        <v>0.1236973316</v>
      </c>
      <c r="AP731" s="244">
        <f>AP679*'Assumptions (Wind)'!$V$8</f>
        <v>0.09273309763</v>
      </c>
      <c r="AQ731" s="244">
        <f>AQ679*'Assumptions (Wind)'!$V$8</f>
        <v>0.04447660706</v>
      </c>
      <c r="AR731" s="244">
        <f>AR679*'Assumptions (Wind)'!$V$8</f>
        <v>0.1954882102</v>
      </c>
      <c r="AS731" s="244">
        <f>AS679*'Assumptions (Wind)'!$V$8</f>
        <v>0.2051119294</v>
      </c>
      <c r="AT731" s="244">
        <f>AT679*'Assumptions (Wind)'!$V$8</f>
        <v>0.4096161897</v>
      </c>
      <c r="AU731" s="244">
        <f>AU679*'Assumptions (Wind)'!$V$8</f>
        <v>0.413263631</v>
      </c>
      <c r="AV731" s="244">
        <f>AV679*'Assumptions (Wind)'!$V$8</f>
        <v>0.05503426199</v>
      </c>
      <c r="AW731" s="244">
        <f>AW679*'Assumptions (Wind)'!$V$8</f>
        <v>0.02706158057</v>
      </c>
      <c r="AX731" s="244">
        <f>AX679*'Assumptions (Wind)'!$V$8</f>
        <v>0.04084881503</v>
      </c>
      <c r="AY731" s="244">
        <f>AY679*'Assumptions (Wind)'!$V$8</f>
        <v>0.05479975423</v>
      </c>
      <c r="AZ731" s="244">
        <f>AZ679*'Assumptions (Wind)'!$V$8</f>
        <v>0.02756337519</v>
      </c>
      <c r="BA731" s="244">
        <f>BA679*'Assumptions (Wind)'!$V$8</f>
        <v>0</v>
      </c>
    </row>
    <row r="732" ht="15.75" customHeight="1">
      <c r="A732" s="239" t="s">
        <v>54</v>
      </c>
      <c r="B732" s="150" t="s">
        <v>351</v>
      </c>
      <c r="C732" s="244">
        <f>C679*'Assumptions (Wind)'!$V$9</f>
        <v>0</v>
      </c>
      <c r="D732" s="244">
        <f>D679*'Assumptions (Wind)'!$V$9</f>
        <v>0.04233941098</v>
      </c>
      <c r="E732" s="244">
        <f>E679*'Assumptions (Wind)'!$V$9</f>
        <v>0.0649262648</v>
      </c>
      <c r="F732" s="244">
        <f>F679*'Assumptions (Wind)'!$V$9</f>
        <v>0.04533860723</v>
      </c>
      <c r="G732" s="244">
        <f>G679*'Assumptions (Wind)'!$V$9</f>
        <v>0.04934017427</v>
      </c>
      <c r="H732" s="244">
        <f>H679*'Assumptions (Wind)'!$V$9</f>
        <v>0.02338562562</v>
      </c>
      <c r="I732" s="244">
        <f>I679*'Assumptions (Wind)'!$V$9</f>
        <v>0.0004485381209</v>
      </c>
      <c r="J732" s="244">
        <f>J679*'Assumptions (Wind)'!$V$9</f>
        <v>0.0555814623</v>
      </c>
      <c r="K732" s="244">
        <f>K679*'Assumptions (Wind)'!$V$9</f>
        <v>0.1272748682</v>
      </c>
      <c r="L732" s="244">
        <f>L679*'Assumptions (Wind)'!$V$9</f>
        <v>0.09666830963</v>
      </c>
      <c r="M732" s="244">
        <f>M679*'Assumptions (Wind)'!$V$9</f>
        <v>0.08013605523</v>
      </c>
      <c r="N732" s="244">
        <f>N679*'Assumptions (Wind)'!$V$9</f>
        <v>0.05305610473</v>
      </c>
      <c r="O732" s="244">
        <f>O679*'Assumptions (Wind)'!$V$9</f>
        <v>0.01343215646</v>
      </c>
      <c r="P732" s="244">
        <f>P679*'Assumptions (Wind)'!$V$9</f>
        <v>0.1163288953</v>
      </c>
      <c r="Q732" s="244">
        <f>Q679*'Assumptions (Wind)'!$V$9</f>
        <v>0.1145386165</v>
      </c>
      <c r="R732" s="244">
        <f>R679*'Assumptions (Wind)'!$V$9</f>
        <v>0.2241532948</v>
      </c>
      <c r="S732" s="244">
        <f>S679*'Assumptions (Wind)'!$V$9</f>
        <v>0.2317494817</v>
      </c>
      <c r="T732" s="244">
        <f>T679*'Assumptions (Wind)'!$V$9</f>
        <v>0.01638762554</v>
      </c>
      <c r="U732" s="244">
        <f>U679*'Assumptions (Wind)'!$V$9</f>
        <v>0</v>
      </c>
      <c r="V732" s="244">
        <f>V679*'Assumptions (Wind)'!$V$9</f>
        <v>0.0084861427</v>
      </c>
      <c r="W732" s="244">
        <f>W679*'Assumptions (Wind)'!$V$9</f>
        <v>0.01694017729</v>
      </c>
      <c r="X732" s="244">
        <f>X679*'Assumptions (Wind)'!$V$9</f>
        <v>0.01689007045</v>
      </c>
      <c r="Y732" s="244">
        <f>Y679*'Assumptions (Wind)'!$V$9</f>
        <v>0.01683156111</v>
      </c>
      <c r="Z732" s="244">
        <f>Z679*'Assumptions (Wind)'!$V$9</f>
        <v>0.01676434049</v>
      </c>
      <c r="AA732" s="244">
        <f>AA679*'Assumptions (Wind)'!$V$9</f>
        <v>0.01667719085</v>
      </c>
      <c r="AB732" s="244">
        <f>AB679*'Assumptions (Wind)'!$V$9</f>
        <v>0.01678522894</v>
      </c>
      <c r="AC732" s="244">
        <f>AC679*'Assumptions (Wind)'!$V$9</f>
        <v>0.01667684552</v>
      </c>
      <c r="AD732" s="244">
        <f>AD679*'Assumptions (Wind)'!$V$9</f>
        <v>0.01635565273</v>
      </c>
      <c r="AE732" s="244">
        <f>AE679*'Assumptions (Wind)'!$V$9</f>
        <v>0.01621547298</v>
      </c>
      <c r="AF732" s="244">
        <f>AF679*'Assumptions (Wind)'!$V$9</f>
        <v>0.08401159339</v>
      </c>
      <c r="AG732" s="244">
        <f>AG679*'Assumptions (Wind)'!$V$9</f>
        <v>0.102730339</v>
      </c>
      <c r="AH732" s="244">
        <f>AH679*'Assumptions (Wind)'!$V$9</f>
        <v>0.08211157744</v>
      </c>
      <c r="AI732" s="244">
        <f>AI679*'Assumptions (Wind)'!$V$9</f>
        <v>0.09279617758</v>
      </c>
      <c r="AJ732" s="244">
        <f>AJ679*'Assumptions (Wind)'!$V$9</f>
        <v>0.04657319001</v>
      </c>
      <c r="AK732" s="244">
        <f>AK679*'Assumptions (Wind)'!$V$9</f>
        <v>0.01695825834</v>
      </c>
      <c r="AL732" s="244">
        <f>AL679*'Assumptions (Wind)'!$V$9</f>
        <v>0.07284285194</v>
      </c>
      <c r="AM732" s="244">
        <f>AM679*'Assumptions (Wind)'!$V$9</f>
        <v>0.1306287772</v>
      </c>
      <c r="AN732" s="244">
        <f>AN679*'Assumptions (Wind)'!$V$9</f>
        <v>0.09609029878</v>
      </c>
      <c r="AO732" s="244">
        <f>AO679*'Assumptions (Wind)'!$V$9</f>
        <v>0.08246488771</v>
      </c>
      <c r="AP732" s="244">
        <f>AP679*'Assumptions (Wind)'!$V$9</f>
        <v>0.06182206509</v>
      </c>
      <c r="AQ732" s="244">
        <f>AQ679*'Assumptions (Wind)'!$V$9</f>
        <v>0.02965107138</v>
      </c>
      <c r="AR732" s="244">
        <f>AR679*'Assumptions (Wind)'!$V$9</f>
        <v>0.1303254735</v>
      </c>
      <c r="AS732" s="244">
        <f>AS679*'Assumptions (Wind)'!$V$9</f>
        <v>0.1367412863</v>
      </c>
      <c r="AT732" s="244">
        <f>AT679*'Assumptions (Wind)'!$V$9</f>
        <v>0.2730774598</v>
      </c>
      <c r="AU732" s="244">
        <f>AU679*'Assumptions (Wind)'!$V$9</f>
        <v>0.2755090873</v>
      </c>
      <c r="AV732" s="244">
        <f>AV679*'Assumptions (Wind)'!$V$9</f>
        <v>0.03668950799</v>
      </c>
      <c r="AW732" s="244">
        <f>AW679*'Assumptions (Wind)'!$V$9</f>
        <v>0.01804105371</v>
      </c>
      <c r="AX732" s="244">
        <f>AX679*'Assumptions (Wind)'!$V$9</f>
        <v>0.02723254335</v>
      </c>
      <c r="AY732" s="244">
        <f>AY679*'Assumptions (Wind)'!$V$9</f>
        <v>0.03653316949</v>
      </c>
      <c r="AZ732" s="244">
        <f>AZ679*'Assumptions (Wind)'!$V$9</f>
        <v>0.01837558346</v>
      </c>
      <c r="BA732" s="244">
        <f>BA679*'Assumptions (Wind)'!$V$9</f>
        <v>0</v>
      </c>
    </row>
    <row r="733" ht="15.75" customHeight="1">
      <c r="A733" s="239" t="s">
        <v>359</v>
      </c>
      <c r="B733" s="150" t="s">
        <v>351</v>
      </c>
      <c r="C733" s="177">
        <f t="array" ref="C733">SUM(IF(ISERROR(C734:C784),"",C734:C784))</f>
        <v>0</v>
      </c>
      <c r="D733" s="177">
        <f t="array" ref="D733">SUM(IF(ISERROR(D734:D784),"",D734:D784))</f>
        <v>0</v>
      </c>
      <c r="E733" s="177">
        <f t="array" ref="E733">SUM(IF(ISERROR(E734:E784),"",E734:E784))</f>
        <v>0</v>
      </c>
      <c r="F733" s="177">
        <f t="array" ref="F733">SUM(IF(ISERROR(F734:F784),"",F734:F784))</f>
        <v>-0.009586333471</v>
      </c>
      <c r="G733" s="177">
        <f t="array" ref="G733">SUM(IF(ISERROR(G734:G784),"",G734:G784))</f>
        <v>-0.0132820142</v>
      </c>
      <c r="H733" s="177">
        <f t="array" ref="H733">SUM(IF(ISERROR(H734:H784),"",H734:H784))</f>
        <v>-0.0207405207</v>
      </c>
      <c r="I733" s="177">
        <f t="array" ref="I733">SUM(IF(ISERROR(I734:I784),"",I734:I784))</f>
        <v>-0.02682034009</v>
      </c>
      <c r="J733" s="177">
        <f t="array" ref="J733">SUM(IF(ISERROR(J734:J784),"",J734:J784))</f>
        <v>-0.02896596729</v>
      </c>
      <c r="K733" s="177">
        <f t="array" ref="K733">SUM(IF(ISERROR(K734:K784),"",K734:K784))</f>
        <v>-0.03138216669</v>
      </c>
      <c r="L733" s="177">
        <f t="array" ref="L733">SUM(IF(ISERROR(L734:L784),"",L734:L784))</f>
        <v>-0.04609497273</v>
      </c>
      <c r="M733" s="177">
        <f t="array" ref="M733">SUM(IF(ISERROR(M734:M784),"",M734:M784))</f>
        <v>-0.06381823518</v>
      </c>
      <c r="N733" s="177">
        <f t="array" ref="N733">SUM(IF(ISERROR(N734:N784),"",N734:N784))</f>
        <v>-0.07425800558</v>
      </c>
      <c r="O733" s="177">
        <f t="array" ref="O733">SUM(IF(ISERROR(O734:O784),"",O734:O784))</f>
        <v>-0.09130840316</v>
      </c>
      <c r="P733" s="177">
        <f t="array" ref="P733">SUM(IF(ISERROR(P734:P784),"",P734:P784))</f>
        <v>-0.07791690045</v>
      </c>
      <c r="Q733" s="177">
        <f t="array" ref="Q733">SUM(IF(ISERROR(Q734:Q784),"",Q734:Q784))</f>
        <v>-0.08054962302</v>
      </c>
      <c r="R733" s="177">
        <f t="array" ref="R733">SUM(IF(ISERROR(R734:R784),"",R734:R784))</f>
        <v>-0.09396173289</v>
      </c>
      <c r="S733" s="177">
        <f t="array" ref="S733">SUM(IF(ISERROR(S734:S784),"",S734:S784))</f>
        <v>-0.0953845646</v>
      </c>
      <c r="T733" s="177">
        <f t="array" ref="T733">SUM(IF(ISERROR(T734:T784),"",T734:T784))</f>
        <v>-0.1468316034</v>
      </c>
      <c r="U733" s="177">
        <f t="array" ref="U733">SUM(IF(ISERROR(U734:U784),"",U734:U784))</f>
        <v>-0.1617985928</v>
      </c>
      <c r="V733" s="177">
        <f t="array" ref="V733">SUM(IF(ISERROR(V734:V784),"",V734:V784))</f>
        <v>-0.148398775</v>
      </c>
      <c r="W733" s="177">
        <f t="array" ref="W733">SUM(IF(ISERROR(W734:W784),"",W734:W784))</f>
        <v>-0.1299687298</v>
      </c>
      <c r="X733" s="177">
        <f t="array" ref="X733">SUM(IF(ISERROR(X734:X784),"",X734:X784))</f>
        <v>-0.1306039072</v>
      </c>
      <c r="Y733" s="177">
        <f t="array" ref="Y733">SUM(IF(ISERROR(Y734:Y784),"",Y734:Y784))</f>
        <v>-0.118818551</v>
      </c>
      <c r="Z733" s="177">
        <f t="array" ref="Z733">SUM(IF(ISERROR(Z734:Z784),"",Z734:Z784))</f>
        <v>-0.1300698753</v>
      </c>
      <c r="AA733" s="177">
        <f t="array" ref="AA733">SUM(IF(ISERROR(AA734:AA784),"",AA734:AA784))</f>
        <v>-0.1363373948</v>
      </c>
      <c r="AB733" s="177">
        <f t="array" ref="AB733">SUM(IF(ISERROR(AB734:AB784),"",AB734:AB784))</f>
        <v>-0.1041208064</v>
      </c>
      <c r="AC733" s="177">
        <f t="array" ref="AC733">SUM(IF(ISERROR(AC734:AC784),"",AC734:AC784))</f>
        <v>-0.1067248759</v>
      </c>
      <c r="AD733" s="177">
        <f t="array" ref="AD733">SUM(IF(ISERROR(AD734:AD784),"",AD734:AD784))</f>
        <v>-0.02242037472</v>
      </c>
      <c r="AE733" s="177">
        <f t="array" ref="AE733">SUM(IF(ISERROR(AE734:AE784),"",AE734:AE784))</f>
        <v>-0.01849981864</v>
      </c>
      <c r="AF733" s="177">
        <f t="array" ref="AF733">SUM(IF(ISERROR(AF734:AF784),"",AF734:AF784))</f>
        <v>-0.02166608024</v>
      </c>
      <c r="AG733" s="177">
        <f t="array" ref="AG733">SUM(IF(ISERROR(AG734:AG784),"",AG734:AG784))</f>
        <v>-0.02507052252</v>
      </c>
      <c r="AH733" s="177">
        <f t="array" ref="AH733">SUM(IF(ISERROR(AH734:AH784),"",AH734:AH784))</f>
        <v>-0.03893752343</v>
      </c>
      <c r="AI733" s="177">
        <f t="array" ref="AI733">SUM(IF(ISERROR(AI734:AI784),"",AI734:AI784))</f>
        <v>-0.04401013528</v>
      </c>
      <c r="AJ733" s="177">
        <f t="array" ref="AJ733">SUM(IF(ISERROR(AJ734:AJ784),"",AJ734:AJ784))</f>
        <v>-0.05504793488</v>
      </c>
      <c r="AK733" s="177">
        <f t="array" ref="AK733">SUM(IF(ISERROR(AK734:AK784),"",AK734:AK784))</f>
        <v>-0.06361616092</v>
      </c>
      <c r="AL733" s="177">
        <f t="array" ref="AL733">SUM(IF(ISERROR(AL734:AL784),"",AL734:AL784))</f>
        <v>-0.06666401612</v>
      </c>
      <c r="AM733" s="177">
        <f t="array" ref="AM733">SUM(IF(ISERROR(AM734:AM784),"",AM734:AM784))</f>
        <v>-0.07009645999</v>
      </c>
      <c r="AN733" s="177">
        <f t="array" ref="AN733">SUM(IF(ISERROR(AN734:AN784),"",AN734:AN784))</f>
        <v>-0.08523117974</v>
      </c>
      <c r="AO733" s="177">
        <f t="array" ref="AO733">SUM(IF(ISERROR(AO734:AO784),"",AO734:AO784))</f>
        <v>-0.1021257415</v>
      </c>
      <c r="AP733" s="177">
        <f t="array" ref="AP733">SUM(IF(ISERROR(AP734:AP784),"",AP734:AP784))</f>
        <v>-0.1127733786</v>
      </c>
      <c r="AQ733" s="177">
        <f t="array" ref="AQ733">SUM(IF(ISERROR(AQ734:AQ784),"",AQ734:AQ784))</f>
        <v>-0.1291692045</v>
      </c>
      <c r="AR733" s="177">
        <f t="array" ref="AR733">SUM(IF(ISERROR(AR734:AR784),"",AR734:AR784))</f>
        <v>-0.1075009256</v>
      </c>
      <c r="AS733" s="177">
        <f t="array" ref="AS733">SUM(IF(ISERROR(AS734:AS784),"",AS734:AS784))</f>
        <v>-0.1080811111</v>
      </c>
      <c r="AT733" s="177">
        <f t="array" ref="AT733">SUM(IF(ISERROR(AT734:AT784),"",AT734:AT784))</f>
        <v>-0.1150432121</v>
      </c>
      <c r="AU733" s="177">
        <f t="array" ref="AU733">SUM(IF(ISERROR(AU734:AU784),"",AU734:AU784))</f>
        <v>-0.1127242278</v>
      </c>
      <c r="AV733" s="177">
        <f t="array" ref="AV733">SUM(IF(ISERROR(AV734:AV784),"",AV734:AV784))</f>
        <v>-0.1692326614</v>
      </c>
      <c r="AW733" s="177">
        <f t="array" ref="AW733">SUM(IF(ISERROR(AW734:AW784),"",AW734:AW784))</f>
        <v>-0.184574137</v>
      </c>
      <c r="AX733" s="177">
        <f t="array" ref="AX733">SUM(IF(ISERROR(AX734:AX784),"",AX734:AX784))</f>
        <v>-0.1724599094</v>
      </c>
      <c r="AY733" s="177">
        <f t="array" ref="AY733">SUM(IF(ISERROR(AY734:AY784),"",AY734:AY784))</f>
        <v>-0.158455324</v>
      </c>
      <c r="AZ733" s="177">
        <f t="array" ref="AZ733">SUM(IF(ISERROR(AZ734:AZ784),"",AZ734:AZ784))</f>
        <v>-0.1616944325</v>
      </c>
      <c r="BA733" s="177">
        <f t="array" ref="BA733">SUM(IF(ISERROR(BA734:BA784),"",BA734:BA784))</f>
        <v>-0.1547150694</v>
      </c>
      <c r="BB733" s="177">
        <f t="array" ref="BB733">SUM(IF(ISERROR(BB734:BB784),"",BB734:BB784))</f>
        <v>-0.1632460269</v>
      </c>
      <c r="BC733" s="177">
        <f t="array" ref="BC733">SUM(IF(ISERROR(BC734:BC784),"",BC734:BC784))</f>
        <v>-0.1668713344</v>
      </c>
      <c r="BD733" s="177">
        <f t="array" ref="BD733">SUM(IF(ISERROR(BD734:BD784),"",BD734:BD784))</f>
        <v>-0.1312533542</v>
      </c>
      <c r="BE733" s="177">
        <f t="array" ref="BE733">SUM(IF(ISERROR(BE734:BE784),"",BE734:BE784))</f>
        <v>-0.1297173697</v>
      </c>
      <c r="BF733" s="177">
        <f t="array" ref="BF733">SUM(IF(ISERROR(BF734:BF784),"",BF734:BF784))</f>
        <v>-0.02965952618</v>
      </c>
      <c r="BG733" s="177">
        <f t="array" ref="BG733">SUM(IF(ISERROR(BG734:BG784),"",BG734:BG784))</f>
        <v>-0.0196730494</v>
      </c>
      <c r="BH733" s="177">
        <f t="array" ref="BH733">SUM(IF(ISERROR(BH734:BH784),"",BH734:BH784))</f>
        <v>-0.01722874258</v>
      </c>
      <c r="BI733" s="177">
        <f t="array" ref="BI733">SUM(IF(ISERROR(BI734:BI784),"",BI734:BI784))</f>
        <v>-0.01456132923</v>
      </c>
      <c r="BJ733" s="177">
        <f t="array" ref="BJ733">SUM(IF(ISERROR(BJ734:BJ784),"",BJ734:BJ784))</f>
        <v>-0.007584393878</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-0.009586333471</v>
      </c>
      <c r="G737" s="160">
        <f>IF(and($F$677&gt;0,Model!X$1&lt;='Assumptions (Wind)'!$V$13),PPMT('Assumptions (Wind)'!$V$10,Model!X$1,'Assumptions (Wind)'!$V$13,'Assumptions (Wind)'!$V$8*Model!$F$677*AVERAGE('Assumptions (Wind)'!$C$2:$D$2)/10^9),0)</f>
        <v>-0.01035324015</v>
      </c>
      <c r="H737" s="160">
        <f>IF(and($F$677&gt;0,Model!Y$1&lt;='Assumptions (Wind)'!$V$13),PPMT('Assumptions (Wind)'!$V$10,Model!Y$1,'Assumptions (Wind)'!$V$13,'Assumptions (Wind)'!$V$8*Model!$F$677*AVERAGE('Assumptions (Wind)'!$C$2:$D$2)/10^9),0)</f>
        <v>-0.01118149936</v>
      </c>
      <c r="I737" s="160">
        <f>IF(and($F$677&gt;0,Model!Z$1&lt;='Assumptions (Wind)'!$V$13),PPMT('Assumptions (Wind)'!$V$10,Model!Z$1,'Assumptions (Wind)'!$V$13,'Assumptions (Wind)'!$V$8*Model!$F$677*AVERAGE('Assumptions (Wind)'!$C$2:$D$2)/10^9),0)</f>
        <v>-0.01207601931</v>
      </c>
      <c r="J737" s="160">
        <f>IF(and($F$677&gt;0,Model!AA$1&lt;='Assumptions (Wind)'!$V$13),PPMT('Assumptions (Wind)'!$V$10,Model!AA$1,'Assumptions (Wind)'!$V$13,'Assumptions (Wind)'!$V$8*Model!$F$677*AVERAGE('Assumptions (Wind)'!$C$2:$D$2)/10^9),0)</f>
        <v>-0.01304210085</v>
      </c>
      <c r="K737" s="160">
        <f>IF(and($F$677&gt;0,Model!AB$1&lt;='Assumptions (Wind)'!$V$13),PPMT('Assumptions (Wind)'!$V$10,Model!AB$1,'Assumptions (Wind)'!$V$13,'Assumptions (Wind)'!$V$8*Model!$F$677*AVERAGE('Assumptions (Wind)'!$C$2:$D$2)/10^9),0)</f>
        <v>-0.01408546892</v>
      </c>
      <c r="L737" s="160">
        <f>IF(and($F$677&gt;0,Model!AC$1&lt;='Assumptions (Wind)'!$V$13),PPMT('Assumptions (Wind)'!$V$10,Model!AC$1,'Assumptions (Wind)'!$V$13,'Assumptions (Wind)'!$V$8*Model!$F$677*AVERAGE('Assumptions (Wind)'!$C$2:$D$2)/10^9),0)</f>
        <v>-0.01521230644</v>
      </c>
      <c r="M737" s="160">
        <f>IF(and($F$677&gt;0,Model!AD$1&lt;='Assumptions (Wind)'!$V$13),PPMT('Assumptions (Wind)'!$V$10,Model!AD$1,'Assumptions (Wind)'!$V$13,'Assumptions (Wind)'!$V$8*Model!$F$677*AVERAGE('Assumptions (Wind)'!$C$2:$D$2)/10^9),0)</f>
        <v>-0.01642929095</v>
      </c>
      <c r="N737" s="160">
        <f>IF(and($F$677&gt;0,Model!AE$1&lt;='Assumptions (Wind)'!$V$13),PPMT('Assumptions (Wind)'!$V$10,Model!AE$1,'Assumptions (Wind)'!$V$13,'Assumptions (Wind)'!$V$8*Model!$F$677*AVERAGE('Assumptions (Wind)'!$C$2:$D$2)/10^9),0)</f>
        <v>-0.01774363423</v>
      </c>
      <c r="O737" s="160">
        <f>IF(and($F$677&gt;0,Model!AF$1&lt;='Assumptions (Wind)'!$V$13),PPMT('Assumptions (Wind)'!$V$10,Model!AF$1,'Assumptions (Wind)'!$V$13,'Assumptions (Wind)'!$V$8*Model!$F$677*AVERAGE('Assumptions (Wind)'!$C$2:$D$2)/10^9),0)</f>
        <v>-0.01916312497</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-0.002928774054</v>
      </c>
      <c r="H738" s="160">
        <f>IF(and($G$677&gt;0,Model!X$1&lt;='Assumptions (Wind)'!$V$13),PPMT('Assumptions (Wind)'!$V$10,Model!X$1,'Assumptions (Wind)'!$V$13,'Assumptions (Wind)'!$V$8*Model!$G$677*AVERAGE('Assumptions (Wind)'!$D$2:$E$2)/10^9),0)</f>
        <v>-0.003163075979</v>
      </c>
      <c r="I738" s="160">
        <f>IF(and($G$677&gt;0,Model!Y$1&lt;='Assumptions (Wind)'!$V$13),PPMT('Assumptions (Wind)'!$V$10,Model!Y$1,'Assumptions (Wind)'!$V$13,'Assumptions (Wind)'!$V$8*Model!$G$677*AVERAGE('Assumptions (Wind)'!$D$2:$E$2)/10^9),0)</f>
        <v>-0.003416122057</v>
      </c>
      <c r="J738" s="160">
        <f>IF(and($G$677&gt;0,Model!Z$1&lt;='Assumptions (Wind)'!$V$13),PPMT('Assumptions (Wind)'!$V$10,Model!Z$1,'Assumptions (Wind)'!$V$13,'Assumptions (Wind)'!$V$8*Model!$G$677*AVERAGE('Assumptions (Wind)'!$D$2:$E$2)/10^9),0)</f>
        <v>-0.003689411822</v>
      </c>
      <c r="K738" s="160">
        <f>IF(and($G$677&gt;0,Model!AA$1&lt;='Assumptions (Wind)'!$V$13),PPMT('Assumptions (Wind)'!$V$10,Model!AA$1,'Assumptions (Wind)'!$V$13,'Assumptions (Wind)'!$V$8*Model!$G$677*AVERAGE('Assumptions (Wind)'!$D$2:$E$2)/10^9),0)</f>
        <v>-0.003984564767</v>
      </c>
      <c r="L738" s="160">
        <f>IF(and($G$677&gt;0,Model!AB$1&lt;='Assumptions (Wind)'!$V$13),PPMT('Assumptions (Wind)'!$V$10,Model!AB$1,'Assumptions (Wind)'!$V$13,'Assumptions (Wind)'!$V$8*Model!$G$677*AVERAGE('Assumptions (Wind)'!$D$2:$E$2)/10^9),0)</f>
        <v>-0.004303329949</v>
      </c>
      <c r="M738" s="160">
        <f>IF(and($G$677&gt;0,Model!AC$1&lt;='Assumptions (Wind)'!$V$13),PPMT('Assumptions (Wind)'!$V$10,Model!AC$1,'Assumptions (Wind)'!$V$13,'Assumptions (Wind)'!$V$8*Model!$G$677*AVERAGE('Assumptions (Wind)'!$D$2:$E$2)/10^9),0)</f>
        <v>-0.004647596345</v>
      </c>
      <c r="N738" s="160">
        <f>IF(and($G$677&gt;0,Model!AD$1&lt;='Assumptions (Wind)'!$V$13),PPMT('Assumptions (Wind)'!$V$10,Model!AD$1,'Assumptions (Wind)'!$V$13,'Assumptions (Wind)'!$V$8*Model!$G$677*AVERAGE('Assumptions (Wind)'!$D$2:$E$2)/10^9),0)</f>
        <v>-0.005019404052</v>
      </c>
      <c r="O738" s="160">
        <f>IF(and($G$677&gt;0,Model!AE$1&lt;='Assumptions (Wind)'!$V$13),PPMT('Assumptions (Wind)'!$V$10,Model!AE$1,'Assumptions (Wind)'!$V$13,'Assumptions (Wind)'!$V$8*Model!$G$677*AVERAGE('Assumptions (Wind)'!$D$2:$E$2)/10^9),0)</f>
        <v>-0.005420956376</v>
      </c>
      <c r="P738" s="160">
        <f>IF(and($G$677&gt;0,Model!AF$1&lt;='Assumptions (Wind)'!$V$13),PPMT('Assumptions (Wind)'!$V$10,Model!AF$1,'Assumptions (Wind)'!$V$13,'Assumptions (Wind)'!$V$8*Model!$G$677*AVERAGE('Assumptions (Wind)'!$D$2:$E$2)/10^9),0)</f>
        <v>-0.005854632887</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-0.006395945356</v>
      </c>
      <c r="I739" s="160">
        <f>IF(and($H$677&gt;0,Model!X$1&lt;='Assumptions (Wind)'!$V$13),PPMT('Assumptions (Wind)'!$V$10,Model!X$1,'Assumptions (Wind)'!$V$13,'Assumptions (Wind)'!$V$8*Model!$H$677*AVERAGE('Assumptions (Wind)'!$E$2:$F$2)/10^9),0)</f>
        <v>-0.006907620984</v>
      </c>
      <c r="J739" s="160">
        <f>IF(and($H$677&gt;0,Model!Y$1&lt;='Assumptions (Wind)'!$V$13),PPMT('Assumptions (Wind)'!$V$10,Model!Y$1,'Assumptions (Wind)'!$V$13,'Assumptions (Wind)'!$V$8*Model!$H$677*AVERAGE('Assumptions (Wind)'!$E$2:$F$2)/10^9),0)</f>
        <v>-0.007460230663</v>
      </c>
      <c r="K739" s="160">
        <f>IF(and($H$677&gt;0,Model!Z$1&lt;='Assumptions (Wind)'!$V$13),PPMT('Assumptions (Wind)'!$V$10,Model!Z$1,'Assumptions (Wind)'!$V$13,'Assumptions (Wind)'!$V$8*Model!$H$677*AVERAGE('Assumptions (Wind)'!$E$2:$F$2)/10^9),0)</f>
        <v>-0.008057049116</v>
      </c>
      <c r="L739" s="160">
        <f>IF(and($H$677&gt;0,Model!AA$1&lt;='Assumptions (Wind)'!$V$13),PPMT('Assumptions (Wind)'!$V$10,Model!AA$1,'Assumptions (Wind)'!$V$13,'Assumptions (Wind)'!$V$8*Model!$H$677*AVERAGE('Assumptions (Wind)'!$E$2:$F$2)/10^9),0)</f>
        <v>-0.008701613046</v>
      </c>
      <c r="M739" s="160">
        <f>IF(and($H$677&gt;0,Model!AB$1&lt;='Assumptions (Wind)'!$V$13),PPMT('Assumptions (Wind)'!$V$10,Model!AB$1,'Assumptions (Wind)'!$V$13,'Assumptions (Wind)'!$V$8*Model!$H$677*AVERAGE('Assumptions (Wind)'!$E$2:$F$2)/10^9),0)</f>
        <v>-0.009397742089</v>
      </c>
      <c r="N739" s="160">
        <f>IF(and($H$677&gt;0,Model!AC$1&lt;='Assumptions (Wind)'!$V$13),PPMT('Assumptions (Wind)'!$V$10,Model!AC$1,'Assumptions (Wind)'!$V$13,'Assumptions (Wind)'!$V$8*Model!$H$677*AVERAGE('Assumptions (Wind)'!$E$2:$F$2)/10^9),0)</f>
        <v>-0.01014956146</v>
      </c>
      <c r="O739" s="160">
        <f>IF(and($H$677&gt;0,Model!AD$1&lt;='Assumptions (Wind)'!$V$13),PPMT('Assumptions (Wind)'!$V$10,Model!AD$1,'Assumptions (Wind)'!$V$13,'Assumptions (Wind)'!$V$8*Model!$H$677*AVERAGE('Assumptions (Wind)'!$E$2:$F$2)/10^9),0)</f>
        <v>-0.01096152637</v>
      </c>
      <c r="P739" s="160">
        <f>IF(and($H$677&gt;0,Model!AE$1&lt;='Assumptions (Wind)'!$V$13),PPMT('Assumptions (Wind)'!$V$10,Model!AE$1,'Assumptions (Wind)'!$V$13,'Assumptions (Wind)'!$V$8*Model!$H$677*AVERAGE('Assumptions (Wind)'!$E$2:$F$2)/10^9),0)</f>
        <v>-0.01183844848</v>
      </c>
      <c r="Q739" s="160">
        <f>IF(and($H$677&gt;0,Model!AF$1&lt;='Assumptions (Wind)'!$V$13),PPMT('Assumptions (Wind)'!$V$10,Model!AF$1,'Assumptions (Wind)'!$V$13,'Assumptions (Wind)'!$V$8*Model!$H$677*AVERAGE('Assumptions (Wind)'!$E$2:$F$2)/10^9),0)</f>
        <v>-0.01278552436</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-0.004420577736</v>
      </c>
      <c r="J740" s="160">
        <f>IF(and($I$677&gt;0,Model!X$1&lt;='Assumptions (Wind)'!$V$13),PPMT('Assumptions (Wind)'!$V$10,Model!X$1,'Assumptions (Wind)'!$V$13,'Assumptions (Wind)'!$V$8*Model!$I$677*AVERAGE('Assumptions (Wind)'!$F$2:$G$2)/10^9),0)</f>
        <v>-0.004774223955</v>
      </c>
      <c r="K740" s="160">
        <f>IF(and($I$677&gt;0,Model!Y$1&lt;='Assumptions (Wind)'!$V$13),PPMT('Assumptions (Wind)'!$V$10,Model!Y$1,'Assumptions (Wind)'!$V$13,'Assumptions (Wind)'!$V$8*Model!$I$677*AVERAGE('Assumptions (Wind)'!$F$2:$G$2)/10^9),0)</f>
        <v>-0.005156161871</v>
      </c>
      <c r="L740" s="160">
        <f>IF(and($I$677&gt;0,Model!Z$1&lt;='Assumptions (Wind)'!$V$13),PPMT('Assumptions (Wind)'!$V$10,Model!Z$1,'Assumptions (Wind)'!$V$13,'Assumptions (Wind)'!$V$8*Model!$I$677*AVERAGE('Assumptions (Wind)'!$F$2:$G$2)/10^9),0)</f>
        <v>-0.005568654821</v>
      </c>
      <c r="M740" s="160">
        <f>IF(and($I$677&gt;0,Model!AA$1&lt;='Assumptions (Wind)'!$V$13),PPMT('Assumptions (Wind)'!$V$10,Model!AA$1,'Assumptions (Wind)'!$V$13,'Assumptions (Wind)'!$V$8*Model!$I$677*AVERAGE('Assumptions (Wind)'!$F$2:$G$2)/10^9),0)</f>
        <v>-0.006014147206</v>
      </c>
      <c r="N740" s="160">
        <f>IF(and($I$677&gt;0,Model!AB$1&lt;='Assumptions (Wind)'!$V$13),PPMT('Assumptions (Wind)'!$V$10,Model!AB$1,'Assumptions (Wind)'!$V$13,'Assumptions (Wind)'!$V$8*Model!$I$677*AVERAGE('Assumptions (Wind)'!$F$2:$G$2)/10^9),0)</f>
        <v>-0.006495278983</v>
      </c>
      <c r="O740" s="160">
        <f>IF(and($I$677&gt;0,Model!AC$1&lt;='Assumptions (Wind)'!$V$13),PPMT('Assumptions (Wind)'!$V$10,Model!AC$1,'Assumptions (Wind)'!$V$13,'Assumptions (Wind)'!$V$8*Model!$I$677*AVERAGE('Assumptions (Wind)'!$F$2:$G$2)/10^9),0)</f>
        <v>-0.007014901302</v>
      </c>
      <c r="P740" s="160">
        <f>IF(and($I$677&gt;0,Model!AD$1&lt;='Assumptions (Wind)'!$V$13),PPMT('Assumptions (Wind)'!$V$10,Model!AD$1,'Assumptions (Wind)'!$V$13,'Assumptions (Wind)'!$V$8*Model!$I$677*AVERAGE('Assumptions (Wind)'!$F$2:$G$2)/10^9),0)</f>
        <v>-0.007576093406</v>
      </c>
      <c r="Q740" s="160">
        <f>IF(and($I$677&gt;0,Model!AE$1&lt;='Assumptions (Wind)'!$V$13),PPMT('Assumptions (Wind)'!$V$10,Model!AE$1,'Assumptions (Wind)'!$V$13,'Assumptions (Wind)'!$V$8*Model!$I$677*AVERAGE('Assumptions (Wind)'!$F$2:$G$2)/10^9),0)</f>
        <v>-0.008182180878</v>
      </c>
      <c r="R740" s="160">
        <f>IF(and($I$677&gt;0,Model!AF$1&lt;='Assumptions (Wind)'!$V$13),PPMT('Assumptions (Wind)'!$V$10,Model!AF$1,'Assumptions (Wind)'!$V$13,'Assumptions (Wind)'!$V$8*Model!$I$677*AVERAGE('Assumptions (Wind)'!$F$2:$G$2)/10^9),0)</f>
        <v>-0.008836755348</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v>
      </c>
      <c r="K741" s="160">
        <f>IF(and($J$677&gt;0,Model!X$1&lt;='Assumptions (Wind)'!$V$13),PPMT('Assumptions (Wind)'!$V$10,Model!X$1,'Assumptions (Wind)'!$V$13,'Assumptions (Wind)'!$V$8*Model!$J$677*AVERAGE('Assumptions (Wind)'!$G$2:$H$2)/10^9),0)</f>
        <v>0</v>
      </c>
      <c r="L741" s="160">
        <f>IF(and($J$677&gt;0,Model!Y$1&lt;='Assumptions (Wind)'!$V$13),PPMT('Assumptions (Wind)'!$V$10,Model!Y$1,'Assumptions (Wind)'!$V$13,'Assumptions (Wind)'!$V$8*Model!$J$677*AVERAGE('Assumptions (Wind)'!$G$2:$H$2)/10^9),0)</f>
        <v>0</v>
      </c>
      <c r="M741" s="160">
        <f>IF(and($J$677&gt;0,Model!Z$1&lt;='Assumptions (Wind)'!$V$13),PPMT('Assumptions (Wind)'!$V$10,Model!Z$1,'Assumptions (Wind)'!$V$13,'Assumptions (Wind)'!$V$8*Model!$J$677*AVERAGE('Assumptions (Wind)'!$G$2:$H$2)/10^9),0)</f>
        <v>0</v>
      </c>
      <c r="N741" s="160">
        <f>IF(and($J$677&gt;0,Model!AA$1&lt;='Assumptions (Wind)'!$V$13),PPMT('Assumptions (Wind)'!$V$10,Model!AA$1,'Assumptions (Wind)'!$V$13,'Assumptions (Wind)'!$V$8*Model!$J$677*AVERAGE('Assumptions (Wind)'!$G$2:$H$2)/10^9),0)</f>
        <v>0</v>
      </c>
      <c r="O741" s="160">
        <f>IF(and($J$677&gt;0,Model!AB$1&lt;='Assumptions (Wind)'!$V$13),PPMT('Assumptions (Wind)'!$V$10,Model!AB$1,'Assumptions (Wind)'!$V$13,'Assumptions (Wind)'!$V$8*Model!$J$677*AVERAGE('Assumptions (Wind)'!$G$2:$H$2)/10^9),0)</f>
        <v>0</v>
      </c>
      <c r="P741" s="160">
        <f>IF(and($J$677&gt;0,Model!AC$1&lt;='Assumptions (Wind)'!$V$13),PPMT('Assumptions (Wind)'!$V$10,Model!AC$1,'Assumptions (Wind)'!$V$13,'Assumptions (Wind)'!$V$8*Model!$J$677*AVERAGE('Assumptions (Wind)'!$G$2:$H$2)/10^9),0)</f>
        <v>0</v>
      </c>
      <c r="Q741" s="160">
        <f>IF(and($J$677&gt;0,Model!AD$1&lt;='Assumptions (Wind)'!$V$13),PPMT('Assumptions (Wind)'!$V$10,Model!AD$1,'Assumptions (Wind)'!$V$13,'Assumptions (Wind)'!$V$8*Model!$J$677*AVERAGE('Assumptions (Wind)'!$G$2:$H$2)/10^9),0)</f>
        <v>0</v>
      </c>
      <c r="R741" s="160">
        <f>IF(and($J$677&gt;0,Model!AE$1&lt;='Assumptions (Wind)'!$V$13),PPMT('Assumptions (Wind)'!$V$10,Model!AE$1,'Assumptions (Wind)'!$V$13,'Assumptions (Wind)'!$V$8*Model!$J$677*AVERAGE('Assumptions (Wind)'!$G$2:$H$2)/10^9),0)</f>
        <v>0</v>
      </c>
      <c r="S741" s="160">
        <f>IF(and($J$677&gt;0,Model!AF$1&lt;='Assumptions (Wind)'!$V$13),PPMT('Assumptions (Wind)'!$V$10,Model!AF$1,'Assumptions (Wind)'!$V$13,'Assumptions (Wind)'!$V$8*Model!$J$677*AVERAGE('Assumptions (Wind)'!$G$2:$H$2)/10^9),0)</f>
        <v>0</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-0.00009892201492</v>
      </c>
      <c r="L742" s="160">
        <f>IF(and($K$677&gt;0,Model!X$1&lt;='Assumptions (Wind)'!$V$13),PPMT('Assumptions (Wind)'!$V$10,Model!X$1,'Assumptions (Wind)'!$V$13,'Assumptions (Wind)'!$V$8*Model!$K$677*AVERAGE('Assumptions (Wind)'!$H$2:$I$2)/10^9),0)</f>
        <v>-0.0001068357761</v>
      </c>
      <c r="M742" s="160">
        <f>IF(and($K$677&gt;0,Model!Y$1&lt;='Assumptions (Wind)'!$V$13),PPMT('Assumptions (Wind)'!$V$10,Model!Y$1,'Assumptions (Wind)'!$V$13,'Assumptions (Wind)'!$V$8*Model!$K$677*AVERAGE('Assumptions (Wind)'!$H$2:$I$2)/10^9),0)</f>
        <v>-0.0001153826382</v>
      </c>
      <c r="N742" s="160">
        <f>IF(and($K$677&gt;0,Model!Z$1&lt;='Assumptions (Wind)'!$V$13),PPMT('Assumptions (Wind)'!$V$10,Model!Z$1,'Assumptions (Wind)'!$V$13,'Assumptions (Wind)'!$V$8*Model!$K$677*AVERAGE('Assumptions (Wind)'!$H$2:$I$2)/10^9),0)</f>
        <v>-0.0001246132493</v>
      </c>
      <c r="O742" s="160">
        <f>IF(and($K$677&gt;0,Model!AA$1&lt;='Assumptions (Wind)'!$V$13),PPMT('Assumptions (Wind)'!$V$10,Model!AA$1,'Assumptions (Wind)'!$V$13,'Assumptions (Wind)'!$V$8*Model!$K$677*AVERAGE('Assumptions (Wind)'!$H$2:$I$2)/10^9),0)</f>
        <v>-0.0001345823092</v>
      </c>
      <c r="P742" s="160">
        <f>IF(and($K$677&gt;0,Model!AB$1&lt;='Assumptions (Wind)'!$V$13),PPMT('Assumptions (Wind)'!$V$10,Model!AB$1,'Assumptions (Wind)'!$V$13,'Assumptions (Wind)'!$V$8*Model!$K$677*AVERAGE('Assumptions (Wind)'!$H$2:$I$2)/10^9),0)</f>
        <v>-0.0001453488939</v>
      </c>
      <c r="Q742" s="160">
        <f>IF(and($K$677&gt;0,Model!AC$1&lt;='Assumptions (Wind)'!$V$13),PPMT('Assumptions (Wind)'!$V$10,Model!AC$1,'Assumptions (Wind)'!$V$13,'Assumptions (Wind)'!$V$8*Model!$K$677*AVERAGE('Assumptions (Wind)'!$H$2:$I$2)/10^9),0)</f>
        <v>-0.0001569768054</v>
      </c>
      <c r="R742" s="160">
        <f>IF(and($K$677&gt;0,Model!AD$1&lt;='Assumptions (Wind)'!$V$13),PPMT('Assumptions (Wind)'!$V$10,Model!AD$1,'Assumptions (Wind)'!$V$13,'Assumptions (Wind)'!$V$8*Model!$K$677*AVERAGE('Assumptions (Wind)'!$H$2:$I$2)/10^9),0)</f>
        <v>-0.0001695349499</v>
      </c>
      <c r="S742" s="160">
        <f>IF(and($K$677&gt;0,Model!AE$1&lt;='Assumptions (Wind)'!$V$13),PPMT('Assumptions (Wind)'!$V$10,Model!AE$1,'Assumptions (Wind)'!$V$13,'Assumptions (Wind)'!$V$8*Model!$K$677*AVERAGE('Assumptions (Wind)'!$H$2:$I$2)/10^9),0)</f>
        <v>-0.0001830977459</v>
      </c>
      <c r="T742" s="160">
        <f>IF(and($K$677&gt;0,Model!AF$1&lt;='Assumptions (Wind)'!$V$13),PPMT('Assumptions (Wind)'!$V$10,Model!AF$1,'Assumptions (Wind)'!$V$13,'Assumptions (Wind)'!$V$8*Model!$K$677*AVERAGE('Assumptions (Wind)'!$H$2:$I$2)/10^9),0)</f>
        <v>-0.0001977455655</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-0.0122022327</v>
      </c>
      <c r="M743" s="160">
        <f>IF(and($L$677&gt;0,Model!X$1&lt;='Assumptions (Wind)'!$V$13),PPMT('Assumptions (Wind)'!$V$10,Model!X$1,'Assumptions (Wind)'!$V$13,'Assumptions (Wind)'!$V$8*Model!$L$677*AVERAGE('Assumptions (Wind)'!$I$2:$J$2)/10^9),0)</f>
        <v>-0.01317841132</v>
      </c>
      <c r="N743" s="160">
        <f>IF(and($L$677&gt;0,Model!Y$1&lt;='Assumptions (Wind)'!$V$13),PPMT('Assumptions (Wind)'!$V$10,Model!Y$1,'Assumptions (Wind)'!$V$13,'Assumptions (Wind)'!$V$8*Model!$L$677*AVERAGE('Assumptions (Wind)'!$I$2:$J$2)/10^9),0)</f>
        <v>-0.01423268423</v>
      </c>
      <c r="O743" s="160">
        <f>IF(and($L$677&gt;0,Model!Z$1&lt;='Assumptions (Wind)'!$V$13),PPMT('Assumptions (Wind)'!$V$10,Model!Z$1,'Assumptions (Wind)'!$V$13,'Assumptions (Wind)'!$V$8*Model!$L$677*AVERAGE('Assumptions (Wind)'!$I$2:$J$2)/10^9),0)</f>
        <v>-0.01537129896</v>
      </c>
      <c r="P743" s="160">
        <f>IF(and($L$677&gt;0,Model!AA$1&lt;='Assumptions (Wind)'!$V$13),PPMT('Assumptions (Wind)'!$V$10,Model!AA$1,'Assumptions (Wind)'!$V$13,'Assumptions (Wind)'!$V$8*Model!$L$677*AVERAGE('Assumptions (Wind)'!$I$2:$J$2)/10^9),0)</f>
        <v>-0.01660100288</v>
      </c>
      <c r="Q743" s="160">
        <f>IF(and($L$677&gt;0,Model!AB$1&lt;='Assumptions (Wind)'!$V$13),PPMT('Assumptions (Wind)'!$V$10,Model!AB$1,'Assumptions (Wind)'!$V$13,'Assumptions (Wind)'!$V$8*Model!$L$677*AVERAGE('Assumptions (Wind)'!$I$2:$J$2)/10^9),0)</f>
        <v>-0.01792908311</v>
      </c>
      <c r="R743" s="160">
        <f>IF(and($L$677&gt;0,Model!AC$1&lt;='Assumptions (Wind)'!$V$13),PPMT('Assumptions (Wind)'!$V$10,Model!AC$1,'Assumptions (Wind)'!$V$13,'Assumptions (Wind)'!$V$8*Model!$L$677*AVERAGE('Assumptions (Wind)'!$I$2:$J$2)/10^9),0)</f>
        <v>-0.01936340976</v>
      </c>
      <c r="S743" s="160">
        <f>IF(and($L$677&gt;0,Model!AD$1&lt;='Assumptions (Wind)'!$V$13),PPMT('Assumptions (Wind)'!$V$10,Model!AD$1,'Assumptions (Wind)'!$V$13,'Assumptions (Wind)'!$V$8*Model!$L$677*AVERAGE('Assumptions (Wind)'!$I$2:$J$2)/10^9),0)</f>
        <v>-0.02091248254</v>
      </c>
      <c r="T743" s="160">
        <f>IF(and($L$677&gt;0,Model!AE$1&lt;='Assumptions (Wind)'!$V$13),PPMT('Assumptions (Wind)'!$V$10,Model!AE$1,'Assumptions (Wind)'!$V$13,'Assumptions (Wind)'!$V$8*Model!$L$677*AVERAGE('Assumptions (Wind)'!$I$2:$J$2)/10^9),0)</f>
        <v>-0.02258548114</v>
      </c>
      <c r="U743" s="160">
        <f>IF(and($L$677&gt;0,Model!AF$1&lt;='Assumptions (Wind)'!$V$13),PPMT('Assumptions (Wind)'!$V$10,Model!AF$1,'Assumptions (Wind)'!$V$13,'Assumptions (Wind)'!$V$8*Model!$L$677*AVERAGE('Assumptions (Wind)'!$I$2:$J$2)/10^9),0)</f>
        <v>-0.02439231964</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-0.01403566463</v>
      </c>
      <c r="N744" s="160">
        <f>IF(and($M$677&gt;0,Model!X$1&lt;='Assumptions (Wind)'!$V$13),PPMT('Assumptions (Wind)'!$V$10,Model!X$1,'Assumptions (Wind)'!$V$13,'Assumptions (Wind)'!$V$8*Model!$M$677*AVERAGE('Assumptions (Wind)'!$J$2:$K$2)/10^9),0)</f>
        <v>-0.0151585178</v>
      </c>
      <c r="O744" s="160">
        <f>IF(and($M$677&gt;0,Model!Y$1&lt;='Assumptions (Wind)'!$V$13),PPMT('Assumptions (Wind)'!$V$10,Model!Y$1,'Assumptions (Wind)'!$V$13,'Assumptions (Wind)'!$V$8*Model!$M$677*AVERAGE('Assumptions (Wind)'!$J$2:$K$2)/10^9),0)</f>
        <v>-0.01637119922</v>
      </c>
      <c r="P744" s="160">
        <f>IF(and($M$677&gt;0,Model!Z$1&lt;='Assumptions (Wind)'!$V$13),PPMT('Assumptions (Wind)'!$V$10,Model!Z$1,'Assumptions (Wind)'!$V$13,'Assumptions (Wind)'!$V$8*Model!$M$677*AVERAGE('Assumptions (Wind)'!$J$2:$K$2)/10^9),0)</f>
        <v>-0.01768089516</v>
      </c>
      <c r="Q744" s="160">
        <f>IF(and($M$677&gt;0,Model!AA$1&lt;='Assumptions (Wind)'!$V$13),PPMT('Assumptions (Wind)'!$V$10,Model!AA$1,'Assumptions (Wind)'!$V$13,'Assumptions (Wind)'!$V$8*Model!$M$677*AVERAGE('Assumptions (Wind)'!$J$2:$K$2)/10^9),0)</f>
        <v>-0.01909536677</v>
      </c>
      <c r="R744" s="160">
        <f>IF(and($M$677&gt;0,Model!AB$1&lt;='Assumptions (Wind)'!$V$13),PPMT('Assumptions (Wind)'!$V$10,Model!AB$1,'Assumptions (Wind)'!$V$13,'Assumptions (Wind)'!$V$8*Model!$M$677*AVERAGE('Assumptions (Wind)'!$J$2:$K$2)/10^9),0)</f>
        <v>-0.02062299611</v>
      </c>
      <c r="S744" s="160">
        <f>IF(and($M$677&gt;0,Model!AC$1&lt;='Assumptions (Wind)'!$V$13),PPMT('Assumptions (Wind)'!$V$10,Model!AC$1,'Assumptions (Wind)'!$V$13,'Assumptions (Wind)'!$V$8*Model!$M$677*AVERAGE('Assumptions (Wind)'!$J$2:$K$2)/10^9),0)</f>
        <v>-0.0222728358</v>
      </c>
      <c r="T744" s="160">
        <f>IF(and($M$677&gt;0,Model!AD$1&lt;='Assumptions (Wind)'!$V$13),PPMT('Assumptions (Wind)'!$V$10,Model!AD$1,'Assumptions (Wind)'!$V$13,'Assumptions (Wind)'!$V$8*Model!$M$677*AVERAGE('Assumptions (Wind)'!$J$2:$K$2)/10^9),0)</f>
        <v>-0.02405466267</v>
      </c>
      <c r="U744" s="160">
        <f>IF(and($M$677&gt;0,Model!AE$1&lt;='Assumptions (Wind)'!$V$13),PPMT('Assumptions (Wind)'!$V$10,Model!AE$1,'Assumptions (Wind)'!$V$13,'Assumptions (Wind)'!$V$8*Model!$M$677*AVERAGE('Assumptions (Wind)'!$J$2:$K$2)/10^9),0)</f>
        <v>-0.02597903568</v>
      </c>
      <c r="V744" s="160">
        <f>IF(and($M$677&gt;0,Model!AF$1&lt;='Assumptions (Wind)'!$V$13),PPMT('Assumptions (Wind)'!$V$10,Model!AF$1,'Assumptions (Wind)'!$V$13,'Assumptions (Wind)'!$V$8*Model!$M$677*AVERAGE('Assumptions (Wind)'!$J$2:$K$2)/10^9),0)</f>
        <v>-0.02805735854</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-0.005334311584</v>
      </c>
      <c r="O745" s="177">
        <f>IF(and($N$677&gt;0,Model!X$1&lt;='Assumptions (Wind)'!$V$13),PPMT('Assumptions (Wind)'!$V$10,Model!X$1,'Assumptions (Wind)'!$V$13,'Assumptions (Wind)'!$V$8*Model!$N$677*AVERAGE('Assumptions (Wind)'!$K$2:$L$2)/10^9),0)</f>
        <v>-0.005761056511</v>
      </c>
      <c r="P745" s="177">
        <f>IF(and($N$677&gt;0,Model!Y$1&lt;='Assumptions (Wind)'!$V$13),PPMT('Assumptions (Wind)'!$V$10,Model!Y$1,'Assumptions (Wind)'!$V$13,'Assumptions (Wind)'!$V$8*Model!$N$677*AVERAGE('Assumptions (Wind)'!$K$2:$L$2)/10^9),0)</f>
        <v>-0.006221941032</v>
      </c>
      <c r="Q745" s="177">
        <f>IF(and($N$677&gt;0,Model!Z$1&lt;='Assumptions (Wind)'!$V$13),PPMT('Assumptions (Wind)'!$V$10,Model!Z$1,'Assumptions (Wind)'!$V$13,'Assumptions (Wind)'!$V$8*Model!$N$677*AVERAGE('Assumptions (Wind)'!$K$2:$L$2)/10^9),0)</f>
        <v>-0.006719696314</v>
      </c>
      <c r="R745" s="177">
        <f>IF(and($N$677&gt;0,Model!AA$1&lt;='Assumptions (Wind)'!$V$13),PPMT('Assumptions (Wind)'!$V$10,Model!AA$1,'Assumptions (Wind)'!$V$13,'Assumptions (Wind)'!$V$8*Model!$N$677*AVERAGE('Assumptions (Wind)'!$K$2:$L$2)/10^9),0)</f>
        <v>-0.007257272019</v>
      </c>
      <c r="S745" s="177">
        <f>IF(and($N$677&gt;0,Model!AB$1&lt;='Assumptions (Wind)'!$V$13),PPMT('Assumptions (Wind)'!$V$10,Model!AB$1,'Assumptions (Wind)'!$V$13,'Assumptions (Wind)'!$V$8*Model!$N$677*AVERAGE('Assumptions (Wind)'!$K$2:$L$2)/10^9),0)</f>
        <v>-0.007837853781</v>
      </c>
      <c r="T745" s="177">
        <f>IF(and($N$677&gt;0,Model!AC$1&lt;='Assumptions (Wind)'!$V$13),PPMT('Assumptions (Wind)'!$V$10,Model!AC$1,'Assumptions (Wind)'!$V$13,'Assumptions (Wind)'!$V$8*Model!$N$677*AVERAGE('Assumptions (Wind)'!$K$2:$L$2)/10^9),0)</f>
        <v>-0.008464882083</v>
      </c>
      <c r="U745" s="177">
        <f>IF(and($N$677&gt;0,Model!AD$1&lt;='Assumptions (Wind)'!$V$13),PPMT('Assumptions (Wind)'!$V$10,Model!AD$1,'Assumptions (Wind)'!$V$13,'Assumptions (Wind)'!$V$8*Model!$N$677*AVERAGE('Assumptions (Wind)'!$K$2:$L$2)/10^9),0)</f>
        <v>-0.00914207265</v>
      </c>
      <c r="V745" s="177">
        <f>IF(and($N$677&gt;0,Model!AE$1&lt;='Assumptions (Wind)'!$V$13),PPMT('Assumptions (Wind)'!$V$10,Model!AE$1,'Assumptions (Wind)'!$V$13,'Assumptions (Wind)'!$V$8*Model!$N$677*AVERAGE('Assumptions (Wind)'!$K$2:$L$2)/10^9),0)</f>
        <v>-0.009873438462</v>
      </c>
      <c r="W745" s="177">
        <f>IF(and($N$677&gt;0,Model!AF$1&lt;='Assumptions (Wind)'!$V$13),PPMT('Assumptions (Wind)'!$V$10,Model!AF$1,'Assumptions (Wind)'!$V$13,'Assumptions (Wind)'!$V$8*Model!$N$677*AVERAGE('Assumptions (Wind)'!$K$2:$L$2)/10^9),0)</f>
        <v>-0.01066331354</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-0.01110975713</v>
      </c>
      <c r="P746" s="160">
        <f>IF(and($O$677&gt;0,Model!X$1&lt;='Assumptions (Wind)'!$V$13),PPMT('Assumptions (Wind)'!$V$10,Model!X$1,'Assumptions (Wind)'!$V$13,'Assumptions (Wind)'!$V$8*Model!$O$677*AVERAGE('Assumptions (Wind)'!$L$2:$M$2)/10^9),0)</f>
        <v>-0.0119985377</v>
      </c>
      <c r="Q746" s="160">
        <f>IF(and($O$677&gt;0,Model!Y$1&lt;='Assumptions (Wind)'!$V$13),PPMT('Assumptions (Wind)'!$V$10,Model!Y$1,'Assumptions (Wind)'!$V$13,'Assumptions (Wind)'!$V$8*Model!$O$677*AVERAGE('Assumptions (Wind)'!$L$2:$M$2)/10^9),0)</f>
        <v>-0.01295842072</v>
      </c>
      <c r="R746" s="160">
        <f>IF(and($O$677&gt;0,Model!Z$1&lt;='Assumptions (Wind)'!$V$13),PPMT('Assumptions (Wind)'!$V$10,Model!Z$1,'Assumptions (Wind)'!$V$13,'Assumptions (Wind)'!$V$8*Model!$O$677*AVERAGE('Assumptions (Wind)'!$L$2:$M$2)/10^9),0)</f>
        <v>-0.01399509438</v>
      </c>
      <c r="S746" s="160">
        <f>IF(and($O$677&gt;0,Model!AA$1&lt;='Assumptions (Wind)'!$V$13),PPMT('Assumptions (Wind)'!$V$10,Model!AA$1,'Assumptions (Wind)'!$V$13,'Assumptions (Wind)'!$V$8*Model!$O$677*AVERAGE('Assumptions (Wind)'!$L$2:$M$2)/10^9),0)</f>
        <v>-0.01511470193</v>
      </c>
      <c r="T746" s="160">
        <f>IF(and($O$677&gt;0,Model!AB$1&lt;='Assumptions (Wind)'!$V$13),PPMT('Assumptions (Wind)'!$V$10,Model!AB$1,'Assumptions (Wind)'!$V$13,'Assumptions (Wind)'!$V$8*Model!$O$677*AVERAGE('Assumptions (Wind)'!$L$2:$M$2)/10^9),0)</f>
        <v>-0.01632387808</v>
      </c>
      <c r="U746" s="160">
        <f>IF(and($O$677&gt;0,Model!AC$1&lt;='Assumptions (Wind)'!$V$13),PPMT('Assumptions (Wind)'!$V$10,Model!AC$1,'Assumptions (Wind)'!$V$13,'Assumptions (Wind)'!$V$8*Model!$O$677*AVERAGE('Assumptions (Wind)'!$L$2:$M$2)/10^9),0)</f>
        <v>-0.01762978833</v>
      </c>
      <c r="V746" s="160">
        <f>IF(and($O$677&gt;0,Model!AD$1&lt;='Assumptions (Wind)'!$V$13),PPMT('Assumptions (Wind)'!$V$10,Model!AD$1,'Assumptions (Wind)'!$V$13,'Assumptions (Wind)'!$V$8*Model!$O$677*AVERAGE('Assumptions (Wind)'!$L$2:$M$2)/10^9),0)</f>
        <v>-0.0190401714</v>
      </c>
      <c r="W746" s="160">
        <f>IF(and($O$677&gt;0,Model!AE$1&lt;='Assumptions (Wind)'!$V$13),PPMT('Assumptions (Wind)'!$V$10,Model!AE$1,'Assumptions (Wind)'!$V$13,'Assumptions (Wind)'!$V$8*Model!$O$677*AVERAGE('Assumptions (Wind)'!$L$2:$M$2)/10^9),0)</f>
        <v>-0.02056338511</v>
      </c>
      <c r="X746" s="160">
        <f>IF(and($O$677&gt;0,Model!AF$1&lt;='Assumptions (Wind)'!$V$13),PPMT('Assumptions (Wind)'!$V$10,Model!AF$1,'Assumptions (Wind)'!$V$13,'Assumptions (Wind)'!$V$8*Model!$O$677*AVERAGE('Assumptions (Wind)'!$L$2:$M$2)/10^9),0)</f>
        <v>-0.02220845592</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-0.002722374059</v>
      </c>
      <c r="R748" s="160">
        <f>IF(and($Q$677&gt;0,Model!X$1&lt;='Assumptions (Wind)'!$V$13),PPMT('Assumptions (Wind)'!$V$10,Model!X$1,'Assumptions (Wind)'!$V$13,'Assumptions (Wind)'!$V$8*Model!$Q$677*AVERAGE('Assumptions (Wind)'!$N$2:$O$2)/10^9),0)</f>
        <v>-0.002940163983</v>
      </c>
      <c r="S748" s="160">
        <f>IF(and($Q$677&gt;0,Model!Y$1&lt;='Assumptions (Wind)'!$V$13),PPMT('Assumptions (Wind)'!$V$10,Model!Y$1,'Assumptions (Wind)'!$V$13,'Assumptions (Wind)'!$V$8*Model!$Q$677*AVERAGE('Assumptions (Wind)'!$N$2:$O$2)/10^9),0)</f>
        <v>-0.003175377102</v>
      </c>
      <c r="T748" s="160">
        <f>IF(and($Q$677&gt;0,Model!Z$1&lt;='Assumptions (Wind)'!$V$13),PPMT('Assumptions (Wind)'!$V$10,Model!Z$1,'Assumptions (Wind)'!$V$13,'Assumptions (Wind)'!$V$8*Model!$Q$677*AVERAGE('Assumptions (Wind)'!$N$2:$O$2)/10^9),0)</f>
        <v>-0.00342940727</v>
      </c>
      <c r="U748" s="160">
        <f>IF(and($Q$677&gt;0,Model!AA$1&lt;='Assumptions (Wind)'!$V$13),PPMT('Assumptions (Wind)'!$V$10,Model!AA$1,'Assumptions (Wind)'!$V$13,'Assumptions (Wind)'!$V$8*Model!$Q$677*AVERAGE('Assumptions (Wind)'!$N$2:$O$2)/10^9),0)</f>
        <v>-0.003703759852</v>
      </c>
      <c r="V748" s="160">
        <f>IF(and($Q$677&gt;0,Model!AB$1&lt;='Assumptions (Wind)'!$V$13),PPMT('Assumptions (Wind)'!$V$10,Model!AB$1,'Assumptions (Wind)'!$V$13,'Assumptions (Wind)'!$V$8*Model!$Q$677*AVERAGE('Assumptions (Wind)'!$N$2:$O$2)/10^9),0)</f>
        <v>-0.00400006064</v>
      </c>
      <c r="W748" s="160">
        <f>IF(and($Q$677&gt;0,Model!AC$1&lt;='Assumptions (Wind)'!$V$13),PPMT('Assumptions (Wind)'!$V$10,Model!AC$1,'Assumptions (Wind)'!$V$13,'Assumptions (Wind)'!$V$8*Model!$Q$677*AVERAGE('Assumptions (Wind)'!$N$2:$O$2)/10^9),0)</f>
        <v>-0.004320065491</v>
      </c>
      <c r="X748" s="160">
        <f>IF(and($Q$677&gt;0,Model!AD$1&lt;='Assumptions (Wind)'!$V$13),PPMT('Assumptions (Wind)'!$V$10,Model!AD$1,'Assumptions (Wind)'!$V$13,'Assumptions (Wind)'!$V$8*Model!$Q$677*AVERAGE('Assumptions (Wind)'!$N$2:$O$2)/10^9),0)</f>
        <v>-0.004665670731</v>
      </c>
      <c r="Y748" s="160">
        <f>IF(and($Q$677&gt;0,Model!AE$1&lt;='Assumptions (Wind)'!$V$13),PPMT('Assumptions (Wind)'!$V$10,Model!AE$1,'Assumptions (Wind)'!$V$13,'Assumptions (Wind)'!$V$8*Model!$Q$677*AVERAGE('Assumptions (Wind)'!$N$2:$O$2)/10^9),0)</f>
        <v>-0.005038924389</v>
      </c>
      <c r="Z748" s="160">
        <f>IF(and($Q$677&gt;0,Model!AF$1&lt;='Assumptions (Wind)'!$V$13),PPMT('Assumptions (Wind)'!$V$10,Model!AF$1,'Assumptions (Wind)'!$V$13,'Assumptions (Wind)'!$V$8*Model!$Q$677*AVERAGE('Assumptions (Wind)'!$N$2:$O$2)/10^9),0)</f>
        <v>-0.00544203834</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-0.02077650633</v>
      </c>
      <c r="S749" s="177">
        <f>IF(and($R$677&gt;0,Model!X$1&lt;='Assumptions (Wind)'!$V$13),PPMT('Assumptions (Wind)'!$V$10,Model!X$1,'Assumptions (Wind)'!$V$13,'Assumptions (Wind)'!$V$8*Model!$R$677*AVERAGE('Assumptions (Wind)'!$O$2:$P$2)/10^9),0)</f>
        <v>-0.02243862684</v>
      </c>
      <c r="T749" s="177">
        <f>IF(and($R$677&gt;0,Model!Y$1&lt;='Assumptions (Wind)'!$V$13),PPMT('Assumptions (Wind)'!$V$10,Model!Y$1,'Assumptions (Wind)'!$V$13,'Assumptions (Wind)'!$V$8*Model!$R$677*AVERAGE('Assumptions (Wind)'!$O$2:$P$2)/10^9),0)</f>
        <v>-0.02423371699</v>
      </c>
      <c r="U749" s="177">
        <f>IF(and($R$677&gt;0,Model!Z$1&lt;='Assumptions (Wind)'!$V$13),PPMT('Assumptions (Wind)'!$V$10,Model!Z$1,'Assumptions (Wind)'!$V$13,'Assumptions (Wind)'!$V$8*Model!$R$677*AVERAGE('Assumptions (Wind)'!$O$2:$P$2)/10^9),0)</f>
        <v>-0.02617241435</v>
      </c>
      <c r="V749" s="177">
        <f>IF(and($R$677&gt;0,Model!AA$1&lt;='Assumptions (Wind)'!$V$13),PPMT('Assumptions (Wind)'!$V$10,Model!AA$1,'Assumptions (Wind)'!$V$13,'Assumptions (Wind)'!$V$8*Model!$R$677*AVERAGE('Assumptions (Wind)'!$O$2:$P$2)/10^9),0)</f>
        <v>-0.02826620749</v>
      </c>
      <c r="W749" s="177">
        <f>IF(and($R$677&gt;0,Model!AB$1&lt;='Assumptions (Wind)'!$V$13),PPMT('Assumptions (Wind)'!$V$10,Model!AB$1,'Assumptions (Wind)'!$V$13,'Assumptions (Wind)'!$V$8*Model!$R$677*AVERAGE('Assumptions (Wind)'!$O$2:$P$2)/10^9),0)</f>
        <v>-0.03052750409</v>
      </c>
      <c r="X749" s="177">
        <f>IF(and($R$677&gt;0,Model!AC$1&lt;='Assumptions (Wind)'!$V$13),PPMT('Assumptions (Wind)'!$V$10,Model!AC$1,'Assumptions (Wind)'!$V$13,'Assumptions (Wind)'!$V$8*Model!$R$677*AVERAGE('Assumptions (Wind)'!$O$2:$P$2)/10^9),0)</f>
        <v>-0.03296970442</v>
      </c>
      <c r="Y749" s="177">
        <f>IF(and($R$677&gt;0,Model!AD$1&lt;='Assumptions (Wind)'!$V$13),PPMT('Assumptions (Wind)'!$V$10,Model!AD$1,'Assumptions (Wind)'!$V$13,'Assumptions (Wind)'!$V$8*Model!$R$677*AVERAGE('Assumptions (Wind)'!$O$2:$P$2)/10^9),0)</f>
        <v>-0.03560728077</v>
      </c>
      <c r="Z749" s="177">
        <f>IF(and($R$677&gt;0,Model!AE$1&lt;='Assumptions (Wind)'!$V$13),PPMT('Assumptions (Wind)'!$V$10,Model!AE$1,'Assumptions (Wind)'!$V$13,'Assumptions (Wind)'!$V$8*Model!$R$677*AVERAGE('Assumptions (Wind)'!$O$2:$P$2)/10^9),0)</f>
        <v>-0.03845586324</v>
      </c>
      <c r="AA749" s="177">
        <f>IF(and($R$677&gt;0,Model!AF$1&lt;='Assumptions (Wind)'!$V$13),PPMT('Assumptions (Wind)'!$V$10,Model!AF$1,'Assumptions (Wind)'!$V$13,'Assumptions (Wind)'!$V$8*Model!$R$677*AVERAGE('Assumptions (Wind)'!$O$2:$P$2)/10^9),0)</f>
        <v>-0.04153233229</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-0.003449588858</v>
      </c>
      <c r="T750" s="160">
        <f>IF(and($S$677&gt;0,Model!X$1&lt;='Assumptions (Wind)'!$V$13),PPMT('Assumptions (Wind)'!$V$10,Model!X$1,'Assumptions (Wind)'!$V$13,'Assumptions (Wind)'!$V$8*Model!$S$677*AVERAGE('Assumptions (Wind)'!$P$2:$Q$2)/10^9),0)</f>
        <v>-0.003725555967</v>
      </c>
      <c r="U750" s="160">
        <f>IF(and($S$677&gt;0,Model!Y$1&lt;='Assumptions (Wind)'!$V$13),PPMT('Assumptions (Wind)'!$V$10,Model!Y$1,'Assumptions (Wind)'!$V$13,'Assumptions (Wind)'!$V$8*Model!$S$677*AVERAGE('Assumptions (Wind)'!$P$2:$Q$2)/10^9),0)</f>
        <v>-0.004023600444</v>
      </c>
      <c r="V750" s="160">
        <f>IF(and($S$677&gt;0,Model!Z$1&lt;='Assumptions (Wind)'!$V$13),PPMT('Assumptions (Wind)'!$V$10,Model!Z$1,'Assumptions (Wind)'!$V$13,'Assumptions (Wind)'!$V$8*Model!$S$677*AVERAGE('Assumptions (Wind)'!$P$2:$Q$2)/10^9),0)</f>
        <v>-0.00434548848</v>
      </c>
      <c r="W750" s="160">
        <f>IF(and($S$677&gt;0,Model!AA$1&lt;='Assumptions (Wind)'!$V$13),PPMT('Assumptions (Wind)'!$V$10,Model!AA$1,'Assumptions (Wind)'!$V$13,'Assumptions (Wind)'!$V$8*Model!$S$677*AVERAGE('Assumptions (Wind)'!$P$2:$Q$2)/10^9),0)</f>
        <v>-0.004693127558</v>
      </c>
      <c r="X750" s="160">
        <f>IF(and($S$677&gt;0,Model!AB$1&lt;='Assumptions (Wind)'!$V$13),PPMT('Assumptions (Wind)'!$V$10,Model!AB$1,'Assumptions (Wind)'!$V$13,'Assumptions (Wind)'!$V$8*Model!$S$677*AVERAGE('Assumptions (Wind)'!$P$2:$Q$2)/10^9),0)</f>
        <v>-0.005068577763</v>
      </c>
      <c r="Y750" s="160">
        <f>IF(and($S$677&gt;0,Model!AC$1&lt;='Assumptions (Wind)'!$V$13),PPMT('Assumptions (Wind)'!$V$10,Model!AC$1,'Assumptions (Wind)'!$V$13,'Assumptions (Wind)'!$V$8*Model!$S$677*AVERAGE('Assumptions (Wind)'!$P$2:$Q$2)/10^9),0)</f>
        <v>-0.005474063984</v>
      </c>
      <c r="Z750" s="160">
        <f>IF(and($S$677&gt;0,Model!AD$1&lt;='Assumptions (Wind)'!$V$13),PPMT('Assumptions (Wind)'!$V$10,Model!AD$1,'Assumptions (Wind)'!$V$13,'Assumptions (Wind)'!$V$8*Model!$S$677*AVERAGE('Assumptions (Wind)'!$P$2:$Q$2)/10^9),0)</f>
        <v>-0.005911989102</v>
      </c>
      <c r="AA750" s="160">
        <f>IF(and($S$677&gt;0,Model!AE$1&lt;='Assumptions (Wind)'!$V$13),PPMT('Assumptions (Wind)'!$V$10,Model!AE$1,'Assumptions (Wind)'!$V$13,'Assumptions (Wind)'!$V$8*Model!$S$677*AVERAGE('Assumptions (Wind)'!$P$2:$Q$2)/10^9),0)</f>
        <v>-0.006384948231</v>
      </c>
      <c r="AB750" s="160">
        <f>IF(and($S$677&gt;0,Model!AF$1&lt;='Assumptions (Wind)'!$V$13),PPMT('Assumptions (Wind)'!$V$10,Model!AF$1,'Assumptions (Wind)'!$V$13,'Assumptions (Wind)'!$V$8*Model!$S$677*AVERAGE('Assumptions (Wind)'!$P$2:$Q$2)/10^9),0)</f>
        <v>-0.006895744089</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-0.04381627366</v>
      </c>
      <c r="U751" s="160">
        <f>IF(and($T$677&gt;0,Model!X$1&lt;='Assumptions (Wind)'!$V$13),PPMT('Assumptions (Wind)'!$V$10,Model!X$1,'Assumptions (Wind)'!$V$13,'Assumptions (Wind)'!$V$8*Model!$T$677*AVERAGE('Assumptions (Wind)'!$Q$2:$R$2)/10^9),0)</f>
        <v>-0.04732157556</v>
      </c>
      <c r="V751" s="160">
        <f>IF(and($T$677&gt;0,Model!Y$1&lt;='Assumptions (Wind)'!$V$13),PPMT('Assumptions (Wind)'!$V$10,Model!Y$1,'Assumptions (Wind)'!$V$13,'Assumptions (Wind)'!$V$8*Model!$T$677*AVERAGE('Assumptions (Wind)'!$Q$2:$R$2)/10^9),0)</f>
        <v>-0.0511073016</v>
      </c>
      <c r="W751" s="160">
        <f>IF(and($T$677&gt;0,Model!Z$1&lt;='Assumptions (Wind)'!$V$13),PPMT('Assumptions (Wind)'!$V$10,Model!Z$1,'Assumptions (Wind)'!$V$13,'Assumptions (Wind)'!$V$8*Model!$T$677*AVERAGE('Assumptions (Wind)'!$Q$2:$R$2)/10^9),0)</f>
        <v>-0.05519588573</v>
      </c>
      <c r="X751" s="160">
        <f>IF(and($T$677&gt;0,Model!AA$1&lt;='Assumptions (Wind)'!$V$13),PPMT('Assumptions (Wind)'!$V$10,Model!AA$1,'Assumptions (Wind)'!$V$13,'Assumptions (Wind)'!$V$8*Model!$T$677*AVERAGE('Assumptions (Wind)'!$Q$2:$R$2)/10^9),0)</f>
        <v>-0.05961155659</v>
      </c>
      <c r="Y751" s="160">
        <f>IF(and($T$677&gt;0,Model!AB$1&lt;='Assumptions (Wind)'!$V$13),PPMT('Assumptions (Wind)'!$V$10,Model!AB$1,'Assumptions (Wind)'!$V$13,'Assumptions (Wind)'!$V$8*Model!$T$677*AVERAGE('Assumptions (Wind)'!$Q$2:$R$2)/10^9),0)</f>
        <v>-0.06438048111</v>
      </c>
      <c r="Z751" s="160">
        <f>IF(and($T$677&gt;0,Model!AC$1&lt;='Assumptions (Wind)'!$V$13),PPMT('Assumptions (Wind)'!$V$10,Model!AC$1,'Assumptions (Wind)'!$V$13,'Assumptions (Wind)'!$V$8*Model!$T$677*AVERAGE('Assumptions (Wind)'!$Q$2:$R$2)/10^9),0)</f>
        <v>-0.0695309196</v>
      </c>
      <c r="AA751" s="160">
        <f>IF(and($T$677&gt;0,Model!AD$1&lt;='Assumptions (Wind)'!$V$13),PPMT('Assumptions (Wind)'!$V$10,Model!AD$1,'Assumptions (Wind)'!$V$13,'Assumptions (Wind)'!$V$8*Model!$T$677*AVERAGE('Assumptions (Wind)'!$Q$2:$R$2)/10^9),0)</f>
        <v>-0.07509339317</v>
      </c>
      <c r="AB751" s="160">
        <f>IF(and($T$677&gt;0,Model!AE$1&lt;='Assumptions (Wind)'!$V$13),PPMT('Assumptions (Wind)'!$V$10,Model!AE$1,'Assumptions (Wind)'!$V$13,'Assumptions (Wind)'!$V$8*Model!$T$677*AVERAGE('Assumptions (Wind)'!$Q$2:$R$2)/10^9),0)</f>
        <v>-0.08110086463</v>
      </c>
      <c r="AC751" s="160">
        <f>IF(and($T$677&gt;0,Model!AF$1&lt;='Assumptions (Wind)'!$V$13),PPMT('Assumptions (Wind)'!$V$10,Model!AF$1,'Assumptions (Wind)'!$V$13,'Assumptions (Wind)'!$V$8*Model!$T$677*AVERAGE('Assumptions (Wind)'!$Q$2:$R$2)/10^9),0)</f>
        <v>-0.0875889338</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-0.003434026321</v>
      </c>
      <c r="V752" s="160">
        <f>IF(and($U$677&gt;0,Model!X$1&lt;='Assumptions (Wind)'!$V$13),PPMT('Assumptions (Wind)'!$V$10,Model!X$1,'Assumptions (Wind)'!$V$13,'Assumptions (Wind)'!$V$8*Model!$U$677*AVERAGE('Assumptions (Wind)'!$R$2:$S$2)/10^9),0)</f>
        <v>-0.003708748426</v>
      </c>
      <c r="W752" s="160">
        <f>IF(and($U$677&gt;0,Model!Y$1&lt;='Assumptions (Wind)'!$V$13),PPMT('Assumptions (Wind)'!$V$10,Model!Y$1,'Assumptions (Wind)'!$V$13,'Assumptions (Wind)'!$V$8*Model!$U$677*AVERAGE('Assumptions (Wind)'!$R$2:$S$2)/10^9),0)</f>
        <v>-0.0040054483</v>
      </c>
      <c r="X752" s="160">
        <f>IF(and($U$677&gt;0,Model!Z$1&lt;='Assumptions (Wind)'!$V$13),PPMT('Assumptions (Wind)'!$V$10,Model!Z$1,'Assumptions (Wind)'!$V$13,'Assumptions (Wind)'!$V$8*Model!$U$677*AVERAGE('Assumptions (Wind)'!$R$2:$S$2)/10^9),0)</f>
        <v>-0.004325884164</v>
      </c>
      <c r="Y752" s="160">
        <f>IF(and($U$677&gt;0,Model!AA$1&lt;='Assumptions (Wind)'!$V$13),PPMT('Assumptions (Wind)'!$V$10,Model!AA$1,'Assumptions (Wind)'!$V$13,'Assumptions (Wind)'!$V$8*Model!$U$677*AVERAGE('Assumptions (Wind)'!$R$2:$S$2)/10^9),0)</f>
        <v>-0.004671954898</v>
      </c>
      <c r="Z752" s="160">
        <f>IF(and($U$677&gt;0,Model!AB$1&lt;='Assumptions (Wind)'!$V$13),PPMT('Assumptions (Wind)'!$V$10,Model!AB$1,'Assumptions (Wind)'!$V$13,'Assumptions (Wind)'!$V$8*Model!$U$677*AVERAGE('Assumptions (Wind)'!$R$2:$S$2)/10^9),0)</f>
        <v>-0.005045711289</v>
      </c>
      <c r="AA752" s="160">
        <f>IF(and($U$677&gt;0,Model!AC$1&lt;='Assumptions (Wind)'!$V$13),PPMT('Assumptions (Wind)'!$V$10,Model!AC$1,'Assumptions (Wind)'!$V$13,'Assumptions (Wind)'!$V$8*Model!$U$677*AVERAGE('Assumptions (Wind)'!$R$2:$S$2)/10^9),0)</f>
        <v>-0.005449368193</v>
      </c>
      <c r="AB752" s="160">
        <f>IF(and($U$677&gt;0,Model!AD$1&lt;='Assumptions (Wind)'!$V$13),PPMT('Assumptions (Wind)'!$V$10,Model!AD$1,'Assumptions (Wind)'!$V$13,'Assumptions (Wind)'!$V$8*Model!$U$677*AVERAGE('Assumptions (Wind)'!$R$2:$S$2)/10^9),0)</f>
        <v>-0.005885317648</v>
      </c>
      <c r="AC752" s="160">
        <f>IF(and($U$677&gt;0,Model!AE$1&lt;='Assumptions (Wind)'!$V$13),PPMT('Assumptions (Wind)'!$V$10,Model!AE$1,'Assumptions (Wind)'!$V$13,'Assumptions (Wind)'!$V$8*Model!$U$677*AVERAGE('Assumptions (Wind)'!$R$2:$S$2)/10^9),0)</f>
        <v>-0.00635614306</v>
      </c>
      <c r="AD752" s="160">
        <f>IF(and($U$677&gt;0,Model!AF$1&lt;='Assumptions (Wind)'!$V$13),PPMT('Assumptions (Wind)'!$V$10,Model!AF$1,'Assumptions (Wind)'!$V$13,'Assumptions (Wind)'!$V$8*Model!$U$677*AVERAGE('Assumptions (Wind)'!$R$2:$S$2)/10^9),0)</f>
        <v>-0.006864634505</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-0.001754057665</v>
      </c>
      <c r="Y755" s="160">
        <f>IF(and($X$677&gt;0,Model!X$1&lt;='Assumptions (Wind)'!$V$13),PPMT('Assumptions (Wind)'!$V$10,Model!X1,'Assumptions (Wind)'!$V$13,'Assumptions (Wind)'!$V$8*Model!$X$677*'Assumptions (Wind)'!$V$2/10^9),0)</f>
        <v>-0.001894382278</v>
      </c>
      <c r="Z755" s="160">
        <f>IF(and($X$677&gt;0,Model!Y$1&lt;='Assumptions (Wind)'!$V$13),PPMT('Assumptions (Wind)'!$V$10,Model!Y1,'Assumptions (Wind)'!$V$13,'Assumptions (Wind)'!$V$8*Model!$X$677*'Assumptions (Wind)'!$V$2/10^9),0)</f>
        <v>-0.00204593286</v>
      </c>
      <c r="AA755" s="160">
        <f>IF(and($X$677&gt;0,Model!Z$1&lt;='Assumptions (Wind)'!$V$13),PPMT('Assumptions (Wind)'!$V$10,Model!Z1,'Assumptions (Wind)'!$V$13,'Assumptions (Wind)'!$V$8*Model!$X$677*'Assumptions (Wind)'!$V$2/10^9),0)</f>
        <v>-0.002209607489</v>
      </c>
      <c r="AB755" s="160">
        <f>IF(and($X$677&gt;0,Model!AA$1&lt;='Assumptions (Wind)'!$V$13),PPMT('Assumptions (Wind)'!$V$10,Model!AA1,'Assumptions (Wind)'!$V$13,'Assumptions (Wind)'!$V$8*Model!$X$677*'Assumptions (Wind)'!$V$2/10^9),0)</f>
        <v>-0.002386376088</v>
      </c>
      <c r="AC755" s="160">
        <f>IF(and($X$677&gt;0,Model!AB$1&lt;='Assumptions (Wind)'!$V$13),PPMT('Assumptions (Wind)'!$V$10,Model!AB1,'Assumptions (Wind)'!$V$13,'Assumptions (Wind)'!$V$8*Model!$X$677*'Assumptions (Wind)'!$V$2/10^9),0)</f>
        <v>-0.002577286175</v>
      </c>
      <c r="AD755" s="160">
        <f>IF(and($X$677&gt;0,Model!AC$1&lt;='Assumptions (Wind)'!$V$13),PPMT('Assumptions (Wind)'!$V$10,Model!AC1,'Assumptions (Wind)'!$V$13,'Assumptions (Wind)'!$V$8*Model!$X$677*'Assumptions (Wind)'!$V$2/10^9),0)</f>
        <v>-0.002783469069</v>
      </c>
      <c r="AE755" s="160">
        <f>IF(and($X$677&gt;0,Model!AD$1&lt;='Assumptions (Wind)'!$V$13),PPMT('Assumptions (Wind)'!$V$10,Model!AD1,'Assumptions (Wind)'!$V$13,'Assumptions (Wind)'!$V$8*Model!$X$677*'Assumptions (Wind)'!$V$2/10^9),0)</f>
        <v>-0.003006146595</v>
      </c>
      <c r="AF755" s="160">
        <f>IF(and($X$677&gt;0,Model!AE$1&lt;='Assumptions (Wind)'!$V$13),PPMT('Assumptions (Wind)'!$V$10,Model!AE1,'Assumptions (Wind)'!$V$13,'Assumptions (Wind)'!$V$8*Model!$X$677*'Assumptions (Wind)'!$V$2/10^9),0)</f>
        <v>-0.003246638322</v>
      </c>
      <c r="AG755" s="160">
        <f>IF(and($X$677&gt;0,Model!AF$1&lt;='Assumptions (Wind)'!$V$13),PPMT('Assumptions (Wind)'!$V$10,Model!AF1,'Assumptions (Wind)'!$V$13,'Assumptions (Wind)'!$V$8*Model!$X$677*'Assumptions (Wind)'!$V$2/10^9),0)</f>
        <v>-0.003506369388</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-0.001751463528</v>
      </c>
      <c r="Z756" s="160">
        <f>IF(and($Y$677&gt;0,Model!X$1&lt;='Assumptions (Wind)'!$V$13),PPMT('Assumptions (Wind)'!$V$10,Model!X1,'Assumptions (Wind)'!$V$13,'Assumptions (Wind)'!$V$8*Model!$Y$677*AVERAGE('Assumptions (Wind)'!$V$2:$W$2)/10^9),0)</f>
        <v>-0.00189158061</v>
      </c>
      <c r="AA756" s="160">
        <f>IF(and($Y$677&gt;0,Model!Y$1&lt;='Assumptions (Wind)'!$V$13),PPMT('Assumptions (Wind)'!$V$10,Model!Y1,'Assumptions (Wind)'!$V$13,'Assumptions (Wind)'!$V$8*Model!$Y$677*AVERAGE('Assumptions (Wind)'!$V$2:$W$2)/10^9),0)</f>
        <v>-0.002042907059</v>
      </c>
      <c r="AB756" s="160">
        <f>IF(and($Y$677&gt;0,Model!Z$1&lt;='Assumptions (Wind)'!$V$13),PPMT('Assumptions (Wind)'!$V$10,Model!Z1,'Assumptions (Wind)'!$V$13,'Assumptions (Wind)'!$V$8*Model!$Y$677*AVERAGE('Assumptions (Wind)'!$V$2:$W$2)/10^9),0)</f>
        <v>-0.002206339623</v>
      </c>
      <c r="AC756" s="160">
        <f>IF(and($Y$677&gt;0,Model!AA$1&lt;='Assumptions (Wind)'!$V$13),PPMT('Assumptions (Wind)'!$V$10,Model!AA1,'Assumptions (Wind)'!$V$13,'Assumptions (Wind)'!$V$8*Model!$Y$677*AVERAGE('Assumptions (Wind)'!$V$2:$W$2)/10^9),0)</f>
        <v>-0.002382846793</v>
      </c>
      <c r="AD756" s="160">
        <f>IF(and($Y$677&gt;0,Model!AB$1&lt;='Assumptions (Wind)'!$V$13),PPMT('Assumptions (Wind)'!$V$10,Model!AB1,'Assumptions (Wind)'!$V$13,'Assumptions (Wind)'!$V$8*Model!$Y$677*AVERAGE('Assumptions (Wind)'!$V$2:$W$2)/10^9),0)</f>
        <v>-0.002573474537</v>
      </c>
      <c r="AE756" s="160">
        <f>IF(and($Y$677&gt;0,Model!AC$1&lt;='Assumptions (Wind)'!$V$13),PPMT('Assumptions (Wind)'!$V$10,Model!AC1,'Assumptions (Wind)'!$V$13,'Assumptions (Wind)'!$V$8*Model!$Y$677*AVERAGE('Assumptions (Wind)'!$V$2:$W$2)/10^9),0)</f>
        <v>-0.002779352499</v>
      </c>
      <c r="AF756" s="160">
        <f>IF(and($Y$677&gt;0,Model!AD$1&lt;='Assumptions (Wind)'!$V$13),PPMT('Assumptions (Wind)'!$V$10,Model!AD1,'Assumptions (Wind)'!$V$13,'Assumptions (Wind)'!$V$8*Model!$Y$677*AVERAGE('Assumptions (Wind)'!$V$2:$W$2)/10^9),0)</f>
        <v>-0.003001700699</v>
      </c>
      <c r="AG756" s="160">
        <f>IF(and($Y$677&gt;0,Model!AE$1&lt;='Assumptions (Wind)'!$V$13),PPMT('Assumptions (Wind)'!$V$10,Model!AE1,'Assumptions (Wind)'!$V$13,'Assumptions (Wind)'!$V$8*Model!$Y$677*AVERAGE('Assumptions (Wind)'!$V$2:$W$2)/10^9),0)</f>
        <v>-0.003241836755</v>
      </c>
      <c r="AH756" s="160">
        <f>IF(and($Y$677&gt;0,Model!AF$1&lt;='Assumptions (Wind)'!$V$13),PPMT('Assumptions (Wind)'!$V$10,Model!AF1,'Assumptions (Wind)'!$V$13,'Assumptions (Wind)'!$V$8*Model!$Y$677*AVERAGE('Assumptions (Wind)'!$V$2:$W$2)/10^9),0)</f>
        <v>-0.003501183696</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-0.001745840238</v>
      </c>
      <c r="AA757" s="160">
        <f>IF(and($Z$677&gt;0,Model!X$1&lt;='Assumptions (Wind)'!$V$13),PPMT('Assumptions (Wind)'!$V$10,Model!X1,'Assumptions (Wind)'!$V$13,'Assumptions (Wind)'!$V$8*Model!$Z$677*AVERAGE('Assumptions (Wind)'!$W$2:$X$2)/10^9),0)</f>
        <v>-0.001885507457</v>
      </c>
      <c r="AB757" s="160">
        <f>IF(and($Z$677&gt;0,Model!Y$1&lt;='Assumptions (Wind)'!$V$13),PPMT('Assumptions (Wind)'!$V$10,Model!Y1,'Assumptions (Wind)'!$V$13,'Assumptions (Wind)'!$V$8*Model!$Z$677*AVERAGE('Assumptions (Wind)'!$W$2:$X$2)/10^9),0)</f>
        <v>-0.002036348054</v>
      </c>
      <c r="AC757" s="160">
        <f>IF(and($Z$677&gt;0,Model!Z$1&lt;='Assumptions (Wind)'!$V$13),PPMT('Assumptions (Wind)'!$V$10,Model!Z1,'Assumptions (Wind)'!$V$13,'Assumptions (Wind)'!$V$8*Model!$Z$677*AVERAGE('Assumptions (Wind)'!$W$2:$X$2)/10^9),0)</f>
        <v>-0.002199255898</v>
      </c>
      <c r="AD757" s="160">
        <f>IF(and($Z$677&gt;0,Model!AA$1&lt;='Assumptions (Wind)'!$V$13),PPMT('Assumptions (Wind)'!$V$10,Model!AA1,'Assumptions (Wind)'!$V$13,'Assumptions (Wind)'!$V$8*Model!$Z$677*AVERAGE('Assumptions (Wind)'!$W$2:$X$2)/10^9),0)</f>
        <v>-0.00237519637</v>
      </c>
      <c r="AE757" s="160">
        <f>IF(and($Z$677&gt;0,Model!AB$1&lt;='Assumptions (Wind)'!$V$13),PPMT('Assumptions (Wind)'!$V$10,Model!AB1,'Assumptions (Wind)'!$V$13,'Assumptions (Wind)'!$V$8*Model!$Z$677*AVERAGE('Assumptions (Wind)'!$W$2:$X$2)/10^9),0)</f>
        <v>-0.002565212079</v>
      </c>
      <c r="AF757" s="160">
        <f>IF(and($Z$677&gt;0,Model!AC$1&lt;='Assumptions (Wind)'!$V$13),PPMT('Assumptions (Wind)'!$V$10,Model!AC1,'Assumptions (Wind)'!$V$13,'Assumptions (Wind)'!$V$8*Model!$Z$677*AVERAGE('Assumptions (Wind)'!$W$2:$X$2)/10^9),0)</f>
        <v>-0.002770429046</v>
      </c>
      <c r="AG757" s="160">
        <f>IF(and($Z$677&gt;0,Model!AD$1&lt;='Assumptions (Wind)'!$V$13),PPMT('Assumptions (Wind)'!$V$10,Model!AD1,'Assumptions (Wind)'!$V$13,'Assumptions (Wind)'!$V$8*Model!$Z$677*AVERAGE('Assumptions (Wind)'!$W$2:$X$2)/10^9),0)</f>
        <v>-0.002992063369</v>
      </c>
      <c r="AH757" s="160">
        <f>IF(and($Z$677&gt;0,Model!AE$1&lt;='Assumptions (Wind)'!$V$13),PPMT('Assumptions (Wind)'!$V$10,Model!AE1,'Assumptions (Wind)'!$V$13,'Assumptions (Wind)'!$V$8*Model!$Z$677*AVERAGE('Assumptions (Wind)'!$W$2:$X$2)/10^9),0)</f>
        <v>-0.003231428439</v>
      </c>
      <c r="AI757" s="160">
        <f>IF(and($Z$677&gt;0,Model!AF$1&lt;='Assumptions (Wind)'!$V$13),PPMT('Assumptions (Wind)'!$V$10,Model!AF1,'Assumptions (Wind)'!$V$13,'Assumptions (Wind)'!$V$8*Model!$Z$677*AVERAGE('Assumptions (Wind)'!$W$2:$X$2)/10^9),0)</f>
        <v>-0.003489942714</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-0.001739330932</v>
      </c>
      <c r="AB758" s="160">
        <f>IF(and($AA$677&gt;0,Model!X$1&lt;='Assumptions (Wind)'!$V$13),PPMT('Assumptions (Wind)'!$V$10,Model!X1,'Assumptions (Wind)'!$V$13,'Assumptions (Wind)'!$V$8*Model!$AA$677*AVERAGE('Assumptions (Wind)'!$X$2:$Y$2)/10^9),0)</f>
        <v>-0.001878477407</v>
      </c>
      <c r="AC758" s="160">
        <f>IF(and($AA$677&gt;0,Model!Y$1&lt;='Assumptions (Wind)'!$V$13),PPMT('Assumptions (Wind)'!$V$10,Model!Y1,'Assumptions (Wind)'!$V$13,'Assumptions (Wind)'!$V$8*Model!$AA$677*AVERAGE('Assumptions (Wind)'!$X$2:$Y$2)/10^9),0)</f>
        <v>-0.002028755599</v>
      </c>
      <c r="AD758" s="160">
        <f>IF(and($AA$677&gt;0,Model!Z$1&lt;='Assumptions (Wind)'!$V$13),PPMT('Assumptions (Wind)'!$V$10,Model!Z1,'Assumptions (Wind)'!$V$13,'Assumptions (Wind)'!$V$8*Model!$AA$677*AVERAGE('Assumptions (Wind)'!$X$2:$Y$2)/10^9),0)</f>
        <v>-0.002191056047</v>
      </c>
      <c r="AE758" s="160">
        <f>IF(and($AA$677&gt;0,Model!AA$1&lt;='Assumptions (Wind)'!$V$13),PPMT('Assumptions (Wind)'!$V$10,Model!AA1,'Assumptions (Wind)'!$V$13,'Assumptions (Wind)'!$V$8*Model!$AA$677*AVERAGE('Assumptions (Wind)'!$X$2:$Y$2)/10^9),0)</f>
        <v>-0.002366340531</v>
      </c>
      <c r="AF758" s="160">
        <f>IF(and($AA$677&gt;0,Model!AB$1&lt;='Assumptions (Wind)'!$V$13),PPMT('Assumptions (Wind)'!$V$10,Model!AB1,'Assumptions (Wind)'!$V$13,'Assumptions (Wind)'!$V$8*Model!$AA$677*AVERAGE('Assumptions (Wind)'!$X$2:$Y$2)/10^9),0)</f>
        <v>-0.002555647774</v>
      </c>
      <c r="AG758" s="160">
        <f>IF(and($AA$677&gt;0,Model!AC$1&lt;='Assumptions (Wind)'!$V$13),PPMT('Assumptions (Wind)'!$V$10,Model!AC1,'Assumptions (Wind)'!$V$13,'Assumptions (Wind)'!$V$8*Model!$AA$677*AVERAGE('Assumptions (Wind)'!$X$2:$Y$2)/10^9),0)</f>
        <v>-0.002760099595</v>
      </c>
      <c r="AH758" s="160">
        <f>IF(and($AA$677&gt;0,Model!AD$1&lt;='Assumptions (Wind)'!$V$13),PPMT('Assumptions (Wind)'!$V$10,Model!AD1,'Assumptions (Wind)'!$V$13,'Assumptions (Wind)'!$V$8*Model!$AA$677*AVERAGE('Assumptions (Wind)'!$X$2:$Y$2)/10^9),0)</f>
        <v>-0.002980907563</v>
      </c>
      <c r="AI758" s="160">
        <f>IF(and($AA$677&gt;0,Model!AE$1&lt;='Assumptions (Wind)'!$V$13),PPMT('Assumptions (Wind)'!$V$10,Model!AE1,'Assumptions (Wind)'!$V$13,'Assumptions (Wind)'!$V$8*Model!$AA$677*AVERAGE('Assumptions (Wind)'!$X$2:$Y$2)/10^9),0)</f>
        <v>-0.003219380168</v>
      </c>
      <c r="AJ758" s="160">
        <f>IF(and($AA$677&gt;0,Model!AF$1&lt;='Assumptions (Wind)'!$V$13),PPMT('Assumptions (Wind)'!$V$10,Model!AF1,'Assumptions (Wind)'!$V$13,'Assumptions (Wind)'!$V$8*Model!$AA$677*AVERAGE('Assumptions (Wind)'!$X$2:$Y$2)/10^9),0)</f>
        <v>-0.003476930582</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-0.001731338857</v>
      </c>
      <c r="AC759" s="160">
        <f>IF(and($AB$677&gt;0,Model!X$1&lt;='Assumptions (Wind)'!$V$13),PPMT('Assumptions (Wind)'!$V$10,Model!X1,'Assumptions (Wind)'!$V$13,'Assumptions (Wind)'!$V$8*Model!$AB$677*AVERAGE('Assumptions (Wind)'!$Y$2:$Z$2)/10^9),0)</f>
        <v>-0.001869845966</v>
      </c>
      <c r="AD759" s="160">
        <f>IF(and($AB$677&gt;0,Model!Y$1&lt;='Assumptions (Wind)'!$V$13),PPMT('Assumptions (Wind)'!$V$10,Model!Y1,'Assumptions (Wind)'!$V$13,'Assumptions (Wind)'!$V$8*Model!$AB$677*AVERAGE('Assumptions (Wind)'!$Y$2:$Z$2)/10^9),0)</f>
        <v>-0.002019433643</v>
      </c>
      <c r="AE759" s="160">
        <f>IF(and($AB$677&gt;0,Model!Z$1&lt;='Assumptions (Wind)'!$V$13),PPMT('Assumptions (Wind)'!$V$10,Model!Z1,'Assumptions (Wind)'!$V$13,'Assumptions (Wind)'!$V$8*Model!$AB$677*AVERAGE('Assumptions (Wind)'!$Y$2:$Z$2)/10^9),0)</f>
        <v>-0.002180988334</v>
      </c>
      <c r="AF759" s="160">
        <f>IF(and($AB$677&gt;0,Model!AA$1&lt;='Assumptions (Wind)'!$V$13),PPMT('Assumptions (Wind)'!$V$10,Model!AA1,'Assumptions (Wind)'!$V$13,'Assumptions (Wind)'!$V$8*Model!$AB$677*AVERAGE('Assumptions (Wind)'!$Y$2:$Z$2)/10^9),0)</f>
        <v>-0.002355467401</v>
      </c>
      <c r="AG759" s="160">
        <f>IF(and($AB$677&gt;0,Model!AB$1&lt;='Assumptions (Wind)'!$V$13),PPMT('Assumptions (Wind)'!$V$10,Model!AB1,'Assumptions (Wind)'!$V$13,'Assumptions (Wind)'!$V$8*Model!$AB$677*AVERAGE('Assumptions (Wind)'!$Y$2:$Z$2)/10^9),0)</f>
        <v>-0.002543904793</v>
      </c>
      <c r="AH759" s="160">
        <f>IF(and($AB$677&gt;0,Model!AC$1&lt;='Assumptions (Wind)'!$V$13),PPMT('Assumptions (Wind)'!$V$10,Model!AC1,'Assumptions (Wind)'!$V$13,'Assumptions (Wind)'!$V$8*Model!$AB$677*AVERAGE('Assumptions (Wind)'!$Y$2:$Z$2)/10^9),0)</f>
        <v>-0.002747417177</v>
      </c>
      <c r="AI759" s="160">
        <f>IF(and($AB$677&gt;0,Model!AD$1&lt;='Assumptions (Wind)'!$V$13),PPMT('Assumptions (Wind)'!$V$10,Model!AD1,'Assumptions (Wind)'!$V$13,'Assumptions (Wind)'!$V$8*Model!$AB$677*AVERAGE('Assumptions (Wind)'!$Y$2:$Z$2)/10^9),0)</f>
        <v>-0.002967210551</v>
      </c>
      <c r="AJ759" s="160">
        <f>IF(and($AB$677&gt;0,Model!AE$1&lt;='Assumptions (Wind)'!$V$13),PPMT('Assumptions (Wind)'!$V$10,Model!AE1,'Assumptions (Wind)'!$V$13,'Assumptions (Wind)'!$V$8*Model!$AB$677*AVERAGE('Assumptions (Wind)'!$Y$2:$Z$2)/10^9),0)</f>
        <v>-0.003204587395</v>
      </c>
      <c r="AK759" s="160">
        <f>IF(and($AB$677&gt;0,Model!AF$1&lt;='Assumptions (Wind)'!$V$13),PPMT('Assumptions (Wind)'!$V$10,Model!AF1,'Assumptions (Wind)'!$V$13,'Assumptions (Wind)'!$V$8*Model!$AB$677*AVERAGE('Assumptions (Wind)'!$Y$2:$Z$2)/10^9),0)</f>
        <v>-0.003460954386</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-0.001721808635</v>
      </c>
      <c r="AD760" s="160">
        <f>IF(and($AC$677&gt;0,Model!X$1&lt;='Assumptions (Wind)'!$V$13),PPMT('Assumptions (Wind)'!$V$10,Model!X1,'Assumptions (Wind)'!$V$13,'Assumptions (Wind)'!$V$8*Model!$AC$677*AVERAGE('Assumptions (Wind)'!$Z$2:$AA$2)/10^9),0)</f>
        <v>-0.001859553326</v>
      </c>
      <c r="AE760" s="160">
        <f>IF(and($AC$677&gt;0,Model!Y$1&lt;='Assumptions (Wind)'!$V$13),PPMT('Assumptions (Wind)'!$V$10,Model!Y1,'Assumptions (Wind)'!$V$13,'Assumptions (Wind)'!$V$8*Model!$AC$677*AVERAGE('Assumptions (Wind)'!$Z$2:$AA$2)/10^9),0)</f>
        <v>-0.002008317592</v>
      </c>
      <c r="AF760" s="160">
        <f>IF(and($AC$677&gt;0,Model!Z$1&lt;='Assumptions (Wind)'!$V$13),PPMT('Assumptions (Wind)'!$V$10,Model!Z1,'Assumptions (Wind)'!$V$13,'Assumptions (Wind)'!$V$8*Model!$AC$677*AVERAGE('Assumptions (Wind)'!$Z$2:$AA$2)/10^9),0)</f>
        <v>-0.002168983</v>
      </c>
      <c r="AG760" s="160">
        <f>IF(and($AC$677&gt;0,Model!AA$1&lt;='Assumptions (Wind)'!$V$13),PPMT('Assumptions (Wind)'!$V$10,Model!AA1,'Assumptions (Wind)'!$V$13,'Assumptions (Wind)'!$V$8*Model!$AC$677*AVERAGE('Assumptions (Wind)'!$Z$2:$AA$2)/10^9),0)</f>
        <v>-0.00234250164</v>
      </c>
      <c r="AH760" s="160">
        <f>IF(and($AC$677&gt;0,Model!AB$1&lt;='Assumptions (Wind)'!$V$13),PPMT('Assumptions (Wind)'!$V$10,Model!AB1,'Assumptions (Wind)'!$V$13,'Assumptions (Wind)'!$V$8*Model!$AC$677*AVERAGE('Assumptions (Wind)'!$Z$2:$AA$2)/10^9),0)</f>
        <v>-0.002529901771</v>
      </c>
      <c r="AI760" s="160">
        <f>IF(and($AC$677&gt;0,Model!AC$1&lt;='Assumptions (Wind)'!$V$13),PPMT('Assumptions (Wind)'!$V$10,Model!AC1,'Assumptions (Wind)'!$V$13,'Assumptions (Wind)'!$V$8*Model!$AC$677*AVERAGE('Assumptions (Wind)'!$Z$2:$AA$2)/10^9),0)</f>
        <v>-0.002732293913</v>
      </c>
      <c r="AJ760" s="160">
        <f>IF(and($AC$677&gt;0,Model!AD$1&lt;='Assumptions (Wind)'!$V$13),PPMT('Assumptions (Wind)'!$V$10,Model!AD1,'Assumptions (Wind)'!$V$13,'Assumptions (Wind)'!$V$8*Model!$AC$677*AVERAGE('Assumptions (Wind)'!$Z$2:$AA$2)/10^9),0)</f>
        <v>-0.002950877426</v>
      </c>
      <c r="AK760" s="160">
        <f>IF(and($AC$677&gt;0,Model!AE$1&lt;='Assumptions (Wind)'!$V$13),PPMT('Assumptions (Wind)'!$V$10,Model!AE1,'Assumptions (Wind)'!$V$13,'Assumptions (Wind)'!$V$8*Model!$AC$677*AVERAGE('Assumptions (Wind)'!$Z$2:$AA$2)/10^9),0)</f>
        <v>-0.00318694762</v>
      </c>
      <c r="AL760" s="160">
        <f>IF(and($AC$677&gt;0,Model!AF$1&lt;='Assumptions (Wind)'!$V$13),PPMT('Assumptions (Wind)'!$V$10,Model!AF1,'Assumptions (Wind)'!$V$13,'Assumptions (Wind)'!$V$8*Model!$AC$677*AVERAGE('Assumptions (Wind)'!$Z$2:$AA$2)/10^9),0)</f>
        <v>-0.003441903429</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-0.001753557219</v>
      </c>
      <c r="AE761" s="160">
        <f>IF(and($AD$677&gt;0,Model!X$1&lt;='Assumptions (Wind)'!$V$13),PPMT('Assumptions (Wind)'!$V$10,Model!X1,'Assumptions (Wind)'!$V$13,'Assumptions (Wind)'!$V$8*Model!$AD$677*AVERAGE('Assumptions (Wind)'!$AA$2:$AB$2)/10^9),0)</f>
        <v>-0.001893841797</v>
      </c>
      <c r="AF761" s="160">
        <f>IF(and($AD$677&gt;0,Model!Y$1&lt;='Assumptions (Wind)'!$V$13),PPMT('Assumptions (Wind)'!$V$10,Model!Y1,'Assumptions (Wind)'!$V$13,'Assumptions (Wind)'!$V$8*Model!$AD$677*AVERAGE('Assumptions (Wind)'!$AA$2:$AB$2)/10^9),0)</f>
        <v>-0.002045349141</v>
      </c>
      <c r="AG761" s="160">
        <f>IF(and($AD$677&gt;0,Model!Z$1&lt;='Assumptions (Wind)'!$V$13),PPMT('Assumptions (Wind)'!$V$10,Model!Z1,'Assumptions (Wind)'!$V$13,'Assumptions (Wind)'!$V$8*Model!$AD$677*AVERAGE('Assumptions (Wind)'!$AA$2:$AB$2)/10^9),0)</f>
        <v>-0.002208977072</v>
      </c>
      <c r="AH761" s="160">
        <f>IF(and($AD$677&gt;0,Model!AA$1&lt;='Assumptions (Wind)'!$V$13),PPMT('Assumptions (Wind)'!$V$10,Model!AA1,'Assumptions (Wind)'!$V$13,'Assumptions (Wind)'!$V$8*Model!$AD$677*AVERAGE('Assumptions (Wind)'!$AA$2:$AB$2)/10^9),0)</f>
        <v>-0.002385695238</v>
      </c>
      <c r="AI761" s="160">
        <f>IF(and($AD$677&gt;0,Model!AB$1&lt;='Assumptions (Wind)'!$V$13),PPMT('Assumptions (Wind)'!$V$10,Model!AB1,'Assumptions (Wind)'!$V$13,'Assumptions (Wind)'!$V$8*Model!$AD$677*AVERAGE('Assumptions (Wind)'!$AA$2:$AB$2)/10^9),0)</f>
        <v>-0.002576550857</v>
      </c>
      <c r="AJ761" s="160">
        <f>IF(and($AD$677&gt;0,Model!AC$1&lt;='Assumptions (Wind)'!$V$13),PPMT('Assumptions (Wind)'!$V$10,Model!AC1,'Assumptions (Wind)'!$V$13,'Assumptions (Wind)'!$V$8*Model!$AD$677*AVERAGE('Assumptions (Wind)'!$AA$2:$AB$2)/10^9),0)</f>
        <v>-0.002782674925</v>
      </c>
      <c r="AK761" s="160">
        <f>IF(and($AD$677&gt;0,Model!AD$1&lt;='Assumptions (Wind)'!$V$13),PPMT('Assumptions (Wind)'!$V$10,Model!AD1,'Assumptions (Wind)'!$V$13,'Assumptions (Wind)'!$V$8*Model!$AD$677*AVERAGE('Assumptions (Wind)'!$AA$2:$AB$2)/10^9),0)</f>
        <v>-0.003005288919</v>
      </c>
      <c r="AL761" s="160">
        <f>IF(and($AD$677&gt;0,Model!AE$1&lt;='Assumptions (Wind)'!$V$13),PPMT('Assumptions (Wind)'!$V$10,Model!AE1,'Assumptions (Wind)'!$V$13,'Assumptions (Wind)'!$V$8*Model!$AD$677*AVERAGE('Assumptions (Wind)'!$AA$2:$AB$2)/10^9),0)</f>
        <v>-0.003245712033</v>
      </c>
      <c r="AM761" s="160">
        <f>IF(and($AD$677&gt;0,Model!AF$1&lt;='Assumptions (Wind)'!$V$13),PPMT('Assumptions (Wind)'!$V$10,Model!AF1,'Assumptions (Wind)'!$V$13,'Assumptions (Wind)'!$V$8*Model!$AD$677*AVERAGE('Assumptions (Wind)'!$AA$2:$AB$2)/10^9),0)</f>
        <v>-0.003505368995</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-0.001699619208</v>
      </c>
      <c r="AF762" s="160">
        <f>IF(and($AE$677&gt;0,Model!X$1&lt;='Assumptions (Wind)'!$V$13),PPMT('Assumptions (Wind)'!$V$10,Model!X1,'Assumptions (Wind)'!$V$13,'Assumptions (Wind)'!$V$8*Model!$AE$677*AVERAGE('Assumptions (Wind)'!$AB$2:$AC$2)/10^9),0)</f>
        <v>-0.001835588744</v>
      </c>
      <c r="AG762" s="160">
        <f>IF(and($AE$677&gt;0,Model!Y$1&lt;='Assumptions (Wind)'!$V$13),PPMT('Assumptions (Wind)'!$V$10,Model!Y1,'Assumptions (Wind)'!$V$13,'Assumptions (Wind)'!$V$8*Model!$AE$677*AVERAGE('Assumptions (Wind)'!$AB$2:$AC$2)/10^9),0)</f>
        <v>-0.001982435844</v>
      </c>
      <c r="AH762" s="160">
        <f>IF(and($AE$677&gt;0,Model!Z$1&lt;='Assumptions (Wind)'!$V$13),PPMT('Assumptions (Wind)'!$V$10,Model!Z1,'Assumptions (Wind)'!$V$13,'Assumptions (Wind)'!$V$8*Model!$AE$677*AVERAGE('Assumptions (Wind)'!$AB$2:$AC$2)/10^9),0)</f>
        <v>-0.002141030711</v>
      </c>
      <c r="AI762" s="160">
        <f>IF(and($AE$677&gt;0,Model!AA$1&lt;='Assumptions (Wind)'!$V$13),PPMT('Assumptions (Wind)'!$V$10,Model!AA1,'Assumptions (Wind)'!$V$13,'Assumptions (Wind)'!$V$8*Model!$AE$677*AVERAGE('Assumptions (Wind)'!$AB$2:$AC$2)/10^9),0)</f>
        <v>-0.002312313168</v>
      </c>
      <c r="AJ762" s="160">
        <f>IF(and($AE$677&gt;0,Model!AB$1&lt;='Assumptions (Wind)'!$V$13),PPMT('Assumptions (Wind)'!$V$10,Model!AB1,'Assumptions (Wind)'!$V$13,'Assumptions (Wind)'!$V$8*Model!$AE$677*AVERAGE('Assumptions (Wind)'!$AB$2:$AC$2)/10^9),0)</f>
        <v>-0.002497298222</v>
      </c>
      <c r="AK762" s="160">
        <f>IF(and($AE$677&gt;0,Model!AC$1&lt;='Assumptions (Wind)'!$V$13),PPMT('Assumptions (Wind)'!$V$10,Model!AC1,'Assumptions (Wind)'!$V$13,'Assumptions (Wind)'!$V$8*Model!$AE$677*AVERAGE('Assumptions (Wind)'!$AB$2:$AC$2)/10^9),0)</f>
        <v>-0.002697082079</v>
      </c>
      <c r="AL762" s="160">
        <f>IF(and($AE$677&gt;0,Model!AD$1&lt;='Assumptions (Wind)'!$V$13),PPMT('Assumptions (Wind)'!$V$10,Model!AD1,'Assumptions (Wind)'!$V$13,'Assumptions (Wind)'!$V$8*Model!$AE$677*AVERAGE('Assumptions (Wind)'!$AB$2:$AC$2)/10^9),0)</f>
        <v>-0.002912848646</v>
      </c>
      <c r="AM762" s="160">
        <f>IF(and($AE$677&gt;0,Model!AE$1&lt;='Assumptions (Wind)'!$V$13),PPMT('Assumptions (Wind)'!$V$10,Model!AE1,'Assumptions (Wind)'!$V$13,'Assumptions (Wind)'!$V$8*Model!$AE$677*AVERAGE('Assumptions (Wind)'!$AB$2:$AC$2)/10^9),0)</f>
        <v>-0.003145876537</v>
      </c>
      <c r="AN762" s="160">
        <f>IF(and($AE$677&gt;0,Model!AF$1&lt;='Assumptions (Wind)'!$V$13),PPMT('Assumptions (Wind)'!$V$10,Model!AF1,'Assumptions (Wind)'!$V$13,'Assumptions (Wind)'!$V$8*Model!$AE$677*AVERAGE('Assumptions (Wind)'!$AB$2:$AC$2)/10^9),0)</f>
        <v>-0.00339754666</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-0.001686276116</v>
      </c>
      <c r="AG763" s="160">
        <f>IF(and($AF$677&gt;0,Model!X$1&lt;='Assumptions (Wind)'!$V$13),PPMT('Assumptions (Wind)'!$V$10,Model!X1,'Assumptions (Wind)'!$V$13,'Assumptions (Wind)'!$V$8*Model!$AF$677*AVERAGE('Assumptions (Wind)'!$AC$2:$AD$2)/10^9),0)</f>
        <v>-0.001821178205</v>
      </c>
      <c r="AH763" s="160">
        <f>IF(and($AF$677&gt;0,Model!Y$1&lt;='Assumptions (Wind)'!$V$13),PPMT('Assumptions (Wind)'!$V$10,Model!Y1,'Assumptions (Wind)'!$V$13,'Assumptions (Wind)'!$V$8*Model!$AF$677*AVERAGE('Assumptions (Wind)'!$AC$2:$AD$2)/10^9),0)</f>
        <v>-0.001966872461</v>
      </c>
      <c r="AI763" s="160">
        <f>IF(and($AF$677&gt;0,Model!Z$1&lt;='Assumptions (Wind)'!$V$13),PPMT('Assumptions (Wind)'!$V$10,Model!Z1,'Assumptions (Wind)'!$V$13,'Assumptions (Wind)'!$V$8*Model!$AF$677*AVERAGE('Assumptions (Wind)'!$AC$2:$AD$2)/10^9),0)</f>
        <v>-0.002124222258</v>
      </c>
      <c r="AJ763" s="160">
        <f>IF(and($AF$677&gt;0,Model!AA$1&lt;='Assumptions (Wind)'!$V$13),PPMT('Assumptions (Wind)'!$V$10,Model!AA1,'Assumptions (Wind)'!$V$13,'Assumptions (Wind)'!$V$8*Model!$AF$677*AVERAGE('Assumptions (Wind)'!$AC$2:$AD$2)/10^9),0)</f>
        <v>-0.002294160039</v>
      </c>
      <c r="AK763" s="160">
        <f>IF(and($AF$677&gt;0,Model!AB$1&lt;='Assumptions (Wind)'!$V$13),PPMT('Assumptions (Wind)'!$V$10,Model!AB1,'Assumptions (Wind)'!$V$13,'Assumptions (Wind)'!$V$8*Model!$AF$677*AVERAGE('Assumptions (Wind)'!$AC$2:$AD$2)/10^9),0)</f>
        <v>-0.002477692842</v>
      </c>
      <c r="AL763" s="160">
        <f>IF(and($AF$677&gt;0,Model!AC$1&lt;='Assumptions (Wind)'!$V$13),PPMT('Assumptions (Wind)'!$V$10,Model!AC1,'Assumptions (Wind)'!$V$13,'Assumptions (Wind)'!$V$8*Model!$AF$677*AVERAGE('Assumptions (Wind)'!$AC$2:$AD$2)/10^9),0)</f>
        <v>-0.002675908269</v>
      </c>
      <c r="AM763" s="160">
        <f>IF(and($AF$677&gt;0,Model!AD$1&lt;='Assumptions (Wind)'!$V$13),PPMT('Assumptions (Wind)'!$V$10,Model!AD1,'Assumptions (Wind)'!$V$13,'Assumptions (Wind)'!$V$8*Model!$AF$677*AVERAGE('Assumptions (Wind)'!$AC$2:$AD$2)/10^9),0)</f>
        <v>-0.002889980931</v>
      </c>
      <c r="AN763" s="160">
        <f>IF(and($AF$677&gt;0,Model!AE$1&lt;='Assumptions (Wind)'!$V$13),PPMT('Assumptions (Wind)'!$V$10,Model!AE1,'Assumptions (Wind)'!$V$13,'Assumptions (Wind)'!$V$8*Model!$AF$677*AVERAGE('Assumptions (Wind)'!$AC$2:$AD$2)/10^9),0)</f>
        <v>-0.003121179405</v>
      </c>
      <c r="AO763" s="160">
        <f>IF(and($AF$677&gt;0,Model!AF$1&lt;='Assumptions (Wind)'!$V$13),PPMT('Assumptions (Wind)'!$V$10,Model!AF1,'Assumptions (Wind)'!$V$13,'Assumptions (Wind)'!$V$8*Model!$AF$677*AVERAGE('Assumptions (Wind)'!$AC$2:$AD$2)/10^9),0)</f>
        <v>-0.003370873758</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-0.001671155863</v>
      </c>
      <c r="AH764" s="160">
        <f>IF(and($AG$677&gt;0,Model!X$1&lt;='Assumptions (Wind)'!$V$13),PPMT('Assumptions (Wind)'!$V$10,Model!X1,'Assumptions (Wind)'!$V$13,'Assumptions (Wind)'!$V$8*Model!$AG$677*AVERAGE('Assumptions (Wind)'!$AD$2:$AE$2)/10^9),0)</f>
        <v>-0.001804848332</v>
      </c>
      <c r="AI764" s="160">
        <f>IF(and($AG$677&gt;0,Model!Y$1&lt;='Assumptions (Wind)'!$V$13),PPMT('Assumptions (Wind)'!$V$10,Model!Y1,'Assumptions (Wind)'!$V$13,'Assumptions (Wind)'!$V$8*Model!$AG$677*AVERAGE('Assumptions (Wind)'!$AD$2:$AE$2)/10^9),0)</f>
        <v>-0.001949236198</v>
      </c>
      <c r="AJ764" s="160">
        <f>IF(and($AG$677&gt;0,Model!Z$1&lt;='Assumptions (Wind)'!$V$13),PPMT('Assumptions (Wind)'!$V$10,Model!Z1,'Assumptions (Wind)'!$V$13,'Assumptions (Wind)'!$V$8*Model!$AG$677*AVERAGE('Assumptions (Wind)'!$AD$2:$AE$2)/10^9),0)</f>
        <v>-0.002105175094</v>
      </c>
      <c r="AK764" s="160">
        <f>IF(and($AG$677&gt;0,Model!AA$1&lt;='Assumptions (Wind)'!$V$13),PPMT('Assumptions (Wind)'!$V$10,Model!AA1,'Assumptions (Wind)'!$V$13,'Assumptions (Wind)'!$V$8*Model!$AG$677*AVERAGE('Assumptions (Wind)'!$AD$2:$AE$2)/10^9),0)</f>
        <v>-0.002273589102</v>
      </c>
      <c r="AL764" s="160">
        <f>IF(and($AG$677&gt;0,Model!AB$1&lt;='Assumptions (Wind)'!$V$13),PPMT('Assumptions (Wind)'!$V$10,Model!AB1,'Assumptions (Wind)'!$V$13,'Assumptions (Wind)'!$V$8*Model!$AG$677*AVERAGE('Assumptions (Wind)'!$AD$2:$AE$2)/10^9),0)</f>
        <v>-0.00245547623</v>
      </c>
      <c r="AM764" s="160">
        <f>IF(and($AG$677&gt;0,Model!AC$1&lt;='Assumptions (Wind)'!$V$13),PPMT('Assumptions (Wind)'!$V$10,Model!AC1,'Assumptions (Wind)'!$V$13,'Assumptions (Wind)'!$V$8*Model!$AG$677*AVERAGE('Assumptions (Wind)'!$AD$2:$AE$2)/10^9),0)</f>
        <v>-0.002651914328</v>
      </c>
      <c r="AN764" s="160">
        <f>IF(and($AG$677&gt;0,Model!AD$1&lt;='Assumptions (Wind)'!$V$13),PPMT('Assumptions (Wind)'!$V$10,Model!AD1,'Assumptions (Wind)'!$V$13,'Assumptions (Wind)'!$V$8*Model!$AG$677*AVERAGE('Assumptions (Wind)'!$AD$2:$AE$2)/10^9),0)</f>
        <v>-0.002864067475</v>
      </c>
      <c r="AO764" s="160">
        <f>IF(and($AG$677&gt;0,Model!AE$1&lt;='Assumptions (Wind)'!$V$13),PPMT('Assumptions (Wind)'!$V$10,Model!AE1,'Assumptions (Wind)'!$V$13,'Assumptions (Wind)'!$V$8*Model!$AG$677*AVERAGE('Assumptions (Wind)'!$AD$2:$AE$2)/10^9),0)</f>
        <v>-0.003093192873</v>
      </c>
      <c r="AP764" s="160">
        <f>IF(and($AG$677&gt;0,Model!AF$1&lt;='Assumptions (Wind)'!$V$13),PPMT('Assumptions (Wind)'!$V$10,Model!AF1,'Assumptions (Wind)'!$V$13,'Assumptions (Wind)'!$V$8*Model!$AG$677*AVERAGE('Assumptions (Wind)'!$AD$2:$AE$2)/10^9),0)</f>
        <v>-0.003340648303</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-0.01564823805</v>
      </c>
      <c r="AI765" s="160">
        <f>IF(and($AH$677&gt;0,Model!X$1&lt;='Assumptions (Wind)'!$V$13),PPMT('Assumptions (Wind)'!$V$10,Model!X1,'Assumptions (Wind)'!$V$13,'Assumptions (Wind)'!$V$8*Model!$AH$677*AVERAGE('Assumptions (Wind)'!$AE$2:$AF$2)/10^9),0)</f>
        <v>-0.01690009709</v>
      </c>
      <c r="AJ765" s="160">
        <f>IF(and($AH$677&gt;0,Model!Y$1&lt;='Assumptions (Wind)'!$V$13),PPMT('Assumptions (Wind)'!$V$10,Model!Y1,'Assumptions (Wind)'!$V$13,'Assumptions (Wind)'!$V$8*Model!$AH$677*AVERAGE('Assumptions (Wind)'!$AE$2:$AF$2)/10^9),0)</f>
        <v>-0.01825210486</v>
      </c>
      <c r="AK765" s="160">
        <f>IF(and($AH$677&gt;0,Model!Z$1&lt;='Assumptions (Wind)'!$V$13),PPMT('Assumptions (Wind)'!$V$10,Model!Z1,'Assumptions (Wind)'!$V$13,'Assumptions (Wind)'!$V$8*Model!$AH$677*AVERAGE('Assumptions (Wind)'!$AE$2:$AF$2)/10^9),0)</f>
        <v>-0.01971227324</v>
      </c>
      <c r="AL765" s="160">
        <f>IF(and($AH$677&gt;0,Model!AA$1&lt;='Assumptions (Wind)'!$V$13),PPMT('Assumptions (Wind)'!$V$10,Model!AA1,'Assumptions (Wind)'!$V$13,'Assumptions (Wind)'!$V$8*Model!$AH$677*AVERAGE('Assumptions (Wind)'!$AE$2:$AF$2)/10^9),0)</f>
        <v>-0.0212892551</v>
      </c>
      <c r="AM765" s="160">
        <f>IF(and($AH$677&gt;0,Model!AB$1&lt;='Assumptions (Wind)'!$V$13),PPMT('Assumptions (Wind)'!$V$10,Model!AB1,'Assumptions (Wind)'!$V$13,'Assumptions (Wind)'!$V$8*Model!$AH$677*AVERAGE('Assumptions (Wind)'!$AE$2:$AF$2)/10^9),0)</f>
        <v>-0.02299239551</v>
      </c>
      <c r="AN765" s="160">
        <f>IF(and($AH$677&gt;0,Model!AC$1&lt;='Assumptions (Wind)'!$V$13),PPMT('Assumptions (Wind)'!$V$10,Model!AC1,'Assumptions (Wind)'!$V$13,'Assumptions (Wind)'!$V$8*Model!$AH$677*AVERAGE('Assumptions (Wind)'!$AE$2:$AF$2)/10^9),0)</f>
        <v>-0.02483178715</v>
      </c>
      <c r="AO765" s="160">
        <f>IF(and($AH$677&gt;0,Model!AD$1&lt;='Assumptions (Wind)'!$V$13),PPMT('Assumptions (Wind)'!$V$10,Model!AD1,'Assumptions (Wind)'!$V$13,'Assumptions (Wind)'!$V$8*Model!$AH$677*AVERAGE('Assumptions (Wind)'!$AE$2:$AF$2)/10^9),0)</f>
        <v>-0.02681833013</v>
      </c>
      <c r="AP765" s="160">
        <f>IF(and($AH$677&gt;0,Model!AE$1&lt;='Assumptions (Wind)'!$V$13),PPMT('Assumptions (Wind)'!$V$10,Model!AE1,'Assumptions (Wind)'!$V$13,'Assumptions (Wind)'!$V$8*Model!$AH$677*AVERAGE('Assumptions (Wind)'!$AE$2:$AF$2)/10^9),0)</f>
        <v>-0.02896379654</v>
      </c>
      <c r="AQ765" s="160">
        <f>IF(and($AH$677&gt;0,Model!AF$1&lt;='Assumptions (Wind)'!$V$13),PPMT('Assumptions (Wind)'!$V$10,Model!AF1,'Assumptions (Wind)'!$V$13,'Assumptions (Wind)'!$V$8*Model!$AH$677*AVERAGE('Assumptions (Wind)'!$AE$2:$AF$2)/10^9),0)</f>
        <v>-0.03128090026</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-0.00573888836</v>
      </c>
      <c r="AJ766" s="177">
        <f>IF(and($AI$677&gt;0,Model!X$1&lt;='Assumptions (Wind)'!$V$13),PPMT('Assumptions (Wind)'!$V$10,Model!X1,'Assumptions (Wind)'!$V$13,'Assumptions (Wind)'!$V$8*Model!$AI$677*AVERAGE('Assumptions (Wind)'!$AF$2:$AG$2)/10^9),0)</f>
        <v>-0.006197999428</v>
      </c>
      <c r="AK766" s="177">
        <f>IF(and($AI$677&gt;0,Model!Y$1&lt;='Assumptions (Wind)'!$V$13),PPMT('Assumptions (Wind)'!$V$10,Model!Y1,'Assumptions (Wind)'!$V$13,'Assumptions (Wind)'!$V$8*Model!$AI$677*AVERAGE('Assumptions (Wind)'!$AF$2:$AG$2)/10^9),0)</f>
        <v>-0.006693839383</v>
      </c>
      <c r="AL766" s="177">
        <f>IF(and($AI$677&gt;0,Model!Z$1&lt;='Assumptions (Wind)'!$V$13),PPMT('Assumptions (Wind)'!$V$10,Model!Z1,'Assumptions (Wind)'!$V$13,'Assumptions (Wind)'!$V$8*Model!$AI$677*AVERAGE('Assumptions (Wind)'!$AF$2:$AG$2)/10^9),0)</f>
        <v>-0.007229346533</v>
      </c>
      <c r="AM766" s="177">
        <f>IF(and($AI$677&gt;0,Model!AA$1&lt;='Assumptions (Wind)'!$V$13),PPMT('Assumptions (Wind)'!$V$10,Model!AA1,'Assumptions (Wind)'!$V$13,'Assumptions (Wind)'!$V$8*Model!$AI$677*AVERAGE('Assumptions (Wind)'!$AF$2:$AG$2)/10^9),0)</f>
        <v>-0.007807694256</v>
      </c>
      <c r="AN766" s="177">
        <f>IF(and($AI$677&gt;0,Model!AB$1&lt;='Assumptions (Wind)'!$V$13),PPMT('Assumptions (Wind)'!$V$10,Model!AB1,'Assumptions (Wind)'!$V$13,'Assumptions (Wind)'!$V$8*Model!$AI$677*AVERAGE('Assumptions (Wind)'!$AF$2:$AG$2)/10^9),0)</f>
        <v>-0.008432309796</v>
      </c>
      <c r="AO766" s="177">
        <f>IF(and($AI$677&gt;0,Model!AC$1&lt;='Assumptions (Wind)'!$V$13),PPMT('Assumptions (Wind)'!$V$10,Model!AC1,'Assumptions (Wind)'!$V$13,'Assumptions (Wind)'!$V$8*Model!$AI$677*AVERAGE('Assumptions (Wind)'!$AF$2:$AG$2)/10^9),0)</f>
        <v>-0.00910689458</v>
      </c>
      <c r="AP766" s="177">
        <f>IF(and($AI$677&gt;0,Model!AD$1&lt;='Assumptions (Wind)'!$V$13),PPMT('Assumptions (Wind)'!$V$10,Model!AD1,'Assumptions (Wind)'!$V$13,'Assumptions (Wind)'!$V$8*Model!$AI$677*AVERAGE('Assumptions (Wind)'!$AF$2:$AG$2)/10^9),0)</f>
        <v>-0.009835446147</v>
      </c>
      <c r="AQ766" s="177">
        <f>IF(and($AI$677&gt;0,Model!AE$1&lt;='Assumptions (Wind)'!$V$13),PPMT('Assumptions (Wind)'!$V$10,Model!AE1,'Assumptions (Wind)'!$V$13,'Assumptions (Wind)'!$V$8*Model!$AI$677*AVERAGE('Assumptions (Wind)'!$AF$2:$AG$2)/10^9),0)</f>
        <v>-0.01062228184</v>
      </c>
      <c r="AR766" s="177">
        <f>IF(and($AI$677&gt;0,Model!AF$1&lt;='Assumptions (Wind)'!$V$13),PPMT('Assumptions (Wind)'!$V$10,Model!AF1,'Assumptions (Wind)'!$V$13,'Assumptions (Wind)'!$V$8*Model!$AI$677*AVERAGE('Assumptions (Wind)'!$AF$2:$AG$2)/10^9),0)</f>
        <v>-0.01147206439</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-0.01128612691</v>
      </c>
      <c r="AK767" s="177">
        <f>IF(and($AJ$677&gt;0,Model!X$1&lt;='Assumptions (Wind)'!$V$13),PPMT('Assumptions (Wind)'!$V$10,Model!X1,'Assumptions (Wind)'!$V$13,'Assumptions (Wind)'!$V$8*Model!$AJ$677*AVERAGE('Assumptions (Wind)'!$AG$2:$AH$2)/10^9),0)</f>
        <v>-0.01218901707</v>
      </c>
      <c r="AL767" s="177">
        <f>IF(and($AJ$677&gt;0,Model!Y$1&lt;='Assumptions (Wind)'!$V$13),PPMT('Assumptions (Wind)'!$V$10,Model!Y1,'Assumptions (Wind)'!$V$13,'Assumptions (Wind)'!$V$8*Model!$AJ$677*AVERAGE('Assumptions (Wind)'!$AG$2:$AH$2)/10^9),0)</f>
        <v>-0.01316413843</v>
      </c>
      <c r="AM767" s="177">
        <f>IF(and($AJ$677&gt;0,Model!Z$1&lt;='Assumptions (Wind)'!$V$13),PPMT('Assumptions (Wind)'!$V$10,Model!Z1,'Assumptions (Wind)'!$V$13,'Assumptions (Wind)'!$V$8*Model!$AJ$677*AVERAGE('Assumptions (Wind)'!$AG$2:$AH$2)/10^9),0)</f>
        <v>-0.01421726951</v>
      </c>
      <c r="AN767" s="177">
        <f>IF(and($AJ$677&gt;0,Model!AA$1&lt;='Assumptions (Wind)'!$V$13),PPMT('Assumptions (Wind)'!$V$10,Model!AA1,'Assumptions (Wind)'!$V$13,'Assumptions (Wind)'!$V$8*Model!$AJ$677*AVERAGE('Assumptions (Wind)'!$AG$2:$AH$2)/10^9),0)</f>
        <v>-0.01535465107</v>
      </c>
      <c r="AO767" s="177">
        <f>IF(and($AJ$677&gt;0,Model!AB$1&lt;='Assumptions (Wind)'!$V$13),PPMT('Assumptions (Wind)'!$V$10,Model!AB1,'Assumptions (Wind)'!$V$13,'Assumptions (Wind)'!$V$8*Model!$AJ$677*AVERAGE('Assumptions (Wind)'!$AG$2:$AH$2)/10^9),0)</f>
        <v>-0.01658302315</v>
      </c>
      <c r="AP767" s="177">
        <f>IF(and($AJ$677&gt;0,Model!AC$1&lt;='Assumptions (Wind)'!$V$13),PPMT('Assumptions (Wind)'!$V$10,Model!AC1,'Assumptions (Wind)'!$V$13,'Assumptions (Wind)'!$V$8*Model!$AJ$677*AVERAGE('Assumptions (Wind)'!$AG$2:$AH$2)/10^9),0)</f>
        <v>-0.017909665</v>
      </c>
      <c r="AQ767" s="177">
        <f>IF(and($AJ$677&gt;0,Model!AD$1&lt;='Assumptions (Wind)'!$V$13),PPMT('Assumptions (Wind)'!$V$10,Model!AD1,'Assumptions (Wind)'!$V$13,'Assumptions (Wind)'!$V$8*Model!$AJ$677*AVERAGE('Assumptions (Wind)'!$AG$2:$AH$2)/10^9),0)</f>
        <v>-0.0193424382</v>
      </c>
      <c r="AR767" s="177">
        <f>IF(and($AJ$677&gt;0,Model!AE$1&lt;='Assumptions (Wind)'!$V$13),PPMT('Assumptions (Wind)'!$V$10,Model!AE1,'Assumptions (Wind)'!$V$13,'Assumptions (Wind)'!$V$8*Model!$AJ$677*AVERAGE('Assumptions (Wind)'!$AG$2:$AH$2)/10^9),0)</f>
        <v>-0.02088983326</v>
      </c>
      <c r="AS767" s="177">
        <f>IF(and($AJ$677&gt;0,Model!AF$1&lt;='Assumptions (Wind)'!$V$13),PPMT('Assumptions (Wind)'!$V$10,Model!AF1,'Assumptions (Wind)'!$V$13,'Assumptions (Wind)'!$V$8*Model!$AJ$677*AVERAGE('Assumptions (Wind)'!$AG$2:$AH$2)/10^9),0)</f>
        <v>-0.02256101992</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-0.007919476277</v>
      </c>
      <c r="AL768" s="160">
        <f>IF(and($AK$677&gt;0,Model!X$1&lt;='Assumptions (Wind)'!$V$13),PPMT('Assumptions (Wind)'!$V$10,Model!X1,'Assumptions (Wind)'!$V$13,'Assumptions (Wind)'!$V$8*Model!$AK$677*AVERAGE('Assumptions (Wind)'!$AH$2:$AI$2)/10^9),0)</f>
        <v>-0.008553034379</v>
      </c>
      <c r="AM768" s="160">
        <f>IF(and($AK$677&gt;0,Model!Y$1&lt;='Assumptions (Wind)'!$V$13),PPMT('Assumptions (Wind)'!$V$10,Model!Y1,'Assumptions (Wind)'!$V$13,'Assumptions (Wind)'!$V$8*Model!$AK$677*AVERAGE('Assumptions (Wind)'!$AH$2:$AI$2)/10^9),0)</f>
        <v>-0.009237277129</v>
      </c>
      <c r="AN768" s="160">
        <f>IF(and($AK$677&gt;0,Model!Z$1&lt;='Assumptions (Wind)'!$V$13),PPMT('Assumptions (Wind)'!$V$10,Model!Z1,'Assumptions (Wind)'!$V$13,'Assumptions (Wind)'!$V$8*Model!$AK$677*AVERAGE('Assumptions (Wind)'!$AH$2:$AI$2)/10^9),0)</f>
        <v>-0.009976259299</v>
      </c>
      <c r="AO768" s="160">
        <f>IF(and($AK$677&gt;0,Model!AA$1&lt;='Assumptions (Wind)'!$V$13),PPMT('Assumptions (Wind)'!$V$10,Model!AA1,'Assumptions (Wind)'!$V$13,'Assumptions (Wind)'!$V$8*Model!$AK$677*AVERAGE('Assumptions (Wind)'!$AH$2:$AI$2)/10^9),0)</f>
        <v>-0.01077436004</v>
      </c>
      <c r="AP768" s="160">
        <f>IF(and($AK$677&gt;0,Model!AB$1&lt;='Assumptions (Wind)'!$V$13),PPMT('Assumptions (Wind)'!$V$10,Model!AB1,'Assumptions (Wind)'!$V$13,'Assumptions (Wind)'!$V$8*Model!$AK$677*AVERAGE('Assumptions (Wind)'!$AH$2:$AI$2)/10^9),0)</f>
        <v>-0.01163630885</v>
      </c>
      <c r="AQ768" s="160">
        <f>IF(and($AK$677&gt;0,Model!AC$1&lt;='Assumptions (Wind)'!$V$13),PPMT('Assumptions (Wind)'!$V$10,Model!AC1,'Assumptions (Wind)'!$V$13,'Assumptions (Wind)'!$V$8*Model!$AK$677*AVERAGE('Assumptions (Wind)'!$AH$2:$AI$2)/10^9),0)</f>
        <v>-0.01256721355</v>
      </c>
      <c r="AR768" s="160">
        <f>IF(and($AK$677&gt;0,Model!AD$1&lt;='Assumptions (Wind)'!$V$13),PPMT('Assumptions (Wind)'!$V$10,Model!AD1,'Assumptions (Wind)'!$V$13,'Assumptions (Wind)'!$V$8*Model!$AK$677*AVERAGE('Assumptions (Wind)'!$AH$2:$AI$2)/10^9),0)</f>
        <v>-0.01357259064</v>
      </c>
      <c r="AS768" s="160">
        <f>IF(and($AK$677&gt;0,Model!AE$1&lt;='Assumptions (Wind)'!$V$13),PPMT('Assumptions (Wind)'!$V$10,Model!AE1,'Assumptions (Wind)'!$V$13,'Assumptions (Wind)'!$V$8*Model!$AK$677*AVERAGE('Assumptions (Wind)'!$AH$2:$AI$2)/10^9),0)</f>
        <v>-0.01465839789</v>
      </c>
      <c r="AT768" s="160">
        <f>IF(and($AK$677&gt;0,Model!AF$1&lt;='Assumptions (Wind)'!$V$13),PPMT('Assumptions (Wind)'!$V$10,Model!AF1,'Assumptions (Wind)'!$V$13,'Assumptions (Wind)'!$V$8*Model!$AK$677*AVERAGE('Assumptions (Wind)'!$AH$2:$AI$2)/10^9),0)</f>
        <v>-0.01583106972</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-0.001696393063</v>
      </c>
      <c r="AM769" s="177">
        <f>IF(and($AL$677&gt;0,Model!X$1&lt;='Assumptions (Wind)'!$V$13),PPMT('Assumptions (Wind)'!$V$10,Model!X1,'Assumptions (Wind)'!$V$13,'Assumptions (Wind)'!$V$8*Model!$AL$677*AVERAGE('Assumptions (Wind)'!$AI$2:$AJ$2)/10^9),0)</f>
        <v>-0.001832104508</v>
      </c>
      <c r="AN769" s="177">
        <f>IF(and($AL$677&gt;0,Model!Y$1&lt;='Assumptions (Wind)'!$V$13),PPMT('Assumptions (Wind)'!$V$10,Model!Y1,'Assumptions (Wind)'!$V$13,'Assumptions (Wind)'!$V$8*Model!$AL$677*AVERAGE('Assumptions (Wind)'!$AI$2:$AJ$2)/10^9),0)</f>
        <v>-0.001978672869</v>
      </c>
      <c r="AO769" s="177">
        <f>IF(and($AL$677&gt;0,Model!Z$1&lt;='Assumptions (Wind)'!$V$13),PPMT('Assumptions (Wind)'!$V$10,Model!Z1,'Assumptions (Wind)'!$V$13,'Assumptions (Wind)'!$V$8*Model!$AL$677*AVERAGE('Assumptions (Wind)'!$AI$2:$AJ$2)/10^9),0)</f>
        <v>-0.002136966699</v>
      </c>
      <c r="AP769" s="177">
        <f>IF(and($AL$677&gt;0,Model!AA$1&lt;='Assumptions (Wind)'!$V$13),PPMT('Assumptions (Wind)'!$V$10,Model!AA1,'Assumptions (Wind)'!$V$13,'Assumptions (Wind)'!$V$8*Model!$AL$677*AVERAGE('Assumptions (Wind)'!$AI$2:$AJ$2)/10^9),0)</f>
        <v>-0.002307924034</v>
      </c>
      <c r="AQ769" s="177">
        <f>IF(and($AL$677&gt;0,Model!AB$1&lt;='Assumptions (Wind)'!$V$13),PPMT('Assumptions (Wind)'!$V$10,Model!AB1,'Assumptions (Wind)'!$V$13,'Assumptions (Wind)'!$V$8*Model!$AL$677*AVERAGE('Assumptions (Wind)'!$AI$2:$AJ$2)/10^9),0)</f>
        <v>-0.002492557957</v>
      </c>
      <c r="AR769" s="177">
        <f>IF(and($AL$677&gt;0,Model!AC$1&lt;='Assumptions (Wind)'!$V$13),PPMT('Assumptions (Wind)'!$V$10,Model!AC1,'Assumptions (Wind)'!$V$13,'Assumptions (Wind)'!$V$8*Model!$AL$677*AVERAGE('Assumptions (Wind)'!$AI$2:$AJ$2)/10^9),0)</f>
        <v>-0.002691962594</v>
      </c>
      <c r="AS769" s="177">
        <f>IF(and($AL$677&gt;0,Model!AD$1&lt;='Assumptions (Wind)'!$V$13),PPMT('Assumptions (Wind)'!$V$10,Model!AD1,'Assumptions (Wind)'!$V$13,'Assumptions (Wind)'!$V$8*Model!$AL$677*AVERAGE('Assumptions (Wind)'!$AI$2:$AJ$2)/10^9),0)</f>
        <v>-0.002907319601</v>
      </c>
      <c r="AT769" s="177">
        <f>IF(and($AL$677&gt;0,Model!AE$1&lt;='Assumptions (Wind)'!$V$13),PPMT('Assumptions (Wind)'!$V$10,Model!AE1,'Assumptions (Wind)'!$V$13,'Assumptions (Wind)'!$V$8*Model!$AL$677*AVERAGE('Assumptions (Wind)'!$AI$2:$AJ$2)/10^9),0)</f>
        <v>-0.003139905169</v>
      </c>
      <c r="AU769" s="177">
        <f>IF(and($AL$677&gt;0,Model!AF$1&lt;='Assumptions (Wind)'!$V$13),PPMT('Assumptions (Wind)'!$V$10,Model!AF1,'Assumptions (Wind)'!$V$13,'Assumptions (Wind)'!$V$8*Model!$AL$677*AVERAGE('Assumptions (Wind)'!$AI$2:$AJ$2)/10^9),0)</f>
        <v>-0.003391097583</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-0.001816578282</v>
      </c>
      <c r="AN770" s="160">
        <f>IF(and($AM$677&gt;0,Model!X$1&lt;='Assumptions (Wind)'!$V$13),PPMT('Assumptions (Wind)'!$V$10,Model!X1,'Assumptions (Wind)'!$V$13,'Assumptions (Wind)'!$V$8*Model!$AM$677*AVERAGE('Assumptions (Wind)'!$AJ$2:$AK$2)/10^9),0)</f>
        <v>-0.001961904544</v>
      </c>
      <c r="AO770" s="160">
        <f>IF(and($AM$677&gt;0,Model!Y$1&lt;='Assumptions (Wind)'!$V$13),PPMT('Assumptions (Wind)'!$V$10,Model!Y1,'Assumptions (Wind)'!$V$13,'Assumptions (Wind)'!$V$8*Model!$AM$677*AVERAGE('Assumptions (Wind)'!$AJ$2:$AK$2)/10^9),0)</f>
        <v>-0.002118856908</v>
      </c>
      <c r="AP770" s="160">
        <f>IF(and($AM$677&gt;0,Model!Z$1&lt;='Assumptions (Wind)'!$V$13),PPMT('Assumptions (Wind)'!$V$10,Model!Z1,'Assumptions (Wind)'!$V$13,'Assumptions (Wind)'!$V$8*Model!$AM$677*AVERAGE('Assumptions (Wind)'!$AJ$2:$AK$2)/10^9),0)</f>
        <v>-0.00228836546</v>
      </c>
      <c r="AQ770" s="160">
        <f>IF(and($AM$677&gt;0,Model!AA$1&lt;='Assumptions (Wind)'!$V$13),PPMT('Assumptions (Wind)'!$V$10,Model!AA1,'Assumptions (Wind)'!$V$13,'Assumptions (Wind)'!$V$8*Model!$AM$677*AVERAGE('Assumptions (Wind)'!$AJ$2:$AK$2)/10^9),0)</f>
        <v>-0.002471434697</v>
      </c>
      <c r="AR770" s="160">
        <f>IF(and($AM$677&gt;0,Model!AB$1&lt;='Assumptions (Wind)'!$V$13),PPMT('Assumptions (Wind)'!$V$10,Model!AB1,'Assumptions (Wind)'!$V$13,'Assumptions (Wind)'!$V$8*Model!$AM$677*AVERAGE('Assumptions (Wind)'!$AJ$2:$AK$2)/10^9),0)</f>
        <v>-0.002669149473</v>
      </c>
      <c r="AS770" s="160">
        <f>IF(and($AM$677&gt;0,Model!AC$1&lt;='Assumptions (Wind)'!$V$13),PPMT('Assumptions (Wind)'!$V$10,Model!AC1,'Assumptions (Wind)'!$V$13,'Assumptions (Wind)'!$V$8*Model!$AM$677*AVERAGE('Assumptions (Wind)'!$AJ$2:$AK$2)/10^9),0)</f>
        <v>-0.002882681431</v>
      </c>
      <c r="AT770" s="160">
        <f>IF(and($AM$677&gt;0,Model!AD$1&lt;='Assumptions (Wind)'!$V$13),PPMT('Assumptions (Wind)'!$V$10,Model!AD1,'Assumptions (Wind)'!$V$13,'Assumptions (Wind)'!$V$8*Model!$AM$677*AVERAGE('Assumptions (Wind)'!$AJ$2:$AK$2)/10^9),0)</f>
        <v>-0.003113295945</v>
      </c>
      <c r="AU770" s="160">
        <f>IF(and($AM$677&gt;0,Model!AE$1&lt;='Assumptions (Wind)'!$V$13),PPMT('Assumptions (Wind)'!$V$10,Model!AE1,'Assumptions (Wind)'!$V$13,'Assumptions (Wind)'!$V$8*Model!$AM$677*AVERAGE('Assumptions (Wind)'!$AJ$2:$AK$2)/10^9),0)</f>
        <v>-0.003362359621</v>
      </c>
      <c r="AV770" s="160">
        <f>IF(and($AM$677&gt;0,Model!AF$1&lt;='Assumptions (Wind)'!$V$13),PPMT('Assumptions (Wind)'!$V$10,Model!AF1,'Assumptions (Wind)'!$V$13,'Assumptions (Wind)'!$V$8*Model!$AM$677*AVERAGE('Assumptions (Wind)'!$AJ$2:$AK$2)/10^9),0)</f>
        <v>-0.003631348391</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-0.01331280147</v>
      </c>
      <c r="AO771" s="160">
        <f>IF(and($AN$677&gt;0,Model!X$1&lt;='Assumptions (Wind)'!$V$13),PPMT('Assumptions (Wind)'!$V$10,Model!X1,'Assumptions (Wind)'!$V$13,'Assumptions (Wind)'!$V$8*Model!$AN$677*AVERAGE('Assumptions (Wind)'!$AK$2:$AL$2)/10^9),0)</f>
        <v>-0.01437782559</v>
      </c>
      <c r="AP771" s="160">
        <f>IF(and($AN$677&gt;0,Model!Y$1&lt;='Assumptions (Wind)'!$V$13),PPMT('Assumptions (Wind)'!$V$10,Model!Y1,'Assumptions (Wind)'!$V$13,'Assumptions (Wind)'!$V$8*Model!$AN$677*AVERAGE('Assumptions (Wind)'!$AK$2:$AL$2)/10^9),0)</f>
        <v>-0.01552805164</v>
      </c>
      <c r="AQ771" s="160">
        <f>IF(and($AN$677&gt;0,Model!Z$1&lt;='Assumptions (Wind)'!$V$13),PPMT('Assumptions (Wind)'!$V$10,Model!Z1,'Assumptions (Wind)'!$V$13,'Assumptions (Wind)'!$V$8*Model!$AN$677*AVERAGE('Assumptions (Wind)'!$AK$2:$AL$2)/10^9),0)</f>
        <v>-0.01677029577</v>
      </c>
      <c r="AR771" s="160">
        <f>IF(and($AN$677&gt;0,Model!AA$1&lt;='Assumptions (Wind)'!$V$13),PPMT('Assumptions (Wind)'!$V$10,Model!AA1,'Assumptions (Wind)'!$V$13,'Assumptions (Wind)'!$V$8*Model!$AN$677*AVERAGE('Assumptions (Wind)'!$AK$2:$AL$2)/10^9),0)</f>
        <v>-0.01811191943</v>
      </c>
      <c r="AS771" s="160">
        <f>IF(and($AN$677&gt;0,Model!AB$1&lt;='Assumptions (Wind)'!$V$13),PPMT('Assumptions (Wind)'!$V$10,Model!AB1,'Assumptions (Wind)'!$V$13,'Assumptions (Wind)'!$V$8*Model!$AN$677*AVERAGE('Assumptions (Wind)'!$AK$2:$AL$2)/10^9),0)</f>
        <v>-0.01956087298</v>
      </c>
      <c r="AT771" s="160">
        <f>IF(and($AN$677&gt;0,Model!AC$1&lt;='Assumptions (Wind)'!$V$13),PPMT('Assumptions (Wind)'!$V$10,Model!AC1,'Assumptions (Wind)'!$V$13,'Assumptions (Wind)'!$V$8*Model!$AN$677*AVERAGE('Assumptions (Wind)'!$AK$2:$AL$2)/10^9),0)</f>
        <v>-0.02112574282</v>
      </c>
      <c r="AU771" s="160">
        <f>IF(and($AN$677&gt;0,Model!AD$1&lt;='Assumptions (Wind)'!$V$13),PPMT('Assumptions (Wind)'!$V$10,Model!AD1,'Assumptions (Wind)'!$V$13,'Assumptions (Wind)'!$V$8*Model!$AN$677*AVERAGE('Assumptions (Wind)'!$AK$2:$AL$2)/10^9),0)</f>
        <v>-0.02281580225</v>
      </c>
      <c r="AV771" s="160">
        <f>IF(and($AN$677&gt;0,Model!AE$1&lt;='Assumptions (Wind)'!$V$13),PPMT('Assumptions (Wind)'!$V$10,Model!AE1,'Assumptions (Wind)'!$V$13,'Assumptions (Wind)'!$V$8*Model!$AN$677*AVERAGE('Assumptions (Wind)'!$AK$2:$AL$2)/10^9),0)</f>
        <v>-0.02464106643</v>
      </c>
      <c r="AW771" s="160">
        <f>IF(and($AN$677&gt;0,Model!AF$1&lt;='Assumptions (Wind)'!$V$13),PPMT('Assumptions (Wind)'!$V$10,Model!AF1,'Assumptions (Wind)'!$V$13,'Assumptions (Wind)'!$V$8*Model!$AN$677*AVERAGE('Assumptions (Wind)'!$AK$2:$AL$2)/10^9),0)</f>
        <v>-0.02661235174</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-0.01374541776</v>
      </c>
      <c r="AP772" s="160">
        <f>IF(and($AO$677&gt;0,Model!X$1&lt;='Assumptions (Wind)'!$V$13),PPMT('Assumptions (Wind)'!$V$10,Model!X1,'Assumptions (Wind)'!$V$13,'Assumptions (Wind)'!$V$8*Model!$AO$677*AVERAGE('Assumptions (Wind)'!$AL$2:$AM$2)/10^9),0)</f>
        <v>-0.01484505118</v>
      </c>
      <c r="AQ772" s="160">
        <f>IF(and($AO$677&gt;0,Model!Y$1&lt;='Assumptions (Wind)'!$V$13),PPMT('Assumptions (Wind)'!$V$10,Model!Y1,'Assumptions (Wind)'!$V$13,'Assumptions (Wind)'!$V$8*Model!$AO$677*AVERAGE('Assumptions (Wind)'!$AL$2:$AM$2)/10^9),0)</f>
        <v>-0.01603265527</v>
      </c>
      <c r="AR772" s="160">
        <f>IF(and($AO$677&gt;0,Model!Z$1&lt;='Assumptions (Wind)'!$V$13),PPMT('Assumptions (Wind)'!$V$10,Model!Z1,'Assumptions (Wind)'!$V$13,'Assumptions (Wind)'!$V$8*Model!$AO$677*AVERAGE('Assumptions (Wind)'!$AL$2:$AM$2)/10^9),0)</f>
        <v>-0.01731526769</v>
      </c>
      <c r="AS772" s="160">
        <f>IF(and($AO$677&gt;0,Model!AA$1&lt;='Assumptions (Wind)'!$V$13),PPMT('Assumptions (Wind)'!$V$10,Model!AA1,'Assumptions (Wind)'!$V$13,'Assumptions (Wind)'!$V$8*Model!$AO$677*AVERAGE('Assumptions (Wind)'!$AL$2:$AM$2)/10^9),0)</f>
        <v>-0.01870048911</v>
      </c>
      <c r="AT772" s="160">
        <f>IF(and($AO$677&gt;0,Model!AB$1&lt;='Assumptions (Wind)'!$V$13),PPMT('Assumptions (Wind)'!$V$10,Model!AB1,'Assumptions (Wind)'!$V$13,'Assumptions (Wind)'!$V$8*Model!$AO$677*AVERAGE('Assumptions (Wind)'!$AL$2:$AM$2)/10^9),0)</f>
        <v>-0.02019652824</v>
      </c>
      <c r="AU772" s="160">
        <f>IF(and($AO$677&gt;0,Model!AC$1&lt;='Assumptions (Wind)'!$V$13),PPMT('Assumptions (Wind)'!$V$10,Model!AC1,'Assumptions (Wind)'!$V$13,'Assumptions (Wind)'!$V$8*Model!$AO$677*AVERAGE('Assumptions (Wind)'!$AL$2:$AM$2)/10^9),0)</f>
        <v>-0.0218122505</v>
      </c>
      <c r="AV772" s="160">
        <f>IF(and($AO$677&gt;0,Model!AD$1&lt;='Assumptions (Wind)'!$V$13),PPMT('Assumptions (Wind)'!$V$10,Model!AD1,'Assumptions (Wind)'!$V$13,'Assumptions (Wind)'!$V$8*Model!$AO$677*AVERAGE('Assumptions (Wind)'!$AL$2:$AM$2)/10^9),0)</f>
        <v>-0.02355723054</v>
      </c>
      <c r="AW772" s="160">
        <f>IF(and($AO$677&gt;0,Model!AE$1&lt;='Assumptions (Wind)'!$V$13),PPMT('Assumptions (Wind)'!$V$10,Model!AE1,'Assumptions (Wind)'!$V$13,'Assumptions (Wind)'!$V$8*Model!$AO$677*AVERAGE('Assumptions (Wind)'!$AL$2:$AM$2)/10^9),0)</f>
        <v>-0.02544180898</v>
      </c>
      <c r="AX772" s="160">
        <f>IF(and($AO$677&gt;0,Model!AF$1&lt;='Assumptions (Wind)'!$V$13),PPMT('Assumptions (Wind)'!$V$10,Model!AF1,'Assumptions (Wind)'!$V$13,'Assumptions (Wind)'!$V$8*Model!$AO$677*AVERAGE('Assumptions (Wind)'!$AL$2:$AM$2)/10^9),0)</f>
        <v>-0.0274771537</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-0.006118121477</v>
      </c>
      <c r="AQ773" s="160">
        <f>IF(and($AP$677&gt;0,Model!X$1&lt;='Assumptions (Wind)'!$V$13),PPMT('Assumptions (Wind)'!$V$10,Model!X1,'Assumptions (Wind)'!$V$13,'Assumptions (Wind)'!$V$8*Model!$AP$677*AVERAGE('Assumptions (Wind)'!$AM$2:$AN$2)/10^9),0)</f>
        <v>-0.006607571195</v>
      </c>
      <c r="AR773" s="160">
        <f>IF(and($AP$677&gt;0,Model!Y$1&lt;='Assumptions (Wind)'!$V$13),PPMT('Assumptions (Wind)'!$V$10,Model!Y1,'Assumptions (Wind)'!$V$13,'Assumptions (Wind)'!$V$8*Model!$AP$677*AVERAGE('Assumptions (Wind)'!$AM$2:$AN$2)/10^9),0)</f>
        <v>-0.00713617689</v>
      </c>
      <c r="AS773" s="160">
        <f>IF(and($AP$677&gt;0,Model!Z$1&lt;='Assumptions (Wind)'!$V$13),PPMT('Assumptions (Wind)'!$V$10,Model!Z1,'Assumptions (Wind)'!$V$13,'Assumptions (Wind)'!$V$8*Model!$AP$677*AVERAGE('Assumptions (Wind)'!$AM$2:$AN$2)/10^9),0)</f>
        <v>-0.007707071042</v>
      </c>
      <c r="AT773" s="160">
        <f>IF(and($AP$677&gt;0,Model!AA$1&lt;='Assumptions (Wind)'!$V$13),PPMT('Assumptions (Wind)'!$V$10,Model!AA1,'Assumptions (Wind)'!$V$13,'Assumptions (Wind)'!$V$8*Model!$AP$677*AVERAGE('Assumptions (Wind)'!$AM$2:$AN$2)/10^9),0)</f>
        <v>-0.008323636725</v>
      </c>
      <c r="AU773" s="160">
        <f>IF(and($AP$677&gt;0,Model!AB$1&lt;='Assumptions (Wind)'!$V$13),PPMT('Assumptions (Wind)'!$V$10,Model!AB1,'Assumptions (Wind)'!$V$13,'Assumptions (Wind)'!$V$8*Model!$AP$677*AVERAGE('Assumptions (Wind)'!$AM$2:$AN$2)/10^9),0)</f>
        <v>-0.008989527663</v>
      </c>
      <c r="AV773" s="160">
        <f>IF(and($AP$677&gt;0,Model!AC$1&lt;='Assumptions (Wind)'!$V$13),PPMT('Assumptions (Wind)'!$V$10,Model!AC1,'Assumptions (Wind)'!$V$13,'Assumptions (Wind)'!$V$8*Model!$AP$677*AVERAGE('Assumptions (Wind)'!$AM$2:$AN$2)/10^9),0)</f>
        <v>-0.009708689876</v>
      </c>
      <c r="AW773" s="160">
        <f>IF(and($AP$677&gt;0,Model!AD$1&lt;='Assumptions (Wind)'!$V$13),PPMT('Assumptions (Wind)'!$V$10,Model!AD1,'Assumptions (Wind)'!$V$13,'Assumptions (Wind)'!$V$8*Model!$AP$677*AVERAGE('Assumptions (Wind)'!$AM$2:$AN$2)/10^9),0)</f>
        <v>-0.01048538507</v>
      </c>
      <c r="AX773" s="160">
        <f>IF(and($AP$677&gt;0,Model!AE$1&lt;='Assumptions (Wind)'!$V$13),PPMT('Assumptions (Wind)'!$V$10,Model!AE1,'Assumptions (Wind)'!$V$13,'Assumptions (Wind)'!$V$8*Model!$AP$677*AVERAGE('Assumptions (Wind)'!$AM$2:$AN$2)/10^9),0)</f>
        <v>-0.01132421587</v>
      </c>
      <c r="AY773" s="160">
        <f>IF(and($AP$677&gt;0,Model!AF$1&lt;='Assumptions (Wind)'!$V$13),PPMT('Assumptions (Wind)'!$V$10,Model!AF1,'Assumptions (Wind)'!$V$13,'Assumptions (Wind)'!$V$8*Model!$AP$677*AVERAGE('Assumptions (Wind)'!$AM$2:$AN$2)/10^9),0)</f>
        <v>-0.01223015314</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-0.01098185577</v>
      </c>
      <c r="AR774" s="160">
        <f>IF(and($AQ$677&gt;0,Model!X$1&lt;='Assumptions (Wind)'!$V$13),PPMT('Assumptions (Wind)'!$V$10,Model!X1,'Assumptions (Wind)'!$V$13,'Assumptions (Wind)'!$V$8*Model!$AQ$677*AVERAGE('Assumptions (Wind)'!$AN$2:$AO$2)/10^9),0)</f>
        <v>-0.01186040423</v>
      </c>
      <c r="AS774" s="160">
        <f>IF(and($AQ$677&gt;0,Model!Y$1&lt;='Assumptions (Wind)'!$V$13),PPMT('Assumptions (Wind)'!$V$10,Model!Y1,'Assumptions (Wind)'!$V$13,'Assumptions (Wind)'!$V$8*Model!$AQ$677*AVERAGE('Assumptions (Wind)'!$AN$2:$AO$2)/10^9),0)</f>
        <v>-0.01280923657</v>
      </c>
      <c r="AT774" s="160">
        <f>IF(and($AQ$677&gt;0,Model!Z$1&lt;='Assumptions (Wind)'!$V$13),PPMT('Assumptions (Wind)'!$V$10,Model!Z1,'Assumptions (Wind)'!$V$13,'Assumptions (Wind)'!$V$8*Model!$AQ$677*AVERAGE('Assumptions (Wind)'!$AN$2:$AO$2)/10^9),0)</f>
        <v>-0.0138339755</v>
      </c>
      <c r="AU774" s="160">
        <f>IF(and($AQ$677&gt;0,Model!AA$1&lt;='Assumptions (Wind)'!$V$13),PPMT('Assumptions (Wind)'!$V$10,Model!AA1,'Assumptions (Wind)'!$V$13,'Assumptions (Wind)'!$V$8*Model!$AQ$677*AVERAGE('Assumptions (Wind)'!$AN$2:$AO$2)/10^9),0)</f>
        <v>-0.01494069354</v>
      </c>
      <c r="AV774" s="160">
        <f>IF(and($AQ$677&gt;0,Model!AB$1&lt;='Assumptions (Wind)'!$V$13),PPMT('Assumptions (Wind)'!$V$10,Model!AB1,'Assumptions (Wind)'!$V$13,'Assumptions (Wind)'!$V$8*Model!$AQ$677*AVERAGE('Assumptions (Wind)'!$AN$2:$AO$2)/10^9),0)</f>
        <v>-0.01613594902</v>
      </c>
      <c r="AW774" s="160">
        <f>IF(and($AQ$677&gt;0,Model!AC$1&lt;='Assumptions (Wind)'!$V$13),PPMT('Assumptions (Wind)'!$V$10,Model!AC1,'Assumptions (Wind)'!$V$13,'Assumptions (Wind)'!$V$8*Model!$AQ$677*AVERAGE('Assumptions (Wind)'!$AN$2:$AO$2)/10^9),0)</f>
        <v>-0.01742682494</v>
      </c>
      <c r="AX774" s="160">
        <f>IF(and($AQ$677&gt;0,Model!AD$1&lt;='Assumptions (Wind)'!$V$13),PPMT('Assumptions (Wind)'!$V$10,Model!AD1,'Assumptions (Wind)'!$V$13,'Assumptions (Wind)'!$V$8*Model!$AQ$677*AVERAGE('Assumptions (Wind)'!$AN$2:$AO$2)/10^9),0)</f>
        <v>-0.01882097094</v>
      </c>
      <c r="AY774" s="160">
        <f>IF(and($AQ$677&gt;0,Model!AE$1&lt;='Assumptions (Wind)'!$V$13),PPMT('Assumptions (Wind)'!$V$10,Model!AE1,'Assumptions (Wind)'!$V$13,'Assumptions (Wind)'!$V$8*Model!$AQ$677*AVERAGE('Assumptions (Wind)'!$AN$2:$AO$2)/10^9),0)</f>
        <v>-0.02032664861</v>
      </c>
      <c r="AZ774" s="160">
        <f>IF(and($AQ$677&gt;0,Model!AF$1&lt;='Assumptions (Wind)'!$V$13),PPMT('Assumptions (Wind)'!$V$10,Model!AF1,'Assumptions (Wind)'!$V$13,'Assumptions (Wind)'!$V$8*Model!$AQ$677*AVERAGE('Assumptions (Wind)'!$AN$2:$AO$2)/10^9),0)</f>
        <v>-0.0219527805</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-0.001781557049</v>
      </c>
      <c r="AS775" s="160">
        <f>IF(and($AR$677&gt;0,Model!X$1&lt;='Assumptions (Wind)'!$V$13),PPMT('Assumptions (Wind)'!$V$10,Model!X1,'Assumptions (Wind)'!$V$13,'Assumptions (Wind)'!$V$8*Model!$AR$677*AVERAGE('Assumptions (Wind)'!$AO$2:$AP$2)/10^9),0)</f>
        <v>-0.001924081613</v>
      </c>
      <c r="AT775" s="160">
        <f>IF(and($AR$677&gt;0,Model!Y$1&lt;='Assumptions (Wind)'!$V$13),PPMT('Assumptions (Wind)'!$V$10,Model!Y1,'Assumptions (Wind)'!$V$13,'Assumptions (Wind)'!$V$8*Model!$AR$677*AVERAGE('Assumptions (Wind)'!$AO$2:$AP$2)/10^9),0)</f>
        <v>-0.002078008142</v>
      </c>
      <c r="AU775" s="160">
        <f>IF(and($AR$677&gt;0,Model!Z$1&lt;='Assumptions (Wind)'!$V$13),PPMT('Assumptions (Wind)'!$V$10,Model!Z1,'Assumptions (Wind)'!$V$13,'Assumptions (Wind)'!$V$8*Model!$AR$677*AVERAGE('Assumptions (Wind)'!$AO$2:$AP$2)/10^9),0)</f>
        <v>-0.002244248794</v>
      </c>
      <c r="AV775" s="160">
        <f>IF(and($AR$677&gt;0,Model!AA$1&lt;='Assumptions (Wind)'!$V$13),PPMT('Assumptions (Wind)'!$V$10,Model!AA1,'Assumptions (Wind)'!$V$13,'Assumptions (Wind)'!$V$8*Model!$AR$677*AVERAGE('Assumptions (Wind)'!$AO$2:$AP$2)/10^9),0)</f>
        <v>-0.002423788697</v>
      </c>
      <c r="AW775" s="160">
        <f>IF(and($AR$677&gt;0,Model!AB$1&lt;='Assumptions (Wind)'!$V$13),PPMT('Assumptions (Wind)'!$V$10,Model!AB1,'Assumptions (Wind)'!$V$13,'Assumptions (Wind)'!$V$8*Model!$AR$677*AVERAGE('Assumptions (Wind)'!$AO$2:$AP$2)/10^9),0)</f>
        <v>-0.002617691793</v>
      </c>
      <c r="AX775" s="160">
        <f>IF(and($AR$677&gt;0,Model!AC$1&lt;='Assumptions (Wind)'!$V$13),PPMT('Assumptions (Wind)'!$V$10,Model!AC1,'Assumptions (Wind)'!$V$13,'Assumptions (Wind)'!$V$8*Model!$AR$677*AVERAGE('Assumptions (Wind)'!$AO$2:$AP$2)/10^9),0)</f>
        <v>-0.002827107137</v>
      </c>
      <c r="AY775" s="160">
        <f>IF(and($AR$677&gt;0,Model!AD$1&lt;='Assumptions (Wind)'!$V$13),PPMT('Assumptions (Wind)'!$V$10,Model!AD1,'Assumptions (Wind)'!$V$13,'Assumptions (Wind)'!$V$8*Model!$AR$677*AVERAGE('Assumptions (Wind)'!$AO$2:$AP$2)/10^9),0)</f>
        <v>-0.003053275708</v>
      </c>
      <c r="AZ775" s="160">
        <f>IF(and($AR$677&gt;0,Model!AE$1&lt;='Assumptions (Wind)'!$V$13),PPMT('Assumptions (Wind)'!$V$10,Model!AE1,'Assumptions (Wind)'!$V$13,'Assumptions (Wind)'!$V$8*Model!$AR$677*AVERAGE('Assumptions (Wind)'!$AO$2:$AP$2)/10^9),0)</f>
        <v>-0.003297537764</v>
      </c>
      <c r="BA775" s="160">
        <f>IF(and($AR$677&gt;0,Model!AF$1&lt;='Assumptions (Wind)'!$V$13),PPMT('Assumptions (Wind)'!$V$10,Model!AF1,'Assumptions (Wind)'!$V$13,'Assumptions (Wind)'!$V$8*Model!$AR$677*AVERAGE('Assumptions (Wind)'!$AO$2:$AP$2)/10^9),0)</f>
        <v>-0.003561340785</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-0.004369940916</v>
      </c>
      <c r="AT776" s="160">
        <f>IF(and($AS$677&gt;0,Model!X$1&lt;='Assumptions (Wind)'!$V$13),PPMT('Assumptions (Wind)'!$V$10,Model!X1,'Assumptions (Wind)'!$V$13,'Assumptions (Wind)'!$V$8*Model!$AS$677*AVERAGE('Assumptions (Wind)'!$AP$2:$AQ$2)/10^9),0)</f>
        <v>-0.004719536189</v>
      </c>
      <c r="AU776" s="160">
        <f>IF(and($AS$677&gt;0,Model!Y$1&lt;='Assumptions (Wind)'!$V$13),PPMT('Assumptions (Wind)'!$V$10,Model!Y1,'Assumptions (Wind)'!$V$13,'Assumptions (Wind)'!$V$8*Model!$AS$677*AVERAGE('Assumptions (Wind)'!$AP$2:$AQ$2)/10^9),0)</f>
        <v>-0.005097099084</v>
      </c>
      <c r="AV776" s="160">
        <f>IF(and($AS$677&gt;0,Model!Z$1&lt;='Assumptions (Wind)'!$V$13),PPMT('Assumptions (Wind)'!$V$10,Model!Z1,'Assumptions (Wind)'!$V$13,'Assumptions (Wind)'!$V$8*Model!$AS$677*AVERAGE('Assumptions (Wind)'!$AP$2:$AQ$2)/10^9),0)</f>
        <v>-0.005504867011</v>
      </c>
      <c r="AW776" s="160">
        <f>IF(and($AS$677&gt;0,Model!AA$1&lt;='Assumptions (Wind)'!$V$13),PPMT('Assumptions (Wind)'!$V$10,Model!AA1,'Assumptions (Wind)'!$V$13,'Assumptions (Wind)'!$V$8*Model!$AS$677*AVERAGE('Assumptions (Wind)'!$AP$2:$AQ$2)/10^9),0)</f>
        <v>-0.005945256372</v>
      </c>
      <c r="AX776" s="160">
        <f>IF(and($AS$677&gt;0,Model!AB$1&lt;='Assumptions (Wind)'!$V$13),PPMT('Assumptions (Wind)'!$V$10,Model!AB1,'Assumptions (Wind)'!$V$13,'Assumptions (Wind)'!$V$8*Model!$AS$677*AVERAGE('Assumptions (Wind)'!$AP$2:$AQ$2)/10^9),0)</f>
        <v>-0.006420876882</v>
      </c>
      <c r="AY776" s="160">
        <f>IF(and($AS$677&gt;0,Model!AC$1&lt;='Assumptions (Wind)'!$V$13),PPMT('Assumptions (Wind)'!$V$10,Model!AC1,'Assumptions (Wind)'!$V$13,'Assumptions (Wind)'!$V$8*Model!$AS$677*AVERAGE('Assumptions (Wind)'!$AP$2:$AQ$2)/10^9),0)</f>
        <v>-0.006934547032</v>
      </c>
      <c r="AZ776" s="160">
        <f>IF(and($AS$677&gt;0,Model!AD$1&lt;='Assumptions (Wind)'!$V$13),PPMT('Assumptions (Wind)'!$V$10,Model!AD1,'Assumptions (Wind)'!$V$13,'Assumptions (Wind)'!$V$8*Model!$AS$677*AVERAGE('Assumptions (Wind)'!$AP$2:$AQ$2)/10^9),0)</f>
        <v>-0.007489310795</v>
      </c>
      <c r="BA776" s="160">
        <f>IF(and($AS$677&gt;0,Model!AE$1&lt;='Assumptions (Wind)'!$V$13),PPMT('Assumptions (Wind)'!$V$10,Model!AE1,'Assumptions (Wind)'!$V$13,'Assumptions (Wind)'!$V$8*Model!$AS$677*AVERAGE('Assumptions (Wind)'!$AP$2:$AQ$2)/10^9),0)</f>
        <v>-0.008088455659</v>
      </c>
      <c r="BB776" s="160">
        <f>IF(and($AS$677&gt;0,Model!AF$1&lt;='Assumptions (Wind)'!$V$13),PPMT('Assumptions (Wind)'!$V$10,Model!AF1,'Assumptions (Wind)'!$V$13,'Assumptions (Wind)'!$V$8*Model!$AS$677*AVERAGE('Assumptions (Wind)'!$AP$2:$AQ$2)/10^9),0)</f>
        <v>-0.008735532111</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-0.02268151369</v>
      </c>
      <c r="AU777" s="160">
        <f>IF(and($AT$677&gt;0,Model!X$1&lt;='Assumptions (Wind)'!$V$13),PPMT('Assumptions (Wind)'!$V$10,Model!X1,'Assumptions (Wind)'!$V$13,'Assumptions (Wind)'!$V$8*Model!$AT$677*AVERAGE('Assumptions (Wind)'!$AQ$2:$AR$2)/10^9),0)</f>
        <v>-0.02449603478</v>
      </c>
      <c r="AV777" s="160">
        <f>IF(and($AT$677&gt;0,Model!Y$1&lt;='Assumptions (Wind)'!$V$13),PPMT('Assumptions (Wind)'!$V$10,Model!Y1,'Assumptions (Wind)'!$V$13,'Assumptions (Wind)'!$V$8*Model!$AT$677*AVERAGE('Assumptions (Wind)'!$AQ$2:$AR$2)/10^9),0)</f>
        <v>-0.02645571757</v>
      </c>
      <c r="AW777" s="160">
        <f>IF(and($AT$677&gt;0,Model!Z$1&lt;='Assumptions (Wind)'!$V$13),PPMT('Assumptions (Wind)'!$V$10,Model!Z1,'Assumptions (Wind)'!$V$13,'Assumptions (Wind)'!$V$8*Model!$AT$677*AVERAGE('Assumptions (Wind)'!$AQ$2:$AR$2)/10^9),0)</f>
        <v>-0.02857217497</v>
      </c>
      <c r="AX777" s="160">
        <f>IF(and($AT$677&gt;0,Model!AA$1&lt;='Assumptions (Wind)'!$V$13),PPMT('Assumptions (Wind)'!$V$10,Model!AA1,'Assumptions (Wind)'!$V$13,'Assumptions (Wind)'!$V$8*Model!$AT$677*AVERAGE('Assumptions (Wind)'!$AQ$2:$AR$2)/10^9),0)</f>
        <v>-0.03085794897</v>
      </c>
      <c r="AY777" s="160">
        <f>IF(and($AT$677&gt;0,Model!AB$1&lt;='Assumptions (Wind)'!$V$13),PPMT('Assumptions (Wind)'!$V$10,Model!AB1,'Assumptions (Wind)'!$V$13,'Assumptions (Wind)'!$V$8*Model!$AT$677*AVERAGE('Assumptions (Wind)'!$AQ$2:$AR$2)/10^9),0)</f>
        <v>-0.03332658489</v>
      </c>
      <c r="AZ777" s="160">
        <f>IF(and($AT$677&gt;0,Model!AC$1&lt;='Assumptions (Wind)'!$V$13),PPMT('Assumptions (Wind)'!$V$10,Model!AC1,'Assumptions (Wind)'!$V$13,'Assumptions (Wind)'!$V$8*Model!$AT$677*AVERAGE('Assumptions (Wind)'!$AQ$2:$AR$2)/10^9),0)</f>
        <v>-0.03599271168</v>
      </c>
      <c r="BA777" s="160">
        <f>IF(and($AT$677&gt;0,Model!AD$1&lt;='Assumptions (Wind)'!$V$13),PPMT('Assumptions (Wind)'!$V$10,Model!AD1,'Assumptions (Wind)'!$V$13,'Assumptions (Wind)'!$V$8*Model!$AT$677*AVERAGE('Assumptions (Wind)'!$AQ$2:$AR$2)/10^9),0)</f>
        <v>-0.03887212861</v>
      </c>
      <c r="BB777" s="160">
        <f>IF(and($AT$677&gt;0,Model!AE$1&lt;='Assumptions (Wind)'!$V$13),PPMT('Assumptions (Wind)'!$V$10,Model!AE1,'Assumptions (Wind)'!$V$13,'Assumptions (Wind)'!$V$8*Model!$AT$677*AVERAGE('Assumptions (Wind)'!$AQ$2:$AR$2)/10^9),0)</f>
        <v>-0.0419818989</v>
      </c>
      <c r="BC777" s="160">
        <f>IF(and($AT$677&gt;0,Model!AF$1&lt;='Assumptions (Wind)'!$V$13),PPMT('Assumptions (Wind)'!$V$10,Model!AF1,'Assumptions (Wind)'!$V$13,'Assumptions (Wind)'!$V$8*Model!$AT$677*AVERAGE('Assumptions (Wind)'!$AQ$2:$AR$2)/10^9),0)</f>
        <v>-0.04534045081</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-0.005575113956</v>
      </c>
      <c r="AV778" s="160">
        <f>IF(and($AU$677&gt;0,Model!X$1&lt;='Assumptions (Wind)'!$V$13),PPMT('Assumptions (Wind)'!$V$10,Model!X1,'Assumptions (Wind)'!$V$13,'Assumptions (Wind)'!$V$8*Model!$AU$677*AVERAGE('Assumptions (Wind)'!$AR$2:$AS$2)/10^9),0)</f>
        <v>-0.006021123072</v>
      </c>
      <c r="AW778" s="160">
        <f>IF(and($AU$677&gt;0,Model!Y$1&lt;='Assumptions (Wind)'!$V$13),PPMT('Assumptions (Wind)'!$V$10,Model!Y1,'Assumptions (Wind)'!$V$13,'Assumptions (Wind)'!$V$8*Model!$AU$677*AVERAGE('Assumptions (Wind)'!$AR$2:$AS$2)/10^9),0)</f>
        <v>-0.006502812918</v>
      </c>
      <c r="AX778" s="160">
        <f>IF(and($AU$677&gt;0,Model!Z$1&lt;='Assumptions (Wind)'!$V$13),PPMT('Assumptions (Wind)'!$V$10,Model!Z1,'Assumptions (Wind)'!$V$13,'Assumptions (Wind)'!$V$8*Model!$AU$677*AVERAGE('Assumptions (Wind)'!$AR$2:$AS$2)/10^9),0)</f>
        <v>-0.007023037951</v>
      </c>
      <c r="AY778" s="160">
        <f>IF(and($AU$677&gt;0,Model!AA$1&lt;='Assumptions (Wind)'!$V$13),PPMT('Assumptions (Wind)'!$V$10,Model!AA1,'Assumptions (Wind)'!$V$13,'Assumptions (Wind)'!$V$8*Model!$AU$677*AVERAGE('Assumptions (Wind)'!$AR$2:$AS$2)/10^9),0)</f>
        <v>-0.007584880987</v>
      </c>
      <c r="AZ778" s="160">
        <f>IF(and($AU$677&gt;0,Model!AB$1&lt;='Assumptions (Wind)'!$V$13),PPMT('Assumptions (Wind)'!$V$10,Model!AB1,'Assumptions (Wind)'!$V$13,'Assumptions (Wind)'!$V$8*Model!$AU$677*AVERAGE('Assumptions (Wind)'!$AR$2:$AS$2)/10^9),0)</f>
        <v>-0.008191671466</v>
      </c>
      <c r="BA778" s="160">
        <f>IF(and($AU$677&gt;0,Model!AC$1&lt;='Assumptions (Wind)'!$V$13),PPMT('Assumptions (Wind)'!$V$10,Model!AC1,'Assumptions (Wind)'!$V$13,'Assumptions (Wind)'!$V$8*Model!$AU$677*AVERAGE('Assumptions (Wind)'!$AR$2:$AS$2)/10^9),0)</f>
        <v>-0.008847005183</v>
      </c>
      <c r="BB778" s="160">
        <f>IF(and($AU$677&gt;0,Model!AD$1&lt;='Assumptions (Wind)'!$V$13),PPMT('Assumptions (Wind)'!$V$10,Model!AD1,'Assumptions (Wind)'!$V$13,'Assumptions (Wind)'!$V$8*Model!$AU$677*AVERAGE('Assumptions (Wind)'!$AR$2:$AS$2)/10^9),0)</f>
        <v>-0.009554765598</v>
      </c>
      <c r="BC778" s="160">
        <f>IF(and($AU$677&gt;0,Model!AE$1&lt;='Assumptions (Wind)'!$V$13),PPMT('Assumptions (Wind)'!$V$10,Model!AE1,'Assumptions (Wind)'!$V$13,'Assumptions (Wind)'!$V$8*Model!$AU$677*AVERAGE('Assumptions (Wind)'!$AR$2:$AS$2)/10^9),0)</f>
        <v>-0.01031914685</v>
      </c>
      <c r="BD778" s="160">
        <f>IF(and($AU$677&gt;0,Model!AF$1&lt;='Assumptions (Wind)'!$V$13),PPMT('Assumptions (Wind)'!$V$10,Model!AF1,'Assumptions (Wind)'!$V$13,'Assumptions (Wind)'!$V$8*Model!$AU$677*AVERAGE('Assumptions (Wind)'!$AR$2:$AS$2)/10^9),0)</f>
        <v>-0.01114467859</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-0.05115288083</v>
      </c>
      <c r="AW779" s="160">
        <f>IF(and($AV$677&gt;0,Model!X$1&lt;='Assumptions (Wind)'!$V$13),PPMT('Assumptions (Wind)'!$V$10,Model!X1,'Assumptions (Wind)'!$V$13,'Assumptions (Wind)'!$V$8*Model!$AV$677*AVERAGE('Assumptions (Wind)'!$AS$2:$AT$2)/10^9),0)</f>
        <v>-0.0552451113</v>
      </c>
      <c r="AX779" s="160">
        <f>IF(and($AV$677&gt;0,Model!Y$1&lt;='Assumptions (Wind)'!$V$13),PPMT('Assumptions (Wind)'!$V$10,Model!Y1,'Assumptions (Wind)'!$V$13,'Assumptions (Wind)'!$V$8*Model!$AV$677*AVERAGE('Assumptions (Wind)'!$AS$2:$AT$2)/10^9),0)</f>
        <v>-0.0596647202</v>
      </c>
      <c r="AY779" s="160">
        <f>IF(and($AV$677&gt;0,Model!Z$1&lt;='Assumptions (Wind)'!$V$13),PPMT('Assumptions (Wind)'!$V$10,Model!Z1,'Assumptions (Wind)'!$V$13,'Assumptions (Wind)'!$V$8*Model!$AV$677*AVERAGE('Assumptions (Wind)'!$AS$2:$AT$2)/10^9),0)</f>
        <v>-0.06443789782</v>
      </c>
      <c r="AZ779" s="160">
        <f>IF(and($AV$677&gt;0,Model!AA$1&lt;='Assumptions (Wind)'!$V$13),PPMT('Assumptions (Wind)'!$V$10,Model!AA1,'Assumptions (Wind)'!$V$13,'Assumptions (Wind)'!$V$8*Model!$AV$677*AVERAGE('Assumptions (Wind)'!$AS$2:$AT$2)/10^9),0)</f>
        <v>-0.06959292964</v>
      </c>
      <c r="BA779" s="160">
        <f>IF(and($AV$677&gt;0,Model!AB$1&lt;='Assumptions (Wind)'!$V$13),PPMT('Assumptions (Wind)'!$V$10,Model!AB1,'Assumptions (Wind)'!$V$13,'Assumptions (Wind)'!$V$8*Model!$AV$677*AVERAGE('Assumptions (Wind)'!$AS$2:$AT$2)/10^9),0)</f>
        <v>-0.07516036401</v>
      </c>
      <c r="BB779" s="160">
        <f>IF(and($AV$677&gt;0,Model!AC$1&lt;='Assumptions (Wind)'!$V$13),PPMT('Assumptions (Wind)'!$V$10,Model!AC1,'Assumptions (Wind)'!$V$13,'Assumptions (Wind)'!$V$8*Model!$AV$677*AVERAGE('Assumptions (Wind)'!$AS$2:$AT$2)/10^9),0)</f>
        <v>-0.08117319313</v>
      </c>
      <c r="BC779" s="160">
        <f>IF(and($AV$677&gt;0,Model!AD$1&lt;='Assumptions (Wind)'!$V$13),PPMT('Assumptions (Wind)'!$V$10,Model!AD1,'Assumptions (Wind)'!$V$13,'Assumptions (Wind)'!$V$8*Model!$AV$677*AVERAGE('Assumptions (Wind)'!$AS$2:$AT$2)/10^9),0)</f>
        <v>-0.08766704858</v>
      </c>
      <c r="BD779" s="160">
        <f>IF(and($AV$677&gt;0,Model!AE$1&lt;='Assumptions (Wind)'!$V$13),PPMT('Assumptions (Wind)'!$V$10,Model!AE1,'Assumptions (Wind)'!$V$13,'Assumptions (Wind)'!$V$8*Model!$AV$677*AVERAGE('Assumptions (Wind)'!$AS$2:$AT$2)/10^9),0)</f>
        <v>-0.09468041247</v>
      </c>
      <c r="BE779" s="160">
        <f>IF(and($AV$677&gt;0,Model!AF$1&lt;='Assumptions (Wind)'!$V$13),PPMT('Assumptions (Wind)'!$V$10,Model!AF1,'Assumptions (Wind)'!$V$13,'Assumptions (Wind)'!$V$8*Model!$AV$677*AVERAGE('Assumptions (Wind)'!$AS$2:$AT$2)/10^9),0)</f>
        <v>-0.1022548455</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-0.005724718965</v>
      </c>
      <c r="AX780" s="160">
        <f>IF(and($AW$677&gt;0,Model!X$1&lt;='Assumptions (Wind)'!$V$13),PPMT('Assumptions (Wind)'!$V$10,Model!X1,'Assumptions (Wind)'!$V$13,'Assumptions (Wind)'!$V$8*Model!$AW$677*AVERAGE('Assumptions (Wind)'!$AT$2:$AU$2)/10^9),0)</f>
        <v>-0.006182696482</v>
      </c>
      <c r="AY780" s="160">
        <f>IF(and($AW$677&gt;0,Model!Y$1&lt;='Assumptions (Wind)'!$V$13),PPMT('Assumptions (Wind)'!$V$10,Model!Y1,'Assumptions (Wind)'!$V$13,'Assumptions (Wind)'!$V$8*Model!$AW$677*AVERAGE('Assumptions (Wind)'!$AT$2:$AU$2)/10^9),0)</f>
        <v>-0.006677312201</v>
      </c>
      <c r="AZ780" s="160">
        <f>IF(and($AW$677&gt;0,Model!Z$1&lt;='Assumptions (Wind)'!$V$13),PPMT('Assumptions (Wind)'!$V$10,Model!Z1,'Assumptions (Wind)'!$V$13,'Assumptions (Wind)'!$V$8*Model!$AW$677*AVERAGE('Assumptions (Wind)'!$AT$2:$AU$2)/10^9),0)</f>
        <v>-0.007211497177</v>
      </c>
      <c r="BA780" s="160">
        <f>IF(and($AW$677&gt;0,Model!AA$1&lt;='Assumptions (Wind)'!$V$13),PPMT('Assumptions (Wind)'!$V$10,Model!AA1,'Assumptions (Wind)'!$V$13,'Assumptions (Wind)'!$V$8*Model!$AW$677*AVERAGE('Assumptions (Wind)'!$AT$2:$AU$2)/10^9),0)</f>
        <v>-0.007788416951</v>
      </c>
      <c r="BB780" s="160">
        <f>IF(and($AW$677&gt;0,Model!AB$1&lt;='Assumptions (Wind)'!$V$13),PPMT('Assumptions (Wind)'!$V$10,Model!AB1,'Assumptions (Wind)'!$V$13,'Assumptions (Wind)'!$V$8*Model!$AW$677*AVERAGE('Assumptions (Wind)'!$AT$2:$AU$2)/10^9),0)</f>
        <v>-0.008411490307</v>
      </c>
      <c r="BC780" s="160">
        <f>IF(and($AW$677&gt;0,Model!AC$1&lt;='Assumptions (Wind)'!$V$13),PPMT('Assumptions (Wind)'!$V$10,Model!AC1,'Assumptions (Wind)'!$V$13,'Assumptions (Wind)'!$V$8*Model!$AW$677*AVERAGE('Assumptions (Wind)'!$AT$2:$AU$2)/10^9),0)</f>
        <v>-0.009084409532</v>
      </c>
      <c r="BD780" s="160">
        <f>IF(and($AW$677&gt;0,Model!AD$1&lt;='Assumptions (Wind)'!$V$13),PPMT('Assumptions (Wind)'!$V$10,Model!AD1,'Assumptions (Wind)'!$V$13,'Assumptions (Wind)'!$V$8*Model!$AW$677*AVERAGE('Assumptions (Wind)'!$AT$2:$AU$2)/10^9),0)</f>
        <v>-0.009811162294</v>
      </c>
      <c r="BE780" s="160">
        <f>IF(and($AW$677&gt;0,Model!AE$1&lt;='Assumptions (Wind)'!$V$13),PPMT('Assumptions (Wind)'!$V$10,Model!AE1,'Assumptions (Wind)'!$V$13,'Assumptions (Wind)'!$V$8*Model!$AW$677*AVERAGE('Assumptions (Wind)'!$AT$2:$AU$2)/10^9),0)</f>
        <v>-0.01059605528</v>
      </c>
      <c r="BF780" s="160">
        <f>IF(and($AW$677&gt;0,Model!AF$1&lt;='Assumptions (Wind)'!$V$13),PPMT('Assumptions (Wind)'!$V$10,Model!AF1,'Assumptions (Wind)'!$V$13,'Assumptions (Wind)'!$V$8*Model!$AW$677*AVERAGE('Assumptions (Wind)'!$AT$2:$AU$2)/10^9),0)</f>
        <v>-0.0114437397</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-0.001861181267</v>
      </c>
      <c r="AY781" s="160">
        <f>IF(and($AX$677&gt;0,Model!X$1&lt;='Assumptions (Wind)'!$V$13),PPMT('Assumptions (Wind)'!$V$10,Model!X1,'Assumptions (Wind)'!$V$13,'Assumptions (Wind)'!$V$8*Model!$AX$677*AVERAGE('Assumptions (Wind)'!$AU$2:$AV$2)/10^9),0)</f>
        <v>-0.002010075769</v>
      </c>
      <c r="AZ781" s="160">
        <f>IF(and($AX$677&gt;0,Model!Y$1&lt;='Assumptions (Wind)'!$V$13),PPMT('Assumptions (Wind)'!$V$10,Model!Y1,'Assumptions (Wind)'!$V$13,'Assumptions (Wind)'!$V$8*Model!$AX$677*AVERAGE('Assumptions (Wind)'!$AU$2:$AV$2)/10^9),0)</f>
        <v>-0.00217088183</v>
      </c>
      <c r="BA781" s="160">
        <f>IF(and($AX$677&gt;0,Model!Z$1&lt;='Assumptions (Wind)'!$V$13),PPMT('Assumptions (Wind)'!$V$10,Model!Z1,'Assumptions (Wind)'!$V$13,'Assumptions (Wind)'!$V$8*Model!$AX$677*AVERAGE('Assumptions (Wind)'!$AU$2:$AV$2)/10^9),0)</f>
        <v>-0.002344552376</v>
      </c>
      <c r="BB781" s="160">
        <f>IF(and($AX$677&gt;0,Model!AA$1&lt;='Assumptions (Wind)'!$V$13),PPMT('Assumptions (Wind)'!$V$10,Model!AA1,'Assumptions (Wind)'!$V$13,'Assumptions (Wind)'!$V$8*Model!$AX$677*AVERAGE('Assumptions (Wind)'!$AU$2:$AV$2)/10^9),0)</f>
        <v>-0.002532116567</v>
      </c>
      <c r="BC781" s="160">
        <f>IF(and($AX$677&gt;0,Model!AB$1&lt;='Assumptions (Wind)'!$V$13),PPMT('Assumptions (Wind)'!$V$10,Model!AB1,'Assumptions (Wind)'!$V$13,'Assumptions (Wind)'!$V$8*Model!$AX$677*AVERAGE('Assumptions (Wind)'!$AU$2:$AV$2)/10^9),0)</f>
        <v>-0.002734685892</v>
      </c>
      <c r="BD781" s="160">
        <f>IF(and($AX$677&gt;0,Model!AC$1&lt;='Assumptions (Wind)'!$V$13),PPMT('Assumptions (Wind)'!$V$10,Model!AC1,'Assumptions (Wind)'!$V$13,'Assumptions (Wind)'!$V$8*Model!$AX$677*AVERAGE('Assumptions (Wind)'!$AU$2:$AV$2)/10^9),0)</f>
        <v>-0.002953460763</v>
      </c>
      <c r="BE781" s="160">
        <f>IF(and($AX$677&gt;0,Model!AD$1&lt;='Assumptions (Wind)'!$V$13),PPMT('Assumptions (Wind)'!$V$10,Model!AD1,'Assumptions (Wind)'!$V$13,'Assumptions (Wind)'!$V$8*Model!$AX$677*AVERAGE('Assumptions (Wind)'!$AU$2:$AV$2)/10^9),0)</f>
        <v>-0.003189737624</v>
      </c>
      <c r="BF781" s="160">
        <f>IF(and($AX$677&gt;0,Model!AE$1&lt;='Assumptions (Wind)'!$V$13),PPMT('Assumptions (Wind)'!$V$10,Model!AE1,'Assumptions (Wind)'!$V$13,'Assumptions (Wind)'!$V$8*Model!$AX$677*AVERAGE('Assumptions (Wind)'!$AU$2:$AV$2)/10^9),0)</f>
        <v>-0.003444916634</v>
      </c>
      <c r="BG781" s="160">
        <f>IF(and($AX$677&gt;0,Model!AF$1&lt;='Assumptions (Wind)'!$V$13),PPMT('Assumptions (Wind)'!$V$10,Model!AF1,'Assumptions (Wind)'!$V$13,'Assumptions (Wind)'!$V$8*Model!$AX$677*AVERAGE('Assumptions (Wind)'!$AU$2:$AV$2)/10^9),0)</f>
        <v>-0.003720509965</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-0.001873947807</v>
      </c>
      <c r="AZ782" s="160">
        <f>IF(and($AY$677&gt;0,Model!X$1&lt;='Assumptions (Wind)'!$V$13),PPMT('Assumptions (Wind)'!$V$10,Model!X1,'Assumptions (Wind)'!$V$13,'Assumptions (Wind)'!$V$8*Model!$AY$677*AVERAGE('Assumptions (Wind)'!$AV$2:$AW$2)/10^9),0)</f>
        <v>-0.002023863631</v>
      </c>
      <c r="BA782" s="160">
        <f>IF(and($AY$677&gt;0,Model!Y$1&lt;='Assumptions (Wind)'!$V$13),PPMT('Assumptions (Wind)'!$V$10,Model!Y1,'Assumptions (Wind)'!$V$13,'Assumptions (Wind)'!$V$8*Model!$AY$677*AVERAGE('Assumptions (Wind)'!$AV$2:$AW$2)/10^9),0)</f>
        <v>-0.002185772722</v>
      </c>
      <c r="BB782" s="160">
        <f>IF(and($AY$677&gt;0,Model!Z$1&lt;='Assumptions (Wind)'!$V$13),PPMT('Assumptions (Wind)'!$V$10,Model!Z1,'Assumptions (Wind)'!$V$13,'Assumptions (Wind)'!$V$8*Model!$AY$677*AVERAGE('Assumptions (Wind)'!$AV$2:$AW$2)/10^9),0)</f>
        <v>-0.002360634539</v>
      </c>
      <c r="BC782" s="160">
        <f>IF(and($AY$677&gt;0,Model!AA$1&lt;='Assumptions (Wind)'!$V$13),PPMT('Assumptions (Wind)'!$V$10,Model!AA1,'Assumptions (Wind)'!$V$13,'Assumptions (Wind)'!$V$8*Model!$AY$677*AVERAGE('Assumptions (Wind)'!$AV$2:$AW$2)/10^9),0)</f>
        <v>-0.002549485303</v>
      </c>
      <c r="BD782" s="160">
        <f>IF(and($AY$677&gt;0,Model!AB$1&lt;='Assumptions (Wind)'!$V$13),PPMT('Assumptions (Wind)'!$V$10,Model!AB1,'Assumptions (Wind)'!$V$13,'Assumptions (Wind)'!$V$8*Model!$AY$677*AVERAGE('Assumptions (Wind)'!$AV$2:$AW$2)/10^9),0)</f>
        <v>-0.002753444127</v>
      </c>
      <c r="BE782" s="160">
        <f>IF(and($AY$677&gt;0,Model!AC$1&lt;='Assumptions (Wind)'!$V$13),PPMT('Assumptions (Wind)'!$V$10,Model!AC1,'Assumptions (Wind)'!$V$13,'Assumptions (Wind)'!$V$8*Model!$AY$677*AVERAGE('Assumptions (Wind)'!$AV$2:$AW$2)/10^9),0)</f>
        <v>-0.002973719657</v>
      </c>
      <c r="BF782" s="160">
        <f>IF(and($AY$677&gt;0,Model!AD$1&lt;='Assumptions (Wind)'!$V$13),PPMT('Assumptions (Wind)'!$V$10,Model!AD1,'Assumptions (Wind)'!$V$13,'Assumptions (Wind)'!$V$8*Model!$AY$677*AVERAGE('Assumptions (Wind)'!$AV$2:$AW$2)/10^9),0)</f>
        <v>-0.003211617229</v>
      </c>
      <c r="BG782" s="160">
        <f>IF(and($AY$677&gt;0,Model!AE$1&lt;='Assumptions (Wind)'!$V$13),PPMT('Assumptions (Wind)'!$V$10,Model!AE1,'Assumptions (Wind)'!$V$13,'Assumptions (Wind)'!$V$8*Model!$AY$677*AVERAGE('Assumptions (Wind)'!$AV$2:$AW$2)/10^9),0)</f>
        <v>-0.003468546608</v>
      </c>
      <c r="BH782" s="160">
        <f>IF(and($AY$677&gt;0,Model!AF$1&lt;='Assumptions (Wind)'!$V$13),PPMT('Assumptions (Wind)'!$V$10,Model!AF1,'Assumptions (Wind)'!$V$13,'Assumptions (Wind)'!$V$8*Model!$AY$677*AVERAGE('Assumptions (Wind)'!$AV$2:$AW$2)/10^9),0)</f>
        <v>-0.003746030336</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-0.003771248051</v>
      </c>
      <c r="BA783" s="160">
        <f>IF(and($AZ$677&gt;0,Model!X$1&lt;='Assumptions (Wind)'!$V$13),PPMT('Assumptions (Wind)'!$V$10,Model!X1,'Assumptions (Wind)'!$V$13,'Assumptions (Wind)'!$V$8*Model!$AZ$677*AVERAGE('Assumptions (Wind)'!$AW$2:$AX$2)/10^9),0)</f>
        <v>-0.004072947895</v>
      </c>
      <c r="BB783" s="160">
        <f>IF(and($AZ$677&gt;0,Model!Y$1&lt;='Assumptions (Wind)'!$V$13),PPMT('Assumptions (Wind)'!$V$10,Model!Y1,'Assumptions (Wind)'!$V$13,'Assumptions (Wind)'!$V$8*Model!$AZ$677*AVERAGE('Assumptions (Wind)'!$AW$2:$AX$2)/10^9),0)</f>
        <v>-0.004398783727</v>
      </c>
      <c r="BC783" s="160">
        <f>IF(and($AZ$677&gt;0,Model!Z$1&lt;='Assumptions (Wind)'!$V$13),PPMT('Assumptions (Wind)'!$V$10,Model!Z1,'Assumptions (Wind)'!$V$13,'Assumptions (Wind)'!$V$8*Model!$AZ$677*AVERAGE('Assumptions (Wind)'!$AW$2:$AX$2)/10^9),0)</f>
        <v>-0.004750686425</v>
      </c>
      <c r="BD783" s="160">
        <f>IF(and($AZ$677&gt;0,Model!AA$1&lt;='Assumptions (Wind)'!$V$13),PPMT('Assumptions (Wind)'!$V$10,Model!AA1,'Assumptions (Wind)'!$V$13,'Assumptions (Wind)'!$V$8*Model!$AZ$677*AVERAGE('Assumptions (Wind)'!$AW$2:$AX$2)/10^9),0)</f>
        <v>-0.005130741339</v>
      </c>
      <c r="BE783" s="160">
        <f>IF(and($AZ$677&gt;0,Model!AB$1&lt;='Assumptions (Wind)'!$V$13),PPMT('Assumptions (Wind)'!$V$10,Model!AB1,'Assumptions (Wind)'!$V$13,'Assumptions (Wind)'!$V$8*Model!$AZ$677*AVERAGE('Assumptions (Wind)'!$AW$2:$AX$2)/10^9),0)</f>
        <v>-0.005541200646</v>
      </c>
      <c r="BF783" s="160">
        <f>IF(and($AZ$677&gt;0,Model!AC$1&lt;='Assumptions (Wind)'!$V$13),PPMT('Assumptions (Wind)'!$V$10,Model!AC1,'Assumptions (Wind)'!$V$13,'Assumptions (Wind)'!$V$8*Model!$AZ$677*AVERAGE('Assumptions (Wind)'!$AW$2:$AX$2)/10^9),0)</f>
        <v>-0.005984496698</v>
      </c>
      <c r="BG783" s="160">
        <f>IF(and($AZ$677&gt;0,Model!AD$1&lt;='Assumptions (Wind)'!$V$13),PPMT('Assumptions (Wind)'!$V$10,Model!AD1,'Assumptions (Wind)'!$V$13,'Assumptions (Wind)'!$V$8*Model!$AZ$677*AVERAGE('Assumptions (Wind)'!$AW$2:$AX$2)/10^9),0)</f>
        <v>-0.006463256433</v>
      </c>
      <c r="BH783" s="160">
        <f>IF(and($AZ$677&gt;0,Model!AE$1&lt;='Assumptions (Wind)'!$V$13),PPMT('Assumptions (Wind)'!$V$10,Model!AE1,'Assumptions (Wind)'!$V$13,'Assumptions (Wind)'!$V$8*Model!$AZ$677*AVERAGE('Assumptions (Wind)'!$AW$2:$AX$2)/10^9),0)</f>
        <v>-0.006980316948</v>
      </c>
      <c r="BI783" s="160">
        <f>IF(and($AZ$677&gt;0,Model!AF$1&lt;='Assumptions (Wind)'!$V$13),PPMT('Assumptions (Wind)'!$V$10,Model!AF1,'Assumptions (Wind)'!$V$13,'Assumptions (Wind)'!$V$8*Model!$AZ$677*AVERAGE('Assumptions (Wind)'!$AW$2:$AX$2)/10^9),0)</f>
        <v>-0.007538742304</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-0.003794085204</v>
      </c>
      <c r="BB784" s="160">
        <f>IF(and($BA$677&gt;0,Model!X$1&lt;='Assumptions (Wind)'!$V$13),PPMT('Assumptions (Wind)'!$V$10,Model!X1,'Assumptions (Wind)'!$V$13,'Assumptions (Wind)'!$V$8*Model!$BA$677*AVERAGE('Assumptions (Wind)'!$AX$2:$AY$2)/10^9),0)</f>
        <v>-0.00409761202</v>
      </c>
      <c r="BC784" s="160">
        <f>IF(and($BA$677&gt;0,Model!Y$1&lt;='Assumptions (Wind)'!$V$13),PPMT('Assumptions (Wind)'!$V$10,Model!Y1,'Assumptions (Wind)'!$V$13,'Assumptions (Wind)'!$V$8*Model!$BA$677*AVERAGE('Assumptions (Wind)'!$AX$2:$AY$2)/10^9),0)</f>
        <v>-0.004425420982</v>
      </c>
      <c r="BD784" s="160">
        <f>IF(and($BA$677&gt;0,Model!Z$1&lt;='Assumptions (Wind)'!$V$13),PPMT('Assumptions (Wind)'!$V$10,Model!Z1,'Assumptions (Wind)'!$V$13,'Assumptions (Wind)'!$V$8*Model!$BA$677*AVERAGE('Assumptions (Wind)'!$AX$2:$AY$2)/10^9),0)</f>
        <v>-0.00477945466</v>
      </c>
      <c r="BE784" s="160">
        <f>IF(and($BA$677&gt;0,Model!AA$1&lt;='Assumptions (Wind)'!$V$13),PPMT('Assumptions (Wind)'!$V$10,Model!AA1,'Assumptions (Wind)'!$V$13,'Assumptions (Wind)'!$V$8*Model!$BA$677*AVERAGE('Assumptions (Wind)'!$AX$2:$AY$2)/10^9),0)</f>
        <v>-0.005161811033</v>
      </c>
      <c r="BF784" s="160">
        <f>IF(and($BA$677&gt;0,Model!AB$1&lt;='Assumptions (Wind)'!$V$13),PPMT('Assumptions (Wind)'!$V$10,Model!AB1,'Assumptions (Wind)'!$V$13,'Assumptions (Wind)'!$V$8*Model!$BA$677*AVERAGE('Assumptions (Wind)'!$AX$2:$AY$2)/10^9),0)</f>
        <v>-0.005574755916</v>
      </c>
      <c r="BG784" s="160">
        <f>IF(and($BA$677&gt;0,Model!AC$1&lt;='Assumptions (Wind)'!$V$13),PPMT('Assumptions (Wind)'!$V$10,Model!AC1,'Assumptions (Wind)'!$V$13,'Assumptions (Wind)'!$V$8*Model!$BA$677*AVERAGE('Assumptions (Wind)'!$AX$2:$AY$2)/10^9),0)</f>
        <v>-0.006020736389</v>
      </c>
      <c r="BH784" s="160">
        <f>IF(and($BA$677&gt;0,Model!AD$1&lt;='Assumptions (Wind)'!$V$13),PPMT('Assumptions (Wind)'!$V$10,Model!AD1,'Assumptions (Wind)'!$V$13,'Assumptions (Wind)'!$V$8*Model!$BA$677*AVERAGE('Assumptions (Wind)'!$AX$2:$AY$2)/10^9),0)</f>
        <v>-0.0065023953</v>
      </c>
      <c r="BI784" s="160">
        <f>IF(and($BA$677&gt;0,Model!AE$1&lt;='Assumptions (Wind)'!$V$13),PPMT('Assumptions (Wind)'!$V$10,Model!AE1,'Assumptions (Wind)'!$V$13,'Assumptions (Wind)'!$V$8*Model!$BA$677*AVERAGE('Assumptions (Wind)'!$AX$2:$AY$2)/10^9),0)</f>
        <v>-0.007022586924</v>
      </c>
      <c r="BJ784" s="160">
        <f>IF(and($BA$677&gt;0,Model!AF$1&lt;='Assumptions (Wind)'!$V$13),PPMT('Assumptions (Wind)'!$V$10,Model!AF1,'Assumptions (Wind)'!$V$13,'Assumptions (Wind)'!$V$8*Model!$BA$677*AVERAGE('Assumptions (Wind)'!$AX$2:$AY$2)/10^9),0)</f>
        <v>-0.007584393878</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v>
      </c>
      <c r="E785" s="177">
        <f t="array" ref="E785">SUM(IF(ISERROR(E786:E836),"",E786:E836))</f>
        <v>0</v>
      </c>
      <c r="F785" s="177">
        <f t="array" ref="F785">SUM(IF(ISERROR(F786:F836),"",F786:F836))</f>
        <v>-0.01110984149</v>
      </c>
      <c r="G785" s="177">
        <f t="array" ref="G785">SUM(IF(ISERROR(G786:G836),"",G786:G836))</f>
        <v>-0.01373716428</v>
      </c>
      <c r="H785" s="177">
        <f t="array" ref="H785">SUM(IF(ISERROR(H786:H836),"",H786:H836))</f>
        <v>-0.0200870241</v>
      </c>
      <c r="I785" s="177">
        <f t="array" ref="I785">SUM(IF(ISERROR(I786:I836),"",I786:I836))</f>
        <v>-0.02355090048</v>
      </c>
      <c r="J785" s="177">
        <f t="array" ref="J785">SUM(IF(ISERROR(J786:J836),"",J786:J836))</f>
        <v>-0.02140527327</v>
      </c>
      <c r="K785" s="177">
        <f t="array" ref="K785">SUM(IF(ISERROR(K786:K836),"",K786:K836))</f>
        <v>-0.01920263909</v>
      </c>
      <c r="L785" s="177">
        <f t="array" ref="L785">SUM(IF(ISERROR(L786:L836),"",L786:L836))</f>
        <v>-0.03083353825</v>
      </c>
      <c r="M785" s="177">
        <f t="array" ref="M785">SUM(IF(ISERROR(M786:M836),"",M786:M836))</f>
        <v>-0.04341222303</v>
      </c>
      <c r="N785" s="177">
        <f t="array" ref="N785">SUM(IF(ISERROR(N786:N836),"",N786:N836))</f>
        <v>-0.04448883125</v>
      </c>
      <c r="O785" s="177">
        <f t="array" ref="O785">SUM(IF(ISERROR(O786:O836),"",O786:O836))</f>
        <v>-0.05142356606</v>
      </c>
      <c r="P785" s="177">
        <f t="array" ref="P785">SUM(IF(ISERROR(P786:P836),"",P786:P836))</f>
        <v>-0.04411889381</v>
      </c>
      <c r="Q785" s="177">
        <f t="array" ref="Q785">SUM(IF(ISERROR(Q786:Q836),"",Q786:Q836))</f>
        <v>-0.04104056912</v>
      </c>
      <c r="R785" s="177">
        <f t="array" ref="R785">SUM(IF(ISERROR(R786:R836),"",R786:R836))</f>
        <v>-0.05867501182</v>
      </c>
      <c r="S785" s="177">
        <f t="array" ref="S785">SUM(IF(ISERROR(S786:S836),"",S786:S836))</f>
        <v>-0.05515588795</v>
      </c>
      <c r="T785" s="177">
        <f t="array" ref="T785">SUM(IF(ISERROR(T786:T836),"",T786:T836))</f>
        <v>-0.09830489762</v>
      </c>
      <c r="U785" s="177">
        <f t="array" ref="U785">SUM(IF(ISERROR(U786:U836),"",U786:U836))</f>
        <v>-0.09053814829</v>
      </c>
      <c r="V785" s="177">
        <f t="array" ref="V785">SUM(IF(ISERROR(V786:V836),"",V786:V836))</f>
        <v>-0.07759426086</v>
      </c>
      <c r="W785" s="177">
        <f t="array" ref="W785">SUM(IF(ISERROR(W786:W836),"",W786:W836))</f>
        <v>-0.06572235886</v>
      </c>
      <c r="X785" s="177">
        <f t="array" ref="X785">SUM(IF(ISERROR(X786:X836),"",X786:X836))</f>
        <v>-0.05735768175</v>
      </c>
      <c r="Y785" s="177">
        <f t="array" ref="Y785">SUM(IF(ISERROR(Y786:Y836),"",Y786:Y836))</f>
        <v>-0.04893918403</v>
      </c>
      <c r="Z785" s="177">
        <f t="array" ref="Z785">SUM(IF(ISERROR(Z786:Z836),"",Z786:Z836))</f>
        <v>-0.04145699785</v>
      </c>
      <c r="AA785" s="177">
        <f t="array" ref="AA785">SUM(IF(ISERROR(AA786:AA836),"",AA786:AA836))</f>
        <v>-0.03306716192</v>
      </c>
      <c r="AB785" s="177">
        <f t="array" ref="AB785">SUM(IF(ISERROR(AB786:AB836),"",AB786:AB836))</f>
        <v>-0.02416666222</v>
      </c>
      <c r="AC785" s="177">
        <f t="array" ref="AC785">SUM(IF(ISERROR(AC786:AC836),"",AC786:AC836))</f>
        <v>-0.01783244477</v>
      </c>
      <c r="AD785" s="177">
        <f t="array" ref="AD785">SUM(IF(ISERROR(AD786:AD836),"",AD786:AD836))</f>
        <v>-0.01132669599</v>
      </c>
      <c r="AE785" s="177">
        <f t="array" ref="AE785">SUM(IF(ISERROR(AE786:AE836),"",AE786:AE836))</f>
        <v>-0.0115027972</v>
      </c>
      <c r="AF785" s="177">
        <f t="array" ref="AF785">SUM(IF(ISERROR(AF786:AF836),"",AF786:AF836))</f>
        <v>-0.01197707926</v>
      </c>
      <c r="AG785" s="177">
        <f t="array" ref="AG785">SUM(IF(ISERROR(AG786:AG836),"",AG786:AG836))</f>
        <v>-0.01218053714</v>
      </c>
      <c r="AH785" s="177">
        <f t="array" ref="AH785">SUM(IF(ISERROR(AH786:AH836),"",AH786:AH836))</f>
        <v>-0.02831002957</v>
      </c>
      <c r="AI785" s="177">
        <f t="array" ref="AI785">SUM(IF(ISERROR(AI786:AI836),"",AI786:AI836))</f>
        <v>-0.03184596887</v>
      </c>
      <c r="AJ785" s="177">
        <f t="array" ref="AJ785">SUM(IF(ISERROR(AJ786:AJ836),"",AJ786:AJ836))</f>
        <v>-0.04140493265</v>
      </c>
      <c r="AK785" s="177">
        <f t="array" ref="AK785">SUM(IF(ISERROR(AK786:AK836),"",AK786:AK836))</f>
        <v>-0.04617917688</v>
      </c>
      <c r="AL785" s="177">
        <f t="array" ref="AL785">SUM(IF(ISERROR(AL786:AL836),"",AL786:AL836))</f>
        <v>-0.04305587634</v>
      </c>
      <c r="AM785" s="177">
        <f t="array" ref="AM785">SUM(IF(ISERROR(AM786:AM836),"",AM786:AM836))</f>
        <v>-0.03982803303</v>
      </c>
      <c r="AN785" s="177">
        <f t="array" ref="AN785">SUM(IF(ISERROR(AN786:AN836),"",AN786:AN836))</f>
        <v>-0.04964885464</v>
      </c>
      <c r="AO785" s="177">
        <f t="array" ref="AO785">SUM(IF(ISERROR(AO786:AO836),"",AO786:AO836))</f>
        <v>-0.05876026849</v>
      </c>
      <c r="AP785" s="177">
        <f t="array" ref="AP785">SUM(IF(ISERROR(AP786:AP836),"",AP786:AP836))</f>
        <v>-0.05768065309</v>
      </c>
      <c r="AQ785" s="177">
        <f t="array" ref="AQ785">SUM(IF(ISERROR(AQ786:AQ836),"",AQ786:AQ836))</f>
        <v>-0.06138592997</v>
      </c>
      <c r="AR785" s="177">
        <f t="array" ref="AR785">SUM(IF(ISERROR(AR786:AR836),"",AR786:AR836))</f>
        <v>-0.05311708461</v>
      </c>
      <c r="AS785" s="177">
        <f t="array" ref="AS785">SUM(IF(ISERROR(AS786:AS836),"",AS786:AS836))</f>
        <v>-0.04958144432</v>
      </c>
      <c r="AT785" s="177">
        <f t="array" ref="AT785">SUM(IF(ISERROR(AT786:AT836),"",AT786:AT836))</f>
        <v>-0.06722112863</v>
      </c>
      <c r="AU785" s="177">
        <f t="array" ref="AU785">SUM(IF(ISERROR(AU786:AU836),"",AU786:AU836))</f>
        <v>-0.06447881058</v>
      </c>
      <c r="AV785" s="177">
        <f t="array" ref="AV785">SUM(IF(ISERROR(AV786:AV836),"",AV786:AV836))</f>
        <v>-0.1147432246</v>
      </c>
      <c r="AW785" s="177">
        <f t="array" ref="AW785">SUM(IF(ISERROR(AW786:AW836),"",AW786:AW836))</f>
        <v>-0.1078391316</v>
      </c>
      <c r="AX785" s="177">
        <f t="array" ref="AX785">SUM(IF(ISERROR(AX786:AX836),"",AX786:AX836))</f>
        <v>-0.09523017016</v>
      </c>
      <c r="AY785" s="177">
        <f t="array" ref="AY785">SUM(IF(ISERROR(AY786:AY836),"",AY786:AY836))</f>
        <v>-0.08360514237</v>
      </c>
      <c r="AZ785" s="177">
        <f t="array" ref="AZ785">SUM(IF(ISERROR(AZ786:AZ836),"",AZ786:AZ836))</f>
        <v>-0.07529931009</v>
      </c>
      <c r="BA785" s="177">
        <f t="array" ref="BA785">SUM(IF(ISERROR(BA786:BA836),"",BA786:BA836))</f>
        <v>-0.06676081567</v>
      </c>
      <c r="BB785" s="177">
        <f t="array" ref="BB785">SUM(IF(ISERROR(BB786:BB836),"",BB786:BB836))</f>
        <v>-0.05438361012</v>
      </c>
      <c r="BC785" s="177">
        <f t="array" ref="BC785">SUM(IF(ISERROR(BC786:BC836),"",BC786:BC836))</f>
        <v>-0.04132392797</v>
      </c>
      <c r="BD785" s="177">
        <f t="array" ref="BD785">SUM(IF(ISERROR(BD786:BD836),"",BD786:BD836))</f>
        <v>-0.02797422122</v>
      </c>
      <c r="BE785" s="177">
        <f t="array" ref="BE785">SUM(IF(ISERROR(BE786:BE836),"",BE786:BE836))</f>
        <v>-0.01747395288</v>
      </c>
      <c r="BF785" s="177">
        <f t="array" ref="BF785">SUM(IF(ISERROR(BF786:BF836),"",BF786:BF836))</f>
        <v>-0.007096563301</v>
      </c>
      <c r="BG785" s="177">
        <f t="array" ref="BG785">SUM(IF(ISERROR(BG786:BG836),"",BG786:BG836))</f>
        <v>-0.004723801207</v>
      </c>
      <c r="BH785" s="177">
        <f t="array" ref="BH785">SUM(IF(ISERROR(BH786:BH836),"",BH786:BH836))</f>
        <v>-0.003149957255</v>
      </c>
      <c r="BI785" s="177">
        <f t="array" ref="BI785">SUM(IF(ISERROR(BI786:BI836),"",BI786:BI836))</f>
        <v>-0.001771657848</v>
      </c>
      <c r="BJ785" s="177">
        <f t="array" ref="BJ785">SUM(IF(ISERROR(BJ786:BJ836),"",BJ786:BJ836))</f>
        <v>-0.0006067515102</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-0.01110984149</v>
      </c>
      <c r="G789" s="160">
        <f>IF($F$677&gt;0,IPMT('Assumptions (Wind)'!$V$10,Model!X$1,'Assumptions (Wind)'!$V$13,'Assumptions (Wind)'!$V$8*Model!$F$677*AVERAGE('Assumptions (Wind)'!$C$2:$D$2)/10^9),0)</f>
        <v>-0.01034293481</v>
      </c>
      <c r="H789" s="160">
        <f>IF($F$677&gt;0,IPMT('Assumptions (Wind)'!$V$10,Model!Y$1,'Assumptions (Wind)'!$V$13,'Assumptions (Wind)'!$V$8*Model!$F$677*AVERAGE('Assumptions (Wind)'!$C$2:$D$2)/10^9),0)</f>
        <v>-0.009514675602</v>
      </c>
      <c r="I789" s="160">
        <f>IF($F$677&gt;0,IPMT('Assumptions (Wind)'!$V$10,Model!Z$1,'Assumptions (Wind)'!$V$13,'Assumptions (Wind)'!$V$8*Model!$F$677*AVERAGE('Assumptions (Wind)'!$C$2:$D$2)/10^9),0)</f>
        <v>-0.008620155653</v>
      </c>
      <c r="J789" s="160">
        <f>IF($F$677&gt;0,IPMT('Assumptions (Wind)'!$V$10,Model!AA$1,'Assumptions (Wind)'!$V$13,'Assumptions (Wind)'!$V$8*Model!$F$677*AVERAGE('Assumptions (Wind)'!$C$2:$D$2)/10^9),0)</f>
        <v>-0.007654074109</v>
      </c>
      <c r="K789" s="160">
        <f>IF($F$677&gt;0,IPMT('Assumptions (Wind)'!$V$10,Model!AB$1,'Assumptions (Wind)'!$V$13,'Assumptions (Wind)'!$V$8*Model!$F$677*AVERAGE('Assumptions (Wind)'!$C$2:$D$2)/10^9),0)</f>
        <v>-0.00661070604</v>
      </c>
      <c r="L789" s="160">
        <f>IF($F$677&gt;0,IPMT('Assumptions (Wind)'!$V$10,Model!AC$1,'Assumptions (Wind)'!$V$13,'Assumptions (Wind)'!$V$8*Model!$F$677*AVERAGE('Assumptions (Wind)'!$C$2:$D$2)/10^9),0)</f>
        <v>-0.005483868527</v>
      </c>
      <c r="M789" s="160">
        <f>IF($F$677&gt;0,IPMT('Assumptions (Wind)'!$V$10,Model!AD$1,'Assumptions (Wind)'!$V$13,'Assumptions (Wind)'!$V$8*Model!$F$677*AVERAGE('Assumptions (Wind)'!$C$2:$D$2)/10^9),0)</f>
        <v>-0.004266884012</v>
      </c>
      <c r="N789" s="160">
        <f>IF($F$677&gt;0,IPMT('Assumptions (Wind)'!$V$10,Model!AE$1,'Assumptions (Wind)'!$V$13,'Assumptions (Wind)'!$V$8*Model!$F$677*AVERAGE('Assumptions (Wind)'!$C$2:$D$2)/10^9),0)</f>
        <v>-0.002952540735</v>
      </c>
      <c r="O789" s="160">
        <f>IF($F$677&gt;0,IPMT('Assumptions (Wind)'!$V$10,Model!AF$1,'Assumptions (Wind)'!$V$13,'Assumptions (Wind)'!$V$8*Model!$F$677*AVERAGE('Assumptions (Wind)'!$C$2:$D$2)/10^9),0)</f>
        <v>-0.001533049997</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-0.003394229463</v>
      </c>
      <c r="H790" s="160">
        <f>IF($G$677&gt;0,IPMT('Assumptions (Wind)'!$V$10,Model!X$1,'Assumptions (Wind)'!$V$13,'Assumptions (Wind)'!$V$8*Model!$G$677*AVERAGE('Assumptions (Wind)'!$D$2:$E$2)/10^9),0)</f>
        <v>-0.003159927539</v>
      </c>
      <c r="I790" s="160">
        <f>IF($G$677&gt;0,IPMT('Assumptions (Wind)'!$V$10,Model!Y$1,'Assumptions (Wind)'!$V$13,'Assumptions (Wind)'!$V$8*Model!$G$677*AVERAGE('Assumptions (Wind)'!$D$2:$E$2)/10^9),0)</f>
        <v>-0.00290688146</v>
      </c>
      <c r="J790" s="160">
        <f>IF($G$677&gt;0,IPMT('Assumptions (Wind)'!$V$10,Model!Z$1,'Assumptions (Wind)'!$V$13,'Assumptions (Wind)'!$V$8*Model!$G$677*AVERAGE('Assumptions (Wind)'!$D$2:$E$2)/10^9),0)</f>
        <v>-0.002633591696</v>
      </c>
      <c r="K790" s="160">
        <f>IF($G$677&gt;0,IPMT('Assumptions (Wind)'!$V$10,Model!AA$1,'Assumptions (Wind)'!$V$13,'Assumptions (Wind)'!$V$8*Model!$G$677*AVERAGE('Assumptions (Wind)'!$D$2:$E$2)/10^9),0)</f>
        <v>-0.00233843875</v>
      </c>
      <c r="L790" s="160">
        <f>IF($G$677&gt;0,IPMT('Assumptions (Wind)'!$V$10,Model!AB$1,'Assumptions (Wind)'!$V$13,'Assumptions (Wind)'!$V$8*Model!$G$677*AVERAGE('Assumptions (Wind)'!$D$2:$E$2)/10^9),0)</f>
        <v>-0.002019673569</v>
      </c>
      <c r="M790" s="160">
        <f>IF($G$677&gt;0,IPMT('Assumptions (Wind)'!$V$10,Model!AC$1,'Assumptions (Wind)'!$V$13,'Assumptions (Wind)'!$V$8*Model!$G$677*AVERAGE('Assumptions (Wind)'!$D$2:$E$2)/10^9),0)</f>
        <v>-0.001675407173</v>
      </c>
      <c r="N790" s="160">
        <f>IF($G$677&gt;0,IPMT('Assumptions (Wind)'!$V$10,Model!AD$1,'Assumptions (Wind)'!$V$13,'Assumptions (Wind)'!$V$8*Model!$G$677*AVERAGE('Assumptions (Wind)'!$D$2:$E$2)/10^9),0)</f>
        <v>-0.001303599465</v>
      </c>
      <c r="O790" s="160">
        <f>IF($G$677&gt;0,IPMT('Assumptions (Wind)'!$V$10,Model!AE$1,'Assumptions (Wind)'!$V$13,'Assumptions (Wind)'!$V$8*Model!$G$677*AVERAGE('Assumptions (Wind)'!$D$2:$E$2)/10^9),0)</f>
        <v>-0.000902047141</v>
      </c>
      <c r="P790" s="160">
        <f>IF($G$677&gt;0,IPMT('Assumptions (Wind)'!$V$10,Model!AF$1,'Assumptions (Wind)'!$V$13,'Assumptions (Wind)'!$V$8*Model!$G$677*AVERAGE('Assumptions (Wind)'!$D$2:$E$2)/10^9),0)</f>
        <v>-0.0004683706309</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-0.007412420954</v>
      </c>
      <c r="I791" s="160">
        <f>IF($H$677&gt;0,IPMT('Assumptions (Wind)'!$V$10,Model!X$1,'Assumptions (Wind)'!$V$13,'Assumptions (Wind)'!$V$8*Model!$H$677*AVERAGE('Assumptions (Wind)'!$E$2:$F$2)/10^9),0)</f>
        <v>-0.006900745326</v>
      </c>
      <c r="J791" s="160">
        <f>IF($H$677&gt;0,IPMT('Assumptions (Wind)'!$V$10,Model!Y$1,'Assumptions (Wind)'!$V$13,'Assumptions (Wind)'!$V$8*Model!$H$677*AVERAGE('Assumptions (Wind)'!$E$2:$F$2)/10^9),0)</f>
        <v>-0.006348135647</v>
      </c>
      <c r="K791" s="160">
        <f>IF($H$677&gt;0,IPMT('Assumptions (Wind)'!$V$10,Model!Z$1,'Assumptions (Wind)'!$V$13,'Assumptions (Wind)'!$V$8*Model!$H$677*AVERAGE('Assumptions (Wind)'!$E$2:$F$2)/10^9),0)</f>
        <v>-0.005751317194</v>
      </c>
      <c r="L791" s="160">
        <f>IF($H$677&gt;0,IPMT('Assumptions (Wind)'!$V$10,Model!AA$1,'Assumptions (Wind)'!$V$13,'Assumptions (Wind)'!$V$8*Model!$H$677*AVERAGE('Assumptions (Wind)'!$E$2:$F$2)/10^9),0)</f>
        <v>-0.005106753265</v>
      </c>
      <c r="M791" s="160">
        <f>IF($H$677&gt;0,IPMT('Assumptions (Wind)'!$V$10,Model!AB$1,'Assumptions (Wind)'!$V$13,'Assumptions (Wind)'!$V$8*Model!$H$677*AVERAGE('Assumptions (Wind)'!$E$2:$F$2)/10^9),0)</f>
        <v>-0.004410624221</v>
      </c>
      <c r="N791" s="160">
        <f>IF($H$677&gt;0,IPMT('Assumptions (Wind)'!$V$10,Model!AC$1,'Assumptions (Wind)'!$V$13,'Assumptions (Wind)'!$V$8*Model!$H$677*AVERAGE('Assumptions (Wind)'!$E$2:$F$2)/10^9),0)</f>
        <v>-0.003658804854</v>
      </c>
      <c r="O791" s="160">
        <f>IF($H$677&gt;0,IPMT('Assumptions (Wind)'!$V$10,Model!AD$1,'Assumptions (Wind)'!$V$13,'Assumptions (Wind)'!$V$8*Model!$H$677*AVERAGE('Assumptions (Wind)'!$E$2:$F$2)/10^9),0)</f>
        <v>-0.002846839937</v>
      </c>
      <c r="P791" s="160">
        <f>IF($H$677&gt;0,IPMT('Assumptions (Wind)'!$V$10,Model!AE$1,'Assumptions (Wind)'!$V$13,'Assumptions (Wind)'!$V$8*Model!$H$677*AVERAGE('Assumptions (Wind)'!$E$2:$F$2)/10^9),0)</f>
        <v>-0.001969917828</v>
      </c>
      <c r="Q791" s="160">
        <f>IF($H$677&gt;0,IPMT('Assumptions (Wind)'!$V$10,Model!AF$1,'Assumptions (Wind)'!$V$13,'Assumptions (Wind)'!$V$8*Model!$H$677*AVERAGE('Assumptions (Wind)'!$E$2:$F$2)/10^9),0)</f>
        <v>-0.001022841949</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-0.00512311804</v>
      </c>
      <c r="J792" s="160">
        <f>IF($I$677&gt;0,IPMT('Assumptions (Wind)'!$V$10,Model!X$1,'Assumptions (Wind)'!$V$13,'Assumptions (Wind)'!$V$8*Model!$I$677*AVERAGE('Assumptions (Wind)'!$F$2:$G$2)/10^9),0)</f>
        <v>-0.004769471822</v>
      </c>
      <c r="K792" s="160">
        <f>IF($I$677&gt;0,IPMT('Assumptions (Wind)'!$V$10,Model!Y$1,'Assumptions (Wind)'!$V$13,'Assumptions (Wind)'!$V$8*Model!$I$677*AVERAGE('Assumptions (Wind)'!$F$2:$G$2)/10^9),0)</f>
        <v>-0.004387533905</v>
      </c>
      <c r="L792" s="160">
        <f>IF($I$677&gt;0,IPMT('Assumptions (Wind)'!$V$10,Model!Z$1,'Assumptions (Wind)'!$V$13,'Assumptions (Wind)'!$V$8*Model!$I$677*AVERAGE('Assumptions (Wind)'!$F$2:$G$2)/10^9),0)</f>
        <v>-0.003975040956</v>
      </c>
      <c r="M792" s="160">
        <f>IF($I$677&gt;0,IPMT('Assumptions (Wind)'!$V$10,Model!AA$1,'Assumptions (Wind)'!$V$13,'Assumptions (Wind)'!$V$8*Model!$I$677*AVERAGE('Assumptions (Wind)'!$F$2:$G$2)/10^9),0)</f>
        <v>-0.00352954857</v>
      </c>
      <c r="N792" s="160">
        <f>IF($I$677&gt;0,IPMT('Assumptions (Wind)'!$V$10,Model!AB$1,'Assumptions (Wind)'!$V$13,'Assumptions (Wind)'!$V$8*Model!$I$677*AVERAGE('Assumptions (Wind)'!$F$2:$G$2)/10^9),0)</f>
        <v>-0.003048416793</v>
      </c>
      <c r="O792" s="160">
        <f>IF($I$677&gt;0,IPMT('Assumptions (Wind)'!$V$10,Model!AC$1,'Assumptions (Wind)'!$V$13,'Assumptions (Wind)'!$V$8*Model!$I$677*AVERAGE('Assumptions (Wind)'!$F$2:$G$2)/10^9),0)</f>
        <v>-0.002528794475</v>
      </c>
      <c r="P792" s="160">
        <f>IF($I$677&gt;0,IPMT('Assumptions (Wind)'!$V$10,Model!AD$1,'Assumptions (Wind)'!$V$13,'Assumptions (Wind)'!$V$8*Model!$I$677*AVERAGE('Assumptions (Wind)'!$F$2:$G$2)/10^9),0)</f>
        <v>-0.001967602371</v>
      </c>
      <c r="Q792" s="160">
        <f>IF($I$677&gt;0,IPMT('Assumptions (Wind)'!$V$10,Model!AE$1,'Assumptions (Wind)'!$V$13,'Assumptions (Wind)'!$V$8*Model!$I$677*AVERAGE('Assumptions (Wind)'!$F$2:$G$2)/10^9),0)</f>
        <v>-0.001361514898</v>
      </c>
      <c r="R792" s="160">
        <f>IF($I$677&gt;0,IPMT('Assumptions (Wind)'!$V$10,Model!AF$1,'Assumptions (Wind)'!$V$13,'Assumptions (Wind)'!$V$8*Model!$I$677*AVERAGE('Assumptions (Wind)'!$F$2:$G$2)/10^9),0)</f>
        <v>-0.0007069404279</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v>
      </c>
      <c r="K793" s="160">
        <f>IF($J$677&gt;0,IPMT('Assumptions (Wind)'!$V$10,Model!X$1,'Assumptions (Wind)'!$V$13,'Assumptions (Wind)'!$V$8*Model!$J$677*AVERAGE('Assumptions (Wind)'!$G$2:$H$2)/10^9),0)</f>
        <v>0</v>
      </c>
      <c r="L793" s="160">
        <f>IF($J$677&gt;0,IPMT('Assumptions (Wind)'!$V$10,Model!Y$1,'Assumptions (Wind)'!$V$13,'Assumptions (Wind)'!$V$8*Model!$J$677*AVERAGE('Assumptions (Wind)'!$G$2:$H$2)/10^9),0)</f>
        <v>0</v>
      </c>
      <c r="M793" s="160">
        <f>IF($J$677&gt;0,IPMT('Assumptions (Wind)'!$V$10,Model!Z$1,'Assumptions (Wind)'!$V$13,'Assumptions (Wind)'!$V$8*Model!$J$677*AVERAGE('Assumptions (Wind)'!$G$2:$H$2)/10^9),0)</f>
        <v>0</v>
      </c>
      <c r="N793" s="160">
        <f>IF($J$677&gt;0,IPMT('Assumptions (Wind)'!$V$10,Model!AA$1,'Assumptions (Wind)'!$V$13,'Assumptions (Wind)'!$V$8*Model!$J$677*AVERAGE('Assumptions (Wind)'!$G$2:$H$2)/10^9),0)</f>
        <v>0</v>
      </c>
      <c r="O793" s="160">
        <f>IF($J$677&gt;0,IPMT('Assumptions (Wind)'!$V$10,Model!AB$1,'Assumptions (Wind)'!$V$13,'Assumptions (Wind)'!$V$8*Model!$J$677*AVERAGE('Assumptions (Wind)'!$G$2:$H$2)/10^9),0)</f>
        <v>0</v>
      </c>
      <c r="P793" s="160">
        <f>IF($J$677&gt;0,IPMT('Assumptions (Wind)'!$V$10,Model!AC$1,'Assumptions (Wind)'!$V$13,'Assumptions (Wind)'!$V$8*Model!$J$677*AVERAGE('Assumptions (Wind)'!$G$2:$H$2)/10^9),0)</f>
        <v>0</v>
      </c>
      <c r="Q793" s="160">
        <f>IF($J$677&gt;0,IPMT('Assumptions (Wind)'!$V$10,Model!AD$1,'Assumptions (Wind)'!$V$13,'Assumptions (Wind)'!$V$8*Model!$J$677*AVERAGE('Assumptions (Wind)'!$G$2:$H$2)/10^9),0)</f>
        <v>0</v>
      </c>
      <c r="R793" s="160">
        <f>IF($J$677&gt;0,IPMT('Assumptions (Wind)'!$V$10,Model!AE$1,'Assumptions (Wind)'!$V$13,'Assumptions (Wind)'!$V$8*Model!$J$677*AVERAGE('Assumptions (Wind)'!$G$2:$H$2)/10^9),0)</f>
        <v>0</v>
      </c>
      <c r="S793" s="160">
        <f>IF($J$677&gt;0,IPMT('Assumptions (Wind)'!$V$10,Model!AF$1,'Assumptions (Wind)'!$V$13,'Assumptions (Wind)'!$V$8*Model!$J$677*AVERAGE('Assumptions (Wind)'!$G$2:$H$2)/10^9),0)</f>
        <v>0</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-0.0001146431959</v>
      </c>
      <c r="L794" s="160">
        <f>IF($K$677&gt;0,IPMT('Assumptions (Wind)'!$V$10,Model!X$1,'Assumptions (Wind)'!$V$13,'Assumptions (Wind)'!$V$8*Model!$K$677*AVERAGE('Assumptions (Wind)'!$H$2:$I$2)/10^9),0)</f>
        <v>-0.0001067294347</v>
      </c>
      <c r="M794" s="160">
        <f>IF($K$677&gt;0,IPMT('Assumptions (Wind)'!$V$10,Model!Y$1,'Assumptions (Wind)'!$V$13,'Assumptions (Wind)'!$V$8*Model!$K$677*AVERAGE('Assumptions (Wind)'!$H$2:$I$2)/10^9),0)</f>
        <v>-0.00009818257259</v>
      </c>
      <c r="N794" s="160">
        <f>IF($K$677&gt;0,IPMT('Assumptions (Wind)'!$V$10,Model!Z$1,'Assumptions (Wind)'!$V$13,'Assumptions (Wind)'!$V$8*Model!$K$677*AVERAGE('Assumptions (Wind)'!$H$2:$I$2)/10^9),0)</f>
        <v>-0.00008895196153</v>
      </c>
      <c r="O794" s="160">
        <f>IF($K$677&gt;0,IPMT('Assumptions (Wind)'!$V$10,Model!AA$1,'Assumptions (Wind)'!$V$13,'Assumptions (Wind)'!$V$8*Model!$K$677*AVERAGE('Assumptions (Wind)'!$H$2:$I$2)/10^9),0)</f>
        <v>-0.00007898290159</v>
      </c>
      <c r="P794" s="160">
        <f>IF($K$677&gt;0,IPMT('Assumptions (Wind)'!$V$10,Model!AB$1,'Assumptions (Wind)'!$V$13,'Assumptions (Wind)'!$V$8*Model!$K$677*AVERAGE('Assumptions (Wind)'!$H$2:$I$2)/10^9),0)</f>
        <v>-0.00006821631685</v>
      </c>
      <c r="Q794" s="160">
        <f>IF($K$677&gt;0,IPMT('Assumptions (Wind)'!$V$10,Model!AC$1,'Assumptions (Wind)'!$V$13,'Assumptions (Wind)'!$V$8*Model!$K$677*AVERAGE('Assumptions (Wind)'!$H$2:$I$2)/10^9),0)</f>
        <v>-0.00005658840534</v>
      </c>
      <c r="R794" s="160">
        <f>IF($K$677&gt;0,IPMT('Assumptions (Wind)'!$V$10,Model!AD$1,'Assumptions (Wind)'!$V$13,'Assumptions (Wind)'!$V$8*Model!$K$677*AVERAGE('Assumptions (Wind)'!$H$2:$I$2)/10^9),0)</f>
        <v>-0.0000440302609</v>
      </c>
      <c r="S794" s="160">
        <f>IF($K$677&gt;0,IPMT('Assumptions (Wind)'!$V$10,Model!AE$1,'Assumptions (Wind)'!$V$13,'Assumptions (Wind)'!$V$8*Model!$K$677*AVERAGE('Assumptions (Wind)'!$H$2:$I$2)/10^9),0)</f>
        <v>-0.00003046746491</v>
      </c>
      <c r="T794" s="160">
        <f>IF($K$677&gt;0,IPMT('Assumptions (Wind)'!$V$10,Model!AF$1,'Assumptions (Wind)'!$V$13,'Assumptions (Wind)'!$V$8*Model!$K$677*AVERAGE('Assumptions (Wind)'!$H$2:$I$2)/10^9),0)</f>
        <v>-0.00001581964524</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-0.0141414725</v>
      </c>
      <c r="M795" s="160">
        <f>IF($L$677&gt;0,IPMT('Assumptions (Wind)'!$V$10,Model!X$1,'Assumptions (Wind)'!$V$13,'Assumptions (Wind)'!$V$8*Model!$L$677*AVERAGE('Assumptions (Wind)'!$I$2:$J$2)/10^9),0)</f>
        <v>-0.01316529389</v>
      </c>
      <c r="N795" s="160">
        <f>IF($L$677&gt;0,IPMT('Assumptions (Wind)'!$V$10,Model!Y$1,'Assumptions (Wind)'!$V$13,'Assumptions (Wind)'!$V$8*Model!$L$677*AVERAGE('Assumptions (Wind)'!$I$2:$J$2)/10^9),0)</f>
        <v>-0.01211102098</v>
      </c>
      <c r="O795" s="160">
        <f>IF($L$677&gt;0,IPMT('Assumptions (Wind)'!$V$10,Model!Z$1,'Assumptions (Wind)'!$V$13,'Assumptions (Wind)'!$V$8*Model!$L$677*AVERAGE('Assumptions (Wind)'!$I$2:$J$2)/10^9),0)</f>
        <v>-0.01097240624</v>
      </c>
      <c r="P795" s="160">
        <f>IF($L$677&gt;0,IPMT('Assumptions (Wind)'!$V$10,Model!AA$1,'Assumptions (Wind)'!$V$13,'Assumptions (Wind)'!$V$8*Model!$L$677*AVERAGE('Assumptions (Wind)'!$I$2:$J$2)/10^9),0)</f>
        <v>-0.009742702326</v>
      </c>
      <c r="Q795" s="160">
        <f>IF($L$677&gt;0,IPMT('Assumptions (Wind)'!$V$10,Model!AB$1,'Assumptions (Wind)'!$V$13,'Assumptions (Wind)'!$V$8*Model!$L$677*AVERAGE('Assumptions (Wind)'!$I$2:$J$2)/10^9),0)</f>
        <v>-0.008414622095</v>
      </c>
      <c r="R795" s="160">
        <f>IF($L$677&gt;0,IPMT('Assumptions (Wind)'!$V$10,Model!AC$1,'Assumptions (Wind)'!$V$13,'Assumptions (Wind)'!$V$8*Model!$L$677*AVERAGE('Assumptions (Wind)'!$I$2:$J$2)/10^9),0)</f>
        <v>-0.006980295446</v>
      </c>
      <c r="S795" s="160">
        <f>IF($L$677&gt;0,IPMT('Assumptions (Wind)'!$V$10,Model!AD$1,'Assumptions (Wind)'!$V$13,'Assumptions (Wind)'!$V$8*Model!$L$677*AVERAGE('Assumptions (Wind)'!$I$2:$J$2)/10^9),0)</f>
        <v>-0.005431222666</v>
      </c>
      <c r="T795" s="160">
        <f>IF($L$677&gt;0,IPMT('Assumptions (Wind)'!$V$10,Model!AE$1,'Assumptions (Wind)'!$V$13,'Assumptions (Wind)'!$V$8*Model!$L$677*AVERAGE('Assumptions (Wind)'!$I$2:$J$2)/10^9),0)</f>
        <v>-0.003758224062</v>
      </c>
      <c r="U795" s="160">
        <f>IF($L$677&gt;0,IPMT('Assumptions (Wind)'!$V$10,Model!AF$1,'Assumptions (Wind)'!$V$13,'Assumptions (Wind)'!$V$8*Model!$L$677*AVERAGE('Assumptions (Wind)'!$I$2:$J$2)/10^9),0)</f>
        <v>-0.001951385571</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-0.01626628259</v>
      </c>
      <c r="N796" s="160">
        <f>IF($M$677&gt;0,IPMT('Assumptions (Wind)'!$V$10,Model!X$1,'Assumptions (Wind)'!$V$13,'Assumptions (Wind)'!$V$8*Model!$M$677*AVERAGE('Assumptions (Wind)'!$J$2:$K$2)/10^9),0)</f>
        <v>-0.01514342942</v>
      </c>
      <c r="O796" s="160">
        <f>IF($M$677&gt;0,IPMT('Assumptions (Wind)'!$V$10,Model!Y$1,'Assumptions (Wind)'!$V$13,'Assumptions (Wind)'!$V$8*Model!$M$677*AVERAGE('Assumptions (Wind)'!$J$2:$K$2)/10^9),0)</f>
        <v>-0.013930748</v>
      </c>
      <c r="P796" s="160">
        <f>IF($M$677&gt;0,IPMT('Assumptions (Wind)'!$V$10,Model!Z$1,'Assumptions (Wind)'!$V$13,'Assumptions (Wind)'!$V$8*Model!$M$677*AVERAGE('Assumptions (Wind)'!$J$2:$K$2)/10^9),0)</f>
        <v>-0.01262105206</v>
      </c>
      <c r="Q796" s="160">
        <f>IF($M$677&gt;0,IPMT('Assumptions (Wind)'!$V$10,Model!AA$1,'Assumptions (Wind)'!$V$13,'Assumptions (Wind)'!$V$8*Model!$M$677*AVERAGE('Assumptions (Wind)'!$J$2:$K$2)/10^9),0)</f>
        <v>-0.01120658045</v>
      </c>
      <c r="R796" s="160">
        <f>IF($M$677&gt;0,IPMT('Assumptions (Wind)'!$V$10,Model!AB$1,'Assumptions (Wind)'!$V$13,'Assumptions (Wind)'!$V$8*Model!$M$677*AVERAGE('Assumptions (Wind)'!$J$2:$K$2)/10^9),0)</f>
        <v>-0.009678951104</v>
      </c>
      <c r="S796" s="160">
        <f>IF($M$677&gt;0,IPMT('Assumptions (Wind)'!$V$10,Model!AC$1,'Assumptions (Wind)'!$V$13,'Assumptions (Wind)'!$V$8*Model!$M$677*AVERAGE('Assumptions (Wind)'!$J$2:$K$2)/10^9),0)</f>
        <v>-0.008029111415</v>
      </c>
      <c r="T796" s="160">
        <f>IF($M$677&gt;0,IPMT('Assumptions (Wind)'!$V$10,Model!AD$1,'Assumptions (Wind)'!$V$13,'Assumptions (Wind)'!$V$8*Model!$M$677*AVERAGE('Assumptions (Wind)'!$J$2:$K$2)/10^9),0)</f>
        <v>-0.006247284551</v>
      </c>
      <c r="U796" s="160">
        <f>IF($M$677&gt;0,IPMT('Assumptions (Wind)'!$V$10,Model!AE$1,'Assumptions (Wind)'!$V$13,'Assumptions (Wind)'!$V$8*Model!$M$677*AVERAGE('Assumptions (Wind)'!$J$2:$K$2)/10^9),0)</f>
        <v>-0.004322911537</v>
      </c>
      <c r="V796" s="160">
        <f>IF($M$677&gt;0,IPMT('Assumptions (Wind)'!$V$10,Model!AF$1,'Assumptions (Wind)'!$V$13,'Assumptions (Wind)'!$V$8*Model!$M$677*AVERAGE('Assumptions (Wind)'!$J$2:$K$2)/10^9),0)</f>
        <v>-0.002244588683</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-0.006182067038</v>
      </c>
      <c r="O797" s="177">
        <f>IF($N$677&gt;0,IPMT('Assumptions (Wind)'!$V$10,Model!X$1,'Assumptions (Wind)'!$V$13,'Assumptions (Wind)'!$V$8*Model!$N$677*AVERAGE('Assumptions (Wind)'!$K$2:$L$2)/10^9),0)</f>
        <v>-0.005755322111</v>
      </c>
      <c r="P797" s="177">
        <f>IF($N$677&gt;0,IPMT('Assumptions (Wind)'!$V$10,Model!Y$1,'Assumptions (Wind)'!$V$13,'Assumptions (Wind)'!$V$8*Model!$N$677*AVERAGE('Assumptions (Wind)'!$K$2:$L$2)/10^9),0)</f>
        <v>-0.00529443759</v>
      </c>
      <c r="Q797" s="177">
        <f>IF($N$677&gt;0,IPMT('Assumptions (Wind)'!$V$10,Model!Z$1,'Assumptions (Wind)'!$V$13,'Assumptions (Wind)'!$V$8*Model!$N$677*AVERAGE('Assumptions (Wind)'!$K$2:$L$2)/10^9),0)</f>
        <v>-0.004796682308</v>
      </c>
      <c r="R797" s="177">
        <f>IF($N$677&gt;0,IPMT('Assumptions (Wind)'!$V$10,Model!AA$1,'Assumptions (Wind)'!$V$13,'Assumptions (Wind)'!$V$8*Model!$N$677*AVERAGE('Assumptions (Wind)'!$K$2:$L$2)/10^9),0)</f>
        <v>-0.004259106603</v>
      </c>
      <c r="S797" s="177">
        <f>IF($N$677&gt;0,IPMT('Assumptions (Wind)'!$V$10,Model!AB$1,'Assumptions (Wind)'!$V$13,'Assumptions (Wind)'!$V$8*Model!$N$677*AVERAGE('Assumptions (Wind)'!$K$2:$L$2)/10^9),0)</f>
        <v>-0.003678524841</v>
      </c>
      <c r="T797" s="177">
        <f>IF($N$677&gt;0,IPMT('Assumptions (Wind)'!$V$10,Model!AC$1,'Assumptions (Wind)'!$V$13,'Assumptions (Wind)'!$V$8*Model!$N$677*AVERAGE('Assumptions (Wind)'!$K$2:$L$2)/10^9),0)</f>
        <v>-0.003051496539</v>
      </c>
      <c r="U797" s="177">
        <f>IF($N$677&gt;0,IPMT('Assumptions (Wind)'!$V$10,Model!AD$1,'Assumptions (Wind)'!$V$13,'Assumptions (Wind)'!$V$8*Model!$N$677*AVERAGE('Assumptions (Wind)'!$K$2:$L$2)/10^9),0)</f>
        <v>-0.002374305972</v>
      </c>
      <c r="V797" s="177">
        <f>IF($N$677&gt;0,IPMT('Assumptions (Wind)'!$V$10,Model!AE$1,'Assumptions (Wind)'!$V$13,'Assumptions (Wind)'!$V$8*Model!$N$677*AVERAGE('Assumptions (Wind)'!$K$2:$L$2)/10^9),0)</f>
        <v>-0.00164294016</v>
      </c>
      <c r="W797" s="177">
        <f>IF($N$677&gt;0,IPMT('Assumptions (Wind)'!$V$10,Model!AF$1,'Assumptions (Wind)'!$V$13,'Assumptions (Wind)'!$V$8*Model!$N$677*AVERAGE('Assumptions (Wind)'!$K$2:$L$2)/10^9),0)</f>
        <v>-0.0008530650831</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-0.01287537526</v>
      </c>
      <c r="P798" s="160">
        <f>IF($O$677&gt;0,IPMT('Assumptions (Wind)'!$V$10,Model!X$1,'Assumptions (Wind)'!$V$13,'Assumptions (Wind)'!$V$8*Model!$O$677*AVERAGE('Assumptions (Wind)'!$L$2:$M$2)/10^9),0)</f>
        <v>-0.01198659468</v>
      </c>
      <c r="Q798" s="160">
        <f>IF($O$677&gt;0,IPMT('Assumptions (Wind)'!$V$10,Model!Y$1,'Assumptions (Wind)'!$V$13,'Assumptions (Wind)'!$V$8*Model!$O$677*AVERAGE('Assumptions (Wind)'!$L$2:$M$2)/10^9),0)</f>
        <v>-0.01102671167</v>
      </c>
      <c r="R798" s="160">
        <f>IF($O$677&gt;0,IPMT('Assumptions (Wind)'!$V$10,Model!Z$1,'Assumptions (Wind)'!$V$13,'Assumptions (Wind)'!$V$8*Model!$O$677*AVERAGE('Assumptions (Wind)'!$L$2:$M$2)/10^9),0)</f>
        <v>-0.009990038011</v>
      </c>
      <c r="S798" s="160">
        <f>IF($O$677&gt;0,IPMT('Assumptions (Wind)'!$V$10,Model!AA$1,'Assumptions (Wind)'!$V$13,'Assumptions (Wind)'!$V$8*Model!$O$677*AVERAGE('Assumptions (Wind)'!$L$2:$M$2)/10^9),0)</f>
        <v>-0.008870430461</v>
      </c>
      <c r="T798" s="160">
        <f>IF($O$677&gt;0,IPMT('Assumptions (Wind)'!$V$10,Model!AB$1,'Assumptions (Wind)'!$V$13,'Assumptions (Wind)'!$V$8*Model!$O$677*AVERAGE('Assumptions (Wind)'!$L$2:$M$2)/10^9),0)</f>
        <v>-0.007661254306</v>
      </c>
      <c r="U798" s="160">
        <f>IF($O$677&gt;0,IPMT('Assumptions (Wind)'!$V$10,Model!AC$1,'Assumptions (Wind)'!$V$13,'Assumptions (Wind)'!$V$8*Model!$O$677*AVERAGE('Assumptions (Wind)'!$L$2:$M$2)/10^9),0)</f>
        <v>-0.00635534406</v>
      </c>
      <c r="V798" s="160">
        <f>IF($O$677&gt;0,IPMT('Assumptions (Wind)'!$V$10,Model!AD$1,'Assumptions (Wind)'!$V$13,'Assumptions (Wind)'!$V$8*Model!$O$677*AVERAGE('Assumptions (Wind)'!$L$2:$M$2)/10^9),0)</f>
        <v>-0.004944960993</v>
      </c>
      <c r="W798" s="160">
        <f>IF($O$677&gt;0,IPMT('Assumptions (Wind)'!$V$10,Model!AE$1,'Assumptions (Wind)'!$V$13,'Assumptions (Wind)'!$V$8*Model!$O$677*AVERAGE('Assumptions (Wind)'!$L$2:$M$2)/10^9),0)</f>
        <v>-0.003421747282</v>
      </c>
      <c r="X798" s="160">
        <f>IF($O$677&gt;0,IPMT('Assumptions (Wind)'!$V$10,Model!AF$1,'Assumptions (Wind)'!$V$13,'Assumptions (Wind)'!$V$8*Model!$O$677*AVERAGE('Assumptions (Wind)'!$L$2:$M$2)/10^9),0)</f>
        <v>-0.001776676473</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-0.003155027349</v>
      </c>
      <c r="R800" s="160">
        <f>IF($Q$677&gt;0,IPMT('Assumptions (Wind)'!$V$10,Model!X$1,'Assumptions (Wind)'!$V$13,'Assumptions (Wind)'!$V$8*Model!$Q$677*AVERAGE('Assumptions (Wind)'!$N$2:$O$2)/10^9),0)</f>
        <v>-0.002937237424</v>
      </c>
      <c r="S800" s="160">
        <f>IF($Q$677&gt;0,IPMT('Assumptions (Wind)'!$V$10,Model!Y$1,'Assumptions (Wind)'!$V$13,'Assumptions (Wind)'!$V$8*Model!$Q$677*AVERAGE('Assumptions (Wind)'!$N$2:$O$2)/10^9),0)</f>
        <v>-0.002702024305</v>
      </c>
      <c r="T800" s="160">
        <f>IF($Q$677&gt;0,IPMT('Assumptions (Wind)'!$V$10,Model!Z$1,'Assumptions (Wind)'!$V$13,'Assumptions (Wind)'!$V$8*Model!$Q$677*AVERAGE('Assumptions (Wind)'!$N$2:$O$2)/10^9),0)</f>
        <v>-0.002447994137</v>
      </c>
      <c r="U800" s="160">
        <f>IF($Q$677&gt;0,IPMT('Assumptions (Wind)'!$V$10,Model!AA$1,'Assumptions (Wind)'!$V$13,'Assumptions (Wind)'!$V$8*Model!$Q$677*AVERAGE('Assumptions (Wind)'!$N$2:$O$2)/10^9),0)</f>
        <v>-0.002173641555</v>
      </c>
      <c r="V800" s="160">
        <f>IF($Q$677&gt;0,IPMT('Assumptions (Wind)'!$V$10,Model!AB$1,'Assumptions (Wind)'!$V$13,'Assumptions (Wind)'!$V$8*Model!$Q$677*AVERAGE('Assumptions (Wind)'!$N$2:$O$2)/10^9),0)</f>
        <v>-0.001877340767</v>
      </c>
      <c r="W800" s="160">
        <f>IF($Q$677&gt;0,IPMT('Assumptions (Wind)'!$V$10,Model!AC$1,'Assumptions (Wind)'!$V$13,'Assumptions (Wind)'!$V$8*Model!$Q$677*AVERAGE('Assumptions (Wind)'!$N$2:$O$2)/10^9),0)</f>
        <v>-0.001557335916</v>
      </c>
      <c r="X800" s="160">
        <f>IF($Q$677&gt;0,IPMT('Assumptions (Wind)'!$V$10,Model!AD$1,'Assumptions (Wind)'!$V$13,'Assumptions (Wind)'!$V$8*Model!$Q$677*AVERAGE('Assumptions (Wind)'!$N$2:$O$2)/10^9),0)</f>
        <v>-0.001211730677</v>
      </c>
      <c r="Y800" s="160">
        <f>IF($Q$677&gt;0,IPMT('Assumptions (Wind)'!$V$10,Model!AE$1,'Assumptions (Wind)'!$V$13,'Assumptions (Wind)'!$V$8*Model!$Q$677*AVERAGE('Assumptions (Wind)'!$N$2:$O$2)/10^9),0)</f>
        <v>-0.0008384770183</v>
      </c>
      <c r="Z800" s="160">
        <f>IF($Q$677&gt;0,IPMT('Assumptions (Wind)'!$V$10,Model!AF$1,'Assumptions (Wind)'!$V$13,'Assumptions (Wind)'!$V$8*Model!$Q$677*AVERAGE('Assumptions (Wind)'!$N$2:$O$2)/10^9),0)</f>
        <v>-0.0004353630672</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-0.02407841255</v>
      </c>
      <c r="S801" s="177">
        <f>IF($R$677&gt;0,IPMT('Assumptions (Wind)'!$V$10,Model!X$1,'Assumptions (Wind)'!$V$13,'Assumptions (Wind)'!$V$8*Model!$R$677*AVERAGE('Assumptions (Wind)'!$O$2:$P$2)/10^9),0)</f>
        <v>-0.02241629204</v>
      </c>
      <c r="T801" s="177">
        <f>IF($R$677&gt;0,IPMT('Assumptions (Wind)'!$V$10,Model!Y$1,'Assumptions (Wind)'!$V$13,'Assumptions (Wind)'!$V$8*Model!$R$677*AVERAGE('Assumptions (Wind)'!$O$2:$P$2)/10^9),0)</f>
        <v>-0.02062120189</v>
      </c>
      <c r="U801" s="177">
        <f>IF($R$677&gt;0,IPMT('Assumptions (Wind)'!$V$10,Model!Z$1,'Assumptions (Wind)'!$V$13,'Assumptions (Wind)'!$V$8*Model!$R$677*AVERAGE('Assumptions (Wind)'!$O$2:$P$2)/10^9),0)</f>
        <v>-0.01868250453</v>
      </c>
      <c r="V801" s="177">
        <f>IF($R$677&gt;0,IPMT('Assumptions (Wind)'!$V$10,Model!AA$1,'Assumptions (Wind)'!$V$13,'Assumptions (Wind)'!$V$8*Model!$R$677*AVERAGE('Assumptions (Wind)'!$O$2:$P$2)/10^9),0)</f>
        <v>-0.01658871138</v>
      </c>
      <c r="W801" s="177">
        <f>IF($R$677&gt;0,IPMT('Assumptions (Wind)'!$V$10,Model!AB$1,'Assumptions (Wind)'!$V$13,'Assumptions (Wind)'!$V$8*Model!$R$677*AVERAGE('Assumptions (Wind)'!$O$2:$P$2)/10^9),0)</f>
        <v>-0.01432741479</v>
      </c>
      <c r="X801" s="177">
        <f>IF($R$677&gt;0,IPMT('Assumptions (Wind)'!$V$10,Model!AC$1,'Assumptions (Wind)'!$V$13,'Assumptions (Wind)'!$V$8*Model!$R$677*AVERAGE('Assumptions (Wind)'!$O$2:$P$2)/10^9),0)</f>
        <v>-0.01188521446</v>
      </c>
      <c r="Y801" s="177">
        <f>IF($R$677&gt;0,IPMT('Assumptions (Wind)'!$V$10,Model!AD$1,'Assumptions (Wind)'!$V$13,'Assumptions (Wind)'!$V$8*Model!$R$677*AVERAGE('Assumptions (Wind)'!$O$2:$P$2)/10^9),0)</f>
        <v>-0.009247638104</v>
      </c>
      <c r="Z801" s="177">
        <f>IF($R$677&gt;0,IPMT('Assumptions (Wind)'!$V$10,Model!AE$1,'Assumptions (Wind)'!$V$13,'Assumptions (Wind)'!$V$8*Model!$R$677*AVERAGE('Assumptions (Wind)'!$O$2:$P$2)/10^9),0)</f>
        <v>-0.006399055642</v>
      </c>
      <c r="AA801" s="177">
        <f>IF($R$677&gt;0,IPMT('Assumptions (Wind)'!$V$10,Model!AF$1,'Assumptions (Wind)'!$V$13,'Assumptions (Wind)'!$V$8*Model!$R$677*AVERAGE('Assumptions (Wind)'!$O$2:$P$2)/10^9),0)</f>
        <v>-0.003322586584</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-0.003997814758</v>
      </c>
      <c r="T802" s="160">
        <f>IF($S$677&gt;0,IPMT('Assumptions (Wind)'!$V$10,Model!X$1,'Assumptions (Wind)'!$V$13,'Assumptions (Wind)'!$V$8*Model!$S$677*AVERAGE('Assumptions (Wind)'!$P$2:$Q$2)/10^9),0)</f>
        <v>-0.003721847649</v>
      </c>
      <c r="U802" s="160">
        <f>IF($S$677&gt;0,IPMT('Assumptions (Wind)'!$V$10,Model!Y$1,'Assumptions (Wind)'!$V$13,'Assumptions (Wind)'!$V$8*Model!$S$677*AVERAGE('Assumptions (Wind)'!$P$2:$Q$2)/10^9),0)</f>
        <v>-0.003423803172</v>
      </c>
      <c r="V802" s="160">
        <f>IF($S$677&gt;0,IPMT('Assumptions (Wind)'!$V$10,Model!Z$1,'Assumptions (Wind)'!$V$13,'Assumptions (Wind)'!$V$8*Model!$S$677*AVERAGE('Assumptions (Wind)'!$P$2:$Q$2)/10^9),0)</f>
        <v>-0.003101915137</v>
      </c>
      <c r="W802" s="160">
        <f>IF($S$677&gt;0,IPMT('Assumptions (Wind)'!$V$10,Model!AA$1,'Assumptions (Wind)'!$V$13,'Assumptions (Wind)'!$V$8*Model!$S$677*AVERAGE('Assumptions (Wind)'!$P$2:$Q$2)/10^9),0)</f>
        <v>-0.002754276058</v>
      </c>
      <c r="X802" s="160">
        <f>IF($S$677&gt;0,IPMT('Assumptions (Wind)'!$V$10,Model!AB$1,'Assumptions (Wind)'!$V$13,'Assumptions (Wind)'!$V$8*Model!$S$677*AVERAGE('Assumptions (Wind)'!$P$2:$Q$2)/10^9),0)</f>
        <v>-0.002378825854</v>
      </c>
      <c r="Y802" s="160">
        <f>IF($S$677&gt;0,IPMT('Assumptions (Wind)'!$V$10,Model!AC$1,'Assumptions (Wind)'!$V$13,'Assumptions (Wind)'!$V$8*Model!$S$677*AVERAGE('Assumptions (Wind)'!$P$2:$Q$2)/10^9),0)</f>
        <v>-0.001973339632</v>
      </c>
      <c r="Z802" s="160">
        <f>IF($S$677&gt;0,IPMT('Assumptions (Wind)'!$V$10,Model!AD$1,'Assumptions (Wind)'!$V$13,'Assumptions (Wind)'!$V$8*Model!$S$677*AVERAGE('Assumptions (Wind)'!$P$2:$Q$2)/10^9),0)</f>
        <v>-0.001535414514</v>
      </c>
      <c r="AA802" s="160">
        <f>IF($S$677&gt;0,IPMT('Assumptions (Wind)'!$V$10,Model!AE$1,'Assumptions (Wind)'!$V$13,'Assumptions (Wind)'!$V$8*Model!$S$677*AVERAGE('Assumptions (Wind)'!$P$2:$Q$2)/10^9),0)</f>
        <v>-0.001062455386</v>
      </c>
      <c r="AB802" s="160">
        <f>IF($S$677&gt;0,IPMT('Assumptions (Wind)'!$V$10,Model!AF$1,'Assumptions (Wind)'!$V$13,'Assumptions (Wind)'!$V$8*Model!$S$677*AVERAGE('Assumptions (Wind)'!$P$2:$Q$2)/10^9),0)</f>
        <v>-0.0005516595271</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-0.05077977484</v>
      </c>
      <c r="U803" s="160">
        <f>IF($T$677&gt;0,IPMT('Assumptions (Wind)'!$V$10,Model!X$1,'Assumptions (Wind)'!$V$13,'Assumptions (Wind)'!$V$8*Model!$T$677*AVERAGE('Assumptions (Wind)'!$Q$2:$R$2)/10^9),0)</f>
        <v>-0.04727447294</v>
      </c>
      <c r="V803" s="160">
        <f>IF($T$677&gt;0,IPMT('Assumptions (Wind)'!$V$10,Model!Y$1,'Assumptions (Wind)'!$V$13,'Assumptions (Wind)'!$V$8*Model!$T$677*AVERAGE('Assumptions (Wind)'!$Q$2:$R$2)/10^9),0)</f>
        <v>-0.0434887469</v>
      </c>
      <c r="W803" s="160">
        <f>IF($T$677&gt;0,IPMT('Assumptions (Wind)'!$V$10,Model!Z$1,'Assumptions (Wind)'!$V$13,'Assumptions (Wind)'!$V$8*Model!$T$677*AVERAGE('Assumptions (Wind)'!$Q$2:$R$2)/10^9),0)</f>
        <v>-0.03940016277</v>
      </c>
      <c r="X803" s="160">
        <f>IF($T$677&gt;0,IPMT('Assumptions (Wind)'!$V$10,Model!AA$1,'Assumptions (Wind)'!$V$13,'Assumptions (Wind)'!$V$8*Model!$T$677*AVERAGE('Assumptions (Wind)'!$Q$2:$R$2)/10^9),0)</f>
        <v>-0.03498449191</v>
      </c>
      <c r="Y803" s="160">
        <f>IF($T$677&gt;0,IPMT('Assumptions (Wind)'!$V$10,Model!AB$1,'Assumptions (Wind)'!$V$13,'Assumptions (Wind)'!$V$8*Model!$T$677*AVERAGE('Assumptions (Wind)'!$Q$2:$R$2)/10^9),0)</f>
        <v>-0.03021556739</v>
      </c>
      <c r="Z803" s="160">
        <f>IF($T$677&gt;0,IPMT('Assumptions (Wind)'!$V$10,Model!AC$1,'Assumptions (Wind)'!$V$13,'Assumptions (Wind)'!$V$8*Model!$T$677*AVERAGE('Assumptions (Wind)'!$Q$2:$R$2)/10^9),0)</f>
        <v>-0.0250651289</v>
      </c>
      <c r="AA803" s="160">
        <f>IF($T$677&gt;0,IPMT('Assumptions (Wind)'!$V$10,Model!AD$1,'Assumptions (Wind)'!$V$13,'Assumptions (Wind)'!$V$8*Model!$T$677*AVERAGE('Assumptions (Wind)'!$Q$2:$R$2)/10^9),0)</f>
        <v>-0.01950265533</v>
      </c>
      <c r="AB803" s="160">
        <f>IF($T$677&gt;0,IPMT('Assumptions (Wind)'!$V$10,Model!AE$1,'Assumptions (Wind)'!$V$13,'Assumptions (Wind)'!$V$8*Model!$T$677*AVERAGE('Assumptions (Wind)'!$Q$2:$R$2)/10^9),0)</f>
        <v>-0.01349518387</v>
      </c>
      <c r="AC803" s="160">
        <f>IF($T$677&gt;0,IPMT('Assumptions (Wind)'!$V$10,Model!AF$1,'Assumptions (Wind)'!$V$13,'Assumptions (Wind)'!$V$8*Model!$T$677*AVERAGE('Assumptions (Wind)'!$Q$2:$R$2)/10^9),0)</f>
        <v>-0.007007114704</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-0.003979778944</v>
      </c>
      <c r="V804" s="160">
        <f>IF($U$677&gt;0,IPMT('Assumptions (Wind)'!$V$10,Model!X$1,'Assumptions (Wind)'!$V$13,'Assumptions (Wind)'!$V$8*Model!$U$677*AVERAGE('Assumptions (Wind)'!$R$2:$S$2)/10^9),0)</f>
        <v>-0.003705056839</v>
      </c>
      <c r="W804" s="160">
        <f>IF($U$677&gt;0,IPMT('Assumptions (Wind)'!$V$10,Model!Y$1,'Assumptions (Wind)'!$V$13,'Assumptions (Wind)'!$V$8*Model!$U$677*AVERAGE('Assumptions (Wind)'!$R$2:$S$2)/10^9),0)</f>
        <v>-0.003408356965</v>
      </c>
      <c r="X804" s="160">
        <f>IF($U$677&gt;0,IPMT('Assumptions (Wind)'!$V$10,Model!Z$1,'Assumptions (Wind)'!$V$13,'Assumptions (Wind)'!$V$8*Model!$U$677*AVERAGE('Assumptions (Wind)'!$R$2:$S$2)/10^9),0)</f>
        <v>-0.003087921101</v>
      </c>
      <c r="Y804" s="160">
        <f>IF($U$677&gt;0,IPMT('Assumptions (Wind)'!$V$10,Model!AA$1,'Assumptions (Wind)'!$V$13,'Assumptions (Wind)'!$V$8*Model!$U$677*AVERAGE('Assumptions (Wind)'!$R$2:$S$2)/10^9),0)</f>
        <v>-0.002741850367</v>
      </c>
      <c r="Z804" s="160">
        <f>IF($U$677&gt;0,IPMT('Assumptions (Wind)'!$V$10,Model!AB$1,'Assumptions (Wind)'!$V$13,'Assumptions (Wind)'!$V$8*Model!$U$677*AVERAGE('Assumptions (Wind)'!$R$2:$S$2)/10^9),0)</f>
        <v>-0.002368093976</v>
      </c>
      <c r="AA804" s="160">
        <f>IF($U$677&gt;0,IPMT('Assumptions (Wind)'!$V$10,Model!AC$1,'Assumptions (Wind)'!$V$13,'Assumptions (Wind)'!$V$8*Model!$U$677*AVERAGE('Assumptions (Wind)'!$R$2:$S$2)/10^9),0)</f>
        <v>-0.001964437072</v>
      </c>
      <c r="AB804" s="160">
        <f>IF($U$677&gt;0,IPMT('Assumptions (Wind)'!$V$10,Model!AD$1,'Assumptions (Wind)'!$V$13,'Assumptions (Wind)'!$V$8*Model!$U$677*AVERAGE('Assumptions (Wind)'!$R$2:$S$2)/10^9),0)</f>
        <v>-0.001528487617</v>
      </c>
      <c r="AC804" s="160">
        <f>IF($U$677&gt;0,IPMT('Assumptions (Wind)'!$V$10,Model!AE$1,'Assumptions (Wind)'!$V$13,'Assumptions (Wind)'!$V$8*Model!$U$677*AVERAGE('Assumptions (Wind)'!$R$2:$S$2)/10^9),0)</f>
        <v>-0.001057662205</v>
      </c>
      <c r="AD804" s="160">
        <f>IF($U$677&gt;0,IPMT('Assumptions (Wind)'!$V$10,Model!AF$1,'Assumptions (Wind)'!$V$13,'Assumptions (Wind)'!$V$8*Model!$U$677*AVERAGE('Assumptions (Wind)'!$R$2:$S$2)/10^9),0)</f>
        <v>-0.0005491707604</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-0.002032821274</v>
      </c>
      <c r="Y807" s="160">
        <f>IF($X$677&gt;0,IPMT('Assumptions (Wind)'!$V$10,Model!X1,'Assumptions (Wind)'!$V$13,'Assumptions (Wind)'!$V$8*Model!$X$677*'Assumptions (Wind)'!$V$2/10^9),0)</f>
        <v>-0.001892496661</v>
      </c>
      <c r="Z807" s="160">
        <f>IF($X$677&gt;0,IPMT('Assumptions (Wind)'!$V$10,Model!Y1,'Assumptions (Wind)'!$V$13,'Assumptions (Wind)'!$V$8*Model!$X$677*'Assumptions (Wind)'!$V$2/10^9),0)</f>
        <v>-0.001740946079</v>
      </c>
      <c r="AA807" s="160">
        <f>IF($X$677&gt;0,IPMT('Assumptions (Wind)'!$V$10,Model!Z1,'Assumptions (Wind)'!$V$13,'Assumptions (Wind)'!$V$8*Model!$X$677*'Assumptions (Wind)'!$V$2/10^9),0)</f>
        <v>-0.00157727145</v>
      </c>
      <c r="AB807" s="160">
        <f>IF($X$677&gt;0,IPMT('Assumptions (Wind)'!$V$10,Model!AA1,'Assumptions (Wind)'!$V$13,'Assumptions (Wind)'!$V$8*Model!$X$677*'Assumptions (Wind)'!$V$2/10^9),0)</f>
        <v>-0.001400502851</v>
      </c>
      <c r="AC807" s="160">
        <f>IF($X$677&gt;0,IPMT('Assumptions (Wind)'!$V$10,Model!AB1,'Assumptions (Wind)'!$V$13,'Assumptions (Wind)'!$V$8*Model!$X$677*'Assumptions (Wind)'!$V$2/10^9),0)</f>
        <v>-0.001209592764</v>
      </c>
      <c r="AD807" s="160">
        <f>IF($X$677&gt;0,IPMT('Assumptions (Wind)'!$V$10,Model!AC1,'Assumptions (Wind)'!$V$13,'Assumptions (Wind)'!$V$8*Model!$X$677*'Assumptions (Wind)'!$V$2/10^9),0)</f>
        <v>-0.00100340987</v>
      </c>
      <c r="AE807" s="160">
        <f>IF($X$677&gt;0,IPMT('Assumptions (Wind)'!$V$10,Model!AD1,'Assumptions (Wind)'!$V$13,'Assumptions (Wind)'!$V$8*Model!$X$677*'Assumptions (Wind)'!$V$2/10^9),0)</f>
        <v>-0.0007807323444</v>
      </c>
      <c r="AF807" s="160">
        <f>IF($X$677&gt;0,IPMT('Assumptions (Wind)'!$V$10,Model!AE1,'Assumptions (Wind)'!$V$13,'Assumptions (Wind)'!$V$8*Model!$X$677*'Assumptions (Wind)'!$V$2/10^9),0)</f>
        <v>-0.0005402406168</v>
      </c>
      <c r="AG807" s="160">
        <f>IF($X$677&gt;0,IPMT('Assumptions (Wind)'!$V$10,Model!AF1,'Assumptions (Wind)'!$V$13,'Assumptions (Wind)'!$V$8*Model!$X$677*'Assumptions (Wind)'!$V$2/10^9),0)</f>
        <v>-0.000280509551</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-0.002029814864</v>
      </c>
      <c r="Z808" s="160">
        <f>IF($Y$677&gt;0,IPMT('Assumptions (Wind)'!$V$10,Model!X1,'Assumptions (Wind)'!$V$13,'Assumptions (Wind)'!$V$8*Model!$Y$677*AVERAGE('Assumptions (Wind)'!$V$2:$W$2)/10^9),0)</f>
        <v>-0.001889697782</v>
      </c>
      <c r="AA808" s="160">
        <f>IF($Y$677&gt;0,IPMT('Assumptions (Wind)'!$V$10,Model!Y1,'Assumptions (Wind)'!$V$13,'Assumptions (Wind)'!$V$8*Model!$Y$677*AVERAGE('Assumptions (Wind)'!$V$2:$W$2)/10^9),0)</f>
        <v>-0.001738371333</v>
      </c>
      <c r="AB808" s="160">
        <f>IF($Y$677&gt;0,IPMT('Assumptions (Wind)'!$V$10,Model!Z1,'Assumptions (Wind)'!$V$13,'Assumptions (Wind)'!$V$8*Model!$Y$677*AVERAGE('Assumptions (Wind)'!$V$2:$W$2)/10^9),0)</f>
        <v>-0.001574938768</v>
      </c>
      <c r="AC808" s="160">
        <f>IF($Y$677&gt;0,IPMT('Assumptions (Wind)'!$V$10,Model!AA1,'Assumptions (Wind)'!$V$13,'Assumptions (Wind)'!$V$8*Model!$Y$677*AVERAGE('Assumptions (Wind)'!$V$2:$W$2)/10^9),0)</f>
        <v>-0.001398431598</v>
      </c>
      <c r="AD808" s="160">
        <f>IF($Y$677&gt;0,IPMT('Assumptions (Wind)'!$V$10,Model!AB1,'Assumptions (Wind)'!$V$13,'Assumptions (Wind)'!$V$8*Model!$Y$677*AVERAGE('Assumptions (Wind)'!$V$2:$W$2)/10^9),0)</f>
        <v>-0.001207803855</v>
      </c>
      <c r="AE808" s="160">
        <f>IF($Y$677&gt;0,IPMT('Assumptions (Wind)'!$V$10,Model!AC1,'Assumptions (Wind)'!$V$13,'Assumptions (Wind)'!$V$8*Model!$Y$677*AVERAGE('Assumptions (Wind)'!$V$2:$W$2)/10^9),0)</f>
        <v>-0.001001925892</v>
      </c>
      <c r="AF808" s="160">
        <f>IF($Y$677&gt;0,IPMT('Assumptions (Wind)'!$V$10,Model!AD1,'Assumptions (Wind)'!$V$13,'Assumptions (Wind)'!$V$8*Model!$Y$677*AVERAGE('Assumptions (Wind)'!$V$2:$W$2)/10^9),0)</f>
        <v>-0.000779577692</v>
      </c>
      <c r="AG808" s="160">
        <f>IF($Y$677&gt;0,IPMT('Assumptions (Wind)'!$V$10,Model!AE1,'Assumptions (Wind)'!$V$13,'Assumptions (Wind)'!$V$8*Model!$Y$677*AVERAGE('Assumptions (Wind)'!$V$2:$W$2)/10^9),0)</f>
        <v>-0.0005394416361</v>
      </c>
      <c r="AH808" s="160">
        <f>IF($Y$677&gt;0,IPMT('Assumptions (Wind)'!$V$10,Model!AF1,'Assumptions (Wind)'!$V$13,'Assumptions (Wind)'!$V$8*Model!$Y$677*AVERAGE('Assumptions (Wind)'!$V$2:$W$2)/10^9),0)</f>
        <v>-0.0002800946957</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-0.002023297893</v>
      </c>
      <c r="AA809" s="160">
        <f>IF($Z$677&gt;0,IPMT('Assumptions (Wind)'!$V$10,Model!X1,'Assumptions (Wind)'!$V$13,'Assumptions (Wind)'!$V$8*Model!$Z$677*AVERAGE('Assumptions (Wind)'!$W$2:$X$2)/10^9),0)</f>
        <v>-0.001883630674</v>
      </c>
      <c r="AB809" s="160">
        <f>IF($Z$677&gt;0,IPMT('Assumptions (Wind)'!$V$10,Model!Y1,'Assumptions (Wind)'!$V$13,'Assumptions (Wind)'!$V$8*Model!$Z$677*AVERAGE('Assumptions (Wind)'!$W$2:$X$2)/10^9),0)</f>
        <v>-0.001732790078</v>
      </c>
      <c r="AC809" s="160">
        <f>IF($Z$677&gt;0,IPMT('Assumptions (Wind)'!$V$10,Model!Z1,'Assumptions (Wind)'!$V$13,'Assumptions (Wind)'!$V$8*Model!$Z$677*AVERAGE('Assumptions (Wind)'!$W$2:$X$2)/10^9),0)</f>
        <v>-0.001569882233</v>
      </c>
      <c r="AD809" s="160">
        <f>IF($Z$677&gt;0,IPMT('Assumptions (Wind)'!$V$10,Model!AA1,'Assumptions (Wind)'!$V$13,'Assumptions (Wind)'!$V$8*Model!$Z$677*AVERAGE('Assumptions (Wind)'!$W$2:$X$2)/10^9),0)</f>
        <v>-0.001393941761</v>
      </c>
      <c r="AE809" s="160">
        <f>IF($Z$677&gt;0,IPMT('Assumptions (Wind)'!$V$10,Model!AB1,'Assumptions (Wind)'!$V$13,'Assumptions (Wind)'!$V$8*Model!$Z$677*AVERAGE('Assumptions (Wind)'!$W$2:$X$2)/10^9),0)</f>
        <v>-0.001203926052</v>
      </c>
      <c r="AF809" s="160">
        <f>IF($Z$677&gt;0,IPMT('Assumptions (Wind)'!$V$10,Model!AC1,'Assumptions (Wind)'!$V$13,'Assumptions (Wind)'!$V$8*Model!$Z$677*AVERAGE('Assumptions (Wind)'!$W$2:$X$2)/10^9),0)</f>
        <v>-0.0009987090855</v>
      </c>
      <c r="AG809" s="160">
        <f>IF($Z$677&gt;0,IPMT('Assumptions (Wind)'!$V$10,Model!AD1,'Assumptions (Wind)'!$V$13,'Assumptions (Wind)'!$V$8*Model!$Z$677*AVERAGE('Assumptions (Wind)'!$W$2:$X$2)/10^9),0)</f>
        <v>-0.0007770747618</v>
      </c>
      <c r="AH809" s="160">
        <f>IF($Z$677&gt;0,IPMT('Assumptions (Wind)'!$V$10,Model!AE1,'Assumptions (Wind)'!$V$13,'Assumptions (Wind)'!$V$8*Model!$Z$677*AVERAGE('Assumptions (Wind)'!$W$2:$X$2)/10^9),0)</f>
        <v>-0.0005377096922</v>
      </c>
      <c r="AI809" s="160">
        <f>IF($Z$677&gt;0,IPMT('Assumptions (Wind)'!$V$10,Model!AF1,'Assumptions (Wind)'!$V$13,'Assumptions (Wind)'!$V$8*Model!$Z$677*AVERAGE('Assumptions (Wind)'!$W$2:$X$2)/10^9),0)</f>
        <v>-0.0002791954171</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-0.002015754096</v>
      </c>
      <c r="AB810" s="160">
        <f>IF($AA$677&gt;0,IPMT('Assumptions (Wind)'!$V$10,Model!X1,'Assumptions (Wind)'!$V$13,'Assumptions (Wind)'!$V$8*Model!$AA$677*AVERAGE('Assumptions (Wind)'!$X$2:$Y$2)/10^9),0)</f>
        <v>-0.001876607621</v>
      </c>
      <c r="AC810" s="160">
        <f>IF($AA$677&gt;0,IPMT('Assumptions (Wind)'!$V$10,Model!Y1,'Assumptions (Wind)'!$V$13,'Assumptions (Wind)'!$V$8*Model!$AA$677*AVERAGE('Assumptions (Wind)'!$X$2:$Y$2)/10^9),0)</f>
        <v>-0.001726329429</v>
      </c>
      <c r="AD810" s="160">
        <f>IF($AA$677&gt;0,IPMT('Assumptions (Wind)'!$V$10,Model!Z1,'Assumptions (Wind)'!$V$13,'Assumptions (Wind)'!$V$8*Model!$AA$677*AVERAGE('Assumptions (Wind)'!$X$2:$Y$2)/10^9),0)</f>
        <v>-0.001564028981</v>
      </c>
      <c r="AE810" s="160">
        <f>IF($AA$677&gt;0,IPMT('Assumptions (Wind)'!$V$10,Model!AA1,'Assumptions (Wind)'!$V$13,'Assumptions (Wind)'!$V$8*Model!$AA$677*AVERAGE('Assumptions (Wind)'!$X$2:$Y$2)/10^9),0)</f>
        <v>-0.001388744497</v>
      </c>
      <c r="AF810" s="160">
        <f>IF($AA$677&gt;0,IPMT('Assumptions (Wind)'!$V$10,Model!AB1,'Assumptions (Wind)'!$V$13,'Assumptions (Wind)'!$V$8*Model!$AA$677*AVERAGE('Assumptions (Wind)'!$X$2:$Y$2)/10^9),0)</f>
        <v>-0.001199437255</v>
      </c>
      <c r="AG810" s="160">
        <f>IF($AA$677&gt;0,IPMT('Assumptions (Wind)'!$V$10,Model!AC1,'Assumptions (Wind)'!$V$13,'Assumptions (Wind)'!$V$8*Model!$AA$677*AVERAGE('Assumptions (Wind)'!$X$2:$Y$2)/10^9),0)</f>
        <v>-0.0009949854326</v>
      </c>
      <c r="AH810" s="160">
        <f>IF($AA$677&gt;0,IPMT('Assumptions (Wind)'!$V$10,Model!AD1,'Assumptions (Wind)'!$V$13,'Assumptions (Wind)'!$V$8*Model!$AA$677*AVERAGE('Assumptions (Wind)'!$X$2:$Y$2)/10^9),0)</f>
        <v>-0.000774177465</v>
      </c>
      <c r="AI810" s="160">
        <f>IF($AA$677&gt;0,IPMT('Assumptions (Wind)'!$V$10,Model!AE1,'Assumptions (Wind)'!$V$13,'Assumptions (Wind)'!$V$8*Model!$AA$677*AVERAGE('Assumptions (Wind)'!$X$2:$Y$2)/10^9),0)</f>
        <v>-0.00053570486</v>
      </c>
      <c r="AJ810" s="160">
        <f>IF($AA$677&gt;0,IPMT('Assumptions (Wind)'!$V$10,Model!AF1,'Assumptions (Wind)'!$V$13,'Assumptions (Wind)'!$V$8*Model!$AA$677*AVERAGE('Assumptions (Wind)'!$X$2:$Y$2)/10^9),0)</f>
        <v>-0.0002781544465</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-0.00200649188</v>
      </c>
      <c r="AC811" s="160">
        <f>IF($AB$677&gt;0,IPMT('Assumptions (Wind)'!$V$10,Model!X1,'Assumptions (Wind)'!$V$13,'Assumptions (Wind)'!$V$8*Model!$AB$677*AVERAGE('Assumptions (Wind)'!$Y$2:$Z$2)/10^9),0)</f>
        <v>-0.001867984772</v>
      </c>
      <c r="AD811" s="160">
        <f>IF($AB$677&gt;0,IPMT('Assumptions (Wind)'!$V$10,Model!Y1,'Assumptions (Wind)'!$V$13,'Assumptions (Wind)'!$V$8*Model!$AB$677*AVERAGE('Assumptions (Wind)'!$Y$2:$Z$2)/10^9),0)</f>
        <v>-0.001718397094</v>
      </c>
      <c r="AE811" s="160">
        <f>IF($AB$677&gt;0,IPMT('Assumptions (Wind)'!$V$10,Model!Z1,'Assumptions (Wind)'!$V$13,'Assumptions (Wind)'!$V$8*Model!$AB$677*AVERAGE('Assumptions (Wind)'!$Y$2:$Z$2)/10^9),0)</f>
        <v>-0.001556842403</v>
      </c>
      <c r="AF811" s="160">
        <f>IF($AB$677&gt;0,IPMT('Assumptions (Wind)'!$V$10,Model!AA1,'Assumptions (Wind)'!$V$13,'Assumptions (Wind)'!$V$8*Model!$AB$677*AVERAGE('Assumptions (Wind)'!$Y$2:$Z$2)/10^9),0)</f>
        <v>-0.001382363336</v>
      </c>
      <c r="AG811" s="160">
        <f>IF($AB$677&gt;0,IPMT('Assumptions (Wind)'!$V$10,Model!AB1,'Assumptions (Wind)'!$V$13,'Assumptions (Wind)'!$V$8*Model!$AB$677*AVERAGE('Assumptions (Wind)'!$Y$2:$Z$2)/10^9),0)</f>
        <v>-0.001193925944</v>
      </c>
      <c r="AH811" s="160">
        <f>IF($AB$677&gt;0,IPMT('Assumptions (Wind)'!$V$10,Model!AC1,'Assumptions (Wind)'!$V$13,'Assumptions (Wind)'!$V$8*Model!$AB$677*AVERAGE('Assumptions (Wind)'!$Y$2:$Z$2)/10^9),0)</f>
        <v>-0.0009904135607</v>
      </c>
      <c r="AI811" s="160">
        <f>IF($AB$677&gt;0,IPMT('Assumptions (Wind)'!$V$10,Model!AD1,'Assumptions (Wind)'!$V$13,'Assumptions (Wind)'!$V$8*Model!$AB$677*AVERAGE('Assumptions (Wind)'!$Y$2:$Z$2)/10^9),0)</f>
        <v>-0.0007706201865</v>
      </c>
      <c r="AJ811" s="160">
        <f>IF($AB$677&gt;0,IPMT('Assumptions (Wind)'!$V$10,Model!AE1,'Assumptions (Wind)'!$V$13,'Assumptions (Wind)'!$V$8*Model!$AB$677*AVERAGE('Assumptions (Wind)'!$Y$2:$Z$2)/10^9),0)</f>
        <v>-0.0005332433425</v>
      </c>
      <c r="AK811" s="160">
        <f>IF($AB$677&gt;0,IPMT('Assumptions (Wind)'!$V$10,Model!AF1,'Assumptions (Wind)'!$V$13,'Assumptions (Wind)'!$V$8*Model!$AB$677*AVERAGE('Assumptions (Wind)'!$Y$2:$Z$2)/10^9),0)</f>
        <v>-0.0002768763509</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-0.001995447068</v>
      </c>
      <c r="AD812" s="160">
        <f>IF($AC$677&gt;0,IPMT('Assumptions (Wind)'!$V$10,Model!X1,'Assumptions (Wind)'!$V$13,'Assumptions (Wind)'!$V$8*Model!$AC$677*AVERAGE('Assumptions (Wind)'!$Z$2:$AA$2)/10^9),0)</f>
        <v>-0.001857702377</v>
      </c>
      <c r="AE812" s="160">
        <f>IF($AC$677&gt;0,IPMT('Assumptions (Wind)'!$V$10,Model!Y1,'Assumptions (Wind)'!$V$13,'Assumptions (Wind)'!$V$8*Model!$AC$677*AVERAGE('Assumptions (Wind)'!$Z$2:$AA$2)/10^9),0)</f>
        <v>-0.001708938111</v>
      </c>
      <c r="AF812" s="160">
        <f>IF($AC$677&gt;0,IPMT('Assumptions (Wind)'!$V$10,Model!Z1,'Assumptions (Wind)'!$V$13,'Assumptions (Wind)'!$V$8*Model!$AC$677*AVERAGE('Assumptions (Wind)'!$Z$2:$AA$2)/10^9),0)</f>
        <v>-0.001548272704</v>
      </c>
      <c r="AG812" s="160">
        <f>IF($AC$677&gt;0,IPMT('Assumptions (Wind)'!$V$10,Model!AA1,'Assumptions (Wind)'!$V$13,'Assumptions (Wind)'!$V$8*Model!$AC$677*AVERAGE('Assumptions (Wind)'!$Z$2:$AA$2)/10^9),0)</f>
        <v>-0.001374754064</v>
      </c>
      <c r="AH812" s="160">
        <f>IF($AC$677&gt;0,IPMT('Assumptions (Wind)'!$V$10,Model!AB1,'Assumptions (Wind)'!$V$13,'Assumptions (Wind)'!$V$8*Model!$AC$677*AVERAGE('Assumptions (Wind)'!$Z$2:$AA$2)/10^9),0)</f>
        <v>-0.001187353933</v>
      </c>
      <c r="AI812" s="160">
        <f>IF($AC$677&gt;0,IPMT('Assumptions (Wind)'!$V$10,Model!AC1,'Assumptions (Wind)'!$V$13,'Assumptions (Wind)'!$V$8*Model!$AC$677*AVERAGE('Assumptions (Wind)'!$Z$2:$AA$2)/10^9),0)</f>
        <v>-0.000984961791</v>
      </c>
      <c r="AJ812" s="160">
        <f>IF($AC$677&gt;0,IPMT('Assumptions (Wind)'!$V$10,Model!AD1,'Assumptions (Wind)'!$V$13,'Assumptions (Wind)'!$V$8*Model!$AC$677*AVERAGE('Assumptions (Wind)'!$Z$2:$AA$2)/10^9),0)</f>
        <v>-0.000766378278</v>
      </c>
      <c r="AK812" s="160">
        <f>IF($AC$677&gt;0,IPMT('Assumptions (Wind)'!$V$10,Model!AE1,'Assumptions (Wind)'!$V$13,'Assumptions (Wind)'!$V$8*Model!$AC$677*AVERAGE('Assumptions (Wind)'!$Z$2:$AA$2)/10^9),0)</f>
        <v>-0.0005303080839</v>
      </c>
      <c r="AL812" s="160">
        <f>IF($AC$677&gt;0,IPMT('Assumptions (Wind)'!$V$10,Model!AF1,'Assumptions (Wind)'!$V$13,'Assumptions (Wind)'!$V$8*Model!$AC$677*AVERAGE('Assumptions (Wind)'!$Z$2:$AA$2)/10^9),0)</f>
        <v>-0.0002753522743</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-0.002032241296</v>
      </c>
      <c r="AE813" s="160">
        <f>IF($AD$677&gt;0,IPMT('Assumptions (Wind)'!$V$10,Model!X1,'Assumptions (Wind)'!$V$13,'Assumptions (Wind)'!$V$8*Model!$AD$677*AVERAGE('Assumptions (Wind)'!$AA$2:$AB$2)/10^9),0)</f>
        <v>-0.001891956718</v>
      </c>
      <c r="AF813" s="160">
        <f>IF($AD$677&gt;0,IPMT('Assumptions (Wind)'!$V$10,Model!Y1,'Assumptions (Wind)'!$V$13,'Assumptions (Wind)'!$V$8*Model!$AD$677*AVERAGE('Assumptions (Wind)'!$AA$2:$AB$2)/10^9),0)</f>
        <v>-0.001740449374</v>
      </c>
      <c r="AG813" s="160">
        <f>IF($AD$677&gt;0,IPMT('Assumptions (Wind)'!$V$10,Model!Z1,'Assumptions (Wind)'!$V$13,'Assumptions (Wind)'!$V$8*Model!$AD$677*AVERAGE('Assumptions (Wind)'!$AA$2:$AB$2)/10^9),0)</f>
        <v>-0.001576821443</v>
      </c>
      <c r="AH813" s="160">
        <f>IF($AD$677&gt;0,IPMT('Assumptions (Wind)'!$V$10,Model!AA1,'Assumptions (Wind)'!$V$13,'Assumptions (Wind)'!$V$8*Model!$AD$677*AVERAGE('Assumptions (Wind)'!$AA$2:$AB$2)/10^9),0)</f>
        <v>-0.001400103277</v>
      </c>
      <c r="AI813" s="160">
        <f>IF($AD$677&gt;0,IPMT('Assumptions (Wind)'!$V$10,Model!AB1,'Assumptions (Wind)'!$V$13,'Assumptions (Wind)'!$V$8*Model!$AD$677*AVERAGE('Assumptions (Wind)'!$AA$2:$AB$2)/10^9),0)</f>
        <v>-0.001209247658</v>
      </c>
      <c r="AJ813" s="160">
        <f>IF($AD$677&gt;0,IPMT('Assumptions (Wind)'!$V$10,Model!AC1,'Assumptions (Wind)'!$V$13,'Assumptions (Wind)'!$V$8*Model!$AD$677*AVERAGE('Assumptions (Wind)'!$AA$2:$AB$2)/10^9),0)</f>
        <v>-0.00100312359</v>
      </c>
      <c r="AK813" s="160">
        <f>IF($AD$677&gt;0,IPMT('Assumptions (Wind)'!$V$10,Model!AD1,'Assumptions (Wind)'!$V$13,'Assumptions (Wind)'!$V$8*Model!$AD$677*AVERAGE('Assumptions (Wind)'!$AA$2:$AB$2)/10^9),0)</f>
        <v>-0.0007805095958</v>
      </c>
      <c r="AL813" s="160">
        <f>IF($AD$677&gt;0,IPMT('Assumptions (Wind)'!$V$10,Model!AE1,'Assumptions (Wind)'!$V$13,'Assumptions (Wind)'!$V$8*Model!$AD$677*AVERAGE('Assumptions (Wind)'!$AA$2:$AB$2)/10^9),0)</f>
        <v>-0.0005400864823</v>
      </c>
      <c r="AM813" s="160">
        <f>IF($AD$677&gt;0,IPMT('Assumptions (Wind)'!$V$10,Model!AF1,'Assumptions (Wind)'!$V$13,'Assumptions (Wind)'!$V$8*Model!$AD$677*AVERAGE('Assumptions (Wind)'!$AA$2:$AB$2)/10^9),0)</f>
        <v>-0.0002804295196</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-0.001969731186</v>
      </c>
      <c r="AF814" s="160">
        <f>IF($AE$677&gt;0,IPMT('Assumptions (Wind)'!$V$10,Model!X1,'Assumptions (Wind)'!$V$13,'Assumptions (Wind)'!$V$8*Model!$AE$677*AVERAGE('Assumptions (Wind)'!$AB$2:$AC$2)/10^9),0)</f>
        <v>-0.001833761649</v>
      </c>
      <c r="AG814" s="160">
        <f>IF($AE$677&gt;0,IPMT('Assumptions (Wind)'!$V$10,Model!Y1,'Assumptions (Wind)'!$V$13,'Assumptions (Wind)'!$V$8*Model!$AE$677*AVERAGE('Assumptions (Wind)'!$AB$2:$AC$2)/10^9),0)</f>
        <v>-0.001686914549</v>
      </c>
      <c r="AH814" s="160">
        <f>IF($AE$677&gt;0,IPMT('Assumptions (Wind)'!$V$10,Model!Z1,'Assumptions (Wind)'!$V$13,'Assumptions (Wind)'!$V$8*Model!$AE$677*AVERAGE('Assumptions (Wind)'!$AB$2:$AC$2)/10^9),0)</f>
        <v>-0.001528319682</v>
      </c>
      <c r="AI814" s="160">
        <f>IF($AE$677&gt;0,IPMT('Assumptions (Wind)'!$V$10,Model!AA1,'Assumptions (Wind)'!$V$13,'Assumptions (Wind)'!$V$8*Model!$AE$677*AVERAGE('Assumptions (Wind)'!$AB$2:$AC$2)/10^9),0)</f>
        <v>-0.001357037225</v>
      </c>
      <c r="AJ814" s="160">
        <f>IF($AE$677&gt;0,IPMT('Assumptions (Wind)'!$V$10,Model!AB1,'Assumptions (Wind)'!$V$13,'Assumptions (Wind)'!$V$8*Model!$AE$677*AVERAGE('Assumptions (Wind)'!$AB$2:$AC$2)/10^9),0)</f>
        <v>-0.001172052172</v>
      </c>
      <c r="AK814" s="160">
        <f>IF($AE$677&gt;0,IPMT('Assumptions (Wind)'!$V$10,Model!AC1,'Assumptions (Wind)'!$V$13,'Assumptions (Wind)'!$V$8*Model!$AE$677*AVERAGE('Assumptions (Wind)'!$AB$2:$AC$2)/10^9),0)</f>
        <v>-0.0009722683138</v>
      </c>
      <c r="AL814" s="160">
        <f>IF($AE$677&gt;0,IPMT('Assumptions (Wind)'!$V$10,Model!AD1,'Assumptions (Wind)'!$V$13,'Assumptions (Wind)'!$V$8*Model!$AE$677*AVERAGE('Assumptions (Wind)'!$AB$2:$AC$2)/10^9),0)</f>
        <v>-0.0007565017475</v>
      </c>
      <c r="AM814" s="160">
        <f>IF($AE$677&gt;0,IPMT('Assumptions (Wind)'!$V$10,Model!AE1,'Assumptions (Wind)'!$V$13,'Assumptions (Wind)'!$V$8*Model!$AE$677*AVERAGE('Assumptions (Wind)'!$AB$2:$AC$2)/10^9),0)</f>
        <v>-0.0005234738558</v>
      </c>
      <c r="AN814" s="160">
        <f>IF($AE$677&gt;0,IPMT('Assumptions (Wind)'!$V$10,Model!AF1,'Assumptions (Wind)'!$V$13,'Assumptions (Wind)'!$V$8*Model!$AE$677*AVERAGE('Assumptions (Wind)'!$AB$2:$AC$2)/10^9),0)</f>
        <v>-0.0002718037328</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-0.001954267543</v>
      </c>
      <c r="AG815" s="160">
        <f>IF($AF$677&gt;0,IPMT('Assumptions (Wind)'!$V$10,Model!X1,'Assumptions (Wind)'!$V$13,'Assumptions (Wind)'!$V$8*Model!$AF$677*AVERAGE('Assumptions (Wind)'!$AC$2:$AD$2)/10^9),0)</f>
        <v>-0.001819365453</v>
      </c>
      <c r="AH815" s="160">
        <f>IF($AF$677&gt;0,IPMT('Assumptions (Wind)'!$V$10,Model!Y1,'Assumptions (Wind)'!$V$13,'Assumptions (Wind)'!$V$8*Model!$AF$677*AVERAGE('Assumptions (Wind)'!$AC$2:$AD$2)/10^9),0)</f>
        <v>-0.001673671197</v>
      </c>
      <c r="AI815" s="160">
        <f>IF($AF$677&gt;0,IPMT('Assumptions (Wind)'!$V$10,Model!Z1,'Assumptions (Wind)'!$V$13,'Assumptions (Wind)'!$V$8*Model!$AF$677*AVERAGE('Assumptions (Wind)'!$AC$2:$AD$2)/10^9),0)</f>
        <v>-0.0015163214</v>
      </c>
      <c r="AJ815" s="160">
        <f>IF($AF$677&gt;0,IPMT('Assumptions (Wind)'!$V$10,Model!AA1,'Assumptions (Wind)'!$V$13,'Assumptions (Wind)'!$V$8*Model!$AF$677*AVERAGE('Assumptions (Wind)'!$AC$2:$AD$2)/10^9),0)</f>
        <v>-0.00134638362</v>
      </c>
      <c r="AK815" s="160">
        <f>IF($AF$677&gt;0,IPMT('Assumptions (Wind)'!$V$10,Model!AB1,'Assumptions (Wind)'!$V$13,'Assumptions (Wind)'!$V$8*Model!$AF$677*AVERAGE('Assumptions (Wind)'!$AC$2:$AD$2)/10^9),0)</f>
        <v>-0.001162850816</v>
      </c>
      <c r="AL815" s="160">
        <f>IF($AF$677&gt;0,IPMT('Assumptions (Wind)'!$V$10,Model!AC1,'Assumptions (Wind)'!$V$13,'Assumptions (Wind)'!$V$8*Model!$AF$677*AVERAGE('Assumptions (Wind)'!$AC$2:$AD$2)/10^9),0)</f>
        <v>-0.0009646353891</v>
      </c>
      <c r="AM815" s="160">
        <f>IF($AF$677&gt;0,IPMT('Assumptions (Wind)'!$V$10,Model!AD1,'Assumptions (Wind)'!$V$13,'Assumptions (Wind)'!$V$8*Model!$AF$677*AVERAGE('Assumptions (Wind)'!$AC$2:$AD$2)/10^9),0)</f>
        <v>-0.0007505627275</v>
      </c>
      <c r="AN815" s="160">
        <f>IF($AF$677&gt;0,IPMT('Assumptions (Wind)'!$V$10,Model!AE1,'Assumptions (Wind)'!$V$13,'Assumptions (Wind)'!$V$8*Model!$AF$677*AVERAGE('Assumptions (Wind)'!$AC$2:$AD$2)/10^9),0)</f>
        <v>-0.0005193642531</v>
      </c>
      <c r="AO815" s="160">
        <f>IF($AF$677&gt;0,IPMT('Assumptions (Wind)'!$V$10,Model!AF1,'Assumptions (Wind)'!$V$13,'Assumptions (Wind)'!$V$8*Model!$AF$677*AVERAGE('Assumptions (Wind)'!$AC$2:$AD$2)/10^9),0)</f>
        <v>-0.0002696699006</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-0.001936744304</v>
      </c>
      <c r="AH816" s="160">
        <f>IF($AG$677&gt;0,IPMT('Assumptions (Wind)'!$V$10,Model!X1,'Assumptions (Wind)'!$V$13,'Assumptions (Wind)'!$V$8*Model!$AG$677*AVERAGE('Assumptions (Wind)'!$AD$2:$AE$2)/10^9),0)</f>
        <v>-0.001803051835</v>
      </c>
      <c r="AI816" s="160">
        <f>IF($AG$677&gt;0,IPMT('Assumptions (Wind)'!$V$10,Model!Y1,'Assumptions (Wind)'!$V$13,'Assumptions (Wind)'!$V$8*Model!$AG$677*AVERAGE('Assumptions (Wind)'!$AD$2:$AE$2)/10^9),0)</f>
        <v>-0.001658663968</v>
      </c>
      <c r="AJ816" s="160">
        <f>IF($AG$677&gt;0,IPMT('Assumptions (Wind)'!$V$10,Model!Z1,'Assumptions (Wind)'!$V$13,'Assumptions (Wind)'!$V$8*Model!$AG$677*AVERAGE('Assumptions (Wind)'!$AD$2:$AE$2)/10^9),0)</f>
        <v>-0.001502725072</v>
      </c>
      <c r="AK816" s="160">
        <f>IF($AG$677&gt;0,IPMT('Assumptions (Wind)'!$V$10,Model!AA1,'Assumptions (Wind)'!$V$13,'Assumptions (Wind)'!$V$8*Model!$AG$677*AVERAGE('Assumptions (Wind)'!$AD$2:$AE$2)/10^9),0)</f>
        <v>-0.001334311065</v>
      </c>
      <c r="AL816" s="160">
        <f>IF($AG$677&gt;0,IPMT('Assumptions (Wind)'!$V$10,Model!AB1,'Assumptions (Wind)'!$V$13,'Assumptions (Wind)'!$V$8*Model!$AG$677*AVERAGE('Assumptions (Wind)'!$AD$2:$AE$2)/10^9),0)</f>
        <v>-0.001152423937</v>
      </c>
      <c r="AM816" s="160">
        <f>IF($AG$677&gt;0,IPMT('Assumptions (Wind)'!$V$10,Model!AC1,'Assumptions (Wind)'!$V$13,'Assumptions (Wind)'!$V$8*Model!$AG$677*AVERAGE('Assumptions (Wind)'!$AD$2:$AE$2)/10^9),0)</f>
        <v>-0.0009559858383</v>
      </c>
      <c r="AN816" s="160">
        <f>IF($AG$677&gt;0,IPMT('Assumptions (Wind)'!$V$10,Model!AD1,'Assumptions (Wind)'!$V$13,'Assumptions (Wind)'!$V$8*Model!$AG$677*AVERAGE('Assumptions (Wind)'!$AD$2:$AE$2)/10^9),0)</f>
        <v>-0.000743832692</v>
      </c>
      <c r="AO816" s="160">
        <f>IF($AG$677&gt;0,IPMT('Assumptions (Wind)'!$V$10,Model!AE1,'Assumptions (Wind)'!$V$13,'Assumptions (Wind)'!$V$8*Model!$AG$677*AVERAGE('Assumptions (Wind)'!$AD$2:$AE$2)/10^9),0)</f>
        <v>-0.000514707294</v>
      </c>
      <c r="AP816" s="160">
        <f>IF($AG$677&gt;0,IPMT('Assumptions (Wind)'!$V$10,Model!AF1,'Assumptions (Wind)'!$V$13,'Assumptions (Wind)'!$V$8*Model!$AG$677*AVERAGE('Assumptions (Wind)'!$AD$2:$AE$2)/10^9),0)</f>
        <v>-0.0002672518642</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-0.01813513423</v>
      </c>
      <c r="AI817" s="160">
        <f>IF($AH$677&gt;0,IPMT('Assumptions (Wind)'!$V$10,Model!X1,'Assumptions (Wind)'!$V$13,'Assumptions (Wind)'!$V$8*Model!$AH$677*AVERAGE('Assumptions (Wind)'!$AE$2:$AF$2)/10^9),0)</f>
        <v>-0.01688327519</v>
      </c>
      <c r="AJ817" s="160">
        <f>IF($AH$677&gt;0,IPMT('Assumptions (Wind)'!$V$10,Model!Y1,'Assumptions (Wind)'!$V$13,'Assumptions (Wind)'!$V$8*Model!$AH$677*AVERAGE('Assumptions (Wind)'!$AE$2:$AF$2)/10^9),0)</f>
        <v>-0.01553126742</v>
      </c>
      <c r="AK817" s="160">
        <f>IF($AH$677&gt;0,IPMT('Assumptions (Wind)'!$V$10,Model!Z1,'Assumptions (Wind)'!$V$13,'Assumptions (Wind)'!$V$8*Model!$AH$677*AVERAGE('Assumptions (Wind)'!$AE$2:$AF$2)/10^9),0)</f>
        <v>-0.01407109903</v>
      </c>
      <c r="AL817" s="160">
        <f>IF($AH$677&gt;0,IPMT('Assumptions (Wind)'!$V$10,Model!AA1,'Assumptions (Wind)'!$V$13,'Assumptions (Wind)'!$V$8*Model!$AH$677*AVERAGE('Assumptions (Wind)'!$AE$2:$AF$2)/10^9),0)</f>
        <v>-0.01249411718</v>
      </c>
      <c r="AM817" s="160">
        <f>IF($AH$677&gt;0,IPMT('Assumptions (Wind)'!$V$10,Model!AB1,'Assumptions (Wind)'!$V$13,'Assumptions (Wind)'!$V$8*Model!$AH$677*AVERAGE('Assumptions (Wind)'!$AE$2:$AF$2)/10^9),0)</f>
        <v>-0.01079097677</v>
      </c>
      <c r="AN817" s="160">
        <f>IF($AH$677&gt;0,IPMT('Assumptions (Wind)'!$V$10,Model!AC1,'Assumptions (Wind)'!$V$13,'Assumptions (Wind)'!$V$8*Model!$AH$677*AVERAGE('Assumptions (Wind)'!$AE$2:$AF$2)/10^9),0)</f>
        <v>-0.008951585126</v>
      </c>
      <c r="AO817" s="160">
        <f>IF($AH$677&gt;0,IPMT('Assumptions (Wind)'!$V$10,Model!AD1,'Assumptions (Wind)'!$V$13,'Assumptions (Wind)'!$V$8*Model!$AH$677*AVERAGE('Assumptions (Wind)'!$AE$2:$AF$2)/10^9),0)</f>
        <v>-0.006965042154</v>
      </c>
      <c r="AP817" s="160">
        <f>IF($AH$677&gt;0,IPMT('Assumptions (Wind)'!$V$10,Model!AE1,'Assumptions (Wind)'!$V$13,'Assumptions (Wind)'!$V$8*Model!$AH$677*AVERAGE('Assumptions (Wind)'!$AE$2:$AF$2)/10^9),0)</f>
        <v>-0.004819575744</v>
      </c>
      <c r="AQ817" s="160">
        <f>IF($AH$677&gt;0,IPMT('Assumptions (Wind)'!$V$10,Model!AF1,'Assumptions (Wind)'!$V$13,'Assumptions (Wind)'!$V$8*Model!$AH$677*AVERAGE('Assumptions (Wind)'!$AE$2:$AF$2)/10^9),0)</f>
        <v>-0.002502472021</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-0.006650941177</v>
      </c>
      <c r="AJ818" s="160">
        <f>IF($AI$677&gt;0,IPMT('Assumptions (Wind)'!$V$10,Model!X1,'Assumptions (Wind)'!$V$13,'Assumptions (Wind)'!$V$8*Model!$AI$677*AVERAGE('Assumptions (Wind)'!$AF$2:$AG$2)/10^9),0)</f>
        <v>-0.006191830108</v>
      </c>
      <c r="AK818" s="160">
        <f>IF($AI$677&gt;0,IPMT('Assumptions (Wind)'!$V$10,Model!Y1,'Assumptions (Wind)'!$V$13,'Assumptions (Wind)'!$V$8*Model!$AI$677*AVERAGE('Assumptions (Wind)'!$AF$2:$AG$2)/10^9),0)</f>
        <v>-0.005695990154</v>
      </c>
      <c r="AL818" s="160">
        <f>IF($AI$677&gt;0,IPMT('Assumptions (Wind)'!$V$10,Model!Z1,'Assumptions (Wind)'!$V$13,'Assumptions (Wind)'!$V$8*Model!$AI$677*AVERAGE('Assumptions (Wind)'!$AF$2:$AG$2)/10^9),0)</f>
        <v>-0.005160483003</v>
      </c>
      <c r="AM818" s="160">
        <f>IF($AI$677&gt;0,IPMT('Assumptions (Wind)'!$V$10,Model!AA1,'Assumptions (Wind)'!$V$13,'Assumptions (Wind)'!$V$8*Model!$AI$677*AVERAGE('Assumptions (Wind)'!$AF$2:$AG$2)/10^9),0)</f>
        <v>-0.00458213528</v>
      </c>
      <c r="AN818" s="160">
        <f>IF($AI$677&gt;0,IPMT('Assumptions (Wind)'!$V$10,Model!AB1,'Assumptions (Wind)'!$V$13,'Assumptions (Wind)'!$V$8*Model!$AI$677*AVERAGE('Assumptions (Wind)'!$AF$2:$AG$2)/10^9),0)</f>
        <v>-0.00395751974</v>
      </c>
      <c r="AO818" s="160">
        <f>IF($AI$677&gt;0,IPMT('Assumptions (Wind)'!$V$10,Model!AC1,'Assumptions (Wind)'!$V$13,'Assumptions (Wind)'!$V$8*Model!$AI$677*AVERAGE('Assumptions (Wind)'!$AF$2:$AG$2)/10^9),0)</f>
        <v>-0.003282934956</v>
      </c>
      <c r="AP818" s="160">
        <f>IF($AI$677&gt;0,IPMT('Assumptions (Wind)'!$V$10,Model!AD1,'Assumptions (Wind)'!$V$13,'Assumptions (Wind)'!$V$8*Model!$AI$677*AVERAGE('Assumptions (Wind)'!$AF$2:$AG$2)/10^9),0)</f>
        <v>-0.00255438339</v>
      </c>
      <c r="AQ818" s="160">
        <f>IF($AI$677&gt;0,IPMT('Assumptions (Wind)'!$V$10,Model!AE1,'Assumptions (Wind)'!$V$13,'Assumptions (Wind)'!$V$8*Model!$AI$677*AVERAGE('Assumptions (Wind)'!$AF$2:$AG$2)/10^9),0)</f>
        <v>-0.001767547698</v>
      </c>
      <c r="AR818" s="160">
        <f>IF($AI$677&gt;0,IPMT('Assumptions (Wind)'!$V$10,Model!AF1,'Assumptions (Wind)'!$V$13,'Assumptions (Wind)'!$V$8*Model!$AI$677*AVERAGE('Assumptions (Wind)'!$AF$2:$AG$2)/10^9),0)</f>
        <v>-0.0009177651508</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-0.0130797746</v>
      </c>
      <c r="AK819" s="177">
        <f>IF($AJ$677&gt;0,IPMT('Assumptions (Wind)'!$V$10,Model!X1,'Assumptions (Wind)'!$V$13,'Assumptions (Wind)'!$V$8*Model!$AJ$677*AVERAGE('Assumptions (Wind)'!$AG$2:$AH$2)/10^9),0)</f>
        <v>-0.01217688445</v>
      </c>
      <c r="AL819" s="177">
        <f>IF($AJ$677&gt;0,IPMT('Assumptions (Wind)'!$V$10,Model!Y1,'Assumptions (Wind)'!$V$13,'Assumptions (Wind)'!$V$8*Model!$AJ$677*AVERAGE('Assumptions (Wind)'!$AG$2:$AH$2)/10^9),0)</f>
        <v>-0.01120176308</v>
      </c>
      <c r="AM819" s="177">
        <f>IF($AJ$677&gt;0,IPMT('Assumptions (Wind)'!$V$10,Model!Z1,'Assumptions (Wind)'!$V$13,'Assumptions (Wind)'!$V$8*Model!$AJ$677*AVERAGE('Assumptions (Wind)'!$AG$2:$AH$2)/10^9),0)</f>
        <v>-0.01014863201</v>
      </c>
      <c r="AN819" s="177">
        <f>IF($AJ$677&gt;0,IPMT('Assumptions (Wind)'!$V$10,Model!AA1,'Assumptions (Wind)'!$V$13,'Assumptions (Wind)'!$V$8*Model!$AJ$677*AVERAGE('Assumptions (Wind)'!$AG$2:$AH$2)/10^9),0)</f>
        <v>-0.009011250448</v>
      </c>
      <c r="AO819" s="177">
        <f>IF($AJ$677&gt;0,IPMT('Assumptions (Wind)'!$V$10,Model!AB1,'Assumptions (Wind)'!$V$13,'Assumptions (Wind)'!$V$8*Model!$AJ$677*AVERAGE('Assumptions (Wind)'!$AG$2:$AH$2)/10^9),0)</f>
        <v>-0.007782878363</v>
      </c>
      <c r="AP819" s="177">
        <f>IF($AJ$677&gt;0,IPMT('Assumptions (Wind)'!$V$10,Model!AC1,'Assumptions (Wind)'!$V$13,'Assumptions (Wind)'!$V$8*Model!$AJ$677*AVERAGE('Assumptions (Wind)'!$AG$2:$AH$2)/10^9),0)</f>
        <v>-0.006456236511</v>
      </c>
      <c r="AQ819" s="177">
        <f>IF($AJ$677&gt;0,IPMT('Assumptions (Wind)'!$V$10,Model!AD1,'Assumptions (Wind)'!$V$13,'Assumptions (Wind)'!$V$8*Model!$AJ$677*AVERAGE('Assumptions (Wind)'!$AG$2:$AH$2)/10^9),0)</f>
        <v>-0.005023463311</v>
      </c>
      <c r="AR819" s="177">
        <f>IF($AJ$677&gt;0,IPMT('Assumptions (Wind)'!$V$10,Model!AE1,'Assumptions (Wind)'!$V$13,'Assumptions (Wind)'!$V$8*Model!$AJ$677*AVERAGE('Assumptions (Wind)'!$AG$2:$AH$2)/10^9),0)</f>
        <v>-0.003476068254</v>
      </c>
      <c r="AS819" s="177">
        <f>IF($AJ$677&gt;0,IPMT('Assumptions (Wind)'!$V$10,Model!AF1,'Assumptions (Wind)'!$V$13,'Assumptions (Wind)'!$V$8*Model!$AJ$677*AVERAGE('Assumptions (Wind)'!$AG$2:$AH$2)/10^9),0)</f>
        <v>-0.001804881594</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-0.009178079022</v>
      </c>
      <c r="AL820" s="160">
        <f>IF($AK$677&gt;0,IPMT('Assumptions (Wind)'!$V$10,Model!X1,'Assumptions (Wind)'!$V$13,'Assumptions (Wind)'!$V$8*Model!$AK$677*AVERAGE('Assumptions (Wind)'!$AH$2:$AI$2)/10^9),0)</f>
        <v>-0.00854452092</v>
      </c>
      <c r="AM820" s="160">
        <f>IF($AK$677&gt;0,IPMT('Assumptions (Wind)'!$V$10,Model!Y1,'Assumptions (Wind)'!$V$13,'Assumptions (Wind)'!$V$8*Model!$AK$677*AVERAGE('Assumptions (Wind)'!$AH$2:$AI$2)/10^9),0)</f>
        <v>-0.00786027817</v>
      </c>
      <c r="AN820" s="160">
        <f>IF($AK$677&gt;0,IPMT('Assumptions (Wind)'!$V$10,Model!Z1,'Assumptions (Wind)'!$V$13,'Assumptions (Wind)'!$V$8*Model!$AK$677*AVERAGE('Assumptions (Wind)'!$AH$2:$AI$2)/10^9),0)</f>
        <v>-0.007121295999</v>
      </c>
      <c r="AO820" s="160">
        <f>IF($AK$677&gt;0,IPMT('Assumptions (Wind)'!$V$10,Model!AA1,'Assumptions (Wind)'!$V$13,'Assumptions (Wind)'!$V$8*Model!$AK$677*AVERAGE('Assumptions (Wind)'!$AH$2:$AI$2)/10^9),0)</f>
        <v>-0.006323195256</v>
      </c>
      <c r="AP820" s="160">
        <f>IF($AK$677&gt;0,IPMT('Assumptions (Wind)'!$V$10,Model!AB1,'Assumptions (Wind)'!$V$13,'Assumptions (Wind)'!$V$8*Model!$AK$677*AVERAGE('Assumptions (Wind)'!$AH$2:$AI$2)/10^9),0)</f>
        <v>-0.005461246452</v>
      </c>
      <c r="AQ820" s="160">
        <f>IF($AK$677&gt;0,IPMT('Assumptions (Wind)'!$V$10,Model!AC1,'Assumptions (Wind)'!$V$13,'Assumptions (Wind)'!$V$8*Model!$AK$677*AVERAGE('Assumptions (Wind)'!$AH$2:$AI$2)/10^9),0)</f>
        <v>-0.004530341744</v>
      </c>
      <c r="AR820" s="160">
        <f>IF($AK$677&gt;0,IPMT('Assumptions (Wind)'!$V$10,Model!AD1,'Assumptions (Wind)'!$V$13,'Assumptions (Wind)'!$V$8*Model!$AK$677*AVERAGE('Assumptions (Wind)'!$AH$2:$AI$2)/10^9),0)</f>
        <v>-0.00352496466</v>
      </c>
      <c r="AS820" s="160">
        <f>IF($AK$677&gt;0,IPMT('Assumptions (Wind)'!$V$10,Model!AE1,'Assumptions (Wind)'!$V$13,'Assumptions (Wind)'!$V$8*Model!$AK$677*AVERAGE('Assumptions (Wind)'!$AH$2:$AI$2)/10^9),0)</f>
        <v>-0.002439157409</v>
      </c>
      <c r="AT820" s="160">
        <f>IF($AK$677&gt;0,IPMT('Assumptions (Wind)'!$V$10,Model!AF1,'Assumptions (Wind)'!$V$13,'Assumptions (Wind)'!$V$8*Model!$AK$677*AVERAGE('Assumptions (Wind)'!$AH$2:$AI$2)/10^9),0)</f>
        <v>-0.001266485578</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-0.001965992326</v>
      </c>
      <c r="AM821" s="177">
        <f>IF($AL$677&gt;0,IPMT('Assumptions (Wind)'!$V$10,Model!X1,'Assumptions (Wind)'!$V$13,'Assumptions (Wind)'!$V$8*Model!$AL$677*AVERAGE('Assumptions (Wind)'!$AI$2:$AJ$2)/10^9),0)</f>
        <v>-0.001830280881</v>
      </c>
      <c r="AN821" s="177">
        <f>IF($AL$677&gt;0,IPMT('Assumptions (Wind)'!$V$10,Model!Y1,'Assumptions (Wind)'!$V$13,'Assumptions (Wind)'!$V$8*Model!$AL$677*AVERAGE('Assumptions (Wind)'!$AI$2:$AJ$2)/10^9),0)</f>
        <v>-0.001683712521</v>
      </c>
      <c r="AO821" s="177">
        <f>IF($AL$677&gt;0,IPMT('Assumptions (Wind)'!$V$10,Model!Z1,'Assumptions (Wind)'!$V$13,'Assumptions (Wind)'!$V$8*Model!$AL$677*AVERAGE('Assumptions (Wind)'!$AI$2:$AJ$2)/10^9),0)</f>
        <v>-0.001525418691</v>
      </c>
      <c r="AP821" s="177">
        <f>IF($AL$677&gt;0,IPMT('Assumptions (Wind)'!$V$10,Model!AA1,'Assumptions (Wind)'!$V$13,'Assumptions (Wind)'!$V$8*Model!$AL$677*AVERAGE('Assumptions (Wind)'!$AI$2:$AJ$2)/10^9),0)</f>
        <v>-0.001354461355</v>
      </c>
      <c r="AQ821" s="177">
        <f>IF($AL$677&gt;0,IPMT('Assumptions (Wind)'!$V$10,Model!AB1,'Assumptions (Wind)'!$V$13,'Assumptions (Wind)'!$V$8*Model!$AL$677*AVERAGE('Assumptions (Wind)'!$AI$2:$AJ$2)/10^9),0)</f>
        <v>-0.001169827432</v>
      </c>
      <c r="AR821" s="177">
        <f>IF($AL$677&gt;0,IPMT('Assumptions (Wind)'!$V$10,Model!AC1,'Assumptions (Wind)'!$V$13,'Assumptions (Wind)'!$V$8*Model!$AL$677*AVERAGE('Assumptions (Wind)'!$AI$2:$AJ$2)/10^9),0)</f>
        <v>-0.0009704227958</v>
      </c>
      <c r="AS821" s="177">
        <f>IF($AL$677&gt;0,IPMT('Assumptions (Wind)'!$V$10,Model!AD1,'Assumptions (Wind)'!$V$13,'Assumptions (Wind)'!$V$8*Model!$AL$677*AVERAGE('Assumptions (Wind)'!$AI$2:$AJ$2)/10^9),0)</f>
        <v>-0.0007550657883</v>
      </c>
      <c r="AT821" s="177">
        <f>IF($AL$677&gt;0,IPMT('Assumptions (Wind)'!$V$10,Model!AE1,'Assumptions (Wind)'!$V$13,'Assumptions (Wind)'!$V$8*Model!$AL$677*AVERAGE('Assumptions (Wind)'!$AI$2:$AJ$2)/10^9),0)</f>
        <v>-0.0005224802202</v>
      </c>
      <c r="AU821" s="177">
        <f>IF($AL$677&gt;0,IPMT('Assumptions (Wind)'!$V$10,Model!AF1,'Assumptions (Wind)'!$V$13,'Assumptions (Wind)'!$V$8*Model!$AL$677*AVERAGE('Assumptions (Wind)'!$AI$2:$AJ$2)/10^9),0)</f>
        <v>-0.0002712878066</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-0.00210527798</v>
      </c>
      <c r="AN822" s="160">
        <f>IF($AM$677&gt;0,IPMT('Assumptions (Wind)'!$V$10,Model!X1,'Assumptions (Wind)'!$V$13,'Assumptions (Wind)'!$V$8*Model!$AM$677*AVERAGE('Assumptions (Wind)'!$AJ$2:$AK$2)/10^9),0)</f>
        <v>-0.001959951718</v>
      </c>
      <c r="AO822" s="160">
        <f>IF($AM$677&gt;0,IPMT('Assumptions (Wind)'!$V$10,Model!Y1,'Assumptions (Wind)'!$V$13,'Assumptions (Wind)'!$V$8*Model!$AM$677*AVERAGE('Assumptions (Wind)'!$AJ$2:$AK$2)/10^9),0)</f>
        <v>-0.001802999354</v>
      </c>
      <c r="AP822" s="160">
        <f>IF($AM$677&gt;0,IPMT('Assumptions (Wind)'!$V$10,Model!Z1,'Assumptions (Wind)'!$V$13,'Assumptions (Wind)'!$V$8*Model!$AM$677*AVERAGE('Assumptions (Wind)'!$AJ$2:$AK$2)/10^9),0)</f>
        <v>-0.001633490802</v>
      </c>
      <c r="AQ822" s="160">
        <f>IF($AM$677&gt;0,IPMT('Assumptions (Wind)'!$V$10,Model!AA1,'Assumptions (Wind)'!$V$13,'Assumptions (Wind)'!$V$8*Model!$AM$677*AVERAGE('Assumptions (Wind)'!$AJ$2:$AK$2)/10^9),0)</f>
        <v>-0.001450421565</v>
      </c>
      <c r="AR822" s="160">
        <f>IF($AM$677&gt;0,IPMT('Assumptions (Wind)'!$V$10,Model!AB1,'Assumptions (Wind)'!$V$13,'Assumptions (Wind)'!$V$8*Model!$AM$677*AVERAGE('Assumptions (Wind)'!$AJ$2:$AK$2)/10^9),0)</f>
        <v>-0.001252706789</v>
      </c>
      <c r="AS822" s="160">
        <f>IF($AM$677&gt;0,IPMT('Assumptions (Wind)'!$V$10,Model!AC1,'Assumptions (Wind)'!$V$13,'Assumptions (Wind)'!$V$8*Model!$AM$677*AVERAGE('Assumptions (Wind)'!$AJ$2:$AK$2)/10^9),0)</f>
        <v>-0.001039174831</v>
      </c>
      <c r="AT822" s="160">
        <f>IF($AM$677&gt;0,IPMT('Assumptions (Wind)'!$V$10,Model!AD1,'Assumptions (Wind)'!$V$13,'Assumptions (Wind)'!$V$8*Model!$AM$677*AVERAGE('Assumptions (Wind)'!$AJ$2:$AK$2)/10^9),0)</f>
        <v>-0.0008085603166</v>
      </c>
      <c r="AU822" s="160">
        <f>IF($AM$677&gt;0,IPMT('Assumptions (Wind)'!$V$10,Model!AE1,'Assumptions (Wind)'!$V$13,'Assumptions (Wind)'!$V$8*Model!$AM$677*AVERAGE('Assumptions (Wind)'!$AJ$2:$AK$2)/10^9),0)</f>
        <v>-0.0005594966409</v>
      </c>
      <c r="AV822" s="160">
        <f>IF($AM$677&gt;0,IPMT('Assumptions (Wind)'!$V$10,Model!AF1,'Assumptions (Wind)'!$V$13,'Assumptions (Wind)'!$V$8*Model!$AM$677*AVERAGE('Assumptions (Wind)'!$AJ$2:$AK$2)/10^9),0)</f>
        <v>-0.0002905078713</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-0.01542853841</v>
      </c>
      <c r="AO823" s="160">
        <f>IF($AN$677&gt;0,IPMT('Assumptions (Wind)'!$V$10,Model!X1,'Assumptions (Wind)'!$V$13,'Assumptions (Wind)'!$V$8*Model!$AN$677*AVERAGE('Assumptions (Wind)'!$AK$2:$AL$2)/10^9),0)</f>
        <v>-0.01436351429</v>
      </c>
      <c r="AP823" s="160">
        <f>IF($AN$677&gt;0,IPMT('Assumptions (Wind)'!$V$10,Model!Y1,'Assumptions (Wind)'!$V$13,'Assumptions (Wind)'!$V$8*Model!$AN$677*AVERAGE('Assumptions (Wind)'!$AK$2:$AL$2)/10^9),0)</f>
        <v>-0.01321328824</v>
      </c>
      <c r="AQ823" s="160">
        <f>IF($AN$677&gt;0,IPMT('Assumptions (Wind)'!$V$10,Model!Z1,'Assumptions (Wind)'!$V$13,'Assumptions (Wind)'!$V$8*Model!$AN$677*AVERAGE('Assumptions (Wind)'!$AK$2:$AL$2)/10^9),0)</f>
        <v>-0.01197104411</v>
      </c>
      <c r="AR823" s="160">
        <f>IF($AN$677&gt;0,IPMT('Assumptions (Wind)'!$V$10,Model!AA1,'Assumptions (Wind)'!$V$13,'Assumptions (Wind)'!$V$8*Model!$AN$677*AVERAGE('Assumptions (Wind)'!$AK$2:$AL$2)/10^9),0)</f>
        <v>-0.01062942045</v>
      </c>
      <c r="AS823" s="160">
        <f>IF($AN$677&gt;0,IPMT('Assumptions (Wind)'!$V$10,Model!AB1,'Assumptions (Wind)'!$V$13,'Assumptions (Wind)'!$V$8*Model!$AN$677*AVERAGE('Assumptions (Wind)'!$AK$2:$AL$2)/10^9),0)</f>
        <v>-0.009180466897</v>
      </c>
      <c r="AT823" s="160">
        <f>IF($AN$677&gt;0,IPMT('Assumptions (Wind)'!$V$10,Model!AC1,'Assumptions (Wind)'!$V$13,'Assumptions (Wind)'!$V$8*Model!$AN$677*AVERAGE('Assumptions (Wind)'!$AK$2:$AL$2)/10^9),0)</f>
        <v>-0.007615597059</v>
      </c>
      <c r="AU823" s="160">
        <f>IF($AN$677&gt;0,IPMT('Assumptions (Wind)'!$V$10,Model!AD1,'Assumptions (Wind)'!$V$13,'Assumptions (Wind)'!$V$8*Model!$AN$677*AVERAGE('Assumptions (Wind)'!$AK$2:$AL$2)/10^9),0)</f>
        <v>-0.005925537633</v>
      </c>
      <c r="AV823" s="160">
        <f>IF($AN$677&gt;0,IPMT('Assumptions (Wind)'!$V$10,Model!AE1,'Assumptions (Wind)'!$V$13,'Assumptions (Wind)'!$V$8*Model!$AN$677*AVERAGE('Assumptions (Wind)'!$AK$2:$AL$2)/10^9),0)</f>
        <v>-0.004100273453</v>
      </c>
      <c r="AW823" s="160">
        <f>IF($AN$677&gt;0,IPMT('Assumptions (Wind)'!$V$10,Model!AF1,'Assumptions (Wind)'!$V$13,'Assumptions (Wind)'!$V$8*Model!$AN$677*AVERAGE('Assumptions (Wind)'!$AK$2:$AL$2)/10^9),0)</f>
        <v>-0.002128988139</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-0.01592990824</v>
      </c>
      <c r="AP824" s="160">
        <f>IF($AO$677&gt;0,IPMT('Assumptions (Wind)'!$V$10,Model!X1,'Assumptions (Wind)'!$V$13,'Assumptions (Wind)'!$V$8*Model!$AO$677*AVERAGE('Assumptions (Wind)'!$AL$2:$AM$2)/10^9),0)</f>
        <v>-0.01483027482</v>
      </c>
      <c r="AQ824" s="160">
        <f>IF($AO$677&gt;0,IPMT('Assumptions (Wind)'!$V$10,Model!Y1,'Assumptions (Wind)'!$V$13,'Assumptions (Wind)'!$V$8*Model!$AO$677*AVERAGE('Assumptions (Wind)'!$AL$2:$AM$2)/10^9),0)</f>
        <v>-0.01364267072</v>
      </c>
      <c r="AR824" s="160">
        <f>IF($AO$677&gt;0,IPMT('Assumptions (Wind)'!$V$10,Model!Z1,'Assumptions (Wind)'!$V$13,'Assumptions (Wind)'!$V$8*Model!$AO$677*AVERAGE('Assumptions (Wind)'!$AL$2:$AM$2)/10^9),0)</f>
        <v>-0.0123600583</v>
      </c>
      <c r="AS824" s="160">
        <f>IF($AO$677&gt;0,IPMT('Assumptions (Wind)'!$V$10,Model!AA1,'Assumptions (Wind)'!$V$13,'Assumptions (Wind)'!$V$8*Model!$AO$677*AVERAGE('Assumptions (Wind)'!$AL$2:$AM$2)/10^9),0)</f>
        <v>-0.01097483688</v>
      </c>
      <c r="AT824" s="160">
        <f>IF($AO$677&gt;0,IPMT('Assumptions (Wind)'!$V$10,Model!AB1,'Assumptions (Wind)'!$V$13,'Assumptions (Wind)'!$V$8*Model!$AO$677*AVERAGE('Assumptions (Wind)'!$AL$2:$AM$2)/10^9),0)</f>
        <v>-0.009478797755</v>
      </c>
      <c r="AU824" s="160">
        <f>IF($AO$677&gt;0,IPMT('Assumptions (Wind)'!$V$10,Model!AC1,'Assumptions (Wind)'!$V$13,'Assumptions (Wind)'!$V$8*Model!$AO$677*AVERAGE('Assumptions (Wind)'!$AL$2:$AM$2)/10^9),0)</f>
        <v>-0.007863075496</v>
      </c>
      <c r="AV824" s="160">
        <f>IF($AO$677&gt;0,IPMT('Assumptions (Wind)'!$V$10,Model!AD1,'Assumptions (Wind)'!$V$13,'Assumptions (Wind)'!$V$8*Model!$AO$677*AVERAGE('Assumptions (Wind)'!$AL$2:$AM$2)/10^9),0)</f>
        <v>-0.006118095457</v>
      </c>
      <c r="AW824" s="160">
        <f>IF($AO$677&gt;0,IPMT('Assumptions (Wind)'!$V$10,Model!AE1,'Assumptions (Wind)'!$V$13,'Assumptions (Wind)'!$V$8*Model!$AO$677*AVERAGE('Assumptions (Wind)'!$AL$2:$AM$2)/10^9),0)</f>
        <v>-0.004233517014</v>
      </c>
      <c r="AX824" s="160">
        <f>IF($AO$677&gt;0,IPMT('Assumptions (Wind)'!$V$10,Model!AF1,'Assumptions (Wind)'!$V$13,'Assumptions (Wind)'!$V$8*Model!$AO$677*AVERAGE('Assumptions (Wind)'!$AL$2:$AM$2)/10^9),0)</f>
        <v>-0.002198172296</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-0.007090443916</v>
      </c>
      <c r="AQ825" s="160">
        <f>IF($AP$677&gt;0,IPMT('Assumptions (Wind)'!$V$10,Model!X1,'Assumptions (Wind)'!$V$13,'Assumptions (Wind)'!$V$8*Model!$AP$677*AVERAGE('Assumptions (Wind)'!$AM$2:$AN$2)/10^9),0)</f>
        <v>-0.006600994198</v>
      </c>
      <c r="AR825" s="160">
        <f>IF($AP$677&gt;0,IPMT('Assumptions (Wind)'!$V$10,Model!Y1,'Assumptions (Wind)'!$V$13,'Assumptions (Wind)'!$V$8*Model!$AP$677*AVERAGE('Assumptions (Wind)'!$AM$2:$AN$2)/10^9),0)</f>
        <v>-0.006072388502</v>
      </c>
      <c r="AS825" s="160">
        <f>IF($AP$677&gt;0,IPMT('Assumptions (Wind)'!$V$10,Model!Z1,'Assumptions (Wind)'!$V$13,'Assumptions (Wind)'!$V$8*Model!$AP$677*AVERAGE('Assumptions (Wind)'!$AM$2:$AN$2)/10^9),0)</f>
        <v>-0.005501494351</v>
      </c>
      <c r="AT825" s="160">
        <f>IF($AP$677&gt;0,IPMT('Assumptions (Wind)'!$V$10,Model!AA1,'Assumptions (Wind)'!$V$13,'Assumptions (Wind)'!$V$8*Model!$AP$677*AVERAGE('Assumptions (Wind)'!$AM$2:$AN$2)/10^9),0)</f>
        <v>-0.004884928667</v>
      </c>
      <c r="AU825" s="160">
        <f>IF($AP$677&gt;0,IPMT('Assumptions (Wind)'!$V$10,Model!AB1,'Assumptions (Wind)'!$V$13,'Assumptions (Wind)'!$V$8*Model!$AP$677*AVERAGE('Assumptions (Wind)'!$AM$2:$AN$2)/10^9),0)</f>
        <v>-0.004219037729</v>
      </c>
      <c r="AV825" s="160">
        <f>IF($AP$677&gt;0,IPMT('Assumptions (Wind)'!$V$10,Model!AC1,'Assumptions (Wind)'!$V$13,'Assumptions (Wind)'!$V$8*Model!$AP$677*AVERAGE('Assumptions (Wind)'!$AM$2:$AN$2)/10^9),0)</f>
        <v>-0.003499875516</v>
      </c>
      <c r="AW825" s="160">
        <f>IF($AP$677&gt;0,IPMT('Assumptions (Wind)'!$V$10,Model!AD1,'Assumptions (Wind)'!$V$13,'Assumptions (Wind)'!$V$8*Model!$AP$677*AVERAGE('Assumptions (Wind)'!$AM$2:$AN$2)/10^9),0)</f>
        <v>-0.002723180326</v>
      </c>
      <c r="AX825" s="160">
        <f>IF($AP$677&gt;0,IPMT('Assumptions (Wind)'!$V$10,Model!AE1,'Assumptions (Wind)'!$V$13,'Assumptions (Wind)'!$V$8*Model!$AP$677*AVERAGE('Assumptions (Wind)'!$AM$2:$AN$2)/10^9),0)</f>
        <v>-0.001884349521</v>
      </c>
      <c r="AY825" s="160">
        <f>IF($AP$677&gt;0,IPMT('Assumptions (Wind)'!$V$10,Model!AF1,'Assumptions (Wind)'!$V$13,'Assumptions (Wind)'!$V$8*Model!$AP$677*AVERAGE('Assumptions (Wind)'!$AM$2:$AN$2)/10^9),0)</f>
        <v>-0.0009784122513</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-0.01272714717</v>
      </c>
      <c r="AR826" s="160">
        <f>IF($AQ$677&gt;0,IPMT('Assumptions (Wind)'!$V$10,Model!X1,'Assumptions (Wind)'!$V$13,'Assumptions (Wind)'!$V$8*Model!$AQ$677*AVERAGE('Assumptions (Wind)'!$AN$2:$AO$2)/10^9),0)</f>
        <v>-0.01184859871</v>
      </c>
      <c r="AS826" s="160">
        <f>IF($AQ$677&gt;0,IPMT('Assumptions (Wind)'!$V$10,Model!Y1,'Assumptions (Wind)'!$V$13,'Assumptions (Wind)'!$V$8*Model!$AQ$677*AVERAGE('Assumptions (Wind)'!$AN$2:$AO$2)/10^9),0)</f>
        <v>-0.01089976637</v>
      </c>
      <c r="AT826" s="160">
        <f>IF($AQ$677&gt;0,IPMT('Assumptions (Wind)'!$V$10,Model!Z1,'Assumptions (Wind)'!$V$13,'Assumptions (Wind)'!$V$8*Model!$AQ$677*AVERAGE('Assumptions (Wind)'!$AN$2:$AO$2)/10^9),0)</f>
        <v>-0.009875027443</v>
      </c>
      <c r="AU826" s="160">
        <f>IF($AQ$677&gt;0,IPMT('Assumptions (Wind)'!$V$10,Model!AA1,'Assumptions (Wind)'!$V$13,'Assumptions (Wind)'!$V$8*Model!$AQ$677*AVERAGE('Assumptions (Wind)'!$AN$2:$AO$2)/10^9),0)</f>
        <v>-0.008768309403</v>
      </c>
      <c r="AV826" s="160">
        <f>IF($AQ$677&gt;0,IPMT('Assumptions (Wind)'!$V$10,Model!AB1,'Assumptions (Wind)'!$V$13,'Assumptions (Wind)'!$V$8*Model!$AQ$677*AVERAGE('Assumptions (Wind)'!$AN$2:$AO$2)/10^9),0)</f>
        <v>-0.00757305392</v>
      </c>
      <c r="AW826" s="160">
        <f>IF($AQ$677&gt;0,IPMT('Assumptions (Wind)'!$V$10,Model!AC1,'Assumptions (Wind)'!$V$13,'Assumptions (Wind)'!$V$8*Model!$AQ$677*AVERAGE('Assumptions (Wind)'!$AN$2:$AO$2)/10^9),0)</f>
        <v>-0.006282177999</v>
      </c>
      <c r="AX826" s="160">
        <f>IF($AQ$677&gt;0,IPMT('Assumptions (Wind)'!$V$10,Model!AD1,'Assumptions (Wind)'!$V$13,'Assumptions (Wind)'!$V$8*Model!$AQ$677*AVERAGE('Assumptions (Wind)'!$AN$2:$AO$2)/10^9),0)</f>
        <v>-0.004888032004</v>
      </c>
      <c r="AY826" s="160">
        <f>IF($AQ$677&gt;0,IPMT('Assumptions (Wind)'!$V$10,Model!AE1,'Assumptions (Wind)'!$V$13,'Assumptions (Wind)'!$V$8*Model!$AQ$677*AVERAGE('Assumptions (Wind)'!$AN$2:$AO$2)/10^9),0)</f>
        <v>-0.003382354329</v>
      </c>
      <c r="AZ826" s="160">
        <f>IF($AQ$677&gt;0,IPMT('Assumptions (Wind)'!$V$10,Model!AF1,'Assumptions (Wind)'!$V$13,'Assumptions (Wind)'!$V$8*Model!$AQ$677*AVERAGE('Assumptions (Wind)'!$AN$2:$AO$2)/10^9),0)</f>
        <v>-0.00175622244</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-0.002064690999</v>
      </c>
      <c r="AS827" s="160">
        <f>IF($AR$677&gt;0,IPMT('Assumptions (Wind)'!$V$10,Model!X1,'Assumptions (Wind)'!$V$13,'Assumptions (Wind)'!$V$8*Model!$AR$677*AVERAGE('Assumptions (Wind)'!$AO$2:$AP$2)/10^9),0)</f>
        <v>-0.001922166435</v>
      </c>
      <c r="AT827" s="160">
        <f>IF($AR$677&gt;0,IPMT('Assumptions (Wind)'!$V$10,Model!Y1,'Assumptions (Wind)'!$V$13,'Assumptions (Wind)'!$V$8*Model!$AR$677*AVERAGE('Assumptions (Wind)'!$AO$2:$AP$2)/10^9),0)</f>
        <v>-0.001768239906</v>
      </c>
      <c r="AU827" s="160">
        <f>IF($AR$677&gt;0,IPMT('Assumptions (Wind)'!$V$10,Model!Z1,'Assumptions (Wind)'!$V$13,'Assumptions (Wind)'!$V$8*Model!$AR$677*AVERAGE('Assumptions (Wind)'!$AO$2:$AP$2)/10^9),0)</f>
        <v>-0.001601999254</v>
      </c>
      <c r="AV827" s="160">
        <f>IF($AR$677&gt;0,IPMT('Assumptions (Wind)'!$V$10,Model!AA1,'Assumptions (Wind)'!$V$13,'Assumptions (Wind)'!$V$8*Model!$AR$677*AVERAGE('Assumptions (Wind)'!$AO$2:$AP$2)/10^9),0)</f>
        <v>-0.001422459351</v>
      </c>
      <c r="AW827" s="160">
        <f>IF($AR$677&gt;0,IPMT('Assumptions (Wind)'!$V$10,Model!AB1,'Assumptions (Wind)'!$V$13,'Assumptions (Wind)'!$V$8*Model!$AR$677*AVERAGE('Assumptions (Wind)'!$AO$2:$AP$2)/10^9),0)</f>
        <v>-0.001228556255</v>
      </c>
      <c r="AX827" s="160">
        <f>IF($AR$677&gt;0,IPMT('Assumptions (Wind)'!$V$10,Model!AC1,'Assumptions (Wind)'!$V$13,'Assumptions (Wind)'!$V$8*Model!$AR$677*AVERAGE('Assumptions (Wind)'!$AO$2:$AP$2)/10^9),0)</f>
        <v>-0.001019140911</v>
      </c>
      <c r="AY827" s="160">
        <f>IF($AR$677&gt;0,IPMT('Assumptions (Wind)'!$V$10,Model!AD1,'Assumptions (Wind)'!$V$13,'Assumptions (Wind)'!$V$8*Model!$AR$677*AVERAGE('Assumptions (Wind)'!$AO$2:$AP$2)/10^9),0)</f>
        <v>-0.0007929723406</v>
      </c>
      <c r="AZ827" s="160">
        <f>IF($AR$677&gt;0,IPMT('Assumptions (Wind)'!$V$10,Model!AE1,'Assumptions (Wind)'!$V$13,'Assumptions (Wind)'!$V$8*Model!$AR$677*AVERAGE('Assumptions (Wind)'!$AO$2:$AP$2)/10^9),0)</f>
        <v>-0.000548710284</v>
      </c>
      <c r="BA827" s="160">
        <f>IF($AR$677&gt;0,IPMT('Assumptions (Wind)'!$V$10,Model!AF1,'Assumptions (Wind)'!$V$13,'Assumptions (Wind)'!$V$8*Model!$AR$677*AVERAGE('Assumptions (Wind)'!$AO$2:$AP$2)/10^9),0)</f>
        <v>-0.0002849072628</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-0.005064433764</v>
      </c>
      <c r="AT828" s="160">
        <f>IF($AS$677&gt;0,IPMT('Assumptions (Wind)'!$V$10,Model!X1,'Assumptions (Wind)'!$V$13,'Assumptions (Wind)'!$V$8*Model!$AS$677*AVERAGE('Assumptions (Wind)'!$AP$2:$AQ$2)/10^9),0)</f>
        <v>-0.004714838491</v>
      </c>
      <c r="AU828" s="160">
        <f>IF($AS$677&gt;0,IPMT('Assumptions (Wind)'!$V$10,Model!Y1,'Assumptions (Wind)'!$V$13,'Assumptions (Wind)'!$V$8*Model!$AS$677*AVERAGE('Assumptions (Wind)'!$AP$2:$AQ$2)/10^9),0)</f>
        <v>-0.004337275596</v>
      </c>
      <c r="AV828" s="160">
        <f>IF($AS$677&gt;0,IPMT('Assumptions (Wind)'!$V$10,Model!Z1,'Assumptions (Wind)'!$V$13,'Assumptions (Wind)'!$V$8*Model!$AS$677*AVERAGE('Assumptions (Wind)'!$AP$2:$AQ$2)/10^9),0)</f>
        <v>-0.003929507669</v>
      </c>
      <c r="AW828" s="160">
        <f>IF($AS$677&gt;0,IPMT('Assumptions (Wind)'!$V$10,Model!AA1,'Assumptions (Wind)'!$V$13,'Assumptions (Wind)'!$V$8*Model!$AS$677*AVERAGE('Assumptions (Wind)'!$AP$2:$AQ$2)/10^9),0)</f>
        <v>-0.003489118308</v>
      </c>
      <c r="AX828" s="160">
        <f>IF($AS$677&gt;0,IPMT('Assumptions (Wind)'!$V$10,Model!AB1,'Assumptions (Wind)'!$V$13,'Assumptions (Wind)'!$V$8*Model!$AS$677*AVERAGE('Assumptions (Wind)'!$AP$2:$AQ$2)/10^9),0)</f>
        <v>-0.003013497798</v>
      </c>
      <c r="AY828" s="160">
        <f>IF($AS$677&gt;0,IPMT('Assumptions (Wind)'!$V$10,Model!AC1,'Assumptions (Wind)'!$V$13,'Assumptions (Wind)'!$V$8*Model!$AS$677*AVERAGE('Assumptions (Wind)'!$AP$2:$AQ$2)/10^9),0)</f>
        <v>-0.002499827648</v>
      </c>
      <c r="AZ828" s="160">
        <f>IF($AS$677&gt;0,IPMT('Assumptions (Wind)'!$V$10,Model!AD1,'Assumptions (Wind)'!$V$13,'Assumptions (Wind)'!$V$8*Model!$AS$677*AVERAGE('Assumptions (Wind)'!$AP$2:$AQ$2)/10^9),0)</f>
        <v>-0.001945063885</v>
      </c>
      <c r="BA828" s="160">
        <f>IF($AS$677&gt;0,IPMT('Assumptions (Wind)'!$V$10,Model!AE1,'Assumptions (Wind)'!$V$13,'Assumptions (Wind)'!$V$8*Model!$AS$677*AVERAGE('Assumptions (Wind)'!$AP$2:$AQ$2)/10^9),0)</f>
        <v>-0.001345919022</v>
      </c>
      <c r="BB828" s="160">
        <f>IF($AS$677&gt;0,IPMT('Assumptions (Wind)'!$V$10,Model!AF1,'Assumptions (Wind)'!$V$13,'Assumptions (Wind)'!$V$8*Model!$AS$677*AVERAGE('Assumptions (Wind)'!$AP$2:$AQ$2)/10^9),0)</f>
        <v>-0.0006988425689</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-0.02628617319</v>
      </c>
      <c r="AU829" s="181">
        <f>IF($AT$677&gt;0,IPMT('Assumptions (Wind)'!$V$10,Model!X1,'Assumptions (Wind)'!$V$13,'Assumptions (Wind)'!$V$8*Model!$AT$677*AVERAGE('Assumptions (Wind)'!$AQ$2:$AR$2)/10^9),0)</f>
        <v>-0.0244716521</v>
      </c>
      <c r="AV829" s="181">
        <f>IF($AT$677&gt;0,IPMT('Assumptions (Wind)'!$V$10,Model!Y1,'Assumptions (Wind)'!$V$13,'Assumptions (Wind)'!$V$8*Model!$AT$677*AVERAGE('Assumptions (Wind)'!$AQ$2:$AR$2)/10^9),0)</f>
        <v>-0.02251196931</v>
      </c>
      <c r="AW829" s="181">
        <f>IF($AT$677&gt;0,IPMT('Assumptions (Wind)'!$V$10,Model!Z1,'Assumptions (Wind)'!$V$13,'Assumptions (Wind)'!$V$8*Model!$AT$677*AVERAGE('Assumptions (Wind)'!$AQ$2:$AR$2)/10^9),0)</f>
        <v>-0.02039551191</v>
      </c>
      <c r="AX829" s="181">
        <f>IF($AT$677&gt;0,IPMT('Assumptions (Wind)'!$V$10,Model!AA1,'Assumptions (Wind)'!$V$13,'Assumptions (Wind)'!$V$8*Model!$AT$677*AVERAGE('Assumptions (Wind)'!$AQ$2:$AR$2)/10^9),0)</f>
        <v>-0.01810973791</v>
      </c>
      <c r="AY829" s="181">
        <f>IF($AT$677&gt;0,IPMT('Assumptions (Wind)'!$V$10,Model!AB1,'Assumptions (Wind)'!$V$13,'Assumptions (Wind)'!$V$8*Model!$AT$677*AVERAGE('Assumptions (Wind)'!$AQ$2:$AR$2)/10^9),0)</f>
        <v>-0.01564110199</v>
      </c>
      <c r="AZ829" s="181">
        <f>IF($AT$677&gt;0,IPMT('Assumptions (Wind)'!$V$10,Model!AC1,'Assumptions (Wind)'!$V$13,'Assumptions (Wind)'!$V$8*Model!$AT$677*AVERAGE('Assumptions (Wind)'!$AQ$2:$AR$2)/10^9),0)</f>
        <v>-0.0129749752</v>
      </c>
      <c r="BA829" s="181">
        <f>IF($AT$677&gt;0,IPMT('Assumptions (Wind)'!$V$10,Model!AD1,'Assumptions (Wind)'!$V$13,'Assumptions (Wind)'!$V$8*Model!$AT$677*AVERAGE('Assumptions (Wind)'!$AQ$2:$AR$2)/10^9),0)</f>
        <v>-0.01009555827</v>
      </c>
      <c r="BB829" s="181">
        <f>IF($AT$677&gt;0,IPMT('Assumptions (Wind)'!$V$10,Model!AE1,'Assumptions (Wind)'!$V$13,'Assumptions (Wind)'!$V$8*Model!$AT$677*AVERAGE('Assumptions (Wind)'!$AQ$2:$AR$2)/10^9),0)</f>
        <v>-0.006985787977</v>
      </c>
      <c r="BC829" s="181">
        <f>IF($AT$677&gt;0,IPMT('Assumptions (Wind)'!$V$10,Model!AF1,'Assumptions (Wind)'!$V$13,'Assumptions (Wind)'!$V$8*Model!$AT$677*AVERAGE('Assumptions (Wind)'!$AQ$2:$AR$2)/10^9),0)</f>
        <v>-0.003627236065</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-0.006461138926</v>
      </c>
      <c r="AV830" s="160">
        <f>IF($AU$677&gt;0,IPMT('Assumptions (Wind)'!$V$10,Model!X1,'Assumptions (Wind)'!$V$13,'Assumptions (Wind)'!$V$8*Model!$AU$677*AVERAGE('Assumptions (Wind)'!$AR$2:$AS$2)/10^9),0)</f>
        <v>-0.006015129809</v>
      </c>
      <c r="AW830" s="160">
        <f>IF($AU$677&gt;0,IPMT('Assumptions (Wind)'!$V$10,Model!Y1,'Assumptions (Wind)'!$V$13,'Assumptions (Wind)'!$V$8*Model!$AU$677*AVERAGE('Assumptions (Wind)'!$AR$2:$AS$2)/10^9),0)</f>
        <v>-0.005533439963</v>
      </c>
      <c r="AX830" s="160">
        <f>IF($AU$677&gt;0,IPMT('Assumptions (Wind)'!$V$10,Model!Z1,'Assumptions (Wind)'!$V$13,'Assumptions (Wind)'!$V$8*Model!$AU$677*AVERAGE('Assumptions (Wind)'!$AR$2:$AS$2)/10^9),0)</f>
        <v>-0.00501321493</v>
      </c>
      <c r="AY830" s="160">
        <f>IF($AU$677&gt;0,IPMT('Assumptions (Wind)'!$V$10,Model!AA1,'Assumptions (Wind)'!$V$13,'Assumptions (Wind)'!$V$8*Model!$AU$677*AVERAGE('Assumptions (Wind)'!$AR$2:$AS$2)/10^9),0)</f>
        <v>-0.004451371894</v>
      </c>
      <c r="AZ830" s="160">
        <f>IF($AU$677&gt;0,IPMT('Assumptions (Wind)'!$V$10,Model!AB1,'Assumptions (Wind)'!$V$13,'Assumptions (Wind)'!$V$8*Model!$AU$677*AVERAGE('Assumptions (Wind)'!$AR$2:$AS$2)/10^9),0)</f>
        <v>-0.003844581415</v>
      </c>
      <c r="BA830" s="160">
        <f>IF($AU$677&gt;0,IPMT('Assumptions (Wind)'!$V$10,Model!AC1,'Assumptions (Wind)'!$V$13,'Assumptions (Wind)'!$V$8*Model!$AU$677*AVERAGE('Assumptions (Wind)'!$AR$2:$AS$2)/10^9),0)</f>
        <v>-0.003189247698</v>
      </c>
      <c r="BB830" s="160">
        <f>IF($AU$677&gt;0,IPMT('Assumptions (Wind)'!$V$10,Model!AD1,'Assumptions (Wind)'!$V$13,'Assumptions (Wind)'!$V$8*Model!$AU$677*AVERAGE('Assumptions (Wind)'!$AR$2:$AS$2)/10^9),0)</f>
        <v>-0.002481487283</v>
      </c>
      <c r="BC830" s="160">
        <f>IF($AU$677&gt;0,IPMT('Assumptions (Wind)'!$V$10,Model!AE1,'Assumptions (Wind)'!$V$13,'Assumptions (Wind)'!$V$8*Model!$AU$677*AVERAGE('Assumptions (Wind)'!$AR$2:$AS$2)/10^9),0)</f>
        <v>-0.001717106035</v>
      </c>
      <c r="BD830" s="160">
        <f>IF($AU$677&gt;0,IPMT('Assumptions (Wind)'!$V$10,Model!AF1,'Assumptions (Wind)'!$V$13,'Assumptions (Wind)'!$V$8*Model!$AU$677*AVERAGE('Assumptions (Wind)'!$AR$2:$AS$2)/10^9),0)</f>
        <v>-0.0008915742875</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-0.05928235228</v>
      </c>
      <c r="AW831" s="160">
        <f>IF($AV$677&gt;0,IPMT('Assumptions (Wind)'!$V$10,Model!X1,'Assumptions (Wind)'!$V$13,'Assumptions (Wind)'!$V$8*Model!$AV$677*AVERAGE('Assumptions (Wind)'!$AS$2:$AT$2)/10^9),0)</f>
        <v>-0.05519012181</v>
      </c>
      <c r="AX831" s="160">
        <f>IF($AV$677&gt;0,IPMT('Assumptions (Wind)'!$V$10,Model!Y1,'Assumptions (Wind)'!$V$13,'Assumptions (Wind)'!$V$8*Model!$AV$677*AVERAGE('Assumptions (Wind)'!$AS$2:$AT$2)/10^9),0)</f>
        <v>-0.05077051291</v>
      </c>
      <c r="AY831" s="160">
        <f>IF($AV$677&gt;0,IPMT('Assumptions (Wind)'!$V$10,Model!Z1,'Assumptions (Wind)'!$V$13,'Assumptions (Wind)'!$V$8*Model!$AV$677*AVERAGE('Assumptions (Wind)'!$AS$2:$AT$2)/10^9),0)</f>
        <v>-0.04599733529</v>
      </c>
      <c r="AZ831" s="160">
        <f>IF($AV$677&gt;0,IPMT('Assumptions (Wind)'!$V$10,Model!AA1,'Assumptions (Wind)'!$V$13,'Assumptions (Wind)'!$V$8*Model!$AV$677*AVERAGE('Assumptions (Wind)'!$AS$2:$AT$2)/10^9),0)</f>
        <v>-0.04084230346</v>
      </c>
      <c r="BA831" s="160">
        <f>IF($AV$677&gt;0,IPMT('Assumptions (Wind)'!$V$10,Model!AB1,'Assumptions (Wind)'!$V$13,'Assumptions (Wind)'!$V$8*Model!$AV$677*AVERAGE('Assumptions (Wind)'!$AS$2:$AT$2)/10^9),0)</f>
        <v>-0.03527486909</v>
      </c>
      <c r="BB831" s="160">
        <f>IF($AV$677&gt;0,IPMT('Assumptions (Wind)'!$V$10,Model!AC1,'Assumptions (Wind)'!$V$13,'Assumptions (Wind)'!$V$8*Model!$AV$677*AVERAGE('Assumptions (Wind)'!$AS$2:$AT$2)/10^9),0)</f>
        <v>-0.02926203997</v>
      </c>
      <c r="BC831" s="160">
        <f>IF($AV$677&gt;0,IPMT('Assumptions (Wind)'!$V$10,Model!AD1,'Assumptions (Wind)'!$V$13,'Assumptions (Wind)'!$V$8*Model!$AV$677*AVERAGE('Assumptions (Wind)'!$AS$2:$AT$2)/10^9),0)</f>
        <v>-0.02276818452</v>
      </c>
      <c r="BD831" s="160">
        <f>IF($AV$677&gt;0,IPMT('Assumptions (Wind)'!$V$10,Model!AE1,'Assumptions (Wind)'!$V$13,'Assumptions (Wind)'!$V$8*Model!$AV$677*AVERAGE('Assumptions (Wind)'!$AS$2:$AT$2)/10^9),0)</f>
        <v>-0.01575482064</v>
      </c>
      <c r="BE831" s="160">
        <f>IF($AV$677&gt;0,IPMT('Assumptions (Wind)'!$V$10,Model!AF1,'Assumptions (Wind)'!$V$13,'Assumptions (Wind)'!$V$8*Model!$AV$677*AVERAGE('Assumptions (Wind)'!$AS$2:$AT$2)/10^9),0)</f>
        <v>-0.008180387638</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-0.006634519911</v>
      </c>
      <c r="AX832" s="160">
        <f>IF($AW$677&gt;0,IPMT('Assumptions (Wind)'!$V$10,Model!X1,'Assumptions (Wind)'!$V$13,'Assumptions (Wind)'!$V$8*Model!$AW$677*AVERAGE('Assumptions (Wind)'!$AT$2:$AU$2)/10^9),0)</f>
        <v>-0.006176542394</v>
      </c>
      <c r="AY832" s="160">
        <f>IF($AW$677&gt;0,IPMT('Assumptions (Wind)'!$V$10,Model!Y1,'Assumptions (Wind)'!$V$13,'Assumptions (Wind)'!$V$8*Model!$AW$677*AVERAGE('Assumptions (Wind)'!$AT$2:$AU$2)/10^9),0)</f>
        <v>-0.005681926675</v>
      </c>
      <c r="AZ832" s="160">
        <f>IF($AW$677&gt;0,IPMT('Assumptions (Wind)'!$V$10,Model!Z1,'Assumptions (Wind)'!$V$13,'Assumptions (Wind)'!$V$8*Model!$AW$677*AVERAGE('Assumptions (Wind)'!$AT$2:$AU$2)/10^9),0)</f>
        <v>-0.005147741699</v>
      </c>
      <c r="BA832" s="160">
        <f>IF($AW$677&gt;0,IPMT('Assumptions (Wind)'!$V$10,Model!AA1,'Assumptions (Wind)'!$V$13,'Assumptions (Wind)'!$V$8*Model!$AW$677*AVERAGE('Assumptions (Wind)'!$AT$2:$AU$2)/10^9),0)</f>
        <v>-0.004570821925</v>
      </c>
      <c r="BB832" s="160">
        <f>IF($AW$677&gt;0,IPMT('Assumptions (Wind)'!$V$10,Model!AB1,'Assumptions (Wind)'!$V$13,'Assumptions (Wind)'!$V$8*Model!$AW$677*AVERAGE('Assumptions (Wind)'!$AT$2:$AU$2)/10^9),0)</f>
        <v>-0.003947748569</v>
      </c>
      <c r="BC832" s="160">
        <f>IF($AW$677&gt;0,IPMT('Assumptions (Wind)'!$V$10,Model!AC1,'Assumptions (Wind)'!$V$13,'Assumptions (Wind)'!$V$8*Model!$AW$677*AVERAGE('Assumptions (Wind)'!$AT$2:$AU$2)/10^9),0)</f>
        <v>-0.003274829344</v>
      </c>
      <c r="BD832" s="160">
        <f>IF($AW$677&gt;0,IPMT('Assumptions (Wind)'!$V$10,Model!AD1,'Assumptions (Wind)'!$V$13,'Assumptions (Wind)'!$V$8*Model!$AW$677*AVERAGE('Assumptions (Wind)'!$AT$2:$AU$2)/10^9),0)</f>
        <v>-0.002548076582</v>
      </c>
      <c r="BE832" s="160">
        <f>IF($AW$677&gt;0,IPMT('Assumptions (Wind)'!$V$10,Model!AE1,'Assumptions (Wind)'!$V$13,'Assumptions (Wind)'!$V$8*Model!$AW$677*AVERAGE('Assumptions (Wind)'!$AT$2:$AU$2)/10^9),0)</f>
        <v>-0.001763183598</v>
      </c>
      <c r="BF832" s="160">
        <f>IF($AW$677&gt;0,IPMT('Assumptions (Wind)'!$V$10,Model!AF1,'Assumptions (Wind)'!$V$13,'Assumptions (Wind)'!$V$8*Model!$AW$677*AVERAGE('Assumptions (Wind)'!$AT$2:$AU$2)/10^9),0)</f>
        <v>-0.000915499176</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-0.002156969495</v>
      </c>
      <c r="AY833" s="160">
        <f>IF($AX$677&gt;0,IPMT('Assumptions (Wind)'!$V$10,Model!X1,'Assumptions (Wind)'!$V$13,'Assumptions (Wind)'!$V$8*Model!$AX$677*AVERAGE('Assumptions (Wind)'!$AU$2:$AV$2)/10^9),0)</f>
        <v>-0.002008074994</v>
      </c>
      <c r="AZ833" s="160">
        <f>IF($AX$677&gt;0,IPMT('Assumptions (Wind)'!$V$10,Model!Y1,'Assumptions (Wind)'!$V$13,'Assumptions (Wind)'!$V$8*Model!$AX$677*AVERAGE('Assumptions (Wind)'!$AU$2:$AV$2)/10^9),0)</f>
        <v>-0.001847268932</v>
      </c>
      <c r="BA833" s="160">
        <f>IF($AX$677&gt;0,IPMT('Assumptions (Wind)'!$V$10,Model!Z1,'Assumptions (Wind)'!$V$13,'Assumptions (Wind)'!$V$8*Model!$AX$677*AVERAGE('Assumptions (Wind)'!$AU$2:$AV$2)/10^9),0)</f>
        <v>-0.001673598386</v>
      </c>
      <c r="BB833" s="160">
        <f>IF($AX$677&gt;0,IPMT('Assumptions (Wind)'!$V$10,Model!AA1,'Assumptions (Wind)'!$V$13,'Assumptions (Wind)'!$V$8*Model!$AX$677*AVERAGE('Assumptions (Wind)'!$AU$2:$AV$2)/10^9),0)</f>
        <v>-0.001486034196</v>
      </c>
      <c r="BC833" s="160">
        <f>IF($AX$677&gt;0,IPMT('Assumptions (Wind)'!$V$10,Model!AB1,'Assumptions (Wind)'!$V$13,'Assumptions (Wind)'!$V$8*Model!$AX$677*AVERAGE('Assumptions (Wind)'!$AU$2:$AV$2)/10^9),0)</f>
        <v>-0.00128346487</v>
      </c>
      <c r="BD833" s="160">
        <f>IF($AX$677&gt;0,IPMT('Assumptions (Wind)'!$V$10,Model!AC1,'Assumptions (Wind)'!$V$13,'Assumptions (Wind)'!$V$8*Model!$AX$677*AVERAGE('Assumptions (Wind)'!$AU$2:$AV$2)/10^9),0)</f>
        <v>-0.001064689999</v>
      </c>
      <c r="BE833" s="160">
        <f>IF($AX$677&gt;0,IPMT('Assumptions (Wind)'!$V$10,Model!AD1,'Assumptions (Wind)'!$V$13,'Assumptions (Wind)'!$V$8*Model!$AX$677*AVERAGE('Assumptions (Wind)'!$AU$2:$AV$2)/10^9),0)</f>
        <v>-0.0008284131379</v>
      </c>
      <c r="BF833" s="160">
        <f>IF($AX$677&gt;0,IPMT('Assumptions (Wind)'!$V$10,Model!AE1,'Assumptions (Wind)'!$V$13,'Assumptions (Wind)'!$V$8*Model!$AX$677*AVERAGE('Assumptions (Wind)'!$AU$2:$AV$2)/10^9),0)</f>
        <v>-0.000573234128</v>
      </c>
      <c r="BG833" s="160">
        <f>IF($AX$677&gt;0,IPMT('Assumptions (Wind)'!$V$10,Model!AF1,'Assumptions (Wind)'!$V$13,'Assumptions (Wind)'!$V$8*Model!$AX$677*AVERAGE('Assumptions (Wind)'!$AU$2:$AV$2)/10^9),0)</f>
        <v>-0.0002976407972</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-0.002171764957</v>
      </c>
      <c r="AZ834" s="160">
        <f>IF($AY$677&gt;0,IPMT('Assumptions (Wind)'!$V$10,Model!X1,'Assumptions (Wind)'!$V$13,'Assumptions (Wind)'!$V$8*Model!$AY$677*AVERAGE('Assumptions (Wind)'!$AV$2:$AW$2)/10^9),0)</f>
        <v>-0.002021849132</v>
      </c>
      <c r="BA834" s="160">
        <f>IF($AY$677&gt;0,IPMT('Assumptions (Wind)'!$V$10,Model!Y1,'Assumptions (Wind)'!$V$13,'Assumptions (Wind)'!$V$8*Model!$AY$677*AVERAGE('Assumptions (Wind)'!$AV$2:$AW$2)/10^9),0)</f>
        <v>-0.001859940042</v>
      </c>
      <c r="BB834" s="160">
        <f>IF($AY$677&gt;0,IPMT('Assumptions (Wind)'!$V$10,Model!Z1,'Assumptions (Wind)'!$V$13,'Assumptions (Wind)'!$V$8*Model!$AY$677*AVERAGE('Assumptions (Wind)'!$AV$2:$AW$2)/10^9),0)</f>
        <v>-0.001685078224</v>
      </c>
      <c r="BC834" s="160">
        <f>IF($AY$677&gt;0,IPMT('Assumptions (Wind)'!$V$10,Model!AA1,'Assumptions (Wind)'!$V$13,'Assumptions (Wind)'!$V$8*Model!$AY$677*AVERAGE('Assumptions (Wind)'!$AV$2:$AW$2)/10^9),0)</f>
        <v>-0.001496227461</v>
      </c>
      <c r="BD834" s="160">
        <f>IF($AY$677&gt;0,IPMT('Assumptions (Wind)'!$V$10,Model!AB1,'Assumptions (Wind)'!$V$13,'Assumptions (Wind)'!$V$8*Model!$AY$677*AVERAGE('Assumptions (Wind)'!$AV$2:$AW$2)/10^9),0)</f>
        <v>-0.001292268637</v>
      </c>
      <c r="BE834" s="160">
        <f>IF($AY$677&gt;0,IPMT('Assumptions (Wind)'!$V$10,Model!AC1,'Assumptions (Wind)'!$V$13,'Assumptions (Wind)'!$V$8*Model!$AY$677*AVERAGE('Assumptions (Wind)'!$AV$2:$AW$2)/10^9),0)</f>
        <v>-0.001071993106</v>
      </c>
      <c r="BF834" s="160">
        <f>IF($AY$677&gt;0,IPMT('Assumptions (Wind)'!$V$10,Model!AD1,'Assumptions (Wind)'!$V$13,'Assumptions (Wind)'!$V$8*Model!$AY$677*AVERAGE('Assumptions (Wind)'!$AV$2:$AW$2)/10^9),0)</f>
        <v>-0.0008340955339</v>
      </c>
      <c r="BG834" s="160">
        <f>IF($AY$677&gt;0,IPMT('Assumptions (Wind)'!$V$10,Model!AE1,'Assumptions (Wind)'!$V$13,'Assumptions (Wind)'!$V$8*Model!$AY$677*AVERAGE('Assumptions (Wind)'!$AV$2:$AW$2)/10^9),0)</f>
        <v>-0.0005771661555</v>
      </c>
      <c r="BH834" s="160">
        <f>IF($AY$677&gt;0,IPMT('Assumptions (Wind)'!$V$10,Model!AF1,'Assumptions (Wind)'!$V$13,'Assumptions (Wind)'!$V$8*Model!$AY$677*AVERAGE('Assumptions (Wind)'!$AV$2:$AW$2)/10^9),0)</f>
        <v>-0.0002996824269</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-0.004370593637</v>
      </c>
      <c r="BA835" s="160">
        <f>IF($AZ$677&gt;0,IPMT('Assumptions (Wind)'!$V$10,Model!X1,'Assumptions (Wind)'!$V$13,'Assumptions (Wind)'!$V$8*Model!$AZ$677*AVERAGE('Assumptions (Wind)'!$AW$2:$AX$2)/10^9),0)</f>
        <v>-0.004068893793</v>
      </c>
      <c r="BB835" s="160">
        <f>IF($AZ$677&gt;0,IPMT('Assumptions (Wind)'!$V$10,Model!Y1,'Assumptions (Wind)'!$V$13,'Assumptions (Wind)'!$V$8*Model!$AZ$677*AVERAGE('Assumptions (Wind)'!$AW$2:$AX$2)/10^9),0)</f>
        <v>-0.003743057962</v>
      </c>
      <c r="BC835" s="160">
        <f>IF($AZ$677&gt;0,IPMT('Assumptions (Wind)'!$V$10,Model!Z1,'Assumptions (Wind)'!$V$13,'Assumptions (Wind)'!$V$8*Model!$AZ$677*AVERAGE('Assumptions (Wind)'!$AW$2:$AX$2)/10^9),0)</f>
        <v>-0.003391155263</v>
      </c>
      <c r="BD835" s="160">
        <f>IF($AZ$677&gt;0,IPMT('Assumptions (Wind)'!$V$10,Model!AA1,'Assumptions (Wind)'!$V$13,'Assumptions (Wind)'!$V$8*Model!$AZ$677*AVERAGE('Assumptions (Wind)'!$AW$2:$AX$2)/10^9),0)</f>
        <v>-0.003011100349</v>
      </c>
      <c r="BE835" s="160">
        <f>IF($AZ$677&gt;0,IPMT('Assumptions (Wind)'!$V$10,Model!AB1,'Assumptions (Wind)'!$V$13,'Assumptions (Wind)'!$V$8*Model!$AZ$677*AVERAGE('Assumptions (Wind)'!$AW$2:$AX$2)/10^9),0)</f>
        <v>-0.002600641042</v>
      </c>
      <c r="BF835" s="160">
        <f>IF($AZ$677&gt;0,IPMT('Assumptions (Wind)'!$V$10,Model!AC1,'Assumptions (Wind)'!$V$13,'Assumptions (Wind)'!$V$8*Model!$AZ$677*AVERAGE('Assumptions (Wind)'!$AW$2:$AX$2)/10^9),0)</f>
        <v>-0.002157344991</v>
      </c>
      <c r="BG835" s="160">
        <f>IF($AZ$677&gt;0,IPMT('Assumptions (Wind)'!$V$10,Model!AD1,'Assumptions (Wind)'!$V$13,'Assumptions (Wind)'!$V$8*Model!$AZ$677*AVERAGE('Assumptions (Wind)'!$AW$2:$AX$2)/10^9),0)</f>
        <v>-0.001678585255</v>
      </c>
      <c r="BH835" s="160">
        <f>IF($AZ$677&gt;0,IPMT('Assumptions (Wind)'!$V$10,Model!AE1,'Assumptions (Wind)'!$V$13,'Assumptions (Wind)'!$V$8*Model!$AZ$677*AVERAGE('Assumptions (Wind)'!$AW$2:$AX$2)/10^9),0)</f>
        <v>-0.00116152474</v>
      </c>
      <c r="BI835" s="160">
        <f>IF($AZ$677&gt;0,IPMT('Assumptions (Wind)'!$V$10,Model!AF1,'Assumptions (Wind)'!$V$13,'Assumptions (Wind)'!$V$8*Model!$AZ$677*AVERAGE('Assumptions (Wind)'!$AW$2:$AX$2)/10^9),0)</f>
        <v>-0.0006030993843</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-0.004397060184</v>
      </c>
      <c r="BB836" s="160">
        <f>IF($BA$677&gt;0,IPMT('Assumptions (Wind)'!$V$10,Model!X1,'Assumptions (Wind)'!$V$13,'Assumptions (Wind)'!$V$8*Model!$BA$677*AVERAGE('Assumptions (Wind)'!$AX$2:$AY$2)/10^9),0)</f>
        <v>-0.004093533368</v>
      </c>
      <c r="BC836" s="160">
        <f>IF($BA$677&gt;0,IPMT('Assumptions (Wind)'!$V$10,Model!Y1,'Assumptions (Wind)'!$V$13,'Assumptions (Wind)'!$V$8*Model!$BA$677*AVERAGE('Assumptions (Wind)'!$AX$2:$AY$2)/10^9),0)</f>
        <v>-0.003765724406</v>
      </c>
      <c r="BD836" s="160">
        <f>IF($BA$677&gt;0,IPMT('Assumptions (Wind)'!$V$10,Model!Z1,'Assumptions (Wind)'!$V$13,'Assumptions (Wind)'!$V$8*Model!$BA$677*AVERAGE('Assumptions (Wind)'!$AX$2:$AY$2)/10^9),0)</f>
        <v>-0.003411690728</v>
      </c>
      <c r="BE836" s="160">
        <f>IF($BA$677&gt;0,IPMT('Assumptions (Wind)'!$V$10,Model!AA1,'Assumptions (Wind)'!$V$13,'Assumptions (Wind)'!$V$8*Model!$BA$677*AVERAGE('Assumptions (Wind)'!$AX$2:$AY$2)/10^9),0)</f>
        <v>-0.003029334355</v>
      </c>
      <c r="BF836" s="160">
        <f>IF($BA$677&gt;0,IPMT('Assumptions (Wind)'!$V$10,Model!AB1,'Assumptions (Wind)'!$V$13,'Assumptions (Wind)'!$V$8*Model!$BA$677*AVERAGE('Assumptions (Wind)'!$AX$2:$AY$2)/10^9),0)</f>
        <v>-0.002616389472</v>
      </c>
      <c r="BG836" s="160">
        <f>IF($BA$677&gt;0,IPMT('Assumptions (Wind)'!$V$10,Model!AC1,'Assumptions (Wind)'!$V$13,'Assumptions (Wind)'!$V$8*Model!$BA$677*AVERAGE('Assumptions (Wind)'!$AX$2:$AY$2)/10^9),0)</f>
        <v>-0.002170408999</v>
      </c>
      <c r="BH836" s="160">
        <f>IF($BA$677&gt;0,IPMT('Assumptions (Wind)'!$V$10,Model!AD1,'Assumptions (Wind)'!$V$13,'Assumptions (Wind)'!$V$8*Model!$BA$677*AVERAGE('Assumptions (Wind)'!$AX$2:$AY$2)/10^9),0)</f>
        <v>-0.001688750088</v>
      </c>
      <c r="BI836" s="160">
        <f>IF($BA$677&gt;0,IPMT('Assumptions (Wind)'!$V$10,Model!AE1,'Assumptions (Wind)'!$V$13,'Assumptions (Wind)'!$V$8*Model!$BA$677*AVERAGE('Assumptions (Wind)'!$AX$2:$AY$2)/10^9),0)</f>
        <v>-0.001168558464</v>
      </c>
      <c r="BJ836" s="160">
        <f>IF($BA$677&gt;0,IPMT('Assumptions (Wind)'!$V$10,Model!AF1,'Assumptions (Wind)'!$V$13,'Assumptions (Wind)'!$V$8*Model!$BA$677*AVERAGE('Assumptions (Wind)'!$AX$2:$AY$2)/10^9),0)</f>
        <v>-0.0006067515102</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v>
      </c>
      <c r="E837" s="176">
        <f t="shared" si="36"/>
        <v>0</v>
      </c>
      <c r="F837" s="176">
        <f t="shared" si="36"/>
        <v>0.04629100622</v>
      </c>
      <c r="G837" s="176">
        <f t="shared" si="36"/>
        <v>0.08820823271</v>
      </c>
      <c r="H837" s="176">
        <f t="shared" si="36"/>
        <v>0.0979526497</v>
      </c>
      <c r="I837" s="176">
        <f t="shared" si="36"/>
        <v>0.1110030023</v>
      </c>
      <c r="J837" s="176">
        <f t="shared" si="36"/>
        <v>0.09861357438</v>
      </c>
      <c r="K837" s="176">
        <f t="shared" si="36"/>
        <v>0.06023792294</v>
      </c>
      <c r="L837" s="176">
        <f t="shared" si="36"/>
        <v>0.09384545901</v>
      </c>
      <c r="M837" s="176">
        <f t="shared" si="36"/>
        <v>0.183701622</v>
      </c>
      <c r="N837" s="176">
        <f t="shared" si="36"/>
        <v>0.1971892719</v>
      </c>
      <c r="O837" s="176">
        <f t="shared" si="36"/>
        <v>0.1941409852</v>
      </c>
      <c r="P837" s="176">
        <f t="shared" si="36"/>
        <v>0.1836802872</v>
      </c>
      <c r="Q837" s="176">
        <f t="shared" si="36"/>
        <v>0.1354932544</v>
      </c>
      <c r="R837" s="176">
        <f t="shared" si="36"/>
        <v>0.1866176352</v>
      </c>
      <c r="S837" s="176">
        <f t="shared" si="36"/>
        <v>0.2281198022</v>
      </c>
      <c r="T837" s="176">
        <f t="shared" si="36"/>
        <v>0.3575706597</v>
      </c>
      <c r="U837" s="176">
        <f t="shared" si="36"/>
        <v>0.4364657593</v>
      </c>
      <c r="V837" s="176">
        <f t="shared" si="36"/>
        <v>0.3008199373</v>
      </c>
      <c r="W837" s="176">
        <f t="shared" si="36"/>
        <v>0.1762794259</v>
      </c>
      <c r="X837" s="176">
        <f t="shared" si="36"/>
        <v>0.1446903954</v>
      </c>
      <c r="Y837" s="176">
        <f t="shared" si="36"/>
        <v>0.09249690303</v>
      </c>
      <c r="Z837" s="176">
        <f t="shared" si="36"/>
        <v>0.03486952681</v>
      </c>
      <c r="AA837" s="176">
        <f t="shared" si="36"/>
        <v>0.03488565853</v>
      </c>
      <c r="AB837" s="176">
        <f t="shared" si="36"/>
        <v>0.03964226178</v>
      </c>
      <c r="AC837" s="176">
        <f t="shared" si="36"/>
        <v>0.04192084785</v>
      </c>
      <c r="AD837" s="176">
        <f t="shared" si="36"/>
        <v>0.04192612265</v>
      </c>
      <c r="AE837" s="176">
        <f t="shared" si="36"/>
        <v>0.04181862467</v>
      </c>
      <c r="AF837" s="176">
        <f t="shared" si="36"/>
        <v>0.04142684624</v>
      </c>
      <c r="AG837" s="176">
        <f t="shared" si="36"/>
        <v>0.04105138529</v>
      </c>
      <c r="AH837" s="176">
        <f t="shared" si="36"/>
        <v>0.1082910286</v>
      </c>
      <c r="AI837" s="176">
        <f t="shared" si="36"/>
        <v>0.1682164135</v>
      </c>
      <c r="AJ837" s="176">
        <f t="shared" si="36"/>
        <v>0.1830813115</v>
      </c>
      <c r="AK837" s="176">
        <f t="shared" si="36"/>
        <v>0.2025618875</v>
      </c>
      <c r="AL837" s="176">
        <f t="shared" si="36"/>
        <v>0.1835086007</v>
      </c>
      <c r="AM837" s="176">
        <f t="shared" si="36"/>
        <v>0.1277068021</v>
      </c>
      <c r="AN837" s="176">
        <f t="shared" si="36"/>
        <v>0.1475847107</v>
      </c>
      <c r="AO837" s="176">
        <f t="shared" si="36"/>
        <v>0.2200941531</v>
      </c>
      <c r="AP837" s="176">
        <f t="shared" si="36"/>
        <v>0.2182418018</v>
      </c>
      <c r="AQ837" s="176">
        <f t="shared" si="36"/>
        <v>0.208459389</v>
      </c>
      <c r="AR837" s="176">
        <f t="shared" si="36"/>
        <v>0.1995989081</v>
      </c>
      <c r="AS837" s="176">
        <f t="shared" si="36"/>
        <v>0.1595380939</v>
      </c>
      <c r="AT837" s="176">
        <f t="shared" si="36"/>
        <v>0.2182254859</v>
      </c>
      <c r="AU837" s="176">
        <f t="shared" si="36"/>
        <v>0.2664292462</v>
      </c>
      <c r="AV837" s="176">
        <f t="shared" si="36"/>
        <v>0.4276112295</v>
      </c>
      <c r="AW837" s="176">
        <f t="shared" si="36"/>
        <v>0.5264231564</v>
      </c>
      <c r="AX837" s="176">
        <f t="shared" si="36"/>
        <v>0.3750177843</v>
      </c>
      <c r="AY837" s="176">
        <f t="shared" si="36"/>
        <v>0.2392946836</v>
      </c>
      <c r="AZ837" s="176">
        <f t="shared" si="36"/>
        <v>0.2072709778</v>
      </c>
      <c r="BA837" s="176">
        <f t="shared" si="36"/>
        <v>0.1483838321</v>
      </c>
      <c r="BB837" s="176">
        <f t="shared" si="36"/>
        <v>0.06514649569</v>
      </c>
      <c r="BC837" s="176">
        <f t="shared" si="36"/>
        <v>0.03587826476</v>
      </c>
      <c r="BD837" s="176">
        <f t="shared" si="36"/>
        <v>0.02364848712</v>
      </c>
      <c r="BE837" s="176">
        <f t="shared" si="36"/>
        <v>0.01579765681</v>
      </c>
      <c r="BF837" s="176">
        <f t="shared" si="36"/>
        <v>0.005276472221</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0.04629100622</v>
      </c>
      <c r="G841" s="160">
        <f>IF($F$677&gt;0,'Assumptions (Wind)'!W$14*Model!$F$677*AVERAGE('Assumptions (Wind)'!$C$2:$D$2)/10^9,0)</f>
        <v>0.07406560995</v>
      </c>
      <c r="H841" s="160">
        <f>IF($F$677&gt;0,'Assumptions (Wind)'!X$14*Model!$F$677*AVERAGE('Assumptions (Wind)'!$C$2:$D$2)/10^9,0)</f>
        <v>0.04443936597</v>
      </c>
      <c r="I841" s="160">
        <f>IF($F$677&gt;0,'Assumptions (Wind)'!Y$14*Model!$F$677*AVERAGE('Assumptions (Wind)'!$C$2:$D$2)/10^9,0)</f>
        <v>0.02666361958</v>
      </c>
      <c r="J841" s="160">
        <f>IF($F$677&gt;0,'Assumptions (Wind)'!Z$14*Model!$F$677*AVERAGE('Assumptions (Wind)'!$C$2:$D$2)/10^9,0)</f>
        <v>0.02666361958</v>
      </c>
      <c r="K841" s="160">
        <f>IF($F$677&gt;0,'Assumptions (Wind)'!AA$14*Model!$F$677*AVERAGE('Assumptions (Wind)'!$C$2:$D$2)/10^9,0)</f>
        <v>0.01333180979</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0.01414262276</v>
      </c>
      <c r="H842" s="160">
        <f>IF($G$677&gt;0,'Assumptions (Wind)'!W$14*Model!$G$677*AVERAGE('Assumptions (Wind)'!$D$2:$E$2)/10^9,0)</f>
        <v>0.02262819642</v>
      </c>
      <c r="I842" s="160">
        <f>IF($G$677&gt;0,'Assumptions (Wind)'!X$14*Model!$G$677*AVERAGE('Assumptions (Wind)'!$D$2:$E$2)/10^9,0)</f>
        <v>0.01357691785</v>
      </c>
      <c r="J842" s="160">
        <f>IF($G$677&gt;0,'Assumptions (Wind)'!Y$14*Model!$G$677*AVERAGE('Assumptions (Wind)'!$D$2:$E$2)/10^9,0)</f>
        <v>0.008146150711</v>
      </c>
      <c r="K842" s="160">
        <f>IF($G$677&gt;0,'Assumptions (Wind)'!Z$14*Model!$G$677*AVERAGE('Assumptions (Wind)'!$D$2:$E$2)/10^9,0)</f>
        <v>0.008146150711</v>
      </c>
      <c r="L842" s="160">
        <f>IF($G$677&gt;0,'Assumptions (Wind)'!AA$14*Model!$G$677*AVERAGE('Assumptions (Wind)'!$D$2:$E$2)/10^9,0)</f>
        <v>0.004073075356</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0.03088508731</v>
      </c>
      <c r="I843" s="160">
        <f>IF($H$677&gt;0,'Assumptions (Wind)'!W$14*Model!$H$677*AVERAGE('Assumptions (Wind)'!$E$2:$F$2)/10^9,0)</f>
        <v>0.04941613969</v>
      </c>
      <c r="J843" s="160">
        <f>IF($H$677&gt;0,'Assumptions (Wind)'!X$14*Model!$H$677*AVERAGE('Assumptions (Wind)'!$E$2:$F$2)/10^9,0)</f>
        <v>0.02964968382</v>
      </c>
      <c r="K843" s="160">
        <f>IF($H$677&gt;0,'Assumptions (Wind)'!Y$14*Model!$H$677*AVERAGE('Assumptions (Wind)'!$E$2:$F$2)/10^9,0)</f>
        <v>0.01778981029</v>
      </c>
      <c r="L843" s="160">
        <f>IF($H$677&gt;0,'Assumptions (Wind)'!Z$14*Model!$H$677*AVERAGE('Assumptions (Wind)'!$E$2:$F$2)/10^9,0)</f>
        <v>0.01778981029</v>
      </c>
      <c r="M843" s="160">
        <f>IF($H$677&gt;0,'Assumptions (Wind)'!AA$14*Model!$H$677*AVERAGE('Assumptions (Wind)'!$E$2:$F$2)/10^9,0)</f>
        <v>0.008894905145</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0.02134632517</v>
      </c>
      <c r="J844" s="160">
        <f>IF($I$677&gt;0,'Assumptions (Wind)'!W$14*Model!$I$677*AVERAGE('Assumptions (Wind)'!$F$2:$G$2)/10^9,0)</f>
        <v>0.03415412027</v>
      </c>
      <c r="K844" s="160">
        <f>IF($I$677&gt;0,'Assumptions (Wind)'!X$14*Model!$I$677*AVERAGE('Assumptions (Wind)'!$F$2:$G$2)/10^9,0)</f>
        <v>0.02049247216</v>
      </c>
      <c r="L844" s="160">
        <f>IF($I$677&gt;0,'Assumptions (Wind)'!Y$14*Model!$I$677*AVERAGE('Assumptions (Wind)'!$F$2:$G$2)/10^9,0)</f>
        <v>0.0122954833</v>
      </c>
      <c r="M844" s="160">
        <f>IF($I$677&gt;0,'Assumptions (Wind)'!Z$14*Model!$I$677*AVERAGE('Assumptions (Wind)'!$F$2:$G$2)/10^9,0)</f>
        <v>0.0122954833</v>
      </c>
      <c r="N844" s="160">
        <f>IF($I$677&gt;0,'Assumptions (Wind)'!AA$14*Model!$I$677*AVERAGE('Assumptions (Wind)'!$F$2:$G$2)/10^9,0)</f>
        <v>0.006147741649</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v>
      </c>
      <c r="K845" s="160">
        <f>IF($J$677&gt;0,'Assumptions (Wind)'!W$14*Model!$J$677*AVERAGE('Assumptions (Wind)'!$G$2:$H$2)/10^9,0)</f>
        <v>0</v>
      </c>
      <c r="L845" s="160">
        <f>IF($J$677&gt;0,'Assumptions (Wind)'!X$14*Model!$J$677*AVERAGE('Assumptions (Wind)'!$G$2:$H$2)/10^9,0)</f>
        <v>0</v>
      </c>
      <c r="M845" s="160">
        <f>IF($J$677&gt;0,'Assumptions (Wind)'!Y$14*Model!$J$677*AVERAGE('Assumptions (Wind)'!$G$2:$H$2)/10^9,0)</f>
        <v>0</v>
      </c>
      <c r="N845" s="160">
        <f>IF($J$677&gt;0,'Assumptions (Wind)'!Z$14*Model!$J$677*AVERAGE('Assumptions (Wind)'!$G$2:$H$2)/10^9,0)</f>
        <v>0</v>
      </c>
      <c r="O845" s="160">
        <f>IF($J$677&gt;0,'Assumptions (Wind)'!AA$14*Model!$J$677*AVERAGE('Assumptions (Wind)'!$G$2:$H$2)/10^9,0)</f>
        <v>0</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0.0004776799828</v>
      </c>
      <c r="L846" s="160">
        <f>IF($K$677&gt;0,'Assumptions (Wind)'!W$14*Model!$K$677*AVERAGE('Assumptions (Wind)'!$H$2:$I$2)/10^9,0)</f>
        <v>0.0007642879725</v>
      </c>
      <c r="M846" s="160">
        <f>IF($K$677&gt;0,'Assumptions (Wind)'!X$14*Model!$K$677*AVERAGE('Assumptions (Wind)'!$H$2:$I$2)/10^9,0)</f>
        <v>0.0004585727835</v>
      </c>
      <c r="N846" s="160">
        <f>IF($K$677&gt;0,'Assumptions (Wind)'!Y$14*Model!$K$677*AVERAGE('Assumptions (Wind)'!$H$2:$I$2)/10^9,0)</f>
        <v>0.0002751436701</v>
      </c>
      <c r="O846" s="160">
        <f>IF($K$677&gt;0,'Assumptions (Wind)'!Z$14*Model!$K$677*AVERAGE('Assumptions (Wind)'!$H$2:$I$2)/10^9,0)</f>
        <v>0.0002751436701</v>
      </c>
      <c r="P846" s="160">
        <f>IF($K$677&gt;0,'Assumptions (Wind)'!AA$14*Model!$K$677*AVERAGE('Assumptions (Wind)'!$H$2:$I$2)/10^9,0)</f>
        <v>0.000137571835</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0.05892280209</v>
      </c>
      <c r="M847" s="160">
        <f>IF($L$677&gt;0,'Assumptions (Wind)'!W$14*Model!$L$677*AVERAGE('Assumptions (Wind)'!$I$2:$J$2)/10^9,0)</f>
        <v>0.09427648335</v>
      </c>
      <c r="N847" s="160">
        <f>IF($L$677&gt;0,'Assumptions (Wind)'!X$14*Model!$L$677*AVERAGE('Assumptions (Wind)'!$I$2:$J$2)/10^9,0)</f>
        <v>0.05656589001</v>
      </c>
      <c r="O847" s="160">
        <f>IF($L$677&gt;0,'Assumptions (Wind)'!Y$14*Model!$L$677*AVERAGE('Assumptions (Wind)'!$I$2:$J$2)/10^9,0)</f>
        <v>0.03393953401</v>
      </c>
      <c r="P847" s="160">
        <f>IF($L$677&gt;0,'Assumptions (Wind)'!Z$14*Model!$L$677*AVERAGE('Assumptions (Wind)'!$I$2:$J$2)/10^9,0)</f>
        <v>0.03393953401</v>
      </c>
      <c r="Q847" s="160">
        <f>IF($L$677&gt;0,'Assumptions (Wind)'!AA$14*Model!$L$677*AVERAGE('Assumptions (Wind)'!$I$2:$J$2)/10^9,0)</f>
        <v>0.016969767</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0.06777617746</v>
      </c>
      <c r="N848" s="160">
        <f>IF($M$677&gt;0,'Assumptions (Wind)'!W$14*Model!$M$677*AVERAGE('Assumptions (Wind)'!$J$2:$K$2)/10^9,0)</f>
        <v>0.1084418839</v>
      </c>
      <c r="O848" s="160">
        <f>IF($M$677&gt;0,'Assumptions (Wind)'!X$14*Model!$M$677*AVERAGE('Assumptions (Wind)'!$J$2:$K$2)/10^9,0)</f>
        <v>0.06506513036</v>
      </c>
      <c r="P848" s="160">
        <f>IF($M$677&gt;0,'Assumptions (Wind)'!Y$14*Model!$M$677*AVERAGE('Assumptions (Wind)'!$J$2:$K$2)/10^9,0)</f>
        <v>0.03903907822</v>
      </c>
      <c r="Q848" s="160">
        <f>IF($M$677&gt;0,'Assumptions (Wind)'!Z$14*Model!$M$677*AVERAGE('Assumptions (Wind)'!$J$2:$K$2)/10^9,0)</f>
        <v>0.03903907822</v>
      </c>
      <c r="R848" s="160">
        <f>IF($M$677&gt;0,'Assumptions (Wind)'!AA$14*Model!$M$677*AVERAGE('Assumptions (Wind)'!$J$2:$K$2)/10^9,0)</f>
        <v>0.01951953911</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0.02575861266</v>
      </c>
      <c r="O849" s="177">
        <f>IF($N$677&gt;0,'Assumptions (Wind)'!W$14*Model!$N$677*AVERAGE('Assumptions (Wind)'!$K$2:$L$2)/10^9,0)</f>
        <v>0.04121378025</v>
      </c>
      <c r="P849" s="177">
        <f>IF($N$677&gt;0,'Assumptions (Wind)'!X$14*Model!$N$677*AVERAGE('Assumptions (Wind)'!$K$2:$L$2)/10^9,0)</f>
        <v>0.02472826815</v>
      </c>
      <c r="Q849" s="177">
        <f>IF($N$677&gt;0,'Assumptions (Wind)'!Y$14*Model!$N$677*AVERAGE('Assumptions (Wind)'!$K$2:$L$2)/10^9,0)</f>
        <v>0.01483696089</v>
      </c>
      <c r="R849" s="177">
        <f>IF($N$677&gt;0,'Assumptions (Wind)'!Z$14*Model!$N$677*AVERAGE('Assumptions (Wind)'!$K$2:$L$2)/10^9,0)</f>
        <v>0.01483696089</v>
      </c>
      <c r="S849" s="177">
        <f>IF($N$677&gt;0,'Assumptions (Wind)'!AA$14*Model!$N$677*AVERAGE('Assumptions (Wind)'!$K$2:$L$2)/10^9,0)</f>
        <v>0.007418480446</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0.0536473969</v>
      </c>
      <c r="P850" s="160">
        <f>IF($O$677&gt;0,'Assumptions (Wind)'!W$14*Model!$O$677*AVERAGE('Assumptions (Wind)'!$L$2:$M$2)/10^9,0)</f>
        <v>0.08583583504</v>
      </c>
      <c r="Q850" s="160">
        <f>IF($O$677&gt;0,'Assumptions (Wind)'!X$14*Model!$O$677*AVERAGE('Assumptions (Wind)'!$L$2:$M$2)/10^9,0)</f>
        <v>0.05150150102</v>
      </c>
      <c r="R850" s="160">
        <f>IF($O$677&gt;0,'Assumptions (Wind)'!Y$14*Model!$O$677*AVERAGE('Assumptions (Wind)'!$L$2:$M$2)/10^9,0)</f>
        <v>0.03090090061</v>
      </c>
      <c r="S850" s="160">
        <f>IF($O$677&gt;0,'Assumptions (Wind)'!Z$14*Model!$O$677*AVERAGE('Assumptions (Wind)'!$L$2:$M$2)/10^9,0)</f>
        <v>0.03090090061</v>
      </c>
      <c r="T850" s="160">
        <f>IF($O$677&gt;0,'Assumptions (Wind)'!AA$14*Model!$O$677*AVERAGE('Assumptions (Wind)'!$L$2:$M$2)/10^9,0)</f>
        <v>0.01545045031</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0.01314594729</v>
      </c>
      <c r="R852" s="160">
        <f>IF($Q$677&gt;0,'Assumptions (Wind)'!W$14*Model!$Q$677*AVERAGE('Assumptions (Wind)'!$N$2:$O$2)/10^9,0)</f>
        <v>0.02103351566</v>
      </c>
      <c r="S852" s="160">
        <f>IF($Q$677&gt;0,'Assumptions (Wind)'!X$14*Model!$Q$677*AVERAGE('Assumptions (Wind)'!$N$2:$O$2)/10^9,0)</f>
        <v>0.01262010939</v>
      </c>
      <c r="T852" s="160">
        <f>IF($Q$677&gt;0,'Assumptions (Wind)'!Y$14*Model!$Q$677*AVERAGE('Assumptions (Wind)'!$N$2:$O$2)/10^9,0)</f>
        <v>0.007572065637</v>
      </c>
      <c r="U852" s="160">
        <f>IF($Q$677&gt;0,'Assumptions (Wind)'!Z$14*Model!$Q$677*AVERAGE('Assumptions (Wind)'!$N$2:$O$2)/10^9,0)</f>
        <v>0.007572065637</v>
      </c>
      <c r="V852" s="160">
        <f>IF($Q$677&gt;0,'Assumptions (Wind)'!AA$14*Model!$Q$677*AVERAGE('Assumptions (Wind)'!$N$2:$O$2)/10^9,0)</f>
        <v>0.003786032818</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0.1003267189</v>
      </c>
      <c r="S853" s="177">
        <f>IF($R$677&gt;0,'Assumptions (Wind)'!W$14*Model!$R$677*AVERAGE('Assumptions (Wind)'!$O$2:$P$2)/10^9,0)</f>
        <v>0.1605227503</v>
      </c>
      <c r="T853" s="177">
        <f>IF($R$677&gt;0,'Assumptions (Wind)'!X$14*Model!$R$677*AVERAGE('Assumptions (Wind)'!$O$2:$P$2)/10^9,0)</f>
        <v>0.09631365018</v>
      </c>
      <c r="U853" s="177">
        <f>IF($R$677&gt;0,'Assumptions (Wind)'!Y$14*Model!$R$677*AVERAGE('Assumptions (Wind)'!$O$2:$P$2)/10^9,0)</f>
        <v>0.05778819011</v>
      </c>
      <c r="V853" s="177">
        <f>IF($R$677&gt;0,'Assumptions (Wind)'!Z$14*Model!$R$677*AVERAGE('Assumptions (Wind)'!$O$2:$P$2)/10^9,0)</f>
        <v>0.05778819011</v>
      </c>
      <c r="W853" s="177">
        <f>IF($R$677&gt;0,'Assumptions (Wind)'!AA$14*Model!$R$677*AVERAGE('Assumptions (Wind)'!$O$2:$P$2)/10^9,0)</f>
        <v>0.02889409505</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0.01665756149</v>
      </c>
      <c r="T854" s="160">
        <f>IF($S$677&gt;0,'Assumptions (Wind)'!W$14*Model!$S$677*AVERAGE('Assumptions (Wind)'!$P$2:$Q$2)/10^9,0)</f>
        <v>0.02665209839</v>
      </c>
      <c r="U854" s="160">
        <f>IF($S$677&gt;0,'Assumptions (Wind)'!X$14*Model!$S$677*AVERAGE('Assumptions (Wind)'!$P$2:$Q$2)/10^9,0)</f>
        <v>0.01599125903</v>
      </c>
      <c r="V854" s="160">
        <f>IF($S$677&gt;0,'Assumptions (Wind)'!Y$14*Model!$S$677*AVERAGE('Assumptions (Wind)'!$P$2:$Q$2)/10^9,0)</f>
        <v>0.009594755419</v>
      </c>
      <c r="W854" s="160">
        <f>IF($S$677&gt;0,'Assumptions (Wind)'!Z$14*Model!$S$677*AVERAGE('Assumptions (Wind)'!$P$2:$Q$2)/10^9,0)</f>
        <v>0.009594755419</v>
      </c>
      <c r="X854" s="160">
        <f>IF($S$677&gt;0,'Assumptions (Wind)'!AA$14*Model!$S$677*AVERAGE('Assumptions (Wind)'!$P$2:$Q$2)/10^9,0)</f>
        <v>0.00479737771</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0.2115823952</v>
      </c>
      <c r="U855" s="160">
        <f>IF($T$677&gt;0,'Assumptions (Wind)'!W$14*Model!$T$677*AVERAGE('Assumptions (Wind)'!$Q$2:$R$2)/10^9,0)</f>
        <v>0.3385318322</v>
      </c>
      <c r="V855" s="160">
        <f>IF($T$677&gt;0,'Assumptions (Wind)'!X$14*Model!$T$677*AVERAGE('Assumptions (Wind)'!$Q$2:$R$2)/10^9,0)</f>
        <v>0.2031190993</v>
      </c>
      <c r="W855" s="160">
        <f>IF($T$677&gt;0,'Assumptions (Wind)'!Y$14*Model!$T$677*AVERAGE('Assumptions (Wind)'!$Q$2:$R$2)/10^9,0)</f>
        <v>0.1218714596</v>
      </c>
      <c r="X855" s="160">
        <f>IF($T$677&gt;0,'Assumptions (Wind)'!Z$14*Model!$T$677*AVERAGE('Assumptions (Wind)'!$Q$2:$R$2)/10^9,0)</f>
        <v>0.1218714596</v>
      </c>
      <c r="Y855" s="160">
        <f>IF($T$677&gt;0,'Assumptions (Wind)'!AA$14*Model!$T$677*AVERAGE('Assumptions (Wind)'!$Q$2:$R$2)/10^9,0)</f>
        <v>0.0609357298</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0.01658241227</v>
      </c>
      <c r="V856" s="160">
        <f>IF($U$677&gt;0,'Assumptions (Wind)'!W$14*Model!$U$677*AVERAGE('Assumptions (Wind)'!$R$2:$S$2)/10^9,0)</f>
        <v>0.02653185963</v>
      </c>
      <c r="W856" s="160">
        <f>IF($U$677&gt;0,'Assumptions (Wind)'!X$14*Model!$U$677*AVERAGE('Assumptions (Wind)'!$R$2:$S$2)/10^9,0)</f>
        <v>0.01591911578</v>
      </c>
      <c r="X856" s="160">
        <f>IF($U$677&gt;0,'Assumptions (Wind)'!Y$14*Model!$U$677*AVERAGE('Assumptions (Wind)'!$R$2:$S$2)/10^9,0)</f>
        <v>0.009551469466</v>
      </c>
      <c r="Y856" s="160">
        <f>IF($U$677&gt;0,'Assumptions (Wind)'!Z$14*Model!$U$677*AVERAGE('Assumptions (Wind)'!$R$2:$S$2)/10^9,0)</f>
        <v>0.009551469466</v>
      </c>
      <c r="Z856" s="160">
        <f>IF($U$677&gt;0,'Assumptions (Wind)'!AA$14*Model!$U$677*AVERAGE('Assumptions (Wind)'!$R$2:$S$2)/10^9,0)</f>
        <v>0.004775734733</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0.008470088643</v>
      </c>
      <c r="Y859" s="160">
        <f>IF($X$677&gt;0,'Assumptions (Wind)'!W14*Model!$X$677*'Assumptions (Wind)'!$V$2/10^9,0)</f>
        <v>0.01355214183</v>
      </c>
      <c r="Z859" s="160">
        <f>IF($X$677&gt;0,'Assumptions (Wind)'!X14*Model!$X$677*'Assumptions (Wind)'!$V$2/10^9,0)</f>
        <v>0.008131285097</v>
      </c>
      <c r="AA859" s="160">
        <f>IF($X$677&gt;0,'Assumptions (Wind)'!Y14*Model!$X$677*'Assumptions (Wind)'!$V$2/10^9,0)</f>
        <v>0.004878771058</v>
      </c>
      <c r="AB859" s="160">
        <f>IF($X$677&gt;0,'Assumptions (Wind)'!Z14*Model!$X$677*'Assumptions (Wind)'!$V$2/10^9,0)</f>
        <v>0.004878771058</v>
      </c>
      <c r="AC859" s="160">
        <f>IF($X$677&gt;0,'Assumptions (Wind)'!AA14*Model!$X$677*'Assumptions (Wind)'!$V$2/10^9,0)</f>
        <v>0.002439385529</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0.008457561933</v>
      </c>
      <c r="Z860" s="160">
        <f>IF($Y$677&gt;0,'Assumptions (Wind)'!W14*Model!$Y$677*AVERAGE('Assumptions (Wind)'!$V$2:$W$2)/10^9,0)</f>
        <v>0.01353209909</v>
      </c>
      <c r="AA860" s="160">
        <f>IF($Y$677&gt;0,'Assumptions (Wind)'!X14*Model!$Y$677*AVERAGE('Assumptions (Wind)'!$V$2:$W$2)/10^9,0)</f>
        <v>0.008119259456</v>
      </c>
      <c r="AB860" s="160">
        <f>IF($Y$677&gt;0,'Assumptions (Wind)'!Y14*Model!$Y$677*AVERAGE('Assumptions (Wind)'!$V$2:$W$2)/10^9,0)</f>
        <v>0.004871555673</v>
      </c>
      <c r="AC860" s="160">
        <f>IF($Y$677&gt;0,'Assumptions (Wind)'!Z14*Model!$Y$677*AVERAGE('Assumptions (Wind)'!$V$2:$W$2)/10^9,0)</f>
        <v>0.004871555673</v>
      </c>
      <c r="AD860" s="160">
        <f>IF($Y$677&gt;0,'Assumptions (Wind)'!AA14*Model!$Y$677*AVERAGE('Assumptions (Wind)'!$V$2:$W$2)/10^9,0)</f>
        <v>0.002435777837</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0.008430407888</v>
      </c>
      <c r="AA861" s="160">
        <f>IF($Z$677&gt;0,'Assumptions (Wind)'!W14*Model!$Z$677*AVERAGE('Assumptions (Wind)'!$W$2:$X$2)/10^9,0)</f>
        <v>0.01348865262</v>
      </c>
      <c r="AB861" s="160">
        <f>IF($Z$677&gt;0,'Assumptions (Wind)'!X14*Model!$Z$677*AVERAGE('Assumptions (Wind)'!$W$2:$X$2)/10^9,0)</f>
        <v>0.008093191573</v>
      </c>
      <c r="AC861" s="160">
        <f>IF($Z$677&gt;0,'Assumptions (Wind)'!Y14*Model!$Z$677*AVERAGE('Assumptions (Wind)'!$W$2:$X$2)/10^9,0)</f>
        <v>0.004855914944</v>
      </c>
      <c r="AD861" s="160">
        <f>IF($Z$677&gt;0,'Assumptions (Wind)'!Z14*Model!$Z$677*AVERAGE('Assumptions (Wind)'!$W$2:$X$2)/10^9,0)</f>
        <v>0.004855914944</v>
      </c>
      <c r="AE861" s="160">
        <f>IF($Z$677&gt;0,'Assumptions (Wind)'!AA14*Model!$Z$677*AVERAGE('Assumptions (Wind)'!$W$2:$X$2)/10^9,0)</f>
        <v>0.002427957472</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0.008398975399</v>
      </c>
      <c r="AB862" s="160">
        <f>IF($AA$677&gt;0,'Assumptions (Wind)'!W14*Model!$AA$677*AVERAGE('Assumptions (Wind)'!$X$2:$Y$2)/10^9,0)</f>
        <v>0.01343836064</v>
      </c>
      <c r="AC862" s="160">
        <f>IF($AA$677&gt;0,'Assumptions (Wind)'!X14*Model!$AA$677*AVERAGE('Assumptions (Wind)'!$X$2:$Y$2)/10^9,0)</f>
        <v>0.008063016383</v>
      </c>
      <c r="AD862" s="160">
        <f>IF($AA$677&gt;0,'Assumptions (Wind)'!Y14*Model!$AA$677*AVERAGE('Assumptions (Wind)'!$X$2:$Y$2)/10^9,0)</f>
        <v>0.00483780983</v>
      </c>
      <c r="AE862" s="160">
        <f>IF($AA$677&gt;0,'Assumptions (Wind)'!Z14*Model!$AA$677*AVERAGE('Assumptions (Wind)'!$X$2:$Y$2)/10^9,0)</f>
        <v>0.00483780983</v>
      </c>
      <c r="AF862" s="160">
        <f>IF($AA$677&gt;0,'Assumptions (Wind)'!AA14*Model!$AA$677*AVERAGE('Assumptions (Wind)'!$X$2:$Y$2)/10^9,0)</f>
        <v>0.002418904915</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0.008360382834</v>
      </c>
      <c r="AC863" s="160">
        <f>IF($AB$677&gt;0,'Assumptions (Wind)'!W14*Model!$AB$677*AVERAGE('Assumptions (Wind)'!$Y$2:$Z$2)/10^9,0)</f>
        <v>0.01337661253</v>
      </c>
      <c r="AD863" s="160">
        <f>IF($AB$677&gt;0,'Assumptions (Wind)'!X14*Model!$AB$677*AVERAGE('Assumptions (Wind)'!$Y$2:$Z$2)/10^9,0)</f>
        <v>0.008025967521</v>
      </c>
      <c r="AE863" s="160">
        <f>IF($AB$677&gt;0,'Assumptions (Wind)'!Y14*Model!$AB$677*AVERAGE('Assumptions (Wind)'!$Y$2:$Z$2)/10^9,0)</f>
        <v>0.004815580512</v>
      </c>
      <c r="AF863" s="160">
        <f>IF($AB$677&gt;0,'Assumptions (Wind)'!Z14*Model!$AB$677*AVERAGE('Assumptions (Wind)'!$Y$2:$Z$2)/10^9,0)</f>
        <v>0.004815580512</v>
      </c>
      <c r="AG863" s="160">
        <f>IF($AB$677&gt;0,'Assumptions (Wind)'!AA14*Model!$AB$677*AVERAGE('Assumptions (Wind)'!$Y$2:$Z$2)/10^9,0)</f>
        <v>0.002407790256</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0.008314362784</v>
      </c>
      <c r="AD864" s="160">
        <f>IF($AC$677&gt;0,'Assumptions (Wind)'!W14*Model!$AC$677*AVERAGE('Assumptions (Wind)'!$Z$2:$AA$2)/10^9,0)</f>
        <v>0.01330298045</v>
      </c>
      <c r="AE864" s="160">
        <f>IF($AC$677&gt;0,'Assumptions (Wind)'!X14*Model!$AC$677*AVERAGE('Assumptions (Wind)'!$Z$2:$AA$2)/10^9,0)</f>
        <v>0.007981788273</v>
      </c>
      <c r="AF864" s="160">
        <f>IF($AC$677&gt;0,'Assumptions (Wind)'!Y14*Model!$AC$677*AVERAGE('Assumptions (Wind)'!$Z$2:$AA$2)/10^9,0)</f>
        <v>0.004789072964</v>
      </c>
      <c r="AG864" s="160">
        <f>IF($AC$677&gt;0,'Assumptions (Wind)'!Z14*Model!$AC$677*AVERAGE('Assumptions (Wind)'!$Z$2:$AA$2)/10^9,0)</f>
        <v>0.004789072964</v>
      </c>
      <c r="AH864" s="160">
        <f>IF($AC$677&gt;0,'Assumptions (Wind)'!AA14*Model!$AC$677*AVERAGE('Assumptions (Wind)'!$Z$2:$AA$2)/10^9,0)</f>
        <v>0.002394536482</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0.008467672066</v>
      </c>
      <c r="AE865" s="160">
        <f>IF($AD$677&gt;0,'Assumptions (Wind)'!W14*Model!$AD$677*AVERAGE('Assumptions (Wind)'!$AA$2:$AB$2)/10^9,0)</f>
        <v>0.0135482753</v>
      </c>
      <c r="AF865" s="160">
        <f>IF($AD$677&gt;0,'Assumptions (Wind)'!X14*Model!$AD$677*AVERAGE('Assumptions (Wind)'!$AA$2:$AB$2)/10^9,0)</f>
        <v>0.008128965183</v>
      </c>
      <c r="AG865" s="160">
        <f>IF($AD$677&gt;0,'Assumptions (Wind)'!Y14*Model!$AD$677*AVERAGE('Assumptions (Wind)'!$AA$2:$AB$2)/10^9,0)</f>
        <v>0.00487737911</v>
      </c>
      <c r="AH865" s="160">
        <f>IF($AD$677&gt;0,'Assumptions (Wind)'!Z14*Model!$AD$677*AVERAGE('Assumptions (Wind)'!$AA$2:$AB$2)/10^9,0)</f>
        <v>0.00487737911</v>
      </c>
      <c r="AI865" s="160">
        <f>IF($AD$677&gt;0,'Assumptions (Wind)'!AA14*Model!$AD$677*AVERAGE('Assumptions (Wind)'!$AA$2:$AB$2)/10^9,0)</f>
        <v>0.002438689555</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0.008207213273</v>
      </c>
      <c r="AF866" s="160">
        <f>IF($AE$677&gt;0,'Assumptions (Wind)'!W14*Model!$AE$677*AVERAGE('Assumptions (Wind)'!$AB$2:$AC$2)/10^9,0)</f>
        <v>0.01313154124</v>
      </c>
      <c r="AG866" s="160">
        <f>IF($AE$677&gt;0,'Assumptions (Wind)'!X14*Model!$AE$677*AVERAGE('Assumptions (Wind)'!$AB$2:$AC$2)/10^9,0)</f>
        <v>0.007878924742</v>
      </c>
      <c r="AH866" s="160">
        <f>IF($AE$677&gt;0,'Assumptions (Wind)'!Y14*Model!$AE$677*AVERAGE('Assumptions (Wind)'!$AB$2:$AC$2)/10^9,0)</f>
        <v>0.004727354845</v>
      </c>
      <c r="AI866" s="160">
        <f>IF($AE$677&gt;0,'Assumptions (Wind)'!Z14*Model!$AE$677*AVERAGE('Assumptions (Wind)'!$AB$2:$AC$2)/10^9,0)</f>
        <v>0.004727354845</v>
      </c>
      <c r="AJ866" s="160">
        <f>IF($AE$677&gt;0,'Assumptions (Wind)'!AA14*Model!$AE$677*AVERAGE('Assumptions (Wind)'!$AB$2:$AC$2)/10^9,0)</f>
        <v>0.002363677423</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0.008142781428</v>
      </c>
      <c r="AG867" s="160">
        <f>IF($AF$677&gt;0,'Assumptions (Wind)'!W14*Model!$AF$677*AVERAGE('Assumptions (Wind)'!$AC$2:$AD$2)/10^9,0)</f>
        <v>0.01302845029</v>
      </c>
      <c r="AH867" s="160">
        <f>IF($AF$677&gt;0,'Assumptions (Wind)'!X14*Model!$AF$677*AVERAGE('Assumptions (Wind)'!$AC$2:$AD$2)/10^9,0)</f>
        <v>0.007817070171</v>
      </c>
      <c r="AI867" s="160">
        <f>IF($AF$677&gt;0,'Assumptions (Wind)'!Y14*Model!$AF$677*AVERAGE('Assumptions (Wind)'!$AC$2:$AD$2)/10^9,0)</f>
        <v>0.004690242103</v>
      </c>
      <c r="AJ867" s="160">
        <f>IF($AF$677&gt;0,'Assumptions (Wind)'!Z14*Model!$AF$677*AVERAGE('Assumptions (Wind)'!$AC$2:$AD$2)/10^9,0)</f>
        <v>0.004690242103</v>
      </c>
      <c r="AK867" s="160">
        <f>IF($AF$677&gt;0,'Assumptions (Wind)'!AA14*Model!$AF$677*AVERAGE('Assumptions (Wind)'!$AC$2:$AD$2)/10^9,0)</f>
        <v>0.002345121051</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0.008069767933</v>
      </c>
      <c r="AH868" s="160">
        <f>IF($AG$677&gt;0,'Assumptions (Wind)'!W14*Model!$AG$677*AVERAGE('Assumptions (Wind)'!$AD$2:$AE$2)/10^9,0)</f>
        <v>0.01291162869</v>
      </c>
      <c r="AI868" s="160">
        <f>IF($AG$677&gt;0,'Assumptions (Wind)'!X14*Model!$AG$677*AVERAGE('Assumptions (Wind)'!$AD$2:$AE$2)/10^9,0)</f>
        <v>0.007746977215</v>
      </c>
      <c r="AJ868" s="160">
        <f>IF($AG$677&gt;0,'Assumptions (Wind)'!Y14*Model!$AG$677*AVERAGE('Assumptions (Wind)'!$AD$2:$AE$2)/10^9,0)</f>
        <v>0.004648186329</v>
      </c>
      <c r="AK868" s="160">
        <f>IF($AG$677&gt;0,'Assumptions (Wind)'!Z14*Model!$AG$677*AVERAGE('Assumptions (Wind)'!$AD$2:$AE$2)/10^9,0)</f>
        <v>0.004648186329</v>
      </c>
      <c r="AL868" s="160">
        <f>IF($AG$677&gt;0,'Assumptions (Wind)'!AA14*Model!$AG$677*AVERAGE('Assumptions (Wind)'!$AD$2:$AE$2)/10^9,0)</f>
        <v>0.002324093165</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0.07556305931</v>
      </c>
      <c r="AI869" s="160">
        <f>IF($AH$677&gt;0,'Assumptions (Wind)'!W14*Model!$AH$677*AVERAGE('Assumptions (Wind)'!$AE$2:$AF$2)/10^9,0)</f>
        <v>0.1209008949</v>
      </c>
      <c r="AJ869" s="160">
        <f>IF($AH$677&gt;0,'Assumptions (Wind)'!X14*Model!$AH$677*AVERAGE('Assumptions (Wind)'!$AE$2:$AF$2)/10^9,0)</f>
        <v>0.07254053694</v>
      </c>
      <c r="AK869" s="160">
        <f>IF($AH$677&gt;0,'Assumptions (Wind)'!Y14*Model!$AH$677*AVERAGE('Assumptions (Wind)'!$AE$2:$AF$2)/10^9,0)</f>
        <v>0.04352432216</v>
      </c>
      <c r="AL869" s="160">
        <f>IF($AH$677&gt;0,'Assumptions (Wind)'!Z14*Model!$AH$677*AVERAGE('Assumptions (Wind)'!$AE$2:$AF$2)/10^9,0)</f>
        <v>0.04352432216</v>
      </c>
      <c r="AM869" s="160">
        <f>IF($AH$677&gt;0,'Assumptions (Wind)'!AA14*Model!$AH$677*AVERAGE('Assumptions (Wind)'!$AE$2:$AF$2)/10^9,0)</f>
        <v>0.02176216108</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0.0277122549</v>
      </c>
      <c r="AJ870" s="177">
        <f>IF($AI$677&gt;0,'Assumptions (Wind)'!W14*Model!$AI$677*AVERAGE('Assumptions (Wind)'!$AF$2:$AG$2)/10^9,0)</f>
        <v>0.04433960784</v>
      </c>
      <c r="AK870" s="177">
        <f>IF($AI$677&gt;0,'Assumptions (Wind)'!X14*Model!$AI$677*AVERAGE('Assumptions (Wind)'!$AF$2:$AG$2)/10^9,0)</f>
        <v>0.02660376471</v>
      </c>
      <c r="AL870" s="177">
        <f>IF($AI$677&gt;0,'Assumptions (Wind)'!Y14*Model!$AI$677*AVERAGE('Assumptions (Wind)'!$AF$2:$AG$2)/10^9,0)</f>
        <v>0.01596225882</v>
      </c>
      <c r="AM870" s="177">
        <f>IF($AI$677&gt;0,'Assumptions (Wind)'!Z14*Model!$AI$677*AVERAGE('Assumptions (Wind)'!$AF$2:$AG$2)/10^9,0)</f>
        <v>0.01596225882</v>
      </c>
      <c r="AN870" s="177">
        <f>IF($AI$677&gt;0,'Assumptions (Wind)'!AA14*Model!$AI$677*AVERAGE('Assumptions (Wind)'!$AF$2:$AG$2)/10^9,0)</f>
        <v>0.007981129412</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0.05449906084</v>
      </c>
      <c r="AK871" s="177">
        <f>IF($AJ$677&gt;0,'Assumptions (Wind)'!W14*Model!$AJ$677*AVERAGE('Assumptions (Wind)'!$AG$2:$AH$2)/10^9,0)</f>
        <v>0.08719849734</v>
      </c>
      <c r="AL871" s="177">
        <f>IF($AJ$677&gt;0,'Assumptions (Wind)'!X14*Model!$AJ$677*AVERAGE('Assumptions (Wind)'!$AG$2:$AH$2)/10^9,0)</f>
        <v>0.05231909841</v>
      </c>
      <c r="AM871" s="177">
        <f>IF($AJ$677&gt;0,'Assumptions (Wind)'!Y14*Model!$AJ$677*AVERAGE('Assumptions (Wind)'!$AG$2:$AH$2)/10^9,0)</f>
        <v>0.03139145904</v>
      </c>
      <c r="AN871" s="177">
        <f>IF($AJ$677&gt;0,'Assumptions (Wind)'!Z14*Model!$AJ$677*AVERAGE('Assumptions (Wind)'!$AG$2:$AH$2)/10^9,0)</f>
        <v>0.03139145904</v>
      </c>
      <c r="AO871" s="177">
        <f>IF($AJ$677&gt;0,'Assumptions (Wind)'!AA14*Model!$AJ$677*AVERAGE('Assumptions (Wind)'!$AG$2:$AH$2)/10^9,0)</f>
        <v>0.01569572952</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0.03824199593</v>
      </c>
      <c r="AL872" s="160">
        <f>IF($AK$677&gt;0,'Assumptions (Wind)'!W14*Model!$AK$677*AVERAGE('Assumptions (Wind)'!$AH$2:$AI$2)/10^9,0)</f>
        <v>0.06118719348</v>
      </c>
      <c r="AM872" s="160">
        <f>IF($AK$677&gt;0,'Assumptions (Wind)'!X14*Model!$AK$677*AVERAGE('Assumptions (Wind)'!$AH$2:$AI$2)/10^9,0)</f>
        <v>0.03671231609</v>
      </c>
      <c r="AN872" s="160">
        <f>IF($AK$677&gt;0,'Assumptions (Wind)'!Y14*Model!$AK$677*AVERAGE('Assumptions (Wind)'!$AH$2:$AI$2)/10^9,0)</f>
        <v>0.02202738965</v>
      </c>
      <c r="AO872" s="160">
        <f>IF($AK$677&gt;0,'Assumptions (Wind)'!Z14*Model!$AK$677*AVERAGE('Assumptions (Wind)'!$AH$2:$AI$2)/10^9,0)</f>
        <v>0.02202738965</v>
      </c>
      <c r="AP872" s="160">
        <f>IF($AK$677&gt;0,'Assumptions (Wind)'!AA14*Model!$AK$677*AVERAGE('Assumptions (Wind)'!$AH$2:$AI$2)/10^9,0)</f>
        <v>0.01101369483</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0.008191634693</v>
      </c>
      <c r="AM873" s="177">
        <f>IF($AL$677&gt;0,'Assumptions (Wind)'!W14*Model!$AL$677*AVERAGE('Assumptions (Wind)'!$AI$2:$AJ$2)/10^9,0)</f>
        <v>0.01310661551</v>
      </c>
      <c r="AN873" s="177">
        <f>IF($AL$677&gt;0,'Assumptions (Wind)'!X14*Model!$AL$677*AVERAGE('Assumptions (Wind)'!$AI$2:$AJ$2)/10^9,0)</f>
        <v>0.007863969305</v>
      </c>
      <c r="AO873" s="177">
        <f>IF($AL$677&gt;0,'Assumptions (Wind)'!Y14*Model!$AL$677*AVERAGE('Assumptions (Wind)'!$AI$2:$AJ$2)/10^9,0)</f>
        <v>0.004718381583</v>
      </c>
      <c r="AP873" s="177">
        <f>IF($AL$677&gt;0,'Assumptions (Wind)'!Z14*Model!$AL$677*AVERAGE('Assumptions (Wind)'!$AI$2:$AJ$2)/10^9,0)</f>
        <v>0.004718381583</v>
      </c>
      <c r="AQ873" s="177">
        <f>IF($AL$677&gt;0,'Assumptions (Wind)'!AA14*Model!$AL$677*AVERAGE('Assumptions (Wind)'!$AI$2:$AJ$2)/10^9,0)</f>
        <v>0.002359190792</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0.008771991584</v>
      </c>
      <c r="AN874" s="160">
        <f>IF($AM$677&gt;0,'Assumptions (Wind)'!W14*Model!$AM$677*AVERAGE('Assumptions (Wind)'!$AJ$2:$AK$2)/10^9,0)</f>
        <v>0.01403518653</v>
      </c>
      <c r="AO874" s="160">
        <f>IF($AM$677&gt;0,'Assumptions (Wind)'!X14*Model!$AM$677*AVERAGE('Assumptions (Wind)'!$AJ$2:$AK$2)/10^9,0)</f>
        <v>0.008421111921</v>
      </c>
      <c r="AP874" s="160">
        <f>IF($AM$677&gt;0,'Assumptions (Wind)'!Y14*Model!$AM$677*AVERAGE('Assumptions (Wind)'!$AJ$2:$AK$2)/10^9,0)</f>
        <v>0.005052667153</v>
      </c>
      <c r="AQ874" s="160">
        <f>IF($AM$677&gt;0,'Assumptions (Wind)'!Z14*Model!$AM$677*AVERAGE('Assumptions (Wind)'!$AJ$2:$AK$2)/10^9,0)</f>
        <v>0.005052667153</v>
      </c>
      <c r="AR874" s="160">
        <f>IF($AM$677&gt;0,'Assumptions (Wind)'!AA14*Model!$AM$677*AVERAGE('Assumptions (Wind)'!$AJ$2:$AK$2)/10^9,0)</f>
        <v>0.002526333576</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0.0642855767</v>
      </c>
      <c r="AO875" s="160">
        <f>IF($AN$677&gt;0,'Assumptions (Wind)'!W14*Model!$AN$677*AVERAGE('Assumptions (Wind)'!$AK$2:$AL$2)/10^9,0)</f>
        <v>0.1028569227</v>
      </c>
      <c r="AP875" s="160">
        <f>IF($AN$677&gt;0,'Assumptions (Wind)'!X14*Model!$AN$677*AVERAGE('Assumptions (Wind)'!$AK$2:$AL$2)/10^9,0)</f>
        <v>0.06171415364</v>
      </c>
      <c r="AQ875" s="160">
        <f>IF($AN$677&gt;0,'Assumptions (Wind)'!Y14*Model!$AN$677*AVERAGE('Assumptions (Wind)'!$AK$2:$AL$2)/10^9,0)</f>
        <v>0.03702849218</v>
      </c>
      <c r="AR875" s="160">
        <f>IF($AN$677&gt;0,'Assumptions (Wind)'!Z14*Model!$AN$677*AVERAGE('Assumptions (Wind)'!$AK$2:$AL$2)/10^9,0)</f>
        <v>0.03702849218</v>
      </c>
      <c r="AS875" s="160">
        <f>IF($AN$677&gt;0,'Assumptions (Wind)'!AA14*Model!$AN$677*AVERAGE('Assumptions (Wind)'!$AK$2:$AL$2)/10^9,0)</f>
        <v>0.01851424609</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0.06637461765</v>
      </c>
      <c r="AP876" s="160">
        <f>IF($AO$677&gt;0,'Assumptions (Wind)'!W14*Model!$AO$677*AVERAGE('Assumptions (Wind)'!$AL$2:$AM$2)/10^9,0)</f>
        <v>0.1061993882</v>
      </c>
      <c r="AQ876" s="160">
        <f>IF($AO$677&gt;0,'Assumptions (Wind)'!X14*Model!$AO$677*AVERAGE('Assumptions (Wind)'!$AL$2:$AM$2)/10^9,0)</f>
        <v>0.06371963294</v>
      </c>
      <c r="AR876" s="160">
        <f>IF($AO$677&gt;0,'Assumptions (Wind)'!Y14*Model!$AO$677*AVERAGE('Assumptions (Wind)'!$AL$2:$AM$2)/10^9,0)</f>
        <v>0.03823177977</v>
      </c>
      <c r="AS876" s="160">
        <f>IF($AO$677&gt;0,'Assumptions (Wind)'!Z14*Model!$AO$677*AVERAGE('Assumptions (Wind)'!$AL$2:$AM$2)/10^9,0)</f>
        <v>0.03823177977</v>
      </c>
      <c r="AT876" s="160">
        <f>IF($AO$677&gt;0,'Assumptions (Wind)'!AA14*Model!$AO$677*AVERAGE('Assumptions (Wind)'!$AL$2:$AM$2)/10^9,0)</f>
        <v>0.01911588988</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0.02954351632</v>
      </c>
      <c r="AQ877" s="160">
        <f>IF($AP$677&gt;0,'Assumptions (Wind)'!W14*Model!$AP$677*AVERAGE('Assumptions (Wind)'!$AM$2:$AN$2)/10^9,0)</f>
        <v>0.0472696261</v>
      </c>
      <c r="AR877" s="160">
        <f>IF($AP$677&gt;0,'Assumptions (Wind)'!X14*Model!$AP$677*AVERAGE('Assumptions (Wind)'!$AM$2:$AN$2)/10^9,0)</f>
        <v>0.02836177566</v>
      </c>
      <c r="AS877" s="160">
        <f>IF($AP$677&gt;0,'Assumptions (Wind)'!Y14*Model!$AP$677*AVERAGE('Assumptions (Wind)'!$AM$2:$AN$2)/10^9,0)</f>
        <v>0.0170170654</v>
      </c>
      <c r="AT877" s="160">
        <f>IF($AP$677&gt;0,'Assumptions (Wind)'!Z14*Model!$AP$677*AVERAGE('Assumptions (Wind)'!$AM$2:$AN$2)/10^9,0)</f>
        <v>0.0170170654</v>
      </c>
      <c r="AU877" s="160">
        <f>IF($AP$677&gt;0,'Assumptions (Wind)'!AA14*Model!$AP$677*AVERAGE('Assumptions (Wind)'!$AM$2:$AN$2)/10^9,0)</f>
        <v>0.008508532699</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0.05302977987</v>
      </c>
      <c r="AR878" s="160">
        <f>IF($AQ$677&gt;0,'Assumptions (Wind)'!W14*Model!$AQ$677*AVERAGE('Assumptions (Wind)'!$AN$2:$AO$2)/10^9,0)</f>
        <v>0.08484764779</v>
      </c>
      <c r="AS878" s="160">
        <f>IF($AQ$677&gt;0,'Assumptions (Wind)'!X14*Model!$AQ$677*AVERAGE('Assumptions (Wind)'!$AN$2:$AO$2)/10^9,0)</f>
        <v>0.05090858868</v>
      </c>
      <c r="AT878" s="160">
        <f>IF($AQ$677&gt;0,'Assumptions (Wind)'!Y14*Model!$AQ$677*AVERAGE('Assumptions (Wind)'!$AN$2:$AO$2)/10^9,0)</f>
        <v>0.03054515321</v>
      </c>
      <c r="AU878" s="160">
        <f>IF($AQ$677&gt;0,'Assumptions (Wind)'!Z14*Model!$AQ$677*AVERAGE('Assumptions (Wind)'!$AN$2:$AO$2)/10^9,0)</f>
        <v>0.03054515321</v>
      </c>
      <c r="AV878" s="160">
        <f>IF($AQ$677&gt;0,'Assumptions (Wind)'!AA14*Model!$AQ$677*AVERAGE('Assumptions (Wind)'!$AN$2:$AO$2)/10^9,0)</f>
        <v>0.0152725766</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0.008602879161</v>
      </c>
      <c r="AS879" s="160">
        <f>IF($AR$677&gt;0,'Assumptions (Wind)'!W14*Model!$AR$677*AVERAGE('Assumptions (Wind)'!$AO$2:$AP$2)/10^9,0)</f>
        <v>0.01376460666</v>
      </c>
      <c r="AT879" s="160">
        <f>IF($AR$677&gt;0,'Assumptions (Wind)'!X14*Model!$AR$677*AVERAGE('Assumptions (Wind)'!$AO$2:$AP$2)/10^9,0)</f>
        <v>0.008258763995</v>
      </c>
      <c r="AU879" s="160">
        <f>IF($AR$677&gt;0,'Assumptions (Wind)'!Y14*Model!$AR$677*AVERAGE('Assumptions (Wind)'!$AO$2:$AP$2)/10^9,0)</f>
        <v>0.004955258397</v>
      </c>
      <c r="AV879" s="160">
        <f>IF($AR$677&gt;0,'Assumptions (Wind)'!Z14*Model!$AR$677*AVERAGE('Assumptions (Wind)'!$AO$2:$AP$2)/10^9,0)</f>
        <v>0.004955258397</v>
      </c>
      <c r="AW879" s="160">
        <f>IF($AR$677&gt;0,'Assumptions (Wind)'!AA14*Model!$AR$677*AVERAGE('Assumptions (Wind)'!$AO$2:$AP$2)/10^9,0)</f>
        <v>0.002477629198</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0.02110180735</v>
      </c>
      <c r="AT880" s="160">
        <f>IF($AS$677&gt;0,'Assumptions (Wind)'!W14*Model!$AS$677*AVERAGE('Assumptions (Wind)'!$AP$2:$AQ$2)/10^9,0)</f>
        <v>0.03376289176</v>
      </c>
      <c r="AU880" s="160">
        <f>IF($AS$677&gt;0,'Assumptions (Wind)'!X14*Model!$AS$677*AVERAGE('Assumptions (Wind)'!$AP$2:$AQ$2)/10^9,0)</f>
        <v>0.02025773506</v>
      </c>
      <c r="AV880" s="160">
        <f>IF($AS$677&gt;0,'Assumptions (Wind)'!Y14*Model!$AS$677*AVERAGE('Assumptions (Wind)'!$AP$2:$AQ$2)/10^9,0)</f>
        <v>0.01215464103</v>
      </c>
      <c r="AW880" s="160">
        <f>IF($AS$677&gt;0,'Assumptions (Wind)'!Z14*Model!$AS$677*AVERAGE('Assumptions (Wind)'!$AP$2:$AQ$2)/10^9,0)</f>
        <v>0.01215464103</v>
      </c>
      <c r="AX880" s="160">
        <f>IF($AS$677&gt;0,'Assumptions (Wind)'!AA14*Model!$AS$677*AVERAGE('Assumptions (Wind)'!$AP$2:$AQ$2)/10^9,0)</f>
        <v>0.006077320517</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0.1095257216</v>
      </c>
      <c r="AU881" s="181">
        <f>IF($AT$677&gt;0,'Assumptions (Wind)'!W14*Model!$AT$677*AVERAGE('Assumptions (Wind)'!$AQ$2:$AR$2)/10^9,0)</f>
        <v>0.1752411546</v>
      </c>
      <c r="AV881" s="181">
        <f>IF($AT$677&gt;0,'Assumptions (Wind)'!X14*Model!$AT$677*AVERAGE('Assumptions (Wind)'!$AQ$2:$AR$2)/10^9,0)</f>
        <v>0.1051446928</v>
      </c>
      <c r="AW881" s="181">
        <f>IF($AT$677&gt;0,'Assumptions (Wind)'!Y14*Model!$AT$677*AVERAGE('Assumptions (Wind)'!$AQ$2:$AR$2)/10^9,0)</f>
        <v>0.06308681566</v>
      </c>
      <c r="AX881" s="181">
        <f>IF($AT$677&gt;0,'Assumptions (Wind)'!Z14*Model!$AT$677*AVERAGE('Assumptions (Wind)'!$AQ$2:$AR$2)/10^9,0)</f>
        <v>0.06308681566</v>
      </c>
      <c r="AY881" s="181">
        <f>IF($AT$677&gt;0,'Assumptions (Wind)'!AA14*Model!$AT$677*AVERAGE('Assumptions (Wind)'!$AQ$2:$AR$2)/10^9,0)</f>
        <v>0.03154340783</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0.02692141219</v>
      </c>
      <c r="AV882" s="160">
        <f>IF($AU$677&gt;0,'Assumptions (Wind)'!W14*Model!$AU$677*AVERAGE('Assumptions (Wind)'!$AR$2:$AS$2)/10^9,0)</f>
        <v>0.0430742595</v>
      </c>
      <c r="AW882" s="160">
        <f>IF($AU$677&gt;0,'Assumptions (Wind)'!X14*Model!$AU$677*AVERAGE('Assumptions (Wind)'!$AR$2:$AS$2)/10^9,0)</f>
        <v>0.0258445557</v>
      </c>
      <c r="AX882" s="160">
        <f>IF($AU$677&gt;0,'Assumptions (Wind)'!Y14*Model!$AU$677*AVERAGE('Assumptions (Wind)'!$AR$2:$AS$2)/10^9,0)</f>
        <v>0.01550673342</v>
      </c>
      <c r="AY882" s="160">
        <f>IF($AU$677&gt;0,'Assumptions (Wind)'!Z14*Model!$AU$677*AVERAGE('Assumptions (Wind)'!$AR$2:$AS$2)/10^9,0)</f>
        <v>0.01550673342</v>
      </c>
      <c r="AZ882" s="160">
        <f>IF($AU$677&gt;0,'Assumptions (Wind)'!AA14*Model!$AU$677*AVERAGE('Assumptions (Wind)'!$AR$2:$AS$2)/10^9,0)</f>
        <v>0.007753366711</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0.2470098012</v>
      </c>
      <c r="AW883" s="160">
        <f>IF($AV$677&gt;0,'Assumptions (Wind)'!W14*Model!$AV$677*AVERAGE('Assumptions (Wind)'!$AS$2:$AT$2)/10^9,0)</f>
        <v>0.3952156818</v>
      </c>
      <c r="AX883" s="160">
        <f>IF($AV$677&gt;0,'Assumptions (Wind)'!X14*Model!$AV$677*AVERAGE('Assumptions (Wind)'!$AS$2:$AT$2)/10^9,0)</f>
        <v>0.2371294091</v>
      </c>
      <c r="AY883" s="160">
        <f>IF($AV$677&gt;0,'Assumptions (Wind)'!Y14*Model!$AV$677*AVERAGE('Assumptions (Wind)'!$AS$2:$AT$2)/10^9,0)</f>
        <v>0.1422776455</v>
      </c>
      <c r="AZ883" s="160">
        <f>IF($AV$677&gt;0,'Assumptions (Wind)'!Z14*Model!$AV$677*AVERAGE('Assumptions (Wind)'!$AS$2:$AT$2)/10^9,0)</f>
        <v>0.1422776455</v>
      </c>
      <c r="BA883" s="160">
        <f>IF($AV$677&gt;0,'Assumptions (Wind)'!AA14*Model!$AV$677*AVERAGE('Assumptions (Wind)'!$AS$2:$AT$2)/10^9,0)</f>
        <v>0.07113882273</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0.02764383296</v>
      </c>
      <c r="AX884" s="160">
        <f>IF($AW$677&gt;0,'Assumptions (Wind)'!W14*Model!$AW$677*AVERAGE('Assumptions (Wind)'!$AT$2:$AU$2)/10^9,0)</f>
        <v>0.04423013274</v>
      </c>
      <c r="AY884" s="160">
        <f>IF($AW$677&gt;0,'Assumptions (Wind)'!X14*Model!$AW$677*AVERAGE('Assumptions (Wind)'!$AT$2:$AU$2)/10^9,0)</f>
        <v>0.02653807964</v>
      </c>
      <c r="AZ884" s="160">
        <f>IF($AW$677&gt;0,'Assumptions (Wind)'!Y14*Model!$AW$677*AVERAGE('Assumptions (Wind)'!$AT$2:$AU$2)/10^9,0)</f>
        <v>0.01592284779</v>
      </c>
      <c r="BA884" s="160">
        <f>IF($AW$677&gt;0,'Assumptions (Wind)'!Z14*Model!$AW$677*AVERAGE('Assumptions (Wind)'!$AT$2:$AU$2)/10^9,0)</f>
        <v>0.01592284779</v>
      </c>
      <c r="BB884" s="160">
        <f>IF($AW$677&gt;0,'Assumptions (Wind)'!AA14*Model!$AW$677*AVERAGE('Assumptions (Wind)'!$AT$2:$AU$2)/10^9,0)</f>
        <v>0.007961423893</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0.008987372896</v>
      </c>
      <c r="AY885" s="160">
        <f>IF($AX$677&gt;0,'Assumptions (Wind)'!W14*Model!$AX$677*AVERAGE('Assumptions (Wind)'!$AU$2:$AV$2)/10^9,0)</f>
        <v>0.01437979663</v>
      </c>
      <c r="AZ885" s="160">
        <f>IF($AX$677&gt;0,'Assumptions (Wind)'!X14*Model!$AX$677*AVERAGE('Assumptions (Wind)'!$AU$2:$AV$2)/10^9,0)</f>
        <v>0.00862787798</v>
      </c>
      <c r="BA885" s="160">
        <f>IF($AX$677&gt;0,'Assumptions (Wind)'!Y14*Model!$AX$677*AVERAGE('Assumptions (Wind)'!$AU$2:$AV$2)/10^9,0)</f>
        <v>0.005176726788</v>
      </c>
      <c r="BB885" s="160">
        <f>IF($AX$677&gt;0,'Assumptions (Wind)'!Z14*Model!$AX$677*AVERAGE('Assumptions (Wind)'!$AU$2:$AV$2)/10^9,0)</f>
        <v>0.005176726788</v>
      </c>
      <c r="BC885" s="160">
        <f>IF($AX$677&gt;0,'Assumptions (Wind)'!AA14*Model!$AX$677*AVERAGE('Assumptions (Wind)'!$AU$2:$AV$2)/10^9,0)</f>
        <v>0.002588363394</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0.009049020653</v>
      </c>
      <c r="AZ886" s="160">
        <f>IF($AY$677&gt;0,'Assumptions (Wind)'!W14*Model!$AY$677*AVERAGE('Assumptions (Wind)'!$AV$2:$AW$2)/10^9,0)</f>
        <v>0.01447843304</v>
      </c>
      <c r="BA886" s="160">
        <f>IF($AY$677&gt;0,'Assumptions (Wind)'!X14*Model!$AY$677*AVERAGE('Assumptions (Wind)'!$AV$2:$AW$2)/10^9,0)</f>
        <v>0.008687059827</v>
      </c>
      <c r="BB886" s="160">
        <f>IF($AY$677&gt;0,'Assumptions (Wind)'!Y14*Model!$AY$677*AVERAGE('Assumptions (Wind)'!$AV$2:$AW$2)/10^9,0)</f>
        <v>0.005212235896</v>
      </c>
      <c r="BC886" s="160">
        <f>IF($AY$677&gt;0,'Assumptions (Wind)'!Z14*Model!$AY$677*AVERAGE('Assumptions (Wind)'!$AV$2:$AW$2)/10^9,0)</f>
        <v>0.005212235896</v>
      </c>
      <c r="BD886" s="160">
        <f>IF($AY$677&gt;0,'Assumptions (Wind)'!AA14*Model!$AY$677*AVERAGE('Assumptions (Wind)'!$AV$2:$AW$2)/10^9,0)</f>
        <v>0.002606117948</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0.01821080682</v>
      </c>
      <c r="BA887" s="160">
        <f>IF($AZ$677&gt;0,'Assumptions (Wind)'!W14*Model!$AZ$677*AVERAGE('Assumptions (Wind)'!$AW$2:$AX$2)/10^9,0)</f>
        <v>0.02913729092</v>
      </c>
      <c r="BB887" s="160">
        <f>IF($AZ$677&gt;0,'Assumptions (Wind)'!X14*Model!$AZ$677*AVERAGE('Assumptions (Wind)'!$AW$2:$AX$2)/10^9,0)</f>
        <v>0.01748237455</v>
      </c>
      <c r="BC887" s="160">
        <f>IF($AZ$677&gt;0,'Assumptions (Wind)'!Y14*Model!$AZ$677*AVERAGE('Assumptions (Wind)'!$AW$2:$AX$2)/10^9,0)</f>
        <v>0.01048942473</v>
      </c>
      <c r="BD887" s="160">
        <f>IF($AZ$677&gt;0,'Assumptions (Wind)'!Z14*Model!$AZ$677*AVERAGE('Assumptions (Wind)'!$AW$2:$AX$2)/10^9,0)</f>
        <v>0.01048942473</v>
      </c>
      <c r="BE887" s="160">
        <f>IF($AZ$677&gt;0,'Assumptions (Wind)'!AA14*Model!$AZ$677*AVERAGE('Assumptions (Wind)'!$AW$2:$AX$2)/10^9,0)</f>
        <v>0.005244712365</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0.0183210841</v>
      </c>
      <c r="BB888" s="160">
        <f>IF($BA$677&gt;0,'Assumptions (Wind)'!W14*Model!$BA$677*AVERAGE('Assumptions (Wind)'!$AX$2:$AY$2)/10^9,0)</f>
        <v>0.02931373456</v>
      </c>
      <c r="BC888" s="160">
        <f>IF($BA$677&gt;0,'Assumptions (Wind)'!X14*Model!$BA$677*AVERAGE('Assumptions (Wind)'!$AX$2:$AY$2)/10^9,0)</f>
        <v>0.01758824074</v>
      </c>
      <c r="BD888" s="160">
        <f>IF($BA$677&gt;0,'Assumptions (Wind)'!Y14*Model!$BA$677*AVERAGE('Assumptions (Wind)'!$AX$2:$AY$2)/10^9,0)</f>
        <v>0.01055294444</v>
      </c>
      <c r="BE888" s="160">
        <f>IF($BA$677&gt;0,'Assumptions (Wind)'!Z14*Model!$BA$677*AVERAGE('Assumptions (Wind)'!$AX$2:$AY$2)/10^9,0)</f>
        <v>0.01055294444</v>
      </c>
      <c r="BF888" s="160">
        <f>IF($BA$677&gt;0,'Assumptions (Wind)'!AA14*Model!$BA$677*AVERAGE('Assumptions (Wind)'!$AX$2:$AY$2)/10^9,0)</f>
        <v>0.005276472221</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-0.0000182431019</v>
      </c>
      <c r="D889" s="160">
        <f>IF(Model!D675+Model!D676-Model!D674-D837+D785&gt;0,(1-'Assumptions (Wind)'!C28)*(Model!D675+Model!D676-Model!D674-D837+D785)+D837-D732+D733,Model!D675+Model!D676-Model!D674+D785-D732+D733)</f>
        <v>-0.04235805423</v>
      </c>
      <c r="E889" s="160">
        <f>IF(Model!E675+Model!E676-Model!E674-E837+E785&gt;0,(1-'Assumptions (Wind)'!D28)*(Model!E675+Model!E676-Model!E674-E837+E785)+E837-E732+E733,Model!E675+Model!E676-Model!E674+E785-E732+E733)</f>
        <v>-0.06494520294</v>
      </c>
      <c r="F889" s="160">
        <f>IF(Model!F675+Model!F676-Model!F674-F837+F785&gt;0,(1-'Assumptions (Wind)'!E28)*(Model!F675+Model!F676-Model!F674-F837+F785)+F837-F732+F733,Model!F675+Model!F676-Model!F674+F785-F732+F733)</f>
        <v>-0.05888534927</v>
      </c>
      <c r="G889" s="160">
        <f>IF(Model!G675+Model!G676-Model!G674-G837+G785&gt;0,(1-'Assumptions (Wind)'!F28)*(Model!G675+Model!G676-Model!G674-G837+G785)+G837-G732+G733,Model!G675+Model!G676-Model!G674+G785-G732+G733)</f>
        <v>-0.04448827085</v>
      </c>
      <c r="H889" s="160">
        <f>IF(Model!H675+Model!H676-Model!H674-H837+H785&gt;0,(1-'Assumptions (Wind)'!G28)*(Model!H675+Model!H676-Model!H674-H837+H785)+H837-H732+H733,Model!H675+Model!H676-Model!H674+H785-H732+H733)</f>
        <v>-0.001863905827</v>
      </c>
      <c r="I889" s="160">
        <f>IF(Model!I675+Model!I676-Model!I674-I837+I785&gt;0,(1-'Assumptions (Wind)'!H28)*(Model!I675+Model!I676-Model!I674-I837+I785)+I837-I732+I733,Model!I675+Model!I676-Model!I674+I785-I732+I733)</f>
        <v>0.04005298601</v>
      </c>
      <c r="J889" s="160">
        <f>IF(Model!J675+Model!J676-Model!J674-J837+J785&gt;0,(1-'Assumptions (Wind)'!I28)*(Model!J675+Model!J676-Model!J674-J837+J785)+J837-J732+J733,Model!J675+Model!J676-Model!J674+J785-J732+J733)</f>
        <v>0.01288721682</v>
      </c>
      <c r="K889" s="160">
        <f>IF(Model!K675+Model!K676-Model!K674-K837+K785&gt;0,(1-'Assumptions (Wind)'!J28)*(Model!K675+Model!K676-Model!K674-K837+K785)+K837-K732+K733,Model!K675+Model!K676-Model!K674+K785-K732+K733)</f>
        <v>-0.04394757702</v>
      </c>
      <c r="L889" s="160">
        <f>IF(Model!L675+Model!L676-Model!L674-L837+L785&gt;0,(1-'Assumptions (Wind)'!K28)*(Model!L675+Model!L676-Model!L674-L837+L785)+L837-L732+L733,Model!L675+Model!L676-Model!L674+L785-L732+L733)</f>
        <v>-0.06355064397</v>
      </c>
      <c r="M889" s="160">
        <f>IF(Model!M675+Model!M676-Model!M674-M837+M785&gt;0,(1-'Assumptions (Wind)'!L28)*(Model!M675+Model!M676-Model!M674-M837+M785)+M837-M732+M733,Model!M675+Model!M676-Model!M674+M785-M732+M733)</f>
        <v>-0.05431286656</v>
      </c>
      <c r="N889" s="160">
        <f>IF(Model!N675+Model!N676-Model!N674-N837+N785&gt;0,(1-'Assumptions (Wind)'!M28)*(Model!N675+Model!N676-Model!N674-N837+N785)+N837-N732+N733,Model!N675+Model!N676-Model!N674+N785-N732+N733)</f>
        <v>-0.01708114602</v>
      </c>
      <c r="O889" s="160">
        <f>IF(Model!O675+Model!O676-Model!O674-O837+O785&gt;0,(1-'Assumptions (Wind)'!N28)*(Model!O675+Model!O676-Model!O674-O837+O785)+O837-O732+O733,Model!O675+Model!O676-Model!O674+O785-O732+O733)</f>
        <v>-0.003078842965</v>
      </c>
      <c r="P889" s="160">
        <f>IF(Model!P675+Model!P676-Model!P674-P837+P785&gt;0,(1-'Assumptions (Wind)'!O28)*(Model!P675+Model!P676-Model!P674-P837+P785)+P837-P732+P733,Model!P675+Model!P676-Model!P674+P785-P732+P733)</f>
        <v>-0.07849084509</v>
      </c>
      <c r="Q889" s="160">
        <f>IF(Model!Q675+Model!Q676-Model!Q674-Q837+Q785&gt;0,(1-'Assumptions (Wind)'!P28)*(Model!Q675+Model!Q676-Model!Q674-Q837+Q785)+Q837-Q732+Q733,Model!Q675+Model!Q676-Model!Q674+Q785-Q732+Q733)</f>
        <v>-0.05657708999</v>
      </c>
      <c r="R889" s="160">
        <f>IF(Model!R675+Model!R676-Model!R674-R837+R785&gt;0,(1-'Assumptions (Wind)'!Q28)*(Model!R675+Model!R676-Model!R674-R837+R785)+R837-R732+R733,Model!R675+Model!R676-Model!R674+R785-R732+R733)</f>
        <v>-0.245886209</v>
      </c>
      <c r="S889" s="160">
        <f>IF(Model!S675+Model!S676-Model!S674-S837+S785&gt;0,(1-'Assumptions (Wind)'!R28)*(Model!S675+Model!S676-Model!S674-S837+S785)+S837-S732+S733,Model!S675+Model!S676-Model!S674+S785-S732+S733)</f>
        <v>-0.1452736893</v>
      </c>
      <c r="T889" s="160">
        <f>IF(Model!T675+Model!T676-Model!T674-T837+T785&gt;0,(1-'Assumptions (Wind)'!S28)*(Model!T675+Model!T676-Model!T674-T837+T785)+T837-T732+T733,Model!T675+Model!T676-Model!T674+T785-T732+T733)</f>
        <v>0.02055735551</v>
      </c>
      <c r="U889" s="160">
        <f>IF(Model!U675+Model!U676-Model!U674-U837+U785&gt;0,(1-'Assumptions (Wind)'!T28)*(Model!U675+Model!U676-Model!U674-U837+U785)+U837-U732+U733,Model!U675+Model!U676-Model!U674+U785-U732+U733)</f>
        <v>0.1276314988</v>
      </c>
      <c r="V889" s="160">
        <f>IF(Model!V675+Model!V676-Model!V674-V837+V785&gt;0,(1-'Assumptions (Wind)'!U28)*(Model!V675+Model!V676-Model!V674-V837+V785)+V837-V732+V733,Model!V675+Model!V676-Model!V674+V785-V732+V733)</f>
        <v>0.2243020924</v>
      </c>
      <c r="W889" s="160">
        <f>IF(Model!W675+Model!W676-Model!W674-W837+W785&gt;0,(1-'Assumptions (Wind)'!V28)*(Model!W675+Model!W676-Model!W674-W837+W785)+W837-W732+W733,Model!W675+Model!W676-Model!W674+W785-W732+W733)</f>
        <v>0.2361972715</v>
      </c>
      <c r="X889" s="160">
        <f>IF(Model!X675+Model!X676-Model!X674-X837+X785&gt;0,(1-'Assumptions (Wind)'!W28)*(Model!X675+Model!X676-Model!X674-X837+X785)+X837-X732+X733,Model!X675+Model!X676-Model!X674+X785-X732+X733)</f>
        <v>0.2393836775</v>
      </c>
      <c r="Y889" s="160">
        <f>IF(Model!Y675+Model!Y676-Model!Y674-Y837+Y785&gt;0,(1-'Assumptions (Wind)'!X28)*(Model!Y675+Model!Y676-Model!Y674-Y837+Y785)+Y837-Y732+Y733,Model!Y675+Model!Y676-Model!Y674+Y785-Y732+Y733)</f>
        <v>0.2515072255</v>
      </c>
      <c r="Z889" s="160">
        <f>IF(Model!Z675+Model!Z676-Model!Z674-Z837+Z785&gt;0,(1-'Assumptions (Wind)'!Y28)*(Model!Z675+Model!Z676-Model!Z674-Z837+Z785)+Z837-Z732+Z733,Model!Z675+Model!Z676-Model!Z674+Z785-Z732+Z733)</f>
        <v>0.2440572207</v>
      </c>
      <c r="AA889" s="160">
        <f>IF(Model!AA675+Model!AA676-Model!AA674-AA837+AA785&gt;0,(1-'Assumptions (Wind)'!Z28)*(Model!AA675+Model!AA676-Model!AA674-AA837+AA785)+AA837-AA732+AA733,Model!AA675+Model!AA676-Model!AA674+AA785-AA732+AA733)</f>
        <v>0.2541001897</v>
      </c>
      <c r="AB889" s="160">
        <f>IF(Model!AB675+Model!AB676-Model!AB674-AB837+AB785&gt;0,(1-'Assumptions (Wind)'!AA28)*(Model!AB675+Model!AB676-Model!AB674-AB837+AB785)+AB837-AB732+AB733,Model!AB675+Model!AB676-Model!AB674+AB785-AB732+AB733)</f>
        <v>0.3087181272</v>
      </c>
      <c r="AC889" s="160">
        <f>IF(Model!AC675+Model!AC676-Model!AC674-AC837+AC785&gt;0,(1-'Assumptions (Wind)'!AB28)*(Model!AC675+Model!AC676-Model!AC674-AC837+AC785)+AC837-AC732+AC733,Model!AC675+Model!AC676-Model!AC674+AC785-AC732+AC733)</f>
        <v>0.3223951029</v>
      </c>
      <c r="AD889" s="160">
        <f>IF(Model!AD675+Model!AD676-Model!AD674-AD837+AD785&gt;0,(1-'Assumptions (Wind)'!AC28)*(Model!AD675+Model!AD676-Model!AD674-AD837+AD785)+AD837-AD732+AD733,Model!AD675+Model!AD676-Model!AD674+AD785-AD732+AD733)</f>
        <v>0.4228951282</v>
      </c>
      <c r="AE889" s="160">
        <f>IF(Model!AE675+Model!AE676-Model!AE674-AE837+AE785&gt;0,(1-'Assumptions (Wind)'!AD28)*(Model!AE675+Model!AE676-Model!AE674-AE837+AE785)+AE837-AE732+AE733,Model!AE675+Model!AE676-Model!AE674+AE785-AE732+AE733)</f>
        <v>0.4366294351</v>
      </c>
      <c r="AF889" s="160">
        <f>IF(Model!AF675+Model!AF676-Model!AF674-AF837+AF785&gt;0,(1-'Assumptions (Wind)'!AE28)*(Model!AF675+Model!AF676-Model!AF674-AF837+AF785)+AF837-AF732+AF733,Model!AF675+Model!AF676-Model!AF674+AF785-AF732+AF733)</f>
        <v>0.3779724619</v>
      </c>
      <c r="AG889" s="160">
        <f>IF(Model!AG675+Model!AG676-Model!AG674-AG837+AG785&gt;0,(1-'Assumptions (Wind)'!AF28)*(Model!AG675+Model!AG676-Model!AG674-AG837+AG785)+AG837-AG732+AG733,Model!AG675+Model!AG676-Model!AG674+AG785-AG732+AG733)</f>
        <v>0.3664451814</v>
      </c>
      <c r="AH889" s="160">
        <f>IF(Model!AH675+Model!AH676-Model!AH674-AH837+AH785&gt;0,(1-'Assumptions (Wind)'!AG28)*(Model!AH675+Model!AH676-Model!AH674-AH837+AH785)+AH837-AH732+AH733,Model!AH675+Model!AH676-Model!AH674+AH785-AH732+AH733)</f>
        <v>0.3865204351</v>
      </c>
      <c r="AI889" s="160">
        <f>IF(Model!AI675+Model!AI676-Model!AI674-AI837+AI785&gt;0,(1-'Assumptions (Wind)'!AH28)*(Model!AI675+Model!AI676-Model!AI674-AI837+AI785)+AI837-AI732+AI733,Model!AI675+Model!AI676-Model!AI674+AI785-AI732+AI733)</f>
        <v>0.3926811225</v>
      </c>
      <c r="AJ889" s="160">
        <f>IF(Model!AJ675+Model!AJ676-Model!AJ674-AJ837+AJ785&gt;0,(1-'Assumptions (Wind)'!AI28)*(Model!AJ675+Model!AJ676-Model!AJ674-AJ837+AJ785)+AJ837-AJ732+AJ733,Model!AJ675+Model!AJ676-Model!AJ674+AJ785-AJ732+AJ733)</f>
        <v>0.4330149928</v>
      </c>
      <c r="AK889" s="160">
        <f>IF(Model!AK675+Model!AK676-Model!AK674-AK837+AK785&gt;0,(1-'Assumptions (Wind)'!AJ28)*(Model!AK675+Model!AK676-Model!AK674-AK837+AK785)+AK837-AK732+AK733,Model!AK675+Model!AK676-Model!AK674+AK785-AK732+AK733)</f>
        <v>0.4641737829</v>
      </c>
      <c r="AL889" s="160">
        <f>IF(Model!AL675+Model!AL676-Model!AL674-AL837+AL785&gt;0,(1-'Assumptions (Wind)'!AK28)*(Model!AL675+Model!AL676-Model!AL674-AL837+AL785)+AL837-AL732+AL733,Model!AL675+Model!AL676-Model!AL674+AL785-AL732+AL733)</f>
        <v>0.4173199409</v>
      </c>
      <c r="AM889" s="160">
        <f>IF(Model!AM675+Model!AM676-Model!AM674-AM837+AM785&gt;0,(1-'Assumptions (Wind)'!AL28)*(Model!AM675+Model!AM676-Model!AM674-AM837+AM785)+AM837-AM732+AM733,Model!AM675+Model!AM676-Model!AM674+AM785-AM732+AM733)</f>
        <v>0.3607373734</v>
      </c>
      <c r="AN889" s="160">
        <f>IF(Model!AN675+Model!AN676-Model!AN674-AN837+AN785&gt;0,(1-'Assumptions (Wind)'!AM28)*(Model!AN675+Model!AN676-Model!AN674-AN837+AN785)+AN837-AN732+AN733,Model!AN675+Model!AN676-Model!AN674+AN785-AN732+AN733)</f>
        <v>0.3899973662</v>
      </c>
      <c r="AO889" s="160">
        <f>IF(Model!AO675+Model!AO676-Model!AO674-AO837+AO785&gt;0,(1-'Assumptions (Wind)'!AN28)*(Model!AO675+Model!AO676-Model!AO674-AO837+AO785)+AO837-AO732+AO733,Model!AO675+Model!AO676-Model!AO674+AO785-AO732+AO733)</f>
        <v>0.4104141837</v>
      </c>
      <c r="AP889" s="160">
        <f>IF(Model!AP675+Model!AP676-Model!AP674-AP837+AP785&gt;0,(1-'Assumptions (Wind)'!AO28)*(Model!AP675+Model!AP676-Model!AP674-AP837+AP785)+AP837-AP732+AP733,Model!AP675+Model!AP676-Model!AP674+AP785-AP732+AP733)</f>
        <v>0.4398851661</v>
      </c>
      <c r="AQ889" s="160">
        <f>IF(Model!AQ675+Model!AQ676-Model!AQ674-AQ837+AQ785&gt;0,(1-'Assumptions (Wind)'!AP28)*(Model!AQ675+Model!AQ676-Model!AQ674-AQ837+AQ785)+AQ837-AQ732+AQ733,Model!AQ675+Model!AQ676-Model!AQ674+AQ785-AQ732+AQ733)</f>
        <v>0.4657777322</v>
      </c>
      <c r="AR889" s="160">
        <f>IF(Model!AR675+Model!AR676-Model!AR674-AR837+AR785&gt;0,(1-'Assumptions (Wind)'!AQ28)*(Model!AR675+Model!AR676-Model!AR674-AR837+AR785)+AR837-AR732+AR733,Model!AR675+Model!AR676-Model!AR674+AR785-AR732+AR733)</f>
        <v>0.4062717368</v>
      </c>
      <c r="AS889" s="160">
        <f>IF(Model!AS675+Model!AS676-Model!AS674-AS837+AS785&gt;0,(1-'Assumptions (Wind)'!AR28)*(Model!AS675+Model!AS676-Model!AS674-AS837+AS785)+AS837-AS732+AS733,Model!AS675+Model!AS676-Model!AS674+AS785-AS732+AS733)</f>
        <v>0.4117251231</v>
      </c>
      <c r="AT889" s="160">
        <f>IF(Model!AT675+Model!AT676-Model!AT674-AT837+AT785&gt;0,(1-'Assumptions (Wind)'!AS28)*(Model!AT675+Model!AT676-Model!AT674-AT837+AT785)+AT837-AT732+AT733,Model!AT675+Model!AT676-Model!AT674+AT785-AT732+AT733)</f>
        <v>0.2826194188</v>
      </c>
      <c r="AU889" s="160">
        <f>IF(Model!AU675+Model!AU676-Model!AU674-AU837+AU785&gt;0,(1-'Assumptions (Wind)'!AT28)*(Model!AU675+Model!AU676-Model!AU674-AU837+AU785)+AU837-AU732+AU733,Model!AU675+Model!AU676-Model!AU674+AU785-AU732+AU733)</f>
        <v>0.3116983647</v>
      </c>
      <c r="AV889" s="160">
        <f>IF(Model!AV675+Model!AV676-Model!AV674-AV837+AV785&gt;0,(1-'Assumptions (Wind)'!AU28)*(Model!AV675+Model!AV676-Model!AV674-AV837+AV785)+AV837-AV732+AV733,Model!AV675+Model!AV676-Model!AV674+AV785-AV732+AV733)</f>
        <v>0.5055456667</v>
      </c>
      <c r="AW889" s="160">
        <f>IF(Model!AW675+Model!AW676-Model!AW674-AW837+AW785&gt;0,(1-'Assumptions (Wind)'!AV28)*(Model!AW675+Model!AW676-Model!AW674-AW837+AW785)+AW837-AW732+AW733,Model!AW675+Model!AW676-Model!AW674+AW785-AW732+AW733)</f>
        <v>0.5547518123</v>
      </c>
      <c r="AX889" s="160">
        <f>IF(Model!AX675+Model!AX676-Model!AX674-AX837+AX785&gt;0,(1-'Assumptions (Wind)'!AW28)*(Model!AX675+Model!AX676-Model!AX674-AX837+AX785)+AX837-AX732+AX733,Model!AX675+Model!AX676-Model!AX674+AX785-AX732+AX733)</f>
        <v>0.5551477324</v>
      </c>
      <c r="AY889" s="160">
        <f>IF(Model!AY675+Model!AY676-Model!AY674-AY837+AY785&gt;0,(1-'Assumptions (Wind)'!AX28)*(Model!AY675+Model!AY676-Model!AY674-AY837+AY785)+AY837-AY732+AY733,Model!AY675+Model!AY676-Model!AY674+AY785-AY732+AY733)</f>
        <v>0.5727789949</v>
      </c>
      <c r="AZ889" s="160">
        <f>IF(Model!AZ675+Model!AZ676-Model!AZ674-AZ837+AZ785&gt;0,(1-'Assumptions (Wind)'!AY28)*(Model!AZ675+Model!AZ676-Model!AZ674-AZ837+AZ785)+AZ837-AZ732+AZ733,Model!AZ675+Model!AZ676-Model!AZ674+AZ785-AZ732+AZ733)</f>
        <v>0.6164795191</v>
      </c>
      <c r="BA889" s="160">
        <f>IF(Model!BA675+Model!BA676-Model!BA674-BA837+BA785&gt;0,(1-'Assumptions (Wind)'!AZ28)*(Model!BA675+Model!BA676-Model!BA674-BA837+BA785)+BA837-BA732+BA733,Model!BA675+Model!BA676-Model!BA674+BA785-BA732+BA733)</f>
        <v>0.6561271001</v>
      </c>
    </row>
    <row r="890" ht="15.75" customHeight="1">
      <c r="A890" s="241" t="s">
        <v>64</v>
      </c>
      <c r="B890" s="159" t="s">
        <v>351</v>
      </c>
      <c r="C890" s="160">
        <f>IF(Model!C675+Model!C676-Model!C674-C837+C785&gt;0,'Assumptions (Wind)'!B28*(Model!C675+Model!C676-Model!C674-C837+C785)-'Assumptions (Wind)'!B29*Model!C673/10^3,-'Assumptions (Wind)'!B29*Model!C673/10^3)</f>
        <v>0</v>
      </c>
      <c r="D890" s="160">
        <f>IF(Model!D675+Model!D676-Model!D674-D837+D785&gt;0,'Assumptions (Wind)'!C28*(Model!D675+Model!D676-Model!D674-D837+D785)-'Assumptions (Wind)'!C29*Model!D673/10^3,-'Assumptions (Wind)'!C29*Model!D673/10^3)</f>
        <v>0</v>
      </c>
      <c r="E890" s="160">
        <f>IF(Model!E675+Model!E676-Model!E674-E837+E785&gt;0,'Assumptions (Wind)'!D28*(Model!E675+Model!E676-Model!E674-E837+E785)-'Assumptions (Wind)'!D29*Model!E673/10^3,-'Assumptions (Wind)'!D29*Model!E673/10^3)</f>
        <v>0</v>
      </c>
      <c r="F890" s="160">
        <f>IF(Model!F675+Model!F676-Model!F674-F837+F785&gt;0,'Assumptions (Wind)'!E28*(Model!F675+Model!F676-Model!F674-F837+F785)-'Assumptions (Wind)'!E29*Model!F673/10^3,-'Assumptions (Wind)'!E29*Model!F673/10^3)</f>
        <v>-0.001913219976</v>
      </c>
      <c r="G890" s="160">
        <f>IF(Model!G675+Model!G676-Model!G674-G837+G785&gt;0,'Assumptions (Wind)'!F28*(Model!G675+Model!G676-Model!G674-G837+G785)-'Assumptions (Wind)'!F29*Model!G673/10^3,-'Assumptions (Wind)'!F29*Model!G673/10^3)</f>
        <v>-0.00537593507</v>
      </c>
      <c r="H890" s="160">
        <f>IF(Model!H675+Model!H676-Model!H674-H837+H785&gt;0,'Assumptions (Wind)'!G28*(Model!H675+Model!H676-Model!H674-H837+H785)-'Assumptions (Wind)'!G29*Model!H673/10^3,-'Assumptions (Wind)'!G29*Model!H673/10^3)</f>
        <v>-0.008461067602</v>
      </c>
      <c r="I890" s="160">
        <f>IF(Model!I675+Model!I676-Model!I674-I837+I785&gt;0,'Assumptions (Wind)'!H28*(Model!I675+Model!I676-Model!I674-I837+I785)-'Assumptions (Wind)'!H29*Model!I673/10^3,-'Assumptions (Wind)'!H29*Model!I673/10^3)</f>
        <v>-0.01377706835</v>
      </c>
      <c r="J890" s="160">
        <f>IF(Model!J675+Model!J676-Model!J674-J837+J785&gt;0,'Assumptions (Wind)'!I28*(Model!J675+Model!J676-Model!J674-J837+J785)-'Assumptions (Wind)'!I29*Model!J673/10^3,-'Assumptions (Wind)'!I29*Model!J673/10^3)</f>
        <v>-0.01611051546</v>
      </c>
      <c r="K890" s="160">
        <f>IF(Model!K675+Model!K676-Model!K674-K837+K785&gt;0,'Assumptions (Wind)'!J28*(Model!K675+Model!K676-Model!K674-K837+K785)-'Assumptions (Wind)'!J29*Model!K673/10^3,-'Assumptions (Wind)'!J29*Model!K673/10^3)</f>
        <v>0.009855867718</v>
      </c>
      <c r="L890" s="160">
        <f>IF(Model!L675+Model!L676-Model!L674-L837+L785&gt;0,'Assumptions (Wind)'!K28*(Model!L675+Model!L676-Model!L674-L837+L785)-'Assumptions (Wind)'!K29*Model!L673/10^3,-'Assumptions (Wind)'!K29*Model!L673/10^3)</f>
        <v>-0.01943307108</v>
      </c>
      <c r="M890" s="160">
        <f>IF(Model!M675+Model!M676-Model!M674-M837+M785&gt;0,'Assumptions (Wind)'!L28*(Model!M675+Model!M676-Model!M674-M837+M785)-'Assumptions (Wind)'!L29*Model!M673/10^3,-'Assumptions (Wind)'!L29*Model!M673/10^3)</f>
        <v>-0.02472184553</v>
      </c>
      <c r="N890" s="160">
        <f>IF(Model!N675+Model!N676-Model!N674-N837+N785&gt;0,'Assumptions (Wind)'!M28*(Model!N675+Model!N676-Model!N674-N837+N785)-'Assumptions (Wind)'!M29*Model!N673/10^3,-'Assumptions (Wind)'!M29*Model!N673/10^3)</f>
        <v>-0.03023259239</v>
      </c>
      <c r="O890" s="160">
        <f>IF(Model!O675+Model!O676-Model!O674-O837+O785&gt;0,'Assumptions (Wind)'!N28*(Model!O675+Model!O676-Model!O674-O837+O785)-'Assumptions (Wind)'!N29*Model!O673/10^3,-'Assumptions (Wind)'!N29*Model!O673/10^3)</f>
        <v>-0.03611433534</v>
      </c>
      <c r="P890" s="160">
        <f>IF(Model!P675+Model!P676-Model!P674-P837+P785&gt;0,'Assumptions (Wind)'!O28*(Model!P675+Model!P676-Model!P674-P837+P785)-'Assumptions (Wind)'!O29*Model!P673/10^3,-'Assumptions (Wind)'!O29*Model!P673/10^3)</f>
        <v>-0.03494506956</v>
      </c>
      <c r="Q890" s="160">
        <f>IF(Model!Q675+Model!Q676-Model!Q674-Q837+Q785&gt;0,'Assumptions (Wind)'!P28*(Model!Q675+Model!Q676-Model!Q674-Q837+Q785)-'Assumptions (Wind)'!P29*Model!Q673/10^3,-'Assumptions (Wind)'!P29*Model!Q673/10^3)</f>
        <v>-0.03509594974</v>
      </c>
      <c r="R890" s="160">
        <f>IF(Model!R675+Model!R676-Model!R674-R837+R785&gt;0,'Assumptions (Wind)'!Q28*(Model!R675+Model!R676-Model!R674-R837+R785)-'Assumptions (Wind)'!Q29*Model!R673/10^3,-'Assumptions (Wind)'!Q29*Model!R673/10^3)</f>
        <v>-0.03521759173</v>
      </c>
      <c r="S890" s="160">
        <f>IF(Model!S675+Model!S676-Model!S674-S837+S785&gt;0,'Assumptions (Wind)'!R28*(Model!S675+Model!S676-Model!S674-S837+S785)-'Assumptions (Wind)'!R29*Model!S673/10^3,-'Assumptions (Wind)'!R29*Model!S673/10^3)</f>
        <v>-0.05838370537</v>
      </c>
      <c r="T890" s="160">
        <f>IF(Model!T675+Model!T676-Model!T674-T837+T785&gt;0,'Assumptions (Wind)'!S28*(Model!T675+Model!T676-Model!T674-T837+T785)-'Assumptions (Wind)'!S29*Model!T673/10^3,-'Assumptions (Wind)'!S29*Model!T673/10^3)</f>
        <v>-0.07193652488</v>
      </c>
      <c r="U890" s="160">
        <f>IF(Model!U675+Model!U676-Model!U674-U837+U785&gt;0,'Assumptions (Wind)'!T28*(Model!U675+Model!U676-Model!U674-U837+U785)-'Assumptions (Wind)'!T29*Model!U673/10^3,-'Assumptions (Wind)'!T29*Model!U673/10^3)</f>
        <v>-0.09585325799</v>
      </c>
      <c r="V890" s="160">
        <f>IF(Model!V675+Model!V676-Model!V674-V837+V785&gt;0,'Assumptions (Wind)'!U28*(Model!V675+Model!V676-Model!V674-V837+V785)-'Assumptions (Wind)'!U29*Model!V673/10^3,-'Assumptions (Wind)'!U29*Model!V673/10^3)</f>
        <v>-0.09706133723</v>
      </c>
      <c r="W890" s="160">
        <f>IF(Model!W675+Model!W676-Model!W674-W837+W785&gt;0,'Assumptions (Wind)'!V28*(Model!W675+Model!W676-Model!W674-W837+W785)-'Assumptions (Wind)'!V29*Model!W673/10^3,-'Assumptions (Wind)'!V29*Model!W673/10^3)</f>
        <v>-0.06580144275</v>
      </c>
      <c r="X890" s="160">
        <f>IF(Model!X675+Model!X676-Model!X674-X837+X785&gt;0,'Assumptions (Wind)'!W28*(Model!X675+Model!X676-Model!X674-X837+X785)-'Assumptions (Wind)'!W29*Model!X673/10^3,-'Assumptions (Wind)'!W29*Model!X673/10^3)</f>
        <v>-0.05938567609</v>
      </c>
      <c r="Y890" s="160">
        <f>IF(Model!Y675+Model!Y676-Model!Y674-Y837+Y785&gt;0,'Assumptions (Wind)'!X28*(Model!Y675+Model!Y676-Model!Y674-Y837+Y785)-'Assumptions (Wind)'!X29*Model!Y673/10^3,-'Assumptions (Wind)'!X29*Model!Y673/10^3)</f>
        <v>-0.04849189305</v>
      </c>
      <c r="Z890" s="160">
        <f>IF(Model!Z675+Model!Z676-Model!Z674-Z837+Z785&gt;0,'Assumptions (Wind)'!Y28*(Model!Z675+Model!Z676-Model!Z674-Z837+Z785)-'Assumptions (Wind)'!Y29*Model!Z673/10^3,-'Assumptions (Wind)'!Y29*Model!Z673/10^3)</f>
        <v>-0.03530795879</v>
      </c>
      <c r="AA890" s="160">
        <f>IF(Model!AA675+Model!AA676-Model!AA674-AA837+AA785&gt;0,'Assumptions (Wind)'!Z28*(Model!AA675+Model!AA676-Model!AA674-AA837+AA785)-'Assumptions (Wind)'!Z29*Model!AA673/10^3,-'Assumptions (Wind)'!Z29*Model!AA673/10^3)</f>
        <v>-0.03420129735</v>
      </c>
      <c r="AB890" s="160">
        <f>IF(Model!AB675+Model!AB676-Model!AB674-AB837+AB785&gt;0,'Assumptions (Wind)'!AA28*(Model!AB675+Model!AB676-Model!AB674-AB837+AB785)-'Assumptions (Wind)'!AA29*Model!AB673/10^3,-'Assumptions (Wind)'!AA29*Model!AB673/10^3)</f>
        <v>-0.03275974215</v>
      </c>
      <c r="AC890" s="160">
        <f>IF(Model!AC675+Model!AC676-Model!AC674-AC837+AC785&gt;0,'Assumptions (Wind)'!AB28*(Model!AC675+Model!AC676-Model!AC674-AC837+AC785)-'Assumptions (Wind)'!AB29*Model!AC673/10^3,-'Assumptions (Wind)'!AB29*Model!AC673/10^3)</f>
        <v>-0.03242163027</v>
      </c>
      <c r="AD890" s="160">
        <f>IF(Model!AD675+Model!AD676-Model!AD674-AD837+AD785&gt;0,'Assumptions (Wind)'!AC28*(Model!AD675+Model!AD676-Model!AD674-AD837+AD785)-'Assumptions (Wind)'!AC29*Model!AD673/10^3,-'Assumptions (Wind)'!AC29*Model!AD673/10^3)</f>
        <v>-0.03163802907</v>
      </c>
      <c r="AE890" s="160">
        <f>IF(Model!AE675+Model!AE676-Model!AE674-AE837+AE785&gt;0,'Assumptions (Wind)'!AD28*(Model!AE675+Model!AE676-Model!AE674-AE837+AE785)-'Assumptions (Wind)'!AD29*Model!AE673/10^3,-'Assumptions (Wind)'!AD29*Model!AE673/10^3)</f>
        <v>-0.03255409469</v>
      </c>
      <c r="AF890" s="160">
        <f>IF(Model!AF675+Model!AF676-Model!AF674-AF837+AF785&gt;0,'Assumptions (Wind)'!AE28*(Model!AF675+Model!AF676-Model!AF674-AF837+AF785)-'Assumptions (Wind)'!AE29*Model!AF673/10^3,-'Assumptions (Wind)'!AE29*Model!AF673/10^3)</f>
        <v>-0.03277820774</v>
      </c>
      <c r="AG890" s="160">
        <f>IF(Model!AG675+Model!AG676-Model!AG674-AG837+AG785&gt;0,'Assumptions (Wind)'!AF28*(Model!AG675+Model!AG676-Model!AG674-AG837+AG785)-'Assumptions (Wind)'!AF29*Model!AG673/10^3,-'Assumptions (Wind)'!AF29*Model!AG673/10^3)</f>
        <v>-0.03354622033</v>
      </c>
      <c r="AH890" s="160">
        <f>IF(Model!AH675+Model!AH676-Model!AH674-AH837+AH785&gt;0,'Assumptions (Wind)'!AG28*(Model!AH675+Model!AH676-Model!AH674-AH837+AH785)-'Assumptions (Wind)'!AG29*Model!AH673/10^3,-'Assumptions (Wind)'!AG29*Model!AH673/10^3)</f>
        <v>-0.05164991439</v>
      </c>
      <c r="AI890" s="160">
        <f>IF(Model!AI675+Model!AI676-Model!AI674-AI837+AI785&gt;0,'Assumptions (Wind)'!AH28*(Model!AI675+Model!AI676-Model!AI674-AI837+AI785)-'Assumptions (Wind)'!AH29*Model!AI673/10^3,-'Assumptions (Wind)'!AH29*Model!AI673/10^3)</f>
        <v>-0.06561383075</v>
      </c>
      <c r="AJ890" s="160">
        <f>IF(Model!AJ675+Model!AJ676-Model!AJ674-AJ837+AJ785&gt;0,'Assumptions (Wind)'!AI28*(Model!AJ675+Model!AJ676-Model!AJ674-AJ837+AJ785)-'Assumptions (Wind)'!AI29*Model!AJ673/10^3,-'Assumptions (Wind)'!AI29*Model!AJ673/10^3)</f>
        <v>-0.07214844366</v>
      </c>
      <c r="AK890" s="160">
        <f>IF(Model!AK675+Model!AK676-Model!AK674-AK837+AK785&gt;0,'Assumptions (Wind)'!AJ28*(Model!AK675+Model!AK676-Model!AK674-AK837+AK785)-'Assumptions (Wind)'!AJ29*Model!AK673/10^3,-'Assumptions (Wind)'!AJ29*Model!AK673/10^3)</f>
        <v>-0.07868388338</v>
      </c>
      <c r="AL890" s="160">
        <f>IF(Model!AL675+Model!AL676-Model!AL674-AL837+AL785&gt;0,'Assumptions (Wind)'!AK28*(Model!AL675+Model!AL676-Model!AL674-AL837+AL785)-'Assumptions (Wind)'!AK29*Model!AL673/10^3,-'Assumptions (Wind)'!AK29*Model!AL673/10^3)</f>
        <v>-0.07454880441</v>
      </c>
      <c r="AM890" s="160">
        <f>IF(Model!AM675+Model!AM676-Model!AM674-AM837+AM785&gt;0,'Assumptions (Wind)'!AL28*(Model!AM675+Model!AM676-Model!AM674-AM837+AM785)-'Assumptions (Wind)'!AL29*Model!AM673/10^3,-'Assumptions (Wind)'!AL29*Model!AM673/10^3)</f>
        <v>-0.06272120241</v>
      </c>
      <c r="AN890" s="160">
        <f>IF(Model!AN675+Model!AN676-Model!AN674-AN837+AN785&gt;0,'Assumptions (Wind)'!AM28*(Model!AN675+Model!AN676-Model!AN674-AN837+AN785)-'Assumptions (Wind)'!AM29*Model!AN673/10^3,-'Assumptions (Wind)'!AM29*Model!AN673/10^3)</f>
        <v>-0.06972312729</v>
      </c>
      <c r="AO890" s="160">
        <f>IF(Model!AO675+Model!AO676-Model!AO674-AO837+AO785&gt;0,'Assumptions (Wind)'!AN28*(Model!AO675+Model!AO676-Model!AO674-AO837+AO785)-'Assumptions (Wind)'!AN29*Model!AO673/10^3,-'Assumptions (Wind)'!AN29*Model!AO673/10^3)</f>
        <v>-0.08714159625</v>
      </c>
      <c r="AP890" s="160">
        <f>IF(Model!AP675+Model!AP676-Model!AP674-AP837+AP785&gt;0,'Assumptions (Wind)'!AO28*(Model!AP675+Model!AP676-Model!AP674-AP837+AP785)-'Assumptions (Wind)'!AO29*Model!AP673/10^3,-'Assumptions (Wind)'!AO29*Model!AP673/10^3)</f>
        <v>-0.08601665438</v>
      </c>
      <c r="AQ890" s="160">
        <f>IF(Model!AQ675+Model!AQ676-Model!AQ674-AQ837+AQ785&gt;0,'Assumptions (Wind)'!AP28*(Model!AQ675+Model!AQ676-Model!AQ674-AQ837+AQ785)-'Assumptions (Wind)'!AP29*Model!AQ673/10^3,-'Assumptions (Wind)'!AP29*Model!AQ673/10^3)</f>
        <v>-0.08537828606</v>
      </c>
      <c r="AR890" s="160">
        <f>IF(Model!AR675+Model!AR676-Model!AR674-AR837+AR785&gt;0,'Assumptions (Wind)'!AQ28*(Model!AR675+Model!AR676-Model!AR674-AR837+AR785)-'Assumptions (Wind)'!AQ29*Model!AR673/10^3,-'Assumptions (Wind)'!AQ29*Model!AR673/10^3)</f>
        <v>-0.0826001882</v>
      </c>
      <c r="AS890" s="160">
        <f>IF(Model!AS675+Model!AS676-Model!AS674-AS837+AS785&gt;0,'Assumptions (Wind)'!AR28*(Model!AS675+Model!AS676-Model!AS674-AS837+AS785)-'Assumptions (Wind)'!AR29*Model!AS673/10^3,-'Assumptions (Wind)'!AR29*Model!AS673/10^3)</f>
        <v>-0.07351443196</v>
      </c>
      <c r="AT890" s="160">
        <f>IF(Model!AT675+Model!AT676-Model!AT674-AT837+AT785&gt;0,'Assumptions (Wind)'!AS28*(Model!AT675+Model!AT676-Model!AT674-AT837+AT785)-'Assumptions (Wind)'!AS29*Model!AT673/10^3,-'Assumptions (Wind)'!AS29*Model!AT673/10^3)</f>
        <v>-0.09032923952</v>
      </c>
      <c r="AU890" s="160">
        <f>IF(Model!AU675+Model!AU676-Model!AU674-AU837+AU785&gt;0,'Assumptions (Wind)'!AT28*(Model!AU675+Model!AU676-Model!AU674-AU837+AU785)-'Assumptions (Wind)'!AT29*Model!AU673/10^3,-'Assumptions (Wind)'!AT29*Model!AU673/10^3)</f>
        <v>-0.1004872212</v>
      </c>
      <c r="AV890" s="160">
        <f>IF(Model!AV675+Model!AV676-Model!AV674-AV837+AV785&gt;0,'Assumptions (Wind)'!AU28*(Model!AV675+Model!AV676-Model!AV674-AV837+AV785)-'Assumptions (Wind)'!AU29*Model!AV673/10^3,-'Assumptions (Wind)'!AU29*Model!AV673/10^3)</f>
        <v>-0.1454903314</v>
      </c>
      <c r="AW890" s="160">
        <f>IF(Model!AW675+Model!AW676-Model!AW674-AW837+AW785&gt;0,'Assumptions (Wind)'!AV28*(Model!AW675+Model!AW676-Model!AW674-AW837+AW785)-'Assumptions (Wind)'!AV29*Model!AW673/10^3,-'Assumptions (Wind)'!AV29*Model!AW673/10^3)</f>
        <v>-0.1649020583</v>
      </c>
      <c r="AX890" s="160">
        <f>IF(Model!AX675+Model!AX676-Model!AX674-AX837+AX785&gt;0,'Assumptions (Wind)'!AW28*(Model!AX675+Model!AX676-Model!AX674-AX837+AX785)-'Assumptions (Wind)'!AW29*Model!AX673/10^3,-'Assumptions (Wind)'!AW29*Model!AX673/10^3)</f>
        <v>-0.1307983316</v>
      </c>
      <c r="AY890" s="160">
        <f>IF(Model!AY675+Model!AY676-Model!AY674-AY837+AY785&gt;0,'Assumptions (Wind)'!AX28*(Model!AY675+Model!AY676-Model!AY674-AY837+AY785)-'Assumptions (Wind)'!AX29*Model!AY673/10^3,-'Assumptions (Wind)'!AX29*Model!AY673/10^3)</f>
        <v>-0.0968833963</v>
      </c>
      <c r="AZ890" s="160">
        <f>IF(Model!AZ675+Model!AZ676-Model!AZ674-AZ837+AZ785&gt;0,'Assumptions (Wind)'!AY28*(Model!AZ675+Model!AZ676-Model!AZ674-AZ837+AZ785)-'Assumptions (Wind)'!AY29*Model!AZ673/10^3,-'Assumptions (Wind)'!AY29*Model!AZ673/10^3)</f>
        <v>-0.08645064794</v>
      </c>
      <c r="BA890" s="160">
        <f>IF(Model!BA675+Model!BA676-Model!BA674-BA837+BA785&gt;0,'Assumptions (Wind)'!AZ28*(Model!BA675+Model!BA676-Model!BA674-BA837+BA785)-'Assumptions (Wind)'!AZ29*Model!BA673/10^3,-'Assumptions (Wind)'!AZ29*Model!BA673/10^3)</f>
        <v>-0.07286267726</v>
      </c>
    </row>
    <row r="891" ht="15.75" customHeight="1">
      <c r="A891" s="245" t="s">
        <v>363</v>
      </c>
      <c r="B891" s="246" t="s">
        <v>364</v>
      </c>
      <c r="C891" s="247">
        <f>'Assumptions (Wind)'!$V$27*C677/10^9</f>
        <v>0</v>
      </c>
      <c r="D891" s="247">
        <f>'Assumptions (Wind)'!$V$27*D677/10^9</f>
        <v>0</v>
      </c>
      <c r="E891" s="247">
        <f>'Assumptions (Wind)'!$V$27*E677/10^9</f>
        <v>0</v>
      </c>
      <c r="F891" s="247">
        <f>'Assumptions (Wind)'!$V$27*F677/10^9</f>
        <v>0.1270807</v>
      </c>
      <c r="G891" s="247">
        <f>'Assumptions (Wind)'!$V$27*G677/10^9</f>
        <v>0.03714</v>
      </c>
      <c r="H891" s="247">
        <f>'Assumptions (Wind)'!$V$27*H677/10^9</f>
        <v>0.08666</v>
      </c>
      <c r="I891" s="247">
        <f>'Assumptions (Wind)'!$V$27*I677/10^9</f>
        <v>0.05571</v>
      </c>
      <c r="J891" s="247">
        <f>'Assumptions (Wind)'!$V$27*J677/10^9</f>
        <v>0</v>
      </c>
      <c r="K891" s="247">
        <f>'Assumptions (Wind)'!$V$27*K677/1000000000</f>
        <v>0.0009285</v>
      </c>
      <c r="L891" s="247">
        <f>'Assumptions (Wind)'!$V$27*L677/1000000000</f>
        <v>0.100897</v>
      </c>
      <c r="M891" s="247">
        <f>'Assumptions (Wind)'!$V$27*M677/1000000000</f>
        <v>0.1036825</v>
      </c>
      <c r="N891" s="247">
        <f>'Assumptions (Wind)'!$V$27*N677/1000000000</f>
        <v>0.0373876</v>
      </c>
      <c r="O891" s="247">
        <f>'Assumptions (Wind)'!$V$27*O677/1000000000</f>
        <v>0.0783035</v>
      </c>
      <c r="P891" s="247">
        <f>'Assumptions (Wind)'!$V$27*P677/1000000000</f>
        <v>0</v>
      </c>
      <c r="Q891" s="247">
        <f>'Assumptions (Wind)'!$V$27*Q677/1000000000</f>
        <v>0.0215412</v>
      </c>
      <c r="R891" s="247">
        <f>'Assumptions (Wind)'!$V$27*R677/1000000000</f>
        <v>0.17332</v>
      </c>
      <c r="S891" s="247">
        <f>'Assumptions (Wind)'!$V$27*S677/1000000000</f>
        <v>0.03095</v>
      </c>
      <c r="T891" s="247">
        <f>'Assumptions (Wind)'!$V$27*T677/1000000000</f>
        <v>0.4037118</v>
      </c>
      <c r="U891" s="247">
        <f>'Assumptions (Wind)'!$V$27*U677/1000000000</f>
        <v>0.0315071</v>
      </c>
      <c r="V891" s="247">
        <f>'Assumptions (Wind)'!$V$27*V677/1000000000</f>
        <v>0</v>
      </c>
      <c r="W891" s="247">
        <f>'Assumptions (Wind)'!$V$27*W677/1000000000</f>
        <v>0</v>
      </c>
      <c r="X891" s="247">
        <f>'Assumptions (Wind)'!$V$27*X677/1000000000</f>
        <v>0.01502158661</v>
      </c>
      <c r="Y891" s="247">
        <f>'Assumptions (Wind)'!$V$27*Y677/1000000000</f>
        <v>0.01502158661</v>
      </c>
      <c r="Z891" s="247">
        <f>'Assumptions (Wind)'!$V$27*Z677/1000000000</f>
        <v>0.01502158661</v>
      </c>
      <c r="AA891" s="247">
        <f>'Assumptions (Wind)'!$V$27*AA677/1000000000</f>
        <v>0.01502158661</v>
      </c>
      <c r="AB891" s="247">
        <f>'Assumptions (Wind)'!$V$27*AB677/1000000000</f>
        <v>0.01502158661</v>
      </c>
      <c r="AC891" s="247">
        <f>'Assumptions (Wind)'!$V$27*AC677/1000000000</f>
        <v>0.01502158661</v>
      </c>
      <c r="AD891" s="247">
        <f>'Assumptions (Wind)'!$V$27*AD677/1000000000</f>
        <v>0.01539298661</v>
      </c>
      <c r="AE891" s="247">
        <f>'Assumptions (Wind)'!$V$27*AE677/1000000000</f>
        <v>0.01502158661</v>
      </c>
      <c r="AF891" s="247">
        <f>'Assumptions (Wind)'!$V$27*AF677/1000000000</f>
        <v>0.01502158661</v>
      </c>
      <c r="AG891" s="247">
        <f>'Assumptions (Wind)'!$V$27*AG677/1000000000</f>
        <v>0.01502158661</v>
      </c>
      <c r="AH891" s="247">
        <f>'Assumptions (Wind)'!$V$27*AH677/1000000000</f>
        <v>0.1421022866</v>
      </c>
      <c r="AI891" s="247">
        <f>'Assumptions (Wind)'!$V$27*AI677/1000000000</f>
        <v>0.05216158661</v>
      </c>
      <c r="AJ891" s="247">
        <f>'Assumptions (Wind)'!$V$27*AJ677/1000000000</f>
        <v>0.1016815866</v>
      </c>
      <c r="AK891" s="247">
        <f>'Assumptions (Wind)'!$V$27*AK677/1000000000</f>
        <v>0.07073158661</v>
      </c>
      <c r="AL891" s="247">
        <f>'Assumptions (Wind)'!$V$27*AL677/1000000000</f>
        <v>0.01502158661</v>
      </c>
      <c r="AM891" s="247">
        <f>'Assumptions (Wind)'!$V$27*AM677/1000000000</f>
        <v>0.01595008661</v>
      </c>
      <c r="AN891" s="247">
        <f>'Assumptions (Wind)'!$V$27*AN677/1000000000</f>
        <v>0.1159185866</v>
      </c>
      <c r="AO891" s="247">
        <f>'Assumptions (Wind)'!$V$27*AO677/1000000000</f>
        <v>0.1187040866</v>
      </c>
      <c r="AP891" s="247">
        <f>'Assumptions (Wind)'!$V$27*AP677/1000000000</f>
        <v>0.05240918661</v>
      </c>
      <c r="AQ891" s="247">
        <f>'Assumptions (Wind)'!$V$27*AQ677/1000000000</f>
        <v>0.09332508661</v>
      </c>
      <c r="AR891" s="247">
        <f>'Assumptions (Wind)'!$V$27*AR677/1000000000</f>
        <v>0.01502158661</v>
      </c>
      <c r="AS891" s="247">
        <f>'Assumptions (Wind)'!$V$27*AS677/1000000000</f>
        <v>0.03656278661</v>
      </c>
      <c r="AT891" s="247">
        <f>'Assumptions (Wind)'!$V$27*AT677/1000000000</f>
        <v>0.1883415866</v>
      </c>
      <c r="AU891" s="247">
        <f>'Assumptions (Wind)'!$V$27*AU677/1000000000</f>
        <v>0.04597158661</v>
      </c>
      <c r="AV891" s="247">
        <f>'Assumptions (Wind)'!$V$27*AV677/1000000000</f>
        <v>0.4187333866</v>
      </c>
      <c r="AW891" s="247">
        <f>'Assumptions (Wind)'!$V$27*AW677/1000000000</f>
        <v>0.04652868661</v>
      </c>
      <c r="AX891" s="247">
        <f>'Assumptions (Wind)'!$V$27*AX677/1000000000</f>
        <v>0.01502158661</v>
      </c>
      <c r="AY891" s="247">
        <f>'Assumptions (Wind)'!$V$27*AY677/1000000000</f>
        <v>0.01502158661</v>
      </c>
      <c r="AZ891" s="247">
        <f>'Assumptions (Wind)'!$V$27*AZ677/1000000000</f>
        <v>0.03004317322</v>
      </c>
      <c r="BA891" s="247">
        <f>'Assumptions (Wind)'!$V$27*BA677/1000000000</f>
        <v>0.03004317322</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3.9</v>
      </c>
      <c r="AE895" s="252">
        <f>'Assumptions (Solar)'!AD51</f>
        <v>2.1</v>
      </c>
      <c r="AF895" s="252">
        <f>'Assumptions (Solar)'!AE51</f>
        <v>0.1</v>
      </c>
      <c r="AG895" s="252">
        <f>'Assumptions (Solar)'!AF51</f>
        <v>0</v>
      </c>
      <c r="AH895" s="252">
        <f>'Assumptions (Solar)'!AG51</f>
        <v>0</v>
      </c>
      <c r="AI895" s="252">
        <f>'Assumptions (Solar)'!AH51</f>
        <v>0</v>
      </c>
      <c r="AJ895" s="252">
        <f>'Assumptions (Solar)'!AI51</f>
        <v>0</v>
      </c>
      <c r="AK895" s="252">
        <f>'Assumptions (Solar)'!AJ51</f>
        <v>0.6</v>
      </c>
      <c r="AL895" s="252">
        <f>'Assumptions (Solar)'!AK51</f>
        <v>4</v>
      </c>
      <c r="AM895" s="252">
        <f>'Assumptions (Solar)'!AL51</f>
        <v>37.8</v>
      </c>
      <c r="AN895" s="252">
        <f>'Assumptions (Solar)'!AM51</f>
        <v>246.6</v>
      </c>
      <c r="AO895" s="252">
        <f>'Assumptions (Solar)'!AN51</f>
        <v>516.1</v>
      </c>
      <c r="AP895" s="252">
        <f>'Assumptions (Solar)'!AO51</f>
        <v>275.6</v>
      </c>
      <c r="AQ895" s="252">
        <f>'Assumptions (Solar)'!AP51</f>
        <v>283.7</v>
      </c>
      <c r="AR895" s="252">
        <f>'Assumptions (Solar)'!AQ51</f>
        <v>172</v>
      </c>
      <c r="AS895" s="252">
        <f>'Assumptions (Solar)'!AR51</f>
        <v>543.5</v>
      </c>
      <c r="AT895" s="252">
        <f>'Assumptions (Solar)'!AS51</f>
        <v>148.1</v>
      </c>
      <c r="AU895" s="252">
        <f>'Assumptions (Solar)'!AT51</f>
        <v>115.4</v>
      </c>
      <c r="AV895" s="252">
        <f>'Assumptions (Solar)'!AU51</f>
        <v>0</v>
      </c>
      <c r="AW895" s="252">
        <f>'Assumptions (Solar)'!AV51</f>
        <v>0</v>
      </c>
      <c r="AX895" s="253">
        <f>'Assumptions (Solar)'!AW51</f>
        <v>99.48132919</v>
      </c>
      <c r="AY895" s="253">
        <f>'Assumptions (Solar)'!AX51</f>
        <v>99.48132919</v>
      </c>
      <c r="AZ895" s="253">
        <f>'Assumptions (Solar)'!AY51</f>
        <v>99.48132919</v>
      </c>
      <c r="BA895" s="253">
        <f>'Assumptions (Solar)'!AZ51</f>
        <v>99.48132919</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2464.9</v>
      </c>
      <c r="Y896" s="167">
        <f>X896-'Assumptions (Solar)'!X51+X902</f>
        <v>2564.381329</v>
      </c>
      <c r="Z896" s="167">
        <f>Y896-'Assumptions (Solar)'!Y51+Y902</f>
        <v>2663.862658</v>
      </c>
      <c r="AA896" s="167">
        <f>Z896-'Assumptions (Solar)'!Z51+Z902</f>
        <v>2763.343988</v>
      </c>
      <c r="AB896" s="167">
        <f>AA896-'Assumptions (Solar)'!AA51+AA902</f>
        <v>2862.825317</v>
      </c>
      <c r="AC896" s="167">
        <f>AB896-'Assumptions (Solar)'!AB51+AB902</f>
        <v>2962.306646</v>
      </c>
      <c r="AD896" s="167">
        <f>AC896-'Assumptions (Solar)'!AC51+AC902</f>
        <v>3057.887975</v>
      </c>
      <c r="AE896" s="167">
        <f>AD896-'Assumptions (Solar)'!AD51+AD902</f>
        <v>3159.169304</v>
      </c>
      <c r="AF896" s="167">
        <f>AE896-'Assumptions (Solar)'!AE51+AE902</f>
        <v>3260.650634</v>
      </c>
      <c r="AG896" s="167">
        <f>AF896-'Assumptions (Solar)'!AF51+AF902</f>
        <v>3360.231963</v>
      </c>
      <c r="AH896" s="167">
        <f>AG896-'Assumptions (Solar)'!AG51+AG902</f>
        <v>3459.713292</v>
      </c>
      <c r="AI896" s="167">
        <f>AH896-'Assumptions (Solar)'!AH51+AH902</f>
        <v>3559.194621</v>
      </c>
      <c r="AJ896" s="167">
        <f>AI896-'Assumptions (Solar)'!AI51+AI902</f>
        <v>3658.67595</v>
      </c>
      <c r="AK896" s="167">
        <f>AJ896-'Assumptions (Solar)'!AJ51+AJ902</f>
        <v>3757.557279</v>
      </c>
      <c r="AL896" s="167">
        <f>AK896-'Assumptions (Solar)'!AK51+AK902</f>
        <v>3853.638609</v>
      </c>
      <c r="AM896" s="167">
        <f>AL896-'Assumptions (Solar)'!AL51+AL902</f>
        <v>3919.319938</v>
      </c>
      <c r="AN896" s="167">
        <f>AM896-'Assumptions (Solar)'!AM51+AM902</f>
        <v>3810.001267</v>
      </c>
      <c r="AO896" s="167">
        <f>AN896-'Assumptions (Solar)'!AN51+AN902</f>
        <v>3639.982596</v>
      </c>
      <c r="AP896" s="167">
        <f>AO896-'Assumptions (Solar)'!AO51+AO902</f>
        <v>3979.963925</v>
      </c>
      <c r="AQ896" s="167">
        <f>AP896-'Assumptions (Solar)'!AP51+AP902</f>
        <v>4071.345255</v>
      </c>
      <c r="AR896" s="167">
        <f>AQ896-'Assumptions (Solar)'!AQ51+AQ902</f>
        <v>4282.526584</v>
      </c>
      <c r="AS896" s="167">
        <f>AR896-'Assumptions (Solar)'!AR51+AR902</f>
        <v>4010.507913</v>
      </c>
      <c r="AT896" s="167">
        <f>AS896-'Assumptions (Solar)'!AS51+AS902</f>
        <v>4505.389242</v>
      </c>
      <c r="AU896" s="167">
        <f>AT896-'Assumptions (Solar)'!AT51+AT902</f>
        <v>4637.570571</v>
      </c>
      <c r="AV896" s="167">
        <f>AU896-'Assumptions (Solar)'!AU51+AU902</f>
        <v>4852.451901</v>
      </c>
      <c r="AW896" s="167">
        <f>AV896-'Assumptions (Solar)'!AV51+AV902</f>
        <v>4951.93323</v>
      </c>
      <c r="AX896" s="167">
        <f>AW896-'Assumptions (Solar)'!AW51+AW902</f>
        <v>4951.93323</v>
      </c>
      <c r="AY896" s="167">
        <f>AX896-'Assumptions (Solar)'!AX51+AX902</f>
        <v>5051.414559</v>
      </c>
      <c r="AZ896" s="167">
        <f>AY896-'Assumptions (Solar)'!AY51+AY902</f>
        <v>5150.895888</v>
      </c>
      <c r="BA896" s="167">
        <f>AZ896-'Assumptions (Solar)'!AZ51+AZ902</f>
        <v>5250.377217</v>
      </c>
    </row>
    <row r="897" ht="15.75" customHeight="1">
      <c r="A897" s="254" t="s">
        <v>350</v>
      </c>
      <c r="B897" s="150" t="s">
        <v>149</v>
      </c>
      <c r="C897" s="151">
        <v>0.6</v>
      </c>
      <c r="D897" s="151">
        <v>4.5</v>
      </c>
      <c r="E897" s="151">
        <v>6.6</v>
      </c>
      <c r="F897" s="151">
        <v>6.7</v>
      </c>
      <c r="G897" s="151">
        <v>6.7</v>
      </c>
      <c r="H897" s="151">
        <v>6.7</v>
      </c>
      <c r="I897" s="151">
        <v>6.7</v>
      </c>
      <c r="J897" s="151">
        <v>6.7</v>
      </c>
      <c r="K897" s="151">
        <v>7.3</v>
      </c>
      <c r="L897" s="151">
        <v>11.3</v>
      </c>
      <c r="M897" s="151">
        <v>49.1</v>
      </c>
      <c r="N897" s="151">
        <v>296.7</v>
      </c>
      <c r="O897" s="151">
        <v>812.8</v>
      </c>
      <c r="P897" s="151">
        <v>1092.4</v>
      </c>
      <c r="Q897" s="151">
        <v>1375.1</v>
      </c>
      <c r="R897" s="151">
        <v>1546.5</v>
      </c>
      <c r="S897" s="151">
        <v>2086.0</v>
      </c>
      <c r="T897" s="151">
        <v>2234.1</v>
      </c>
      <c r="U897" s="151">
        <v>2349.5</v>
      </c>
      <c r="V897" s="172">
        <f t="shared" ref="V897:W897" si="37">U897+U902</f>
        <v>2464.9</v>
      </c>
      <c r="W897" s="172">
        <f t="shared" si="37"/>
        <v>2464.9</v>
      </c>
      <c r="X897" s="154">
        <f t="shared" ref="X897:AZ897" si="38">W897+($BA$897-$W$897)/($BA$2-$W$2)</f>
        <v>2564.381329</v>
      </c>
      <c r="Y897" s="154">
        <f t="shared" si="38"/>
        <v>2663.862658</v>
      </c>
      <c r="Z897" s="154">
        <f t="shared" si="38"/>
        <v>2763.343988</v>
      </c>
      <c r="AA897" s="154">
        <f t="shared" si="38"/>
        <v>2862.825317</v>
      </c>
      <c r="AB897" s="154">
        <f t="shared" si="38"/>
        <v>2962.306646</v>
      </c>
      <c r="AC897" s="154">
        <f t="shared" si="38"/>
        <v>3061.787975</v>
      </c>
      <c r="AD897" s="154">
        <f t="shared" si="38"/>
        <v>3161.269304</v>
      </c>
      <c r="AE897" s="154">
        <f t="shared" si="38"/>
        <v>3260.750634</v>
      </c>
      <c r="AF897" s="154">
        <f t="shared" si="38"/>
        <v>3360.231963</v>
      </c>
      <c r="AG897" s="154">
        <f t="shared" si="38"/>
        <v>3459.713292</v>
      </c>
      <c r="AH897" s="154">
        <f t="shared" si="38"/>
        <v>3559.194621</v>
      </c>
      <c r="AI897" s="154">
        <f t="shared" si="38"/>
        <v>3658.67595</v>
      </c>
      <c r="AJ897" s="154">
        <f t="shared" si="38"/>
        <v>3758.157279</v>
      </c>
      <c r="AK897" s="154">
        <f t="shared" si="38"/>
        <v>3857.638609</v>
      </c>
      <c r="AL897" s="154">
        <f t="shared" si="38"/>
        <v>3957.119938</v>
      </c>
      <c r="AM897" s="154">
        <f t="shared" si="38"/>
        <v>4056.601267</v>
      </c>
      <c r="AN897" s="154">
        <f t="shared" si="38"/>
        <v>4156.082596</v>
      </c>
      <c r="AO897" s="154">
        <f t="shared" si="38"/>
        <v>4255.563925</v>
      </c>
      <c r="AP897" s="154">
        <f t="shared" si="38"/>
        <v>4355.045255</v>
      </c>
      <c r="AQ897" s="154">
        <f t="shared" si="38"/>
        <v>4454.526584</v>
      </c>
      <c r="AR897" s="154">
        <f t="shared" si="38"/>
        <v>4554.007913</v>
      </c>
      <c r="AS897" s="154">
        <f t="shared" si="38"/>
        <v>4653.489242</v>
      </c>
      <c r="AT897" s="154">
        <f t="shared" si="38"/>
        <v>4752.970571</v>
      </c>
      <c r="AU897" s="154">
        <f t="shared" si="38"/>
        <v>4852.451901</v>
      </c>
      <c r="AV897" s="154">
        <f t="shared" si="38"/>
        <v>4951.93323</v>
      </c>
      <c r="AW897" s="154">
        <f t="shared" si="38"/>
        <v>5051.414559</v>
      </c>
      <c r="AX897" s="154">
        <f t="shared" si="38"/>
        <v>5150.895888</v>
      </c>
      <c r="AY897" s="154">
        <f t="shared" si="38"/>
        <v>5250.377217</v>
      </c>
      <c r="AZ897" s="154">
        <f t="shared" si="38"/>
        <v>5349.858547</v>
      </c>
      <c r="BA897" s="155">
        <f>Inputs!$H$8</f>
        <v>5449.339876</v>
      </c>
    </row>
    <row r="898" ht="15.75" customHeight="1">
      <c r="A898" s="255" t="s">
        <v>28</v>
      </c>
      <c r="B898" s="159" t="s">
        <v>150</v>
      </c>
      <c r="C898" s="156">
        <v>0.0</v>
      </c>
      <c r="D898" s="156">
        <v>4.89E-4</v>
      </c>
      <c r="E898" s="156">
        <v>4.59E-4</v>
      </c>
      <c r="F898" s="156">
        <v>3.95E-4</v>
      </c>
      <c r="G898" s="156">
        <v>0.004265</v>
      </c>
      <c r="H898" s="156">
        <v>0.0118172337662338</v>
      </c>
      <c r="I898" s="156">
        <v>0.0114282857142857</v>
      </c>
      <c r="J898" s="156">
        <v>0.00752575324675325</v>
      </c>
      <c r="K898" s="156">
        <v>0.0129500240963855</v>
      </c>
      <c r="L898" s="156">
        <v>0.012995</v>
      </c>
      <c r="M898" s="156">
        <v>0.0241913053892216</v>
      </c>
      <c r="N898" s="156">
        <v>0.210441725562647</v>
      </c>
      <c r="O898" s="156">
        <v>1.28765577783239</v>
      </c>
      <c r="P898" s="156">
        <v>1.98953071407753</v>
      </c>
      <c r="Q898" s="156">
        <v>3.03796653144825</v>
      </c>
      <c r="R898" s="156">
        <v>3.44733181084041</v>
      </c>
      <c r="S898" s="156">
        <v>3.98302656213018</v>
      </c>
      <c r="T898" s="156">
        <v>5.45141549349668</v>
      </c>
      <c r="U898" s="156">
        <v>5.79798253413196</v>
      </c>
      <c r="V898" s="157">
        <f t="shared" ref="V898:W898" si="39">if($U$898&gt;0,(V897/$U$897)*$U$898,U$898)</f>
        <v>6.082761076</v>
      </c>
      <c r="W898" s="157">
        <f t="shared" si="39"/>
        <v>6.082761076</v>
      </c>
      <c r="X898" s="154">
        <f t="shared" ref="X898:AZ898" si="40">W898+($BA$898-$W$898)/($BA$2-$W$2)</f>
        <v>6.289843684</v>
      </c>
      <c r="Y898" s="154">
        <f t="shared" si="40"/>
        <v>6.496926293</v>
      </c>
      <c r="Z898" s="154">
        <f t="shared" si="40"/>
        <v>6.704008901</v>
      </c>
      <c r="AA898" s="154">
        <f t="shared" si="40"/>
        <v>6.911091509</v>
      </c>
      <c r="AB898" s="154">
        <f t="shared" si="40"/>
        <v>7.118174117</v>
      </c>
      <c r="AC898" s="154">
        <f t="shared" si="40"/>
        <v>7.325256725</v>
      </c>
      <c r="AD898" s="154">
        <f t="shared" si="40"/>
        <v>7.532339334</v>
      </c>
      <c r="AE898" s="154">
        <f t="shared" si="40"/>
        <v>7.739421942</v>
      </c>
      <c r="AF898" s="154">
        <f t="shared" si="40"/>
        <v>7.94650455</v>
      </c>
      <c r="AG898" s="154">
        <f t="shared" si="40"/>
        <v>8.153587158</v>
      </c>
      <c r="AH898" s="154">
        <f t="shared" si="40"/>
        <v>8.360669766</v>
      </c>
      <c r="AI898" s="154">
        <f t="shared" si="40"/>
        <v>8.567752375</v>
      </c>
      <c r="AJ898" s="154">
        <f t="shared" si="40"/>
        <v>8.774834983</v>
      </c>
      <c r="AK898" s="154">
        <f t="shared" si="40"/>
        <v>8.981917591</v>
      </c>
      <c r="AL898" s="154">
        <f t="shared" si="40"/>
        <v>9.189000199</v>
      </c>
      <c r="AM898" s="154">
        <f t="shared" si="40"/>
        <v>9.396082807</v>
      </c>
      <c r="AN898" s="154">
        <f t="shared" si="40"/>
        <v>9.603165416</v>
      </c>
      <c r="AO898" s="154">
        <f t="shared" si="40"/>
        <v>9.810248024</v>
      </c>
      <c r="AP898" s="154">
        <f t="shared" si="40"/>
        <v>10.01733063</v>
      </c>
      <c r="AQ898" s="154">
        <f t="shared" si="40"/>
        <v>10.22441324</v>
      </c>
      <c r="AR898" s="154">
        <f t="shared" si="40"/>
        <v>10.43149585</v>
      </c>
      <c r="AS898" s="154">
        <f t="shared" si="40"/>
        <v>10.63857846</v>
      </c>
      <c r="AT898" s="154">
        <f t="shared" si="40"/>
        <v>10.84566106</v>
      </c>
      <c r="AU898" s="154">
        <f t="shared" si="40"/>
        <v>11.05274367</v>
      </c>
      <c r="AV898" s="154">
        <f t="shared" si="40"/>
        <v>11.25982628</v>
      </c>
      <c r="AW898" s="154">
        <f t="shared" si="40"/>
        <v>11.46690889</v>
      </c>
      <c r="AX898" s="154">
        <f t="shared" si="40"/>
        <v>11.6739915</v>
      </c>
      <c r="AY898" s="154">
        <f t="shared" si="40"/>
        <v>11.88107411</v>
      </c>
      <c r="AZ898" s="154">
        <f t="shared" si="40"/>
        <v>12.08815671</v>
      </c>
      <c r="BA898" s="243">
        <f>Inputs!$I$8</f>
        <v>12.29523932</v>
      </c>
    </row>
    <row r="899" ht="15.75" customHeight="1">
      <c r="A899" s="255" t="s">
        <v>414</v>
      </c>
      <c r="B899" s="159" t="s">
        <v>351</v>
      </c>
      <c r="C899" s="212">
        <f>C897*('Assumptions (Solar)'!B20*'Assumptions (Solar)'!B27+'Assumptions (Solar)'!B21*'Assumptions (Solar)'!B28)/10^9</f>
        <v>0.00001541129845</v>
      </c>
      <c r="D899" s="212">
        <f>D897*('Assumptions (Solar)'!C20*'Assumptions (Solar)'!C27+'Assumptions (Solar)'!C21*'Assumptions (Solar)'!C28)/10^9</f>
        <v>0.0001143055898</v>
      </c>
      <c r="E899" s="212">
        <f>E897*('Assumptions (Solar)'!D20*'Assumptions (Solar)'!D27+'Assumptions (Solar)'!D21*'Assumptions (Solar)'!D28)/10^9</f>
        <v>0.0001648005395</v>
      </c>
      <c r="F899" s="212">
        <f>F897*('Assumptions (Solar)'!E20*'Assumptions (Solar)'!E27+'Assumptions (Solar)'!E21*'Assumptions (Solar)'!E28)/10^9</f>
        <v>0.0001649016359</v>
      </c>
      <c r="G899" s="212">
        <f>G897*('Assumptions (Solar)'!F20*'Assumptions (Solar)'!F27+'Assumptions (Solar)'!F21*'Assumptions (Solar)'!F28)/10^9</f>
        <v>0.000163872652</v>
      </c>
      <c r="H899" s="212">
        <f>H897*('Assumptions (Solar)'!G20*'Assumptions (Solar)'!G27+'Assumptions (Solar)'!G21*'Assumptions (Solar)'!G28)/10^9</f>
        <v>0.0001635204247</v>
      </c>
      <c r="I899" s="212">
        <f>I897*('Assumptions (Solar)'!H20*'Assumptions (Solar)'!H27+'Assumptions (Solar)'!H21*'Assumptions (Solar)'!H28)/10^9</f>
        <v>0.0001630285996</v>
      </c>
      <c r="J899" s="212">
        <f>J897*('Assumptions (Solar)'!I20*'Assumptions (Solar)'!I27+'Assumptions (Solar)'!I21*'Assumptions (Solar)'!I28)/10^9</f>
        <v>0.000162002005</v>
      </c>
      <c r="K899" s="212">
        <f>K897*('Assumptions (Solar)'!J20*'Assumptions (Solar)'!J27+'Assumptions (Solar)'!J21*'Assumptions (Solar)'!J28)/10^9</f>
        <v>0.0001741321587</v>
      </c>
      <c r="L899" s="212">
        <f>L897*('Assumptions (Solar)'!K20*'Assumptions (Solar)'!K27+'Assumptions (Solar)'!K21*'Assumptions (Solar)'!K28)/10^9</f>
        <v>0.0002628311624</v>
      </c>
      <c r="M899" s="212">
        <f>M897*('Assumptions (Solar)'!L20*'Assumptions (Solar)'!L27+'Assumptions (Solar)'!L21*'Assumptions (Solar)'!L28)/10^9</f>
        <v>0.001118034833</v>
      </c>
      <c r="N899" s="212">
        <f>N897*('Assumptions (Solar)'!M20*'Assumptions (Solar)'!M27+'Assumptions (Solar)'!M21*'Assumptions (Solar)'!M28)/10^9</f>
        <v>0.006674427717</v>
      </c>
      <c r="O899" s="212">
        <f>O897*('Assumptions (Solar)'!N20*'Assumptions (Solar)'!N27+'Assumptions (Solar)'!N21*'Assumptions (Solar)'!N28)/10^9</f>
        <v>0.01803326881</v>
      </c>
      <c r="P899" s="212">
        <f>P897*('Assumptions (Solar)'!O20*'Assumptions (Solar)'!O27+'Assumptions (Solar)'!O21*'Assumptions (Solar)'!O28)/10^9</f>
        <v>0.02386557855</v>
      </c>
      <c r="Q899" s="212">
        <f>Q897*('Assumptions (Solar)'!P20*'Assumptions (Solar)'!P27+'Assumptions (Solar)'!P21*'Assumptions (Solar)'!P28)/10^9</f>
        <v>0.02960950826</v>
      </c>
      <c r="R899" s="212">
        <f>R897*('Assumptions (Solar)'!Q20*'Assumptions (Solar)'!Q27+'Assumptions (Solar)'!Q21*'Assumptions (Solar)'!Q28)/10^9</f>
        <v>0.03256042012</v>
      </c>
      <c r="S899" s="212">
        <f>S897*('Assumptions (Solar)'!R20*'Assumptions (Solar)'!R27+'Assumptions (Solar)'!R21*'Assumptions (Solar)'!R28)/10^9</f>
        <v>0.0429409333</v>
      </c>
      <c r="T899" s="212">
        <f>T897*('Assumptions (Solar)'!S20*'Assumptions (Solar)'!S27+'Assumptions (Solar)'!S21*'Assumptions (Solar)'!S28)/10^9</f>
        <v>0.04541096789</v>
      </c>
      <c r="U899" s="212">
        <f>U897*('Assumptions (Solar)'!T20*'Assumptions (Solar)'!T27+'Assumptions (Solar)'!T21*'Assumptions (Solar)'!T28)/10^9</f>
        <v>0.04749090032</v>
      </c>
      <c r="V899" s="212">
        <f>V897*('Assumptions (Solar)'!U20*'Assumptions (Solar)'!U27+'Assumptions (Solar)'!U21*'Assumptions (Solar)'!U28)/10^9</f>
        <v>0.04553141116</v>
      </c>
      <c r="W899" s="212">
        <f>W897*('Assumptions (Solar)'!V20*'Assumptions (Solar)'!V27+'Assumptions (Solar)'!V21*'Assumptions (Solar)'!V28)/10^9</f>
        <v>0.04492966192</v>
      </c>
      <c r="X899" s="212">
        <f>X897*('Assumptions (Solar)'!W20*'Assumptions (Solar)'!W27+'Assumptions (Solar)'!W21*'Assumptions (Solar)'!W28)/10^9</f>
        <v>0.04142968977</v>
      </c>
      <c r="Y899" s="212">
        <f>Y897*('Assumptions (Solar)'!X20*'Assumptions (Solar)'!X27+'Assumptions (Solar)'!X21*'Assumptions (Solar)'!X28)/10^9</f>
        <v>0.04213536725</v>
      </c>
      <c r="Z899" s="212">
        <f>Z897*('Assumptions (Solar)'!Y20*'Assumptions (Solar)'!Y27+'Assumptions (Solar)'!Y21*'Assumptions (Solar)'!Y28)/10^9</f>
        <v>0.04271718576</v>
      </c>
      <c r="AA899" s="212">
        <f>AA897*('Assumptions (Solar)'!Z20*'Assumptions (Solar)'!Z27+'Assumptions (Solar)'!Z21*'Assumptions (Solar)'!Z28)/10^9</f>
        <v>0.0431702777</v>
      </c>
      <c r="AB899" s="212">
        <f>AB897*('Assumptions (Solar)'!AA20*'Assumptions (Solar)'!AA27+'Assumptions (Solar)'!AA21*'Assumptions (Solar)'!AA28)/10^9</f>
        <v>0.04349014892</v>
      </c>
      <c r="AC899" s="212">
        <f>AC897*('Assumptions (Solar)'!AB20*'Assumptions (Solar)'!AB27+'Assumptions (Solar)'!AB21*'Assumptions (Solar)'!AB28)/10^9</f>
        <v>0.04366200345</v>
      </c>
      <c r="AD899" s="212">
        <f>AD897*('Assumptions (Solar)'!AC20*'Assumptions (Solar)'!AC27+'Assumptions (Solar)'!AC21*'Assumptions (Solar)'!AC28)/10^9</f>
        <v>0.04368054019</v>
      </c>
      <c r="AE899" s="212">
        <f>AE897*('Assumptions (Solar)'!AD20*'Assumptions (Solar)'!AD27+'Assumptions (Solar)'!AD21*'Assumptions (Solar)'!AD28)/10^9</f>
        <v>0.04354086834</v>
      </c>
      <c r="AF899" s="212">
        <f>AF897*('Assumptions (Solar)'!AE20*'Assumptions (Solar)'!AE27+'Assumptions (Solar)'!AE21*'Assumptions (Solar)'!AE28)/10^9</f>
        <v>0.0432260887</v>
      </c>
      <c r="AG899" s="212">
        <f>AG897*('Assumptions (Solar)'!AF20*'Assumptions (Solar)'!AF27+'Assumptions (Solar)'!AF21*'Assumptions (Solar)'!AF28)/10^9</f>
        <v>0.04273042271</v>
      </c>
      <c r="AH899" s="212">
        <f>AH897*('Assumptions (Solar)'!AG20*'Assumptions (Solar)'!AG27+'Assumptions (Solar)'!AG21*'Assumptions (Solar)'!AG28)/10^9</f>
        <v>0.04441863373</v>
      </c>
      <c r="AI899" s="212">
        <f>AI897*('Assumptions (Solar)'!AH20*'Assumptions (Solar)'!AH27+'Assumptions (Solar)'!AH21*'Assumptions (Solar)'!AH28)/10^9</f>
        <v>0.04613376567</v>
      </c>
      <c r="AJ899" s="212">
        <f>AJ897*('Assumptions (Solar)'!AI20*'Assumptions (Solar)'!AI27+'Assumptions (Solar)'!AI21*'Assumptions (Solar)'!AI28)/10^9</f>
        <v>0.04787578383</v>
      </c>
      <c r="AK899" s="212">
        <f>AK897*('Assumptions (Solar)'!AJ20*'Assumptions (Solar)'!AJ27+'Assumptions (Solar)'!AJ21*'Assumptions (Solar)'!AJ28)/10^9</f>
        <v>0.04964463323</v>
      </c>
      <c r="AL899" s="212">
        <f>AL897*('Assumptions (Solar)'!AK20*'Assumptions (Solar)'!AK27+'Assumptions (Solar)'!AK21*'Assumptions (Solar)'!AK28)/10^9</f>
        <v>0.05144023775</v>
      </c>
      <c r="AM899" s="212">
        <f>AM897*('Assumptions (Solar)'!AL20*'Assumptions (Solar)'!AL27+'Assumptions (Solar)'!AL21*'Assumptions (Solar)'!AL28)/10^9</f>
        <v>0.05326249908</v>
      </c>
      <c r="AN899" s="212">
        <f>AN897*('Assumptions (Solar)'!AM20*'Assumptions (Solar)'!AM27+'Assumptions (Solar)'!AM21*'Assumptions (Solar)'!AM28)/10^9</f>
        <v>0.05511129577</v>
      </c>
      <c r="AO899" s="212">
        <f>AO897*('Assumptions (Solar)'!AN20*'Assumptions (Solar)'!AN27+'Assumptions (Solar)'!AN21*'Assumptions (Solar)'!AN28)/10^9</f>
        <v>0.05698648214</v>
      </c>
      <c r="AP899" s="212">
        <f>AP897*('Assumptions (Solar)'!AO20*'Assumptions (Solar)'!AO27+'Assumptions (Solar)'!AO21*'Assumptions (Solar)'!AO28)/10^9</f>
        <v>0.05888788722</v>
      </c>
      <c r="AQ899" s="212">
        <f>AQ897*('Assumptions (Solar)'!AP20*'Assumptions (Solar)'!AP27+'Assumptions (Solar)'!AP21*'Assumptions (Solar)'!AP28)/10^9</f>
        <v>0.06081531362</v>
      </c>
      <c r="AR899" s="212">
        <f>AR897*('Assumptions (Solar)'!AQ20*'Assumptions (Solar)'!AQ27+'Assumptions (Solar)'!AQ21*'Assumptions (Solar)'!AQ28)/10^9</f>
        <v>0.06276853641</v>
      </c>
      <c r="AS899" s="212">
        <f>AS897*('Assumptions (Solar)'!AR20*'Assumptions (Solar)'!AR27+'Assumptions (Solar)'!AR21*'Assumptions (Solar)'!AR28)/10^9</f>
        <v>0.06474730188</v>
      </c>
      <c r="AT899" s="212">
        <f>AT897*('Assumptions (Solar)'!AS20*'Assumptions (Solar)'!AS27+'Assumptions (Solar)'!AS21*'Assumptions (Solar)'!AS28)/10^9</f>
        <v>0.06675132633</v>
      </c>
      <c r="AU899" s="212">
        <f>AU897*('Assumptions (Solar)'!AT20*'Assumptions (Solar)'!AT27+'Assumptions (Solar)'!AT21*'Assumptions (Solar)'!AT28)/10^9</f>
        <v>0.06878029481</v>
      </c>
      <c r="AV899" s="212">
        <f>AV897*('Assumptions (Solar)'!AU20*'Assumptions (Solar)'!AU27+'Assumptions (Solar)'!AU21*'Assumptions (Solar)'!AU28)/10^9</f>
        <v>0.07083385977</v>
      </c>
      <c r="AW899" s="212">
        <f>AW897*('Assumptions (Solar)'!AV20*'Assumptions (Solar)'!AV27+'Assumptions (Solar)'!AV21*'Assumptions (Solar)'!AV28)/10^9</f>
        <v>0.07291163973</v>
      </c>
      <c r="AX899" s="212">
        <f>AX897*('Assumptions (Solar)'!AW20*'Assumptions (Solar)'!AW27+'Assumptions (Solar)'!AW21*'Assumptions (Solar)'!AW28)/10^9</f>
        <v>0.07501321786</v>
      </c>
      <c r="AY899" s="212">
        <f>AY897*('Assumptions (Solar)'!AX20*'Assumptions (Solar)'!AX27+'Assumptions (Solar)'!AX21*'Assumptions (Solar)'!AX28)/10^9</f>
        <v>0.07713814053</v>
      </c>
      <c r="AZ899" s="212">
        <f>AZ897*('Assumptions (Solar)'!AY20*'Assumptions (Solar)'!AY27+'Assumptions (Solar)'!AY21*'Assumptions (Solar)'!AY28)/10^9</f>
        <v>0.07928591583</v>
      </c>
      <c r="BA899" s="212">
        <f>BA897*('Assumptions (Solar)'!AZ20*'Assumptions (Solar)'!AZ27+'Assumptions (Solar)'!AZ21*'Assumptions (Solar)'!AZ28)/10^9</f>
        <v>0.08145601198</v>
      </c>
    </row>
    <row r="900" ht="15.75" customHeight="1">
      <c r="A900" s="255" t="s">
        <v>36</v>
      </c>
      <c r="B900" s="159" t="s">
        <v>351</v>
      </c>
      <c r="C900" s="212">
        <f>C898*'Assumptions (Solar)'!B45/10^3</f>
        <v>0</v>
      </c>
      <c r="D900" s="212">
        <f>D898*'Assumptions (Solar)'!C45/10^3</f>
        <v>0.0000335271603</v>
      </c>
      <c r="E900" s="212">
        <f>E898*'Assumptions (Solar)'!D45/10^3</f>
        <v>0.0000284523084</v>
      </c>
      <c r="F900" s="212">
        <f>F898*'Assumptions (Solar)'!E45/10^3</f>
        <v>0.0000297632105</v>
      </c>
      <c r="G900" s="212">
        <f>G898*'Assumptions (Solar)'!F45/10^3</f>
        <v>0.0003376502405</v>
      </c>
      <c r="H900" s="212">
        <f>H898*'Assumptions (Solar)'!G45/10^3</f>
        <v>0.001132716126</v>
      </c>
      <c r="I900" s="212">
        <f>I898*'Assumptions (Solar)'!H45/10^3</f>
        <v>0.0009855490749</v>
      </c>
      <c r="J900" s="212">
        <f>J898*'Assumptions (Solar)'!I45/10^3</f>
        <v>0.0006596450659</v>
      </c>
      <c r="K900" s="212">
        <f>K898*'Assumptions (Solar)'!J45/10^3</f>
        <v>0.001313627134</v>
      </c>
      <c r="L900" s="212">
        <f>L898*'Assumptions (Solar)'!K45/10^3</f>
        <v>0.0009203721745</v>
      </c>
      <c r="M900" s="212">
        <f>M898*'Assumptions (Solar)'!L45/10^3</f>
        <v>0.001771502683</v>
      </c>
      <c r="N900" s="212">
        <f>N898*'Assumptions (Solar)'!M45/10^3</f>
        <v>0.01484504334</v>
      </c>
      <c r="O900" s="212">
        <f>O898*'Assumptions (Solar)'!N45/10^3</f>
        <v>0.07854416961</v>
      </c>
      <c r="P900" s="212">
        <f>P898*'Assumptions (Solar)'!O45/10^3</f>
        <v>0.1347196796</v>
      </c>
      <c r="Q900" s="212">
        <f>Q898*'Assumptions (Solar)'!P45/10^3</f>
        <v>0.2207486735</v>
      </c>
      <c r="R900" s="212">
        <f>R898*'Assumptions (Solar)'!Q45/10^3</f>
        <v>0.2063800346</v>
      </c>
      <c r="S900" s="212">
        <f>S898*'Assumptions (Solar)'!R45/10^3</f>
        <v>0.2551925118</v>
      </c>
      <c r="T900" s="212">
        <f>T898*'Assumptions (Solar)'!S45/10^3</f>
        <v>0.340931525</v>
      </c>
      <c r="U900" s="212">
        <f>U898*'Assumptions (Solar)'!T45/10^3</f>
        <v>0.3722304787</v>
      </c>
      <c r="V900" s="212">
        <f>V898*'Assumptions (Solar)'!U45/10^3</f>
        <v>0.3959269184</v>
      </c>
      <c r="W900" s="212">
        <f>W898*'Assumptions (Solar)'!V45/10^3</f>
        <v>0.4129786009</v>
      </c>
      <c r="X900" s="212">
        <f>X898*'Assumptions (Solar)'!W45/10^3</f>
        <v>0.4302770734</v>
      </c>
      <c r="Y900" s="212">
        <f>Y898*'Assumptions (Solar)'!X45/10^3</f>
        <v>0.4485467517</v>
      </c>
      <c r="Z900" s="212">
        <f>Z898*'Assumptions (Solar)'!Y45/10^3</f>
        <v>0.4703930192</v>
      </c>
      <c r="AA900" s="212">
        <f>AA898*'Assumptions (Solar)'!Z45/10^3</f>
        <v>0.4941398638</v>
      </c>
      <c r="AB900" s="212">
        <f>AB898*'Assumptions (Solar)'!AA45/10^3</f>
        <v>0.5233038881</v>
      </c>
      <c r="AC900" s="212">
        <f>AC898*'Assumptions (Solar)'!AB45/10^3</f>
        <v>0.5472231948</v>
      </c>
      <c r="AD900" s="212">
        <f>AD898*'Assumptions (Solar)'!AC45/10^3</f>
        <v>0.5737504141</v>
      </c>
      <c r="AE900" s="212">
        <f>AE898*'Assumptions (Solar)'!AD45/10^3</f>
        <v>0.5998785702</v>
      </c>
      <c r="AF900" s="212">
        <f>AF898*'Assumptions (Solar)'!AE45/10^3</f>
        <v>0.6272734681</v>
      </c>
      <c r="AG900" s="212">
        <f>AG898*'Assumptions (Solar)'!AF45/10^3</f>
        <v>0.6555056827</v>
      </c>
      <c r="AH900" s="212">
        <f>AH898*'Assumptions (Solar)'!AG45/10^3</f>
        <v>0.6855683995</v>
      </c>
      <c r="AI900" s="212">
        <f>AI898*'Assumptions (Solar)'!AH45/10^3</f>
        <v>0.7135922449</v>
      </c>
      <c r="AJ900" s="212">
        <f>AJ898*'Assumptions (Solar)'!AI45/10^3</f>
        <v>0.7419314269</v>
      </c>
      <c r="AK900" s="212">
        <f>AK898*'Assumptions (Solar)'!AJ45/10^3</f>
        <v>0.7710307997</v>
      </c>
      <c r="AL900" s="212">
        <f>AL898*'Assumptions (Solar)'!AK45/10^3</f>
        <v>0.8020389099</v>
      </c>
      <c r="AM900" s="212">
        <f>AM898*'Assumptions (Solar)'!AL45/10^3</f>
        <v>0.8371116752</v>
      </c>
      <c r="AN900" s="212">
        <f>AN898*'Assumptions (Solar)'!AM45/10^3</f>
        <v>0.8724006185</v>
      </c>
      <c r="AO900" s="212">
        <f>AO898*'Assumptions (Solar)'!AN45/10^3</f>
        <v>0.9112236124</v>
      </c>
      <c r="AP900" s="212">
        <f>AP898*'Assumptions (Solar)'!AO45/10^3</f>
        <v>0.9512495234</v>
      </c>
      <c r="AQ900" s="212">
        <f>AQ898*'Assumptions (Solar)'!AP45/10^3</f>
        <v>0.9907257054</v>
      </c>
      <c r="AR900" s="212">
        <f>AR898*'Assumptions (Solar)'!AQ45/10^3</f>
        <v>1.030557935</v>
      </c>
      <c r="AS900" s="212">
        <f>AS898*'Assumptions (Solar)'!AR45/10^3</f>
        <v>1.071038035</v>
      </c>
      <c r="AT900" s="212">
        <f>AT898*'Assumptions (Solar)'!AS45/10^3</f>
        <v>1.113521961</v>
      </c>
      <c r="AU900" s="212">
        <f>AU898*'Assumptions (Solar)'!AT45/10^3</f>
        <v>1.158306979</v>
      </c>
      <c r="AV900" s="212">
        <f>AV898*'Assumptions (Solar)'!AU45/10^3</f>
        <v>1.204588939</v>
      </c>
      <c r="AW900" s="212">
        <f>AW898*'Assumptions (Solar)'!AV45/10^3</f>
        <v>1.249656621</v>
      </c>
      <c r="AX900" s="212">
        <f>AX898*'Assumptions (Solar)'!AW45/10^3</f>
        <v>1.300186367</v>
      </c>
      <c r="AY900" s="212">
        <f>AY898*'Assumptions (Solar)'!AX45/10^3</f>
        <v>1.370948943</v>
      </c>
      <c r="AZ900" s="212">
        <f>AZ898*'Assumptions (Solar)'!AY45/10^3</f>
        <v>1.431999309</v>
      </c>
      <c r="BA900" s="212">
        <f>BA898*'Assumptions (Solar)'!AZ45/10^3</f>
        <v>1.486241275</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0.000285123644</v>
      </c>
      <c r="K901" s="176">
        <f>K897*'Assumptions (Solar)'!J47*'Assumptions (Solar)'!J48*365/10^9</f>
        <v>0.0003157508067</v>
      </c>
      <c r="L901" s="176">
        <f>L897*'Assumptions (Solar)'!K47*'Assumptions (Solar)'!K48*365/10^9</f>
        <v>0.0005656414706</v>
      </c>
      <c r="M901" s="176">
        <f>M897*'Assumptions (Solar)'!L47*'Assumptions (Solar)'!L48*365/10^9</f>
        <v>0.001716050063</v>
      </c>
      <c r="N901" s="176">
        <f>N897*'Assumptions (Solar)'!M47*'Assumptions (Solar)'!M48*365/10^9</f>
        <v>0.01072164249</v>
      </c>
      <c r="O901" s="176">
        <f>O897*'Assumptions (Solar)'!N47*'Assumptions (Solar)'!N48*365/10^9</f>
        <v>0.02829401475</v>
      </c>
      <c r="P901" s="176">
        <f>P897*'Assumptions (Solar)'!O47*'Assumptions (Solar)'!O48*365/10^9</f>
        <v>0.03288191696</v>
      </c>
      <c r="Q901" s="176">
        <f>Q897*'Assumptions (Solar)'!P47*'Assumptions (Solar)'!P48*365/10^9</f>
        <v>0.04594898691</v>
      </c>
      <c r="R901" s="176">
        <f>R897*'Assumptions (Solar)'!Q47*'Assumptions (Solar)'!Q48*365/10^9</f>
        <v>0.05545316094</v>
      </c>
      <c r="S901" s="176">
        <f>S897*'Assumptions (Solar)'!R47*'Assumptions (Solar)'!R48*365/10^9</f>
        <v>0.06162545845</v>
      </c>
      <c r="T901" s="176">
        <f>T897*'Assumptions (Solar)'!S47*'Assumptions (Solar)'!S48*365/10^9</f>
        <v>0.07063478013</v>
      </c>
      <c r="U901" s="176">
        <f>U897*'Assumptions (Solar)'!T47*'Assumptions (Solar)'!T48*365/10^9</f>
        <v>0.07250944673</v>
      </c>
      <c r="V901" s="176">
        <f>V897*'Assumptions (Solar)'!U47*'Assumptions (Solar)'!U48*365/10^9</f>
        <v>0.07809003149</v>
      </c>
      <c r="W901" s="176">
        <f>W897*'Assumptions (Solar)'!V47*'Assumptions (Solar)'!V48*365/10^9</f>
        <v>0.079172588</v>
      </c>
      <c r="X901" s="176">
        <f>X897*'Assumptions (Solar)'!W47*'Assumptions (Solar)'!W48*365/10^9</f>
        <v>0.08299266412</v>
      </c>
      <c r="Y901" s="176">
        <f>Y897*'Assumptions (Solar)'!X47*'Assumptions (Solar)'!X48*365/10^9</f>
        <v>0.0870082337</v>
      </c>
      <c r="Z901" s="176">
        <f>Z897*'Assumptions (Solar)'!Y47*'Assumptions (Solar)'!Y48*365/10^9</f>
        <v>0.09172970193</v>
      </c>
      <c r="AA901" s="176">
        <f>AA897*'Assumptions (Solar)'!Z47*'Assumptions (Solar)'!Z48*365/10^9</f>
        <v>0.09683823004</v>
      </c>
      <c r="AB901" s="176">
        <f>AB897*'Assumptions (Solar)'!AA47*'Assumptions (Solar)'!AA48*365/10^9</f>
        <v>0.1030300982</v>
      </c>
      <c r="AC901" s="176">
        <f>AC897*'Assumptions (Solar)'!AB47*'Assumptions (Solar)'!AB48*365/10^9</f>
        <v>0.108209529</v>
      </c>
      <c r="AD901" s="176">
        <f>AD897*'Assumptions (Solar)'!AC47*'Assumptions (Solar)'!AC48*365/10^9</f>
        <v>0.1139208917</v>
      </c>
      <c r="AE901" s="176">
        <f>AE897*'Assumptions (Solar)'!AD47*'Assumptions (Solar)'!AD48*365/10^9</f>
        <v>0.1195697047</v>
      </c>
      <c r="AF901" s="176">
        <f>AF897*'Assumptions (Solar)'!AE47*'Assumptions (Solar)'!AE48*365/10^9</f>
        <v>0.1254870144</v>
      </c>
      <c r="AG901" s="176">
        <f>AG897*'Assumptions (Solar)'!AF47*'Assumptions (Solar)'!AF48*365/10^9</f>
        <v>0.1315880949</v>
      </c>
      <c r="AH901" s="176">
        <f>AH897*'Assumptions (Solar)'!AG47*'Assumptions (Solar)'!AG48*365/10^9</f>
        <v>0.1380734587</v>
      </c>
      <c r="AI901" s="176">
        <f>AI897*'Assumptions (Solar)'!AH47*'Assumptions (Solar)'!AH48*365/10^9</f>
        <v>0.1441636958</v>
      </c>
      <c r="AJ901" s="176">
        <f>AJ897*'Assumptions (Solar)'!AI47*'Assumptions (Solar)'!AI48*365/10^9</f>
        <v>0.1503309864</v>
      </c>
      <c r="AK901" s="176">
        <f>AK897*'Assumptions (Solar)'!AJ47*'Assumptions (Solar)'!AJ48*365/10^9</f>
        <v>0.1566653476</v>
      </c>
      <c r="AL901" s="176">
        <f>AL897*'Assumptions (Solar)'!AK47*'Assumptions (Solar)'!AK48*365/10^9</f>
        <v>0.1634011606</v>
      </c>
      <c r="AM901" s="176">
        <f>AM897*'Assumptions (Solar)'!AL47*'Assumptions (Solar)'!AL48*365/10^9</f>
        <v>0.170980913</v>
      </c>
      <c r="AN901" s="176">
        <f>AN897*'Assumptions (Solar)'!AM47*'Assumptions (Solar)'!AM48*365/10^9</f>
        <v>0.178621804</v>
      </c>
      <c r="AO901" s="176">
        <f>AO897*'Assumptions (Solar)'!AN47*'Assumptions (Solar)'!AN48*365/10^9</f>
        <v>0.1870039769</v>
      </c>
      <c r="AP901" s="176">
        <f>AP897*'Assumptions (Solar)'!AO47*'Assumptions (Solar)'!AO48*365/10^9</f>
        <v>0.1956518065</v>
      </c>
      <c r="AQ901" s="176">
        <f>AQ897*'Assumptions (Solar)'!AP47*'Assumptions (Solar)'!AP48*365/10^9</f>
        <v>0.2042045142</v>
      </c>
      <c r="AR901" s="176">
        <f>AR897*'Assumptions (Solar)'!AQ47*'Assumptions (Solar)'!AQ48*365/10^9</f>
        <v>0.2128473998</v>
      </c>
      <c r="AS901" s="176">
        <f>AS897*'Assumptions (Solar)'!AR47*'Assumptions (Solar)'!AR48*365/10^9</f>
        <v>0.2216403124</v>
      </c>
      <c r="AT901" s="176">
        <f>AT897*'Assumptions (Solar)'!AS47*'Assumptions (Solar)'!AS48*365/10^9</f>
        <v>0.2308642199</v>
      </c>
      <c r="AU901" s="176">
        <f>AU897*'Assumptions (Solar)'!AT47*'Assumptions (Solar)'!AT48*365/10^9</f>
        <v>0.2405822377</v>
      </c>
      <c r="AV901" s="176">
        <f>AV897*'Assumptions (Solar)'!AU47*'Assumptions (Solar)'!AU48*365/10^9</f>
        <v>0.2506286456</v>
      </c>
      <c r="AW901" s="176">
        <f>AW897*'Assumptions (Solar)'!AV47*'Assumptions (Solar)'!AV48*365/10^9</f>
        <v>0.2604390429</v>
      </c>
      <c r="AX901" s="176">
        <f>AX897*'Assumptions (Solar)'!AW47*'Assumptions (Solar)'!AW48*365/10^9</f>
        <v>0.2714049432</v>
      </c>
      <c r="AY901" s="176">
        <f>AY897*'Assumptions (Solar)'!AX47*'Assumptions (Solar)'!AX48*365/10^9</f>
        <v>0.2866189029</v>
      </c>
      <c r="AZ901" s="176">
        <f>AZ897*'Assumptions (Solar)'!AY47*'Assumptions (Solar)'!AY48*365/10^9</f>
        <v>0.2998290937</v>
      </c>
      <c r="BA901" s="176">
        <f>BA897*'Assumptions (Solar)'!AZ47*'Assumptions (Solar)'!AZ48*365/10^9</f>
        <v>0.3116341</v>
      </c>
    </row>
    <row r="902" ht="15.75" customHeight="1">
      <c r="A902" s="255" t="s">
        <v>46</v>
      </c>
      <c r="B902" s="159" t="s">
        <v>149</v>
      </c>
      <c r="C902" s="172">
        <f t="array" ref="C902:V902">transpose('Assumptions (Solar)'!V123:V142)</f>
        <v>0</v>
      </c>
      <c r="D902" s="172">
        <v>3.9</v>
      </c>
      <c r="E902" s="172">
        <v>2.1</v>
      </c>
      <c r="F902" s="172">
        <v>0.1</v>
      </c>
      <c r="G902" s="172">
        <v>0.0</v>
      </c>
      <c r="H902" s="172">
        <v>0.0</v>
      </c>
      <c r="I902" s="172">
        <v>0.0</v>
      </c>
      <c r="J902" s="172">
        <v>0.0</v>
      </c>
      <c r="K902" s="172">
        <v>0.6</v>
      </c>
      <c r="L902" s="172">
        <v>4.0</v>
      </c>
      <c r="M902" s="172">
        <v>37.8</v>
      </c>
      <c r="N902" s="172">
        <v>246.6</v>
      </c>
      <c r="O902" s="172">
        <v>516.1</v>
      </c>
      <c r="P902" s="172">
        <v>275.6</v>
      </c>
      <c r="Q902" s="172">
        <v>283.7</v>
      </c>
      <c r="R902" s="172">
        <v>172.0</v>
      </c>
      <c r="S902" s="172">
        <v>543.5</v>
      </c>
      <c r="T902" s="172">
        <v>148.1</v>
      </c>
      <c r="U902" s="172">
        <v>115.4</v>
      </c>
      <c r="V902" s="172">
        <v>0.0</v>
      </c>
      <c r="W902" s="152">
        <v>0.0</v>
      </c>
      <c r="X902" s="148">
        <f t="shared" ref="X902:BA902" si="41">if(X897&gt;X896,X897-X896,0)</f>
        <v>99.48132919</v>
      </c>
      <c r="Y902" s="148">
        <f t="shared" si="41"/>
        <v>99.48132919</v>
      </c>
      <c r="Z902" s="148">
        <f t="shared" si="41"/>
        <v>99.48132919</v>
      </c>
      <c r="AA902" s="148">
        <f t="shared" si="41"/>
        <v>99.48132919</v>
      </c>
      <c r="AB902" s="148">
        <f t="shared" si="41"/>
        <v>99.48132919</v>
      </c>
      <c r="AC902" s="148">
        <f t="shared" si="41"/>
        <v>99.48132919</v>
      </c>
      <c r="AD902" s="148">
        <f t="shared" si="41"/>
        <v>103.3813292</v>
      </c>
      <c r="AE902" s="148">
        <f t="shared" si="41"/>
        <v>101.5813292</v>
      </c>
      <c r="AF902" s="148">
        <f t="shared" si="41"/>
        <v>99.58132919</v>
      </c>
      <c r="AG902" s="148">
        <f t="shared" si="41"/>
        <v>99.48132919</v>
      </c>
      <c r="AH902" s="148">
        <f t="shared" si="41"/>
        <v>99.48132919</v>
      </c>
      <c r="AI902" s="148">
        <f t="shared" si="41"/>
        <v>99.48132919</v>
      </c>
      <c r="AJ902" s="148">
        <f t="shared" si="41"/>
        <v>99.48132919</v>
      </c>
      <c r="AK902" s="148">
        <f t="shared" si="41"/>
        <v>100.0813292</v>
      </c>
      <c r="AL902" s="148">
        <f t="shared" si="41"/>
        <v>103.4813292</v>
      </c>
      <c r="AM902" s="148">
        <f t="shared" si="41"/>
        <v>137.2813292</v>
      </c>
      <c r="AN902" s="148">
        <f t="shared" si="41"/>
        <v>346.0813292</v>
      </c>
      <c r="AO902" s="148">
        <f t="shared" si="41"/>
        <v>615.5813292</v>
      </c>
      <c r="AP902" s="148">
        <f t="shared" si="41"/>
        <v>375.0813292</v>
      </c>
      <c r="AQ902" s="148">
        <f t="shared" si="41"/>
        <v>383.1813292</v>
      </c>
      <c r="AR902" s="148">
        <f t="shared" si="41"/>
        <v>271.4813292</v>
      </c>
      <c r="AS902" s="148">
        <f t="shared" si="41"/>
        <v>642.9813292</v>
      </c>
      <c r="AT902" s="148">
        <f t="shared" si="41"/>
        <v>247.5813292</v>
      </c>
      <c r="AU902" s="148">
        <f t="shared" si="41"/>
        <v>214.8813292</v>
      </c>
      <c r="AV902" s="148">
        <f t="shared" si="41"/>
        <v>99.48132919</v>
      </c>
      <c r="AW902" s="148">
        <f t="shared" si="41"/>
        <v>99.48132919</v>
      </c>
      <c r="AX902" s="148">
        <f t="shared" si="41"/>
        <v>198.9626584</v>
      </c>
      <c r="AY902" s="148">
        <f t="shared" si="41"/>
        <v>198.9626584</v>
      </c>
      <c r="AZ902" s="148">
        <f t="shared" si="41"/>
        <v>198.9626584</v>
      </c>
      <c r="BA902" s="148">
        <f t="shared" si="41"/>
        <v>198.9626584</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0.06023916745</v>
      </c>
      <c r="D904" s="176">
        <f t="shared" si="42"/>
        <v>0.01609707083</v>
      </c>
      <c r="E904" s="176">
        <f t="shared" si="42"/>
        <v>0.0007804367652</v>
      </c>
      <c r="F904" s="176">
        <f t="shared" si="42"/>
        <v>0</v>
      </c>
      <c r="G904" s="176">
        <f t="shared" si="42"/>
        <v>0</v>
      </c>
      <c r="H904" s="176">
        <f t="shared" si="42"/>
        <v>0</v>
      </c>
      <c r="I904" s="176">
        <f t="shared" si="42"/>
        <v>0</v>
      </c>
      <c r="J904" s="176">
        <f t="shared" si="42"/>
        <v>0.004352921507</v>
      </c>
      <c r="K904" s="176">
        <f t="shared" si="42"/>
        <v>0.02839922559</v>
      </c>
      <c r="L904" s="176">
        <f t="shared" si="42"/>
        <v>0.2623657618</v>
      </c>
      <c r="M904" s="176">
        <f t="shared" si="42"/>
        <v>1.393980093</v>
      </c>
      <c r="N904" s="176">
        <f t="shared" si="42"/>
        <v>2.692842682</v>
      </c>
      <c r="O904" s="176">
        <f t="shared" si="42"/>
        <v>1.199392953</v>
      </c>
      <c r="P904" s="176">
        <f t="shared" si="42"/>
        <v>1.202020235</v>
      </c>
      <c r="Q904" s="176">
        <f t="shared" si="42"/>
        <v>0.690051475</v>
      </c>
      <c r="R904" s="176">
        <f t="shared" si="42"/>
        <v>1.960860613</v>
      </c>
      <c r="S904" s="176">
        <f t="shared" si="42"/>
        <v>0.4639184336</v>
      </c>
      <c r="T904" s="176">
        <f t="shared" si="42"/>
        <v>0.3412733307</v>
      </c>
      <c r="U904" s="176">
        <f t="shared" si="42"/>
        <v>0</v>
      </c>
      <c r="V904" s="176">
        <f t="shared" si="42"/>
        <v>0</v>
      </c>
      <c r="W904" s="176">
        <f t="shared" si="42"/>
        <v>0.1964714111</v>
      </c>
      <c r="X904" s="176">
        <f t="shared" si="42"/>
        <v>0.1372542254</v>
      </c>
      <c r="Y904" s="176">
        <f t="shared" si="42"/>
        <v>0.134343236</v>
      </c>
      <c r="Z904" s="176">
        <f t="shared" si="42"/>
        <v>0.1312664268</v>
      </c>
      <c r="AA904" s="176">
        <f t="shared" si="42"/>
        <v>0.1281301447</v>
      </c>
      <c r="AB904" s="176">
        <f t="shared" si="42"/>
        <v>0.124707643</v>
      </c>
      <c r="AC904" s="176">
        <f t="shared" si="42"/>
        <v>0.1258504712</v>
      </c>
      <c r="AD904" s="176">
        <f t="shared" si="42"/>
        <v>0.1199071394</v>
      </c>
      <c r="AE904" s="176">
        <f t="shared" si="42"/>
        <v>0.113557626</v>
      </c>
      <c r="AF904" s="176">
        <f t="shared" si="42"/>
        <v>0.1092587256</v>
      </c>
      <c r="AG904" s="176">
        <f t="shared" si="42"/>
        <v>0.1048673988</v>
      </c>
      <c r="AH904" s="176">
        <f t="shared" si="42"/>
        <v>0.1060180475</v>
      </c>
      <c r="AI904" s="176">
        <f t="shared" si="42"/>
        <v>0.1071736797</v>
      </c>
      <c r="AJ904" s="176">
        <f t="shared" si="42"/>
        <v>0.1088537181</v>
      </c>
      <c r="AK904" s="176">
        <f t="shared" si="42"/>
        <v>0.1137607338</v>
      </c>
      <c r="AL904" s="176">
        <f t="shared" si="42"/>
        <v>0.1523372669</v>
      </c>
      <c r="AM904" s="176">
        <f t="shared" si="42"/>
        <v>0.3880988087</v>
      </c>
      <c r="AN904" s="176">
        <f t="shared" si="42"/>
        <v>0.696677064</v>
      </c>
      <c r="AO904" s="176">
        <f t="shared" si="42"/>
        <v>0.4289113409</v>
      </c>
      <c r="AP904" s="176">
        <f t="shared" si="42"/>
        <v>0.4426976151</v>
      </c>
      <c r="AQ904" s="176">
        <f t="shared" si="42"/>
        <v>0.3164449061</v>
      </c>
      <c r="AR904" s="176">
        <f t="shared" si="42"/>
        <v>0.7570761028</v>
      </c>
      <c r="AS904" s="176">
        <f t="shared" si="42"/>
        <v>0.2940517506</v>
      </c>
      <c r="AT904" s="176">
        <f t="shared" si="42"/>
        <v>0.2577547824</v>
      </c>
      <c r="AU904" s="176">
        <f t="shared" si="42"/>
        <v>0.1203427812</v>
      </c>
      <c r="AV904" s="176">
        <f t="shared" si="42"/>
        <v>0.1215172752</v>
      </c>
      <c r="AW904" s="176">
        <f t="shared" si="42"/>
        <v>0.2453835863</v>
      </c>
      <c r="AX904" s="176">
        <f t="shared" si="42"/>
        <v>0.2473833505</v>
      </c>
      <c r="AY904" s="176">
        <f t="shared" si="42"/>
        <v>0.249722973</v>
      </c>
      <c r="AZ904" s="176">
        <f t="shared" si="42"/>
        <v>0.2516975739</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0.06023916745</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0.01609707083</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0.0007804367652</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0.004352921507</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0.02839922559</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0.2623657618</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1.393980093</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2.692842682</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1.199392953</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1.202020235</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0.690051475</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1.960860613</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0.4639184336</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0.3412733307</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0.1964714111</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0.1372542254</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0.134343236</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0.1312664268</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0.1281301447</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0.124707643</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0.1258504712</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0.1199071394</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0.113557626</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0.1092587256</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0.1048673988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0.1060180475</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0.1071736797</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0.1088537181</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0.1137607338</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0.1523372669</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0.3880988087</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0.696677064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0.4289113409</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0.4426976151</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0.3164449061</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0.7570761028</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0.2940517506</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0.2577547824</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0.1203427812</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0.1215172752</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0.2453835863</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0.2473833505</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0.249722973</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0.2516975739</v>
      </c>
    </row>
    <row r="956" ht="15.75" customHeight="1" collapsed="1">
      <c r="A956" s="254" t="s">
        <v>52</v>
      </c>
      <c r="B956" s="150" t="s">
        <v>351</v>
      </c>
      <c r="C956" s="244">
        <f>C904*'Assumptions (Solar)'!$V$8</f>
        <v>0.03614350047</v>
      </c>
      <c r="D956" s="244">
        <f>D904*'Assumptions (Solar)'!$V$8</f>
        <v>0.009658242497</v>
      </c>
      <c r="E956" s="244">
        <f>E904*'Assumptions (Solar)'!$V$8</f>
        <v>0.0004682620591</v>
      </c>
      <c r="F956" s="244">
        <f>F904*'Assumptions (Solar)'!$V$8</f>
        <v>0</v>
      </c>
      <c r="G956" s="244">
        <f>G904*'Assumptions (Solar)'!$V$8</f>
        <v>0</v>
      </c>
      <c r="H956" s="244">
        <f>H904*'Assumptions (Solar)'!$V$8</f>
        <v>0</v>
      </c>
      <c r="I956" s="244">
        <f>I904*'Assumptions (Solar)'!$V$8</f>
        <v>0</v>
      </c>
      <c r="J956" s="244">
        <f>J904*'Assumptions (Solar)'!$V$8</f>
        <v>0.002611752904</v>
      </c>
      <c r="K956" s="244">
        <f>K904*'Assumptions (Solar)'!$V$8</f>
        <v>0.01703953536</v>
      </c>
      <c r="L956" s="244">
        <f>L904*'Assumptions (Solar)'!$V$8</f>
        <v>0.1574194571</v>
      </c>
      <c r="M956" s="244">
        <f>M904*'Assumptions (Solar)'!$V$8</f>
        <v>0.836388056</v>
      </c>
      <c r="N956" s="244">
        <f>N904*'Assumptions (Solar)'!$V$8</f>
        <v>1.615705609</v>
      </c>
      <c r="O956" s="244">
        <f>O904*'Assumptions (Solar)'!$V$8</f>
        <v>0.7196357718</v>
      </c>
      <c r="P956" s="244">
        <f>P904*'Assumptions (Solar)'!$V$8</f>
        <v>0.721212141</v>
      </c>
      <c r="Q956" s="244">
        <f>Q904*'Assumptions (Solar)'!$V$8</f>
        <v>0.414030885</v>
      </c>
      <c r="R956" s="244">
        <f>R904*'Assumptions (Solar)'!$V$8</f>
        <v>1.176516368</v>
      </c>
      <c r="S956" s="244">
        <f>S904*'Assumptions (Solar)'!$V$8</f>
        <v>0.2783510602</v>
      </c>
      <c r="T956" s="244">
        <f>T904*'Assumptions (Solar)'!$V$8</f>
        <v>0.2047639984</v>
      </c>
      <c r="U956" s="244">
        <f>U904*'Assumptions (Solar)'!$V$8</f>
        <v>0</v>
      </c>
      <c r="V956" s="244">
        <f>V904*'Assumptions (Solar)'!$V$8</f>
        <v>0</v>
      </c>
      <c r="W956" s="244">
        <f>W904*'Assumptions (Solar)'!$V$8</f>
        <v>0.1178828466</v>
      </c>
      <c r="X956" s="244">
        <f>X904*'Assumptions (Solar)'!$V$8</f>
        <v>0.08235253525</v>
      </c>
      <c r="Y956" s="244">
        <f>Y904*'Assumptions (Solar)'!$V$8</f>
        <v>0.08060594161</v>
      </c>
      <c r="Z956" s="244">
        <f>Z904*'Assumptions (Solar)'!$V$8</f>
        <v>0.07875985608</v>
      </c>
      <c r="AA956" s="244">
        <f>AA904*'Assumptions (Solar)'!$V$8</f>
        <v>0.07687808681</v>
      </c>
      <c r="AB956" s="244">
        <f>AB904*'Assumptions (Solar)'!$V$8</f>
        <v>0.0748245858</v>
      </c>
      <c r="AC956" s="244">
        <f>AC904*'Assumptions (Solar)'!$V$8</f>
        <v>0.0755102827</v>
      </c>
      <c r="AD956" s="244">
        <f>AD904*'Assumptions (Solar)'!$V$8</f>
        <v>0.07194428367</v>
      </c>
      <c r="AE956" s="244">
        <f>AE904*'Assumptions (Solar)'!$V$8</f>
        <v>0.06813457559</v>
      </c>
      <c r="AF956" s="244">
        <f>AF904*'Assumptions (Solar)'!$V$8</f>
        <v>0.06555523536</v>
      </c>
      <c r="AG956" s="244">
        <f>AG904*'Assumptions (Solar)'!$V$8</f>
        <v>0.06292043925</v>
      </c>
      <c r="AH956" s="244">
        <f>AH904*'Assumptions (Solar)'!$V$8</f>
        <v>0.06361082851</v>
      </c>
      <c r="AI956" s="244">
        <f>AI904*'Assumptions (Solar)'!$V$8</f>
        <v>0.06430420781</v>
      </c>
      <c r="AJ956" s="244">
        <f>AJ904*'Assumptions (Solar)'!$V$8</f>
        <v>0.06531223087</v>
      </c>
      <c r="AK956" s="244">
        <f>AK904*'Assumptions (Solar)'!$V$8</f>
        <v>0.06825644028</v>
      </c>
      <c r="AL956" s="244">
        <f>AL904*'Assumptions (Solar)'!$V$8</f>
        <v>0.09140236013</v>
      </c>
      <c r="AM956" s="244">
        <f>AM904*'Assumptions (Solar)'!$V$8</f>
        <v>0.2328592852</v>
      </c>
      <c r="AN956" s="244">
        <f>AN904*'Assumptions (Solar)'!$V$8</f>
        <v>0.4180062384</v>
      </c>
      <c r="AO956" s="244">
        <f>AO904*'Assumptions (Solar)'!$V$8</f>
        <v>0.2573468045</v>
      </c>
      <c r="AP956" s="244">
        <f>AP904*'Assumptions (Solar)'!$V$8</f>
        <v>0.2656185691</v>
      </c>
      <c r="AQ956" s="244">
        <f>AQ904*'Assumptions (Solar)'!$V$8</f>
        <v>0.1898669436</v>
      </c>
      <c r="AR956" s="244">
        <f>AR904*'Assumptions (Solar)'!$V$8</f>
        <v>0.4542456617</v>
      </c>
      <c r="AS956" s="244">
        <f>AS904*'Assumptions (Solar)'!$V$8</f>
        <v>0.1764310504</v>
      </c>
      <c r="AT956" s="244">
        <f>AT904*'Assumptions (Solar)'!$V$8</f>
        <v>0.1546528695</v>
      </c>
      <c r="AU956" s="244">
        <f>AU904*'Assumptions (Solar)'!$V$8</f>
        <v>0.07220566873</v>
      </c>
      <c r="AV956" s="244">
        <f>AV904*'Assumptions (Solar)'!$V$8</f>
        <v>0.07291036515</v>
      </c>
      <c r="AW956" s="244">
        <f>AW904*'Assumptions (Solar)'!$V$8</f>
        <v>0.1472301518</v>
      </c>
      <c r="AX956" s="244">
        <f>AX904*'Assumptions (Solar)'!$V$8</f>
        <v>0.1484300103</v>
      </c>
      <c r="AY956" s="244">
        <f>AY904*'Assumptions (Solar)'!$V$8</f>
        <v>0.1498337838</v>
      </c>
      <c r="AZ956" s="244">
        <f>AZ904*'Assumptions (Solar)'!$V$8</f>
        <v>0.1510185443</v>
      </c>
      <c r="BA956" s="244">
        <f>BA904*'Assumptions (Solar)'!$V$8</f>
        <v>0</v>
      </c>
    </row>
    <row r="957" ht="15.75" customHeight="1">
      <c r="A957" s="254" t="s">
        <v>54</v>
      </c>
      <c r="B957" s="150" t="s">
        <v>351</v>
      </c>
      <c r="C957" s="244">
        <f>C904*'Assumptions (Solar)'!$V$9</f>
        <v>0.02409566698</v>
      </c>
      <c r="D957" s="244">
        <f>D904*'Assumptions (Solar)'!$V$9</f>
        <v>0.006438828331</v>
      </c>
      <c r="E957" s="244">
        <f>E904*'Assumptions (Solar)'!$V$9</f>
        <v>0.0003121747061</v>
      </c>
      <c r="F957" s="244">
        <f>F904*'Assumptions (Solar)'!$V$9</f>
        <v>0</v>
      </c>
      <c r="G957" s="244">
        <f>G904*'Assumptions (Solar)'!$V$9</f>
        <v>0</v>
      </c>
      <c r="H957" s="244">
        <f>H904*'Assumptions (Solar)'!$V$9</f>
        <v>0</v>
      </c>
      <c r="I957" s="244">
        <f>I904*'Assumptions (Solar)'!$V$9</f>
        <v>0</v>
      </c>
      <c r="J957" s="244">
        <f>J904*'Assumptions (Solar)'!$V$9</f>
        <v>0.001741168603</v>
      </c>
      <c r="K957" s="244">
        <f>K904*'Assumptions (Solar)'!$V$9</f>
        <v>0.01135969024</v>
      </c>
      <c r="L957" s="244">
        <f>L904*'Assumptions (Solar)'!$V$9</f>
        <v>0.1049463047</v>
      </c>
      <c r="M957" s="244">
        <f>M904*'Assumptions (Solar)'!$V$9</f>
        <v>0.5575920373</v>
      </c>
      <c r="N957" s="244">
        <f>N904*'Assumptions (Solar)'!$V$9</f>
        <v>1.077137073</v>
      </c>
      <c r="O957" s="244">
        <f>O904*'Assumptions (Solar)'!$V$9</f>
        <v>0.4797571812</v>
      </c>
      <c r="P957" s="244">
        <f>P904*'Assumptions (Solar)'!$V$9</f>
        <v>0.480808094</v>
      </c>
      <c r="Q957" s="244">
        <f>Q904*'Assumptions (Solar)'!$V$9</f>
        <v>0.27602059</v>
      </c>
      <c r="R957" s="244">
        <f>R904*'Assumptions (Solar)'!$V$9</f>
        <v>0.784344245</v>
      </c>
      <c r="S957" s="244">
        <f>S904*'Assumptions (Solar)'!$V$9</f>
        <v>0.1855673735</v>
      </c>
      <c r="T957" s="244">
        <f>T904*'Assumptions (Solar)'!$V$9</f>
        <v>0.1365093323</v>
      </c>
      <c r="U957" s="244">
        <f>U904*'Assumptions (Solar)'!$V$9</f>
        <v>0</v>
      </c>
      <c r="V957" s="244">
        <f>V904*'Assumptions (Solar)'!$V$9</f>
        <v>0</v>
      </c>
      <c r="W957" s="244">
        <f>W904*'Assumptions (Solar)'!$V$9</f>
        <v>0.07858856442</v>
      </c>
      <c r="X957" s="244">
        <f>X904*'Assumptions (Solar)'!$V$9</f>
        <v>0.05490169017</v>
      </c>
      <c r="Y957" s="244">
        <f>Y904*'Assumptions (Solar)'!$V$9</f>
        <v>0.05373729441</v>
      </c>
      <c r="Z957" s="244">
        <f>Z904*'Assumptions (Solar)'!$V$9</f>
        <v>0.05250657072</v>
      </c>
      <c r="AA957" s="244">
        <f>AA904*'Assumptions (Solar)'!$V$9</f>
        <v>0.05125205787</v>
      </c>
      <c r="AB957" s="244">
        <f>AB904*'Assumptions (Solar)'!$V$9</f>
        <v>0.0498830572</v>
      </c>
      <c r="AC957" s="244">
        <f>AC904*'Assumptions (Solar)'!$V$9</f>
        <v>0.05034018847</v>
      </c>
      <c r="AD957" s="244">
        <f>AD904*'Assumptions (Solar)'!$V$9</f>
        <v>0.04796285578</v>
      </c>
      <c r="AE957" s="244">
        <f>AE904*'Assumptions (Solar)'!$V$9</f>
        <v>0.04542305039</v>
      </c>
      <c r="AF957" s="244">
        <f>AF904*'Assumptions (Solar)'!$V$9</f>
        <v>0.04370349024</v>
      </c>
      <c r="AG957" s="244">
        <f>AG904*'Assumptions (Solar)'!$V$9</f>
        <v>0.0419469595</v>
      </c>
      <c r="AH957" s="244">
        <f>AH904*'Assumptions (Solar)'!$V$9</f>
        <v>0.042407219</v>
      </c>
      <c r="AI957" s="244">
        <f>AI904*'Assumptions (Solar)'!$V$9</f>
        <v>0.04286947187</v>
      </c>
      <c r="AJ957" s="244">
        <f>AJ904*'Assumptions (Solar)'!$V$9</f>
        <v>0.04354148725</v>
      </c>
      <c r="AK957" s="244">
        <f>AK904*'Assumptions (Solar)'!$V$9</f>
        <v>0.04550429352</v>
      </c>
      <c r="AL957" s="244">
        <f>AL904*'Assumptions (Solar)'!$V$9</f>
        <v>0.06093490675</v>
      </c>
      <c r="AM957" s="244">
        <f>AM904*'Assumptions (Solar)'!$V$9</f>
        <v>0.1552395235</v>
      </c>
      <c r="AN957" s="244">
        <f>AN904*'Assumptions (Solar)'!$V$9</f>
        <v>0.2786708256</v>
      </c>
      <c r="AO957" s="244">
        <f>AO904*'Assumptions (Solar)'!$V$9</f>
        <v>0.1715645363</v>
      </c>
      <c r="AP957" s="244">
        <f>AP904*'Assumptions (Solar)'!$V$9</f>
        <v>0.1770790461</v>
      </c>
      <c r="AQ957" s="244">
        <f>AQ904*'Assumptions (Solar)'!$V$9</f>
        <v>0.1265779624</v>
      </c>
      <c r="AR957" s="244">
        <f>AR904*'Assumptions (Solar)'!$V$9</f>
        <v>0.3028304411</v>
      </c>
      <c r="AS957" s="244">
        <f>AS904*'Assumptions (Solar)'!$V$9</f>
        <v>0.1176207003</v>
      </c>
      <c r="AT957" s="244">
        <f>AT904*'Assumptions (Solar)'!$V$9</f>
        <v>0.103101913</v>
      </c>
      <c r="AU957" s="244">
        <f>AU904*'Assumptions (Solar)'!$V$9</f>
        <v>0.04813711248</v>
      </c>
      <c r="AV957" s="244">
        <f>AV904*'Assumptions (Solar)'!$V$9</f>
        <v>0.0486069101</v>
      </c>
      <c r="AW957" s="244">
        <f>AW904*'Assumptions (Solar)'!$V$9</f>
        <v>0.09815343452</v>
      </c>
      <c r="AX957" s="244">
        <f>AX904*'Assumptions (Solar)'!$V$9</f>
        <v>0.09895334018</v>
      </c>
      <c r="AY957" s="244">
        <f>AY904*'Assumptions (Solar)'!$V$9</f>
        <v>0.0998891892</v>
      </c>
      <c r="AZ957" s="244">
        <f>AZ904*'Assumptions (Solar)'!$V$9</f>
        <v>0.1006790296</v>
      </c>
      <c r="BA957" s="244">
        <f>BA904*'Assumptions (Solar)'!$V$9</f>
        <v>0</v>
      </c>
    </row>
    <row r="958" ht="15.75" customHeight="1">
      <c r="A958" s="254" t="s">
        <v>359</v>
      </c>
      <c r="B958" s="150" t="s">
        <v>351</v>
      </c>
      <c r="C958" s="177">
        <f t="array" ref="C958">SUM(IF(ISERROR(C959:C1009),"",C959:C1009))</f>
        <v>0</v>
      </c>
      <c r="D958" s="177">
        <f t="array" ref="D958">SUM(IF(ISERROR(D959:D1009),"",D959:D1009))</f>
        <v>-0.001247483679</v>
      </c>
      <c r="E958" s="177">
        <f t="array" ref="E958">SUM(IF(ISERROR(E959:E1009),"",E959:E1009))</f>
        <v>-0.002013985914</v>
      </c>
      <c r="F958" s="177">
        <f t="array" ref="F958">SUM(IF(ISERROR(F959:F1009),"",F959:F1009))</f>
        <v>-0.002207428678</v>
      </c>
      <c r="G958" s="177">
        <f t="array" ref="G958">SUM(IF(ISERROR(G959:G1009),"",G959:G1009))</f>
        <v>-0.002384022972</v>
      </c>
      <c r="H958" s="177">
        <f t="array" ref="H958">SUM(IF(ISERROR(H959:H1009),"",H959:H1009))</f>
        <v>-0.00257474481</v>
      </c>
      <c r="I958" s="177">
        <f t="array" ref="I958">SUM(IF(ISERROR(I959:I1009),"",I959:I1009))</f>
        <v>-0.002780724395</v>
      </c>
      <c r="J958" s="177">
        <f t="array" ref="J958">SUM(IF(ISERROR(J959:J1009),"",J959:J1009))</f>
        <v>-0.003003182346</v>
      </c>
      <c r="K958" s="177">
        <f t="array" ref="K958">SUM(IF(ISERROR(K959:K1009),"",K959:K1009))</f>
        <v>-0.003423724902</v>
      </c>
      <c r="L958" s="177">
        <f t="array" ref="L958">SUM(IF(ISERROR(L959:L1009),"",L959:L1009))</f>
        <v>-0.004873853307</v>
      </c>
      <c r="M958" s="177">
        <f t="array" ref="M958">SUM(IF(ISERROR(M959:M1009),"",M959:M1009))</f>
        <v>-0.0161303462</v>
      </c>
      <c r="N958" s="177">
        <f t="array" ref="N958">SUM(IF(ISERROR(N959:N1009),"",N959:N1009))</f>
        <v>-0.07246299006</v>
      </c>
      <c r="O958" s="177">
        <f t="array" ref="O958">SUM(IF(ISERROR(O959:O1009),"",O959:O1009))</f>
        <v>-0.1883519984</v>
      </c>
      <c r="P958" s="177">
        <f t="array" ref="P958">SUM(IF(ISERROR(P959:P1009),"",P959:P1009))</f>
        <v>-0.2530264628</v>
      </c>
      <c r="Q958" s="177">
        <f t="array" ref="Q958">SUM(IF(ISERROR(Q959:Q1009),"",Q959:Q1009))</f>
        <v>-0.3230534852</v>
      </c>
      <c r="R958" s="177">
        <f t="array" ref="R958">SUM(IF(ISERROR(R959:R1009),"",R959:R1009))</f>
        <v>-0.3774781043</v>
      </c>
      <c r="S958" s="177">
        <f t="array" ref="S958">SUM(IF(ISERROR(S959:S1009),"",S959:S1009))</f>
        <v>-0.4888906759</v>
      </c>
      <c r="T958" s="177">
        <f t="array" ref="T958">SUM(IF(ISERROR(T959:T1009),"",T959:T1009))</f>
        <v>-0.5472163613</v>
      </c>
      <c r="U958" s="177">
        <f t="array" ref="U958">SUM(IF(ISERROR(U959:U1009),"",U959:U1009))</f>
        <v>-0.6047391961</v>
      </c>
      <c r="V958" s="177">
        <f t="array" ref="V958">SUM(IF(ISERROR(V959:V1009),"",V959:V1009))</f>
        <v>-0.6505789386</v>
      </c>
      <c r="W958" s="177">
        <f t="array" ref="W958">SUM(IF(ISERROR(W959:W1009),"",W959:W1009))</f>
        <v>-0.6791651125</v>
      </c>
      <c r="X958" s="177">
        <f t="array" ref="X958">SUM(IF(ISERROR(X959:X1009),"",X959:X1009))</f>
        <v>-0.6169892298</v>
      </c>
      <c r="Y958" s="177">
        <f t="array" ref="Y958">SUM(IF(ISERROR(Y959:Y1009),"",Y959:Y1009))</f>
        <v>-0.4312453408</v>
      </c>
      <c r="Z958" s="177">
        <f t="array" ref="Z958">SUM(IF(ISERROR(Z959:Z1009),"",Z959:Z1009))</f>
        <v>-0.3640622038</v>
      </c>
      <c r="AA958" s="177">
        <f t="array" ref="AA958">SUM(IF(ISERROR(AA959:AA1009),"",AA959:AA1009))</f>
        <v>-0.2911420561</v>
      </c>
      <c r="AB958" s="177">
        <f t="array" ref="AB958">SUM(IF(ISERROR(AB959:AB1009),"",AB959:AB1009))</f>
        <v>-0.2580374645</v>
      </c>
      <c r="AC958" s="177">
        <f t="array" ref="AC958">SUM(IF(ISERROR(AC959:AC1009),"",AC959:AC1009))</f>
        <v>-0.1085099319</v>
      </c>
      <c r="AD958" s="177">
        <f t="array" ref="AD958">SUM(IF(ISERROR(AD959:AD1009),"",AD959:AD1009))</f>
        <v>-0.0809206465</v>
      </c>
      <c r="AE958" s="177">
        <f t="array" ref="AE958">SUM(IF(ISERROR(AE959:AE1009),"",AE959:AE1009))</f>
        <v>-0.06184470135</v>
      </c>
      <c r="AF958" s="177">
        <f t="array" ref="AF958">SUM(IF(ISERROR(AF959:AF1009),"",AF959:AF1009))</f>
        <v>-0.07149557237</v>
      </c>
      <c r="AG958" s="177">
        <f t="array" ref="AG958">SUM(IF(ISERROR(AG959:AG1009),"",AG959:AG1009))</f>
        <v>-0.08174046254</v>
      </c>
      <c r="AH958" s="177">
        <f t="array" ref="AH958">SUM(IF(ISERROR(AH959:AH1009),"",AH959:AH1009))</f>
        <v>-0.07505504493</v>
      </c>
      <c r="AI958" s="177">
        <f t="array" ref="AI958">SUM(IF(ISERROR(AI959:AI1009),"",AI959:AI1009))</f>
        <v>-0.07317751527</v>
      </c>
      <c r="AJ958" s="177">
        <f t="array" ref="AJ958">SUM(IF(ISERROR(AJ959:AJ1009),"",AJ959:AJ1009))</f>
        <v>-0.07145794082</v>
      </c>
      <c r="AK958" s="177">
        <f t="array" ref="AK958">SUM(IF(ISERROR(AK959:AK1009),"",AK959:AK1009))</f>
        <v>-0.0699455049</v>
      </c>
      <c r="AL958" s="177">
        <f t="array" ref="AL958">SUM(IF(ISERROR(AL959:AL1009),"",AL959:AL1009))</f>
        <v>-0.0687957505</v>
      </c>
      <c r="AM958" s="177">
        <f t="array" ref="AM958">SUM(IF(ISERROR(AM959:AM1009),"",AM959:AM1009))</f>
        <v>-0.06945779896</v>
      </c>
      <c r="AN958" s="177">
        <f t="array" ref="AN958">SUM(IF(ISERROR(AN959:AN1009),"",AN959:AN1009))</f>
        <v>-0.07983532145</v>
      </c>
      <c r="AO958" s="177">
        <f t="array" ref="AO958">SUM(IF(ISERROR(AO959:AO1009),"",AO959:AO1009))</f>
        <v>-0.1043550843</v>
      </c>
      <c r="AP958" s="177">
        <f t="array" ref="AP958">SUM(IF(ISERROR(AP959:AP1009),"",AP959:AP1009))</f>
        <v>-0.1203139484</v>
      </c>
      <c r="AQ958" s="177">
        <f t="array" ref="AQ958">SUM(IF(ISERROR(AQ959:AQ1009),"",AQ959:AQ1009))</f>
        <v>-0.1385049151</v>
      </c>
      <c r="AR958" s="177">
        <f t="array" ref="AR958">SUM(IF(ISERROR(AR959:AR1009),"",AR959:AR1009))</f>
        <v>-0.1533147254</v>
      </c>
      <c r="AS958" s="177">
        <f t="array" ref="AS958">SUM(IF(ISERROR(AS959:AS1009),"",AS959:AS1009))</f>
        <v>-0.18745636</v>
      </c>
      <c r="AT958" s="177">
        <f t="array" ref="AT958">SUM(IF(ISERROR(AT959:AT1009),"",AT959:AT1009))</f>
        <v>-0.2050485907</v>
      </c>
      <c r="AU958" s="177">
        <f t="array" ref="AU958">SUM(IF(ISERROR(AU959:AU1009),"",AU959:AU1009))</f>
        <v>-0.2223946381</v>
      </c>
      <c r="AV958" s="177">
        <f t="array" ref="AV958">SUM(IF(ISERROR(AV959:AV1009),"",AV959:AV1009))</f>
        <v>-0.2349983072</v>
      </c>
      <c r="AW958" s="177">
        <f t="array" ref="AW958">SUM(IF(ISERROR(AW959:AW1009),"",AW959:AW1009))</f>
        <v>-0.24520949</v>
      </c>
      <c r="AX958" s="177">
        <f t="array" ref="AX958">SUM(IF(ISERROR(AX959:AX1009),"",AX959:AX1009))</f>
        <v>-0.2402865711</v>
      </c>
      <c r="AY958" s="177">
        <f t="array" ref="AY958">SUM(IF(ISERROR(AY959:AY1009),"",AY959:AY1009))</f>
        <v>-0.2074602885</v>
      </c>
      <c r="AZ958" s="177">
        <f t="array" ref="AZ958">SUM(IF(ISERROR(AZ959:AZ1009),"",AZ959:AZ1009))</f>
        <v>-0.1960477984</v>
      </c>
      <c r="BA958" s="177">
        <f t="array" ref="BA958">SUM(IF(ISERROR(BA959:BA1009),"",BA959:BA1009))</f>
        <v>-0.1825713556</v>
      </c>
      <c r="BB958" s="177">
        <f t="array" ref="BB958">SUM(IF(ISERROR(BB959:BB1009),"",BB959:BB1009))</f>
        <v>-0.1688812905</v>
      </c>
      <c r="BC958" s="177">
        <f t="array" ref="BC958">SUM(IF(ISERROR(BC959:BC1009),"",BC959:BC1009))</f>
        <v>-0.1146957951</v>
      </c>
      <c r="BD958" s="177">
        <f t="array" ref="BD958">SUM(IF(ISERROR(BD959:BD1009),"",BD959:BD1009))</f>
        <v>-0.09757802943</v>
      </c>
      <c r="BE958" s="177">
        <f t="array" ref="BE958">SUM(IF(ISERROR(BE959:BE1009),"",BE959:BE1009))</f>
        <v>-0.08233643372</v>
      </c>
      <c r="BF958" s="177">
        <f t="array" ref="BF958">SUM(IF(ISERROR(BF959:BF1009),"",BF959:BF1009))</f>
        <v>-0.07816257453</v>
      </c>
      <c r="BG958" s="177">
        <f t="array" ref="BG958">SUM(IF(ISERROR(BG959:BG1009),"",BG959:BG1009))</f>
        <v>-0.07354978606</v>
      </c>
      <c r="BH958" s="177">
        <f t="array" ref="BH958">SUM(IF(ISERROR(BH959:BH1009),"",BH959:BH1009))</f>
        <v>-0.0574921347</v>
      </c>
      <c r="BI958" s="177">
        <f t="array" ref="BI958">SUM(IF(ISERROR(BI959:BI1009),"",BI959:BI1009))</f>
        <v>-0.03997105694</v>
      </c>
      <c r="BJ958" s="177">
        <f t="array" ref="BJ958">SUM(IF(ISERROR(BJ959:BJ1009),"",BJ959:BJ1009))</f>
        <v>-0.0208390893</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-0.001247483679</v>
      </c>
      <c r="E960" s="177">
        <f>IF(and($D$902&gt;0,Model!X$1&lt;='Assumptions (Solar)'!$V$13),PPMT('Assumptions (Solar)'!$V$10,Model!X$1,'Assumptions (Solar)'!$V$13,'Assumptions (Solar)'!$V$8*Model!$D$902*('Assumptions (Solar)'!$B$20*'Assumptions (Solar)'!$B$2+'Assumptions (Solar)'!$B$21*'Assumptions (Solar)'!$B$3)/10^9),0)</f>
        <v>-0.001347282373</v>
      </c>
      <c r="F960" s="177">
        <f>IF(and($D$902&gt;0,Model!Y$1&lt;='Assumptions (Solar)'!$V$13),PPMT('Assumptions (Solar)'!$V$10,Model!Y$1,'Assumptions (Solar)'!$V$13,'Assumptions (Solar)'!$V$8*Model!$D$902*('Assumptions (Solar)'!$B$20*'Assumptions (Solar)'!$B$2+'Assumptions (Solar)'!$B$21*'Assumptions (Solar)'!$B$3)/10^9),0)</f>
        <v>-0.001455064963</v>
      </c>
      <c r="G960" s="177">
        <f>IF(and($D$902&gt;0,Model!Z$1&lt;='Assumptions (Solar)'!$V$13),PPMT('Assumptions (Solar)'!$V$10,Model!Z$1,'Assumptions (Solar)'!$V$13,'Assumptions (Solar)'!$V$8*Model!$D$902*('Assumptions (Solar)'!$B$20*'Assumptions (Solar)'!$B$2+'Assumptions (Solar)'!$B$21*'Assumptions (Solar)'!$B$3)/10^9),0)</f>
        <v>-0.00157147016</v>
      </c>
      <c r="H960" s="177">
        <f>IF(and($D$902&gt;0,Model!AA$1&lt;='Assumptions (Solar)'!$V$13),PPMT('Assumptions (Solar)'!$V$10,Model!AA$1,'Assumptions (Solar)'!$V$13,'Assumptions (Solar)'!$V$8*Model!$D$902*('Assumptions (Solar)'!$B$20*'Assumptions (Solar)'!$B$2+'Assumptions (Solar)'!$B$21*'Assumptions (Solar)'!$B$3)/10^9),0)</f>
        <v>-0.001697187773</v>
      </c>
      <c r="I960" s="177">
        <f>IF(and($D$902&gt;0,Model!AB$1&lt;='Assumptions (Solar)'!$V$13),PPMT('Assumptions (Solar)'!$V$10,Model!AB$1,'Assumptions (Solar)'!$V$13,'Assumptions (Solar)'!$V$8*Model!$D$902*('Assumptions (Solar)'!$B$20*'Assumptions (Solar)'!$B$2+'Assumptions (Solar)'!$B$21*'Assumptions (Solar)'!$B$3)/10^9),0)</f>
        <v>-0.001832962794</v>
      </c>
      <c r="J960" s="177">
        <f>IF(and($D$902&gt;0,Model!AC$1&lt;='Assumptions (Solar)'!$V$13),PPMT('Assumptions (Solar)'!$V$10,Model!AC$1,'Assumptions (Solar)'!$V$13,'Assumptions (Solar)'!$V$8*Model!$D$902*('Assumptions (Solar)'!$B$20*'Assumptions (Solar)'!$B$2+'Assumptions (Solar)'!$B$21*'Assumptions (Solar)'!$B$3)/10^9),0)</f>
        <v>-0.001979599818</v>
      </c>
      <c r="K960" s="177">
        <f>IF(and($D$902&gt;0,Model!AD$1&lt;='Assumptions (Solar)'!$V$13),PPMT('Assumptions (Solar)'!$V$10,Model!AD$1,'Assumptions (Solar)'!$V$13,'Assumptions (Solar)'!$V$8*Model!$D$902*('Assumptions (Solar)'!$B$20*'Assumptions (Solar)'!$B$2+'Assumptions (Solar)'!$B$21*'Assumptions (Solar)'!$B$3)/10^9),0)</f>
        <v>-0.002137967803</v>
      </c>
      <c r="L960" s="177">
        <f>IF(and($D$902&gt;0,Model!AE$1&lt;='Assumptions (Solar)'!$V$13),PPMT('Assumptions (Solar)'!$V$10,Model!AE$1,'Assumptions (Solar)'!$V$13,'Assumptions (Solar)'!$V$8*Model!$D$902*('Assumptions (Solar)'!$B$20*'Assumptions (Solar)'!$B$2+'Assumptions (Solar)'!$B$21*'Assumptions (Solar)'!$B$3)/10^9),0)</f>
        <v>-0.002309005228</v>
      </c>
      <c r="M960" s="177">
        <f>IF(and($D$902&gt;0,Model!AF$1&lt;='Assumptions (Solar)'!$V$13),PPMT('Assumptions (Solar)'!$V$10,Model!AF$1,'Assumptions (Solar)'!$V$13,'Assumptions (Solar)'!$V$8*Model!$D$902*('Assumptions (Solar)'!$B$20*'Assumptions (Solar)'!$B$2+'Assumptions (Solar)'!$B$21*'Assumptions (Solar)'!$B$3)/10^9),0)</f>
        <v>-0.002493725646</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-0.0006667035413</v>
      </c>
      <c r="F961" s="160">
        <f>IF(and($E$902&gt;0,Model!X$1&lt;='Assumptions (Solar)'!$V$13),PPMT('Assumptions (Solar)'!$V$10,Model!X$1,'Assumptions (Solar)'!$V$13,'Assumptions (Solar)'!$V$8*Model!$E$902*('Assumptions (Solar)'!$C$20*'Assumptions (Solar)'!$C$2+'Assumptions (Solar)'!$C$21*'Assumptions (Solar)'!$C$3)/10^9),0)</f>
        <v>-0.0007200398246</v>
      </c>
      <c r="G961" s="160">
        <f>IF(and($E$902&gt;0,Model!Y$1&lt;='Assumptions (Solar)'!$V$13),PPMT('Assumptions (Solar)'!$V$10,Model!Y$1,'Assumptions (Solar)'!$V$13,'Assumptions (Solar)'!$V$8*Model!$E$902*('Assumptions (Solar)'!$C$20*'Assumptions (Solar)'!$C$2+'Assumptions (Solar)'!$C$21*'Assumptions (Solar)'!$C$3)/10^9),0)</f>
        <v>-0.0007776430105</v>
      </c>
      <c r="H961" s="160">
        <f>IF(and($E$902&gt;0,Model!Z$1&lt;='Assumptions (Solar)'!$V$13),PPMT('Assumptions (Solar)'!$V$10,Model!Z$1,'Assumptions (Solar)'!$V$13,'Assumptions (Solar)'!$V$8*Model!$E$902*('Assumptions (Solar)'!$C$20*'Assumptions (Solar)'!$C$2+'Assumptions (Solar)'!$C$21*'Assumptions (Solar)'!$C$3)/10^9),0)</f>
        <v>-0.0008398544514</v>
      </c>
      <c r="I961" s="160">
        <f>IF(and($E$902&gt;0,Model!AA$1&lt;='Assumptions (Solar)'!$V$13),PPMT('Assumptions (Solar)'!$V$10,Model!AA$1,'Assumptions (Solar)'!$V$13,'Assumptions (Solar)'!$V$8*Model!$E$902*('Assumptions (Solar)'!$C$20*'Assumptions (Solar)'!$C$2+'Assumptions (Solar)'!$C$21*'Assumptions (Solar)'!$C$3)/10^9),0)</f>
        <v>-0.0009070428075</v>
      </c>
      <c r="J961" s="160">
        <f>IF(and($E$902&gt;0,Model!AB$1&lt;='Assumptions (Solar)'!$V$13),PPMT('Assumptions (Solar)'!$V$10,Model!AB$1,'Assumptions (Solar)'!$V$13,'Assumptions (Solar)'!$V$8*Model!$E$902*('Assumptions (Solar)'!$C$20*'Assumptions (Solar)'!$C$2+'Assumptions (Solar)'!$C$21*'Assumptions (Solar)'!$C$3)/10^9),0)</f>
        <v>-0.0009796062321</v>
      </c>
      <c r="K961" s="160">
        <f>IF(and($E$902&gt;0,Model!AC$1&lt;='Assumptions (Solar)'!$V$13),PPMT('Assumptions (Solar)'!$V$10,Model!AC$1,'Assumptions (Solar)'!$V$13,'Assumptions (Solar)'!$V$8*Model!$E$902*('Assumptions (Solar)'!$C$20*'Assumptions (Solar)'!$C$2+'Assumptions (Solar)'!$C$21*'Assumptions (Solar)'!$C$3)/10^9),0)</f>
        <v>-0.001057974731</v>
      </c>
      <c r="L961" s="160">
        <f>IF(and($E$902&gt;0,Model!AD$1&lt;='Assumptions (Solar)'!$V$13),PPMT('Assumptions (Solar)'!$V$10,Model!AD$1,'Assumptions (Solar)'!$V$13,'Assumptions (Solar)'!$V$8*Model!$E$902*('Assumptions (Solar)'!$C$20*'Assumptions (Solar)'!$C$2+'Assumptions (Solar)'!$C$21*'Assumptions (Solar)'!$C$3)/10^9),0)</f>
        <v>-0.001142612709</v>
      </c>
      <c r="M961" s="160">
        <f>IF(and($E$902&gt;0,Model!AE$1&lt;='Assumptions (Solar)'!$V$13),PPMT('Assumptions (Solar)'!$V$10,Model!AE$1,'Assumptions (Solar)'!$V$13,'Assumptions (Solar)'!$V$8*Model!$E$902*('Assumptions (Solar)'!$C$20*'Assumptions (Solar)'!$C$2+'Assumptions (Solar)'!$C$21*'Assumptions (Solar)'!$C$3)/10^9),0)</f>
        <v>-0.001234021726</v>
      </c>
      <c r="N961" s="160">
        <f>IF(and($E$902&gt;0,Model!AF$1&lt;='Assumptions (Solar)'!$V$13),PPMT('Assumptions (Solar)'!$V$10,Model!AF$1,'Assumptions (Solar)'!$V$13,'Assumptions (Solar)'!$V$8*Model!$E$902*('Assumptions (Solar)'!$C$20*'Assumptions (Solar)'!$C$2+'Assumptions (Solar)'!$C$21*'Assumptions (Solar)'!$C$3)/10^9),0)</f>
        <v>-0.001332743464</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-0.00003232389052</v>
      </c>
      <c r="G962" s="160">
        <f>IF(and($F$902&gt;0,Model!X$1&lt;='Assumptions (Solar)'!$V$13),PPMT('Assumptions (Solar)'!$V$10,Model!X$1,'Assumptions (Solar)'!$V$13,'Assumptions (Solar)'!$V$8*Model!$F$902*('Assumptions (Solar)'!$D$20*'Assumptions (Solar)'!$D$2+'Assumptions (Solar)'!$D$21*'Assumptions (Solar)'!$D$3)/10^9),0)</f>
        <v>-0.00003490980176</v>
      </c>
      <c r="H962" s="160">
        <f>IF(and($F$902&gt;0,Model!Y$1&lt;='Assumptions (Solar)'!$V$13),PPMT('Assumptions (Solar)'!$V$10,Model!Y$1,'Assumptions (Solar)'!$V$13,'Assumptions (Solar)'!$V$8*Model!$F$902*('Assumptions (Solar)'!$D$20*'Assumptions (Solar)'!$D$2+'Assumptions (Solar)'!$D$21*'Assumptions (Solar)'!$D$3)/10^9),0)</f>
        <v>-0.0000377025859</v>
      </c>
      <c r="I962" s="160">
        <f>IF(and($F$902&gt;0,Model!Z$1&lt;='Assumptions (Solar)'!$V$13),PPMT('Assumptions (Solar)'!$V$10,Model!Z$1,'Assumptions (Solar)'!$V$13,'Assumptions (Solar)'!$V$8*Model!$F$902*('Assumptions (Solar)'!$D$20*'Assumptions (Solar)'!$D$2+'Assumptions (Solar)'!$D$21*'Assumptions (Solar)'!$D$3)/10^9),0)</f>
        <v>-0.00004071879277</v>
      </c>
      <c r="J962" s="160">
        <f>IF(and($F$902&gt;0,Model!AA$1&lt;='Assumptions (Solar)'!$V$13),PPMT('Assumptions (Solar)'!$V$10,Model!AA$1,'Assumptions (Solar)'!$V$13,'Assumptions (Solar)'!$V$8*Model!$F$902*('Assumptions (Solar)'!$D$20*'Assumptions (Solar)'!$D$2+'Assumptions (Solar)'!$D$21*'Assumptions (Solar)'!$D$3)/10^9),0)</f>
        <v>-0.00004397629619</v>
      </c>
      <c r="K962" s="160">
        <f>IF(and($F$902&gt;0,Model!AB$1&lt;='Assumptions (Solar)'!$V$13),PPMT('Assumptions (Solar)'!$V$10,Model!AB$1,'Assumptions (Solar)'!$V$13,'Assumptions (Solar)'!$V$8*Model!$F$902*('Assumptions (Solar)'!$D$20*'Assumptions (Solar)'!$D$2+'Assumptions (Solar)'!$D$21*'Assumptions (Solar)'!$D$3)/10^9),0)</f>
        <v>-0.00004749439989</v>
      </c>
      <c r="L962" s="160">
        <f>IF(and($F$902&gt;0,Model!AC$1&lt;='Assumptions (Solar)'!$V$13),PPMT('Assumptions (Solar)'!$V$10,Model!AC$1,'Assumptions (Solar)'!$V$13,'Assumptions (Solar)'!$V$8*Model!$F$902*('Assumptions (Solar)'!$D$20*'Assumptions (Solar)'!$D$2+'Assumptions (Solar)'!$D$21*'Assumptions (Solar)'!$D$3)/10^9),0)</f>
        <v>-0.00005129395188</v>
      </c>
      <c r="M962" s="160">
        <f>IF(and($F$902&gt;0,Model!AD$1&lt;='Assumptions (Solar)'!$V$13),PPMT('Assumptions (Solar)'!$V$10,Model!AD$1,'Assumptions (Solar)'!$V$13,'Assumptions (Solar)'!$V$8*Model!$F$902*('Assumptions (Solar)'!$D$20*'Assumptions (Solar)'!$D$2+'Assumptions (Solar)'!$D$21*'Assumptions (Solar)'!$D$3)/10^9),0)</f>
        <v>-0.00005539746803</v>
      </c>
      <c r="N962" s="160">
        <f>IF(and($F$902&gt;0,Model!AE$1&lt;='Assumptions (Solar)'!$V$13),PPMT('Assumptions (Solar)'!$V$10,Model!AE$1,'Assumptions (Solar)'!$V$13,'Assumptions (Solar)'!$V$8*Model!$F$902*('Assumptions (Solar)'!$D$20*'Assumptions (Solar)'!$D$2+'Assumptions (Solar)'!$D$21*'Assumptions (Solar)'!$D$3)/10^9),0)</f>
        <v>-0.00005982926547</v>
      </c>
      <c r="O962" s="160">
        <f>IF(and($F$902&gt;0,Model!AF$1&lt;='Assumptions (Solar)'!$V$13),PPMT('Assumptions (Solar)'!$V$10,Model!AF$1,'Assumptions (Solar)'!$V$13,'Assumptions (Solar)'!$V$8*Model!$F$902*('Assumptions (Solar)'!$D$20*'Assumptions (Solar)'!$D$2+'Assumptions (Solar)'!$D$21*'Assumptions (Solar)'!$D$3)/10^9),0)</f>
        <v>-0.00006461560671</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-0.0001802879676</v>
      </c>
      <c r="L967" s="160">
        <f>IF(and($K$902&gt;0,Model!X$1&lt;='Assumptions (Solar)'!$V$13),PPMT('Assumptions (Solar)'!$V$10,Model!X$1,'Assumptions (Solar)'!$V$13,'Assumptions (Solar)'!$V$8*Model!$K$902*('Assumptions (Solar)'!$I$20*'Assumptions (Solar)'!$I$2+'Assumptions (Solar)'!$I$21*'Assumptions (Solar)'!$I$3)/10^9),0)</f>
        <v>-0.000194711005</v>
      </c>
      <c r="M967" s="160">
        <f>IF(and($K$902&gt;0,Model!Y$1&lt;='Assumptions (Solar)'!$V$13),PPMT('Assumptions (Solar)'!$V$10,Model!Y$1,'Assumptions (Solar)'!$V$13,'Assumptions (Solar)'!$V$8*Model!$K$902*('Assumptions (Solar)'!$I$20*'Assumptions (Solar)'!$I$2+'Assumptions (Solar)'!$I$21*'Assumptions (Solar)'!$I$3)/10^9),0)</f>
        <v>-0.0002102878854</v>
      </c>
      <c r="N967" s="160">
        <f>IF(and($K$902&gt;0,Model!Z$1&lt;='Assumptions (Solar)'!$V$13),PPMT('Assumptions (Solar)'!$V$10,Model!Z$1,'Assumptions (Solar)'!$V$13,'Assumptions (Solar)'!$V$8*Model!$K$902*('Assumptions (Solar)'!$I$20*'Assumptions (Solar)'!$I$2+'Assumptions (Solar)'!$I$21*'Assumptions (Solar)'!$I$3)/10^9),0)</f>
        <v>-0.0002271109162</v>
      </c>
      <c r="O967" s="160">
        <f>IF(and($K$902&gt;0,Model!AA$1&lt;='Assumptions (Solar)'!$V$13),PPMT('Assumptions (Solar)'!$V$10,Model!AA$1,'Assumptions (Solar)'!$V$13,'Assumptions (Solar)'!$V$8*Model!$K$902*('Assumptions (Solar)'!$I$20*'Assumptions (Solar)'!$I$2+'Assumptions (Solar)'!$I$21*'Assumptions (Solar)'!$I$3)/10^9),0)</f>
        <v>-0.0002452797895</v>
      </c>
      <c r="P967" s="160">
        <f>IF(and($K$902&gt;0,Model!AB$1&lt;='Assumptions (Solar)'!$V$13),PPMT('Assumptions (Solar)'!$V$10,Model!AB$1,'Assumptions (Solar)'!$V$13,'Assumptions (Solar)'!$V$8*Model!$K$902*('Assumptions (Solar)'!$I$20*'Assumptions (Solar)'!$I$2+'Assumptions (Solar)'!$I$21*'Assumptions (Solar)'!$I$3)/10^9),0)</f>
        <v>-0.0002649021726</v>
      </c>
      <c r="Q967" s="160">
        <f>IF(and($K$902&gt;0,Model!AC$1&lt;='Assumptions (Solar)'!$V$13),PPMT('Assumptions (Solar)'!$V$10,Model!AC$1,'Assumptions (Solar)'!$V$13,'Assumptions (Solar)'!$V$8*Model!$K$902*('Assumptions (Solar)'!$I$20*'Assumptions (Solar)'!$I$2+'Assumptions (Solar)'!$I$21*'Assumptions (Solar)'!$I$3)/10^9),0)</f>
        <v>-0.0002860943465</v>
      </c>
      <c r="R967" s="160">
        <f>IF(and($K$902&gt;0,Model!AD$1&lt;='Assumptions (Solar)'!$V$13),PPMT('Assumptions (Solar)'!$V$10,Model!AD$1,'Assumptions (Solar)'!$V$13,'Assumptions (Solar)'!$V$8*Model!$K$902*('Assumptions (Solar)'!$I$20*'Assumptions (Solar)'!$I$2+'Assumptions (Solar)'!$I$21*'Assumptions (Solar)'!$I$3)/10^9),0)</f>
        <v>-0.0003089818942</v>
      </c>
      <c r="S967" s="160">
        <f>IF(and($K$902&gt;0,Model!AE$1&lt;='Assumptions (Solar)'!$V$13),PPMT('Assumptions (Solar)'!$V$10,Model!AE$1,'Assumptions (Solar)'!$V$13,'Assumptions (Solar)'!$V$8*Model!$K$902*('Assumptions (Solar)'!$I$20*'Assumptions (Solar)'!$I$2+'Assumptions (Solar)'!$I$21*'Assumptions (Solar)'!$I$3)/10^9),0)</f>
        <v>-0.0003337004457</v>
      </c>
      <c r="T967" s="160">
        <f>IF(and($K$902&gt;0,Model!AF$1&lt;='Assumptions (Solar)'!$V$13),PPMT('Assumptions (Solar)'!$V$10,Model!AF$1,'Assumptions (Solar)'!$V$13,'Assumptions (Solar)'!$V$8*Model!$K$902*('Assumptions (Solar)'!$I$20*'Assumptions (Solar)'!$I$2+'Assumptions (Solar)'!$I$21*'Assumptions (Solar)'!$I$3)/10^9),0)</f>
        <v>-0.0003603964814</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-0.001176230413</v>
      </c>
      <c r="M968" s="160">
        <f>IF(and($L$902&gt;0,Model!X$1&lt;='Assumptions (Solar)'!$V$13),PPMT('Assumptions (Solar)'!$V$10,Model!X$1,'Assumptions (Solar)'!$V$13,'Assumptions (Solar)'!$V$8*Model!$L$902*('Assumptions (Solar)'!$J$20*'Assumptions (Solar)'!$J$2+'Assumptions (Solar)'!$J$21*'Assumptions (Solar)'!$J$3)/10^9),0)</f>
        <v>-0.001270328846</v>
      </c>
      <c r="N968" s="160">
        <f>IF(and($L$902&gt;0,Model!Y$1&lt;='Assumptions (Solar)'!$V$13),PPMT('Assumptions (Solar)'!$V$10,Model!Y$1,'Assumptions (Solar)'!$V$13,'Assumptions (Solar)'!$V$8*Model!$L$902*('Assumptions (Solar)'!$J$20*'Assumptions (Solar)'!$J$2+'Assumptions (Solar)'!$J$21*'Assumptions (Solar)'!$J$3)/10^9),0)</f>
        <v>-0.001371955154</v>
      </c>
      <c r="O968" s="160">
        <f>IF(and($L$902&gt;0,Model!Z$1&lt;='Assumptions (Solar)'!$V$13),PPMT('Assumptions (Solar)'!$V$10,Model!Z$1,'Assumptions (Solar)'!$V$13,'Assumptions (Solar)'!$V$8*Model!$L$902*('Assumptions (Solar)'!$J$20*'Assumptions (Solar)'!$J$2+'Assumptions (Solar)'!$J$21*'Assumptions (Solar)'!$J$3)/10^9),0)</f>
        <v>-0.001481711566</v>
      </c>
      <c r="P968" s="160">
        <f>IF(and($L$902&gt;0,Model!AA$1&lt;='Assumptions (Solar)'!$V$13),PPMT('Assumptions (Solar)'!$V$10,Model!AA$1,'Assumptions (Solar)'!$V$13,'Assumptions (Solar)'!$V$8*Model!$L$902*('Assumptions (Solar)'!$J$20*'Assumptions (Solar)'!$J$2+'Assumptions (Solar)'!$J$21*'Assumptions (Solar)'!$J$3)/10^9),0)</f>
        <v>-0.001600248492</v>
      </c>
      <c r="Q968" s="160">
        <f>IF(and($L$902&gt;0,Model!AB$1&lt;='Assumptions (Solar)'!$V$13),PPMT('Assumptions (Solar)'!$V$10,Model!AB$1,'Assumptions (Solar)'!$V$13,'Assumptions (Solar)'!$V$8*Model!$L$902*('Assumptions (Solar)'!$J$20*'Assumptions (Solar)'!$J$2+'Assumptions (Solar)'!$J$21*'Assumptions (Solar)'!$J$3)/10^9),0)</f>
        <v>-0.001728268371</v>
      </c>
      <c r="R968" s="160">
        <f>IF(and($L$902&gt;0,Model!AC$1&lt;='Assumptions (Solar)'!$V$13),PPMT('Assumptions (Solar)'!$V$10,Model!AC$1,'Assumptions (Solar)'!$V$13,'Assumptions (Solar)'!$V$8*Model!$L$902*('Assumptions (Solar)'!$J$20*'Assumptions (Solar)'!$J$2+'Assumptions (Solar)'!$J$21*'Assumptions (Solar)'!$J$3)/10^9),0)</f>
        <v>-0.001866529841</v>
      </c>
      <c r="S968" s="160">
        <f>IF(and($L$902&gt;0,Model!AD$1&lt;='Assumptions (Solar)'!$V$13),PPMT('Assumptions (Solar)'!$V$10,Model!AD$1,'Assumptions (Solar)'!$V$13,'Assumptions (Solar)'!$V$8*Model!$L$902*('Assumptions (Solar)'!$J$20*'Assumptions (Solar)'!$J$2+'Assumptions (Solar)'!$J$21*'Assumptions (Solar)'!$J$3)/10^9),0)</f>
        <v>-0.002015852228</v>
      </c>
      <c r="T968" s="160">
        <f>IF(and($L$902&gt;0,Model!AE$1&lt;='Assumptions (Solar)'!$V$13),PPMT('Assumptions (Solar)'!$V$10,Model!AE$1,'Assumptions (Solar)'!$V$13,'Assumptions (Solar)'!$V$8*Model!$L$902*('Assumptions (Solar)'!$J$20*'Assumptions (Solar)'!$J$2+'Assumptions (Solar)'!$J$21*'Assumptions (Solar)'!$J$3)/10^9),0)</f>
        <v>-0.002177120406</v>
      </c>
      <c r="U968" s="160">
        <f>IF(and($L$902&gt;0,Model!AF$1&lt;='Assumptions (Solar)'!$V$13),PPMT('Assumptions (Solar)'!$V$10,Model!AF$1,'Assumptions (Solar)'!$V$13,'Assumptions (Solar)'!$V$8*Model!$L$902*('Assumptions (Solar)'!$J$20*'Assumptions (Solar)'!$J$2+'Assumptions (Solar)'!$J$21*'Assumptions (Solar)'!$J$3)/10^9),0)</f>
        <v>-0.002351290039</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-0.01086658463</v>
      </c>
      <c r="N969" s="160">
        <f>IF(and($M$902&gt;0,Model!X$1&lt;='Assumptions (Solar)'!$V$13),PPMT('Assumptions (Solar)'!$V$10,Model!X$1,'Assumptions (Solar)'!$V$13,'Assumptions (Solar)'!$V$8*Model!$M$902*('Assumptions (Solar)'!$K$20*'Assumptions (Solar)'!$K$2+'Assumptions (Solar)'!$K$21*'Assumptions (Solar)'!$K$3)/10^9),0)</f>
        <v>-0.0117359114</v>
      </c>
      <c r="O969" s="160">
        <f>IF(and($M$902&gt;0,Model!Y$1&lt;='Assumptions (Solar)'!$V$13),PPMT('Assumptions (Solar)'!$V$10,Model!Y$1,'Assumptions (Solar)'!$V$13,'Assumptions (Solar)'!$V$8*Model!$M$902*('Assumptions (Solar)'!$K$20*'Assumptions (Solar)'!$K$2+'Assumptions (Solar)'!$K$21*'Assumptions (Solar)'!$K$3)/10^9),0)</f>
        <v>-0.01267478431</v>
      </c>
      <c r="P969" s="160">
        <f>IF(and($M$902&gt;0,Model!Z$1&lt;='Assumptions (Solar)'!$V$13),PPMT('Assumptions (Solar)'!$V$10,Model!Z$1,'Assumptions (Solar)'!$V$13,'Assumptions (Solar)'!$V$8*Model!$M$902*('Assumptions (Solar)'!$K$20*'Assumptions (Solar)'!$K$2+'Assumptions (Solar)'!$K$21*'Assumptions (Solar)'!$K$3)/10^9),0)</f>
        <v>-0.01368876706</v>
      </c>
      <c r="Q969" s="160">
        <f>IF(and($M$902&gt;0,Model!AA$1&lt;='Assumptions (Solar)'!$V$13),PPMT('Assumptions (Solar)'!$V$10,Model!AA$1,'Assumptions (Solar)'!$V$13,'Assumptions (Solar)'!$V$8*Model!$M$902*('Assumptions (Solar)'!$K$20*'Assumptions (Solar)'!$K$2+'Assumptions (Solar)'!$K$21*'Assumptions (Solar)'!$K$3)/10^9),0)</f>
        <v>-0.01478386842</v>
      </c>
      <c r="R969" s="160">
        <f>IF(and($M$902&gt;0,Model!AB$1&lt;='Assumptions (Solar)'!$V$13),PPMT('Assumptions (Solar)'!$V$10,Model!AB$1,'Assumptions (Solar)'!$V$13,'Assumptions (Solar)'!$V$8*Model!$M$902*('Assumptions (Solar)'!$K$20*'Assumptions (Solar)'!$K$2+'Assumptions (Solar)'!$K$21*'Assumptions (Solar)'!$K$3)/10^9),0)</f>
        <v>-0.0159665779</v>
      </c>
      <c r="S969" s="160">
        <f>IF(and($M$902&gt;0,Model!AC$1&lt;='Assumptions (Solar)'!$V$13),PPMT('Assumptions (Solar)'!$V$10,Model!AC$1,'Assumptions (Solar)'!$V$13,'Assumptions (Solar)'!$V$8*Model!$M$902*('Assumptions (Solar)'!$K$20*'Assumptions (Solar)'!$K$2+'Assumptions (Solar)'!$K$21*'Assumptions (Solar)'!$K$3)/10^9),0)</f>
        <v>-0.01724390413</v>
      </c>
      <c r="T969" s="160">
        <f>IF(and($M$902&gt;0,Model!AD$1&lt;='Assumptions (Solar)'!$V$13),PPMT('Assumptions (Solar)'!$V$10,Model!AD$1,'Assumptions (Solar)'!$V$13,'Assumptions (Solar)'!$V$8*Model!$M$902*('Assumptions (Solar)'!$K$20*'Assumptions (Solar)'!$K$2+'Assumptions (Solar)'!$K$21*'Assumptions (Solar)'!$K$3)/10^9),0)</f>
        <v>-0.01862341646</v>
      </c>
      <c r="U969" s="160">
        <f>IF(and($M$902&gt;0,Model!AE$1&lt;='Assumptions (Solar)'!$V$13),PPMT('Assumptions (Solar)'!$V$10,Model!AE$1,'Assumptions (Solar)'!$V$13,'Assumptions (Solar)'!$V$8*Model!$M$902*('Assumptions (Solar)'!$K$20*'Assumptions (Solar)'!$K$2+'Assumptions (Solar)'!$K$21*'Assumptions (Solar)'!$K$3)/10^9),0)</f>
        <v>-0.02011328978</v>
      </c>
      <c r="V969" s="160">
        <f>IF(and($M$902&gt;0,Model!AF$1&lt;='Assumptions (Solar)'!$V$13),PPMT('Assumptions (Solar)'!$V$10,Model!AF$1,'Assumptions (Solar)'!$V$13,'Assumptions (Solar)'!$V$8*Model!$M$902*('Assumptions (Solar)'!$K$20*'Assumptions (Solar)'!$K$2+'Assumptions (Solar)'!$K$21*'Assumptions (Solar)'!$K$3)/10^9),0)</f>
        <v>-0.02172235296</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-0.05773543986</v>
      </c>
      <c r="O970" s="177">
        <f>IF(and($N$902&gt;0,Model!X$1&lt;='Assumptions (Solar)'!$V$13),PPMT('Assumptions (Solar)'!$V$10,Model!X$1,'Assumptions (Solar)'!$V$13,'Assumptions (Solar)'!$V$8*Model!$N$902*('Assumptions (Solar)'!$L$20*'Assumptions (Solar)'!$L$2+'Assumptions (Solar)'!$L$21*'Assumptions (Solar)'!$L$3)/10^9),0)</f>
        <v>-0.06235427504</v>
      </c>
      <c r="P970" s="177">
        <f>IF(and($N$902&gt;0,Model!Y$1&lt;='Assumptions (Solar)'!$V$13),PPMT('Assumptions (Solar)'!$V$10,Model!Y$1,'Assumptions (Solar)'!$V$13,'Assumptions (Solar)'!$V$8*Model!$N$902*('Assumptions (Solar)'!$L$20*'Assumptions (Solar)'!$L$2+'Assumptions (Solar)'!$L$21*'Assumptions (Solar)'!$L$3)/10^9),0)</f>
        <v>-0.06734261705</v>
      </c>
      <c r="Q970" s="177">
        <f>IF(and($N$902&gt;0,Model!Z$1&lt;='Assumptions (Solar)'!$V$13),PPMT('Assumptions (Solar)'!$V$10,Model!Z$1,'Assumptions (Solar)'!$V$13,'Assumptions (Solar)'!$V$8*Model!$N$902*('Assumptions (Solar)'!$L$20*'Assumptions (Solar)'!$L$2+'Assumptions (Solar)'!$L$21*'Assumptions (Solar)'!$L$3)/10^9),0)</f>
        <v>-0.07273002641</v>
      </c>
      <c r="R970" s="177">
        <f>IF(and($N$902&gt;0,Model!AA$1&lt;='Assumptions (Solar)'!$V$13),PPMT('Assumptions (Solar)'!$V$10,Model!AA$1,'Assumptions (Solar)'!$V$13,'Assumptions (Solar)'!$V$8*Model!$N$902*('Assumptions (Solar)'!$L$20*'Assumptions (Solar)'!$L$2+'Assumptions (Solar)'!$L$21*'Assumptions (Solar)'!$L$3)/10^9),0)</f>
        <v>-0.07854842852</v>
      </c>
      <c r="S970" s="177">
        <f>IF(and($N$902&gt;0,Model!AB$1&lt;='Assumptions (Solar)'!$V$13),PPMT('Assumptions (Solar)'!$V$10,Model!AB$1,'Assumptions (Solar)'!$V$13,'Assumptions (Solar)'!$V$8*Model!$N$902*('Assumptions (Solar)'!$L$20*'Assumptions (Solar)'!$L$2+'Assumptions (Solar)'!$L$21*'Assumptions (Solar)'!$L$3)/10^9),0)</f>
        <v>-0.08483230281</v>
      </c>
      <c r="T970" s="177">
        <f>IF(and($N$902&gt;0,Model!AC$1&lt;='Assumptions (Solar)'!$V$13),PPMT('Assumptions (Solar)'!$V$10,Model!AC$1,'Assumptions (Solar)'!$V$13,'Assumptions (Solar)'!$V$8*Model!$N$902*('Assumptions (Solar)'!$L$20*'Assumptions (Solar)'!$L$2+'Assumptions (Solar)'!$L$21*'Assumptions (Solar)'!$L$3)/10^9),0)</f>
        <v>-0.09161888703</v>
      </c>
      <c r="U970" s="177">
        <f>IF(and($N$902&gt;0,Model!AD$1&lt;='Assumptions (Solar)'!$V$13),PPMT('Assumptions (Solar)'!$V$10,Model!AD$1,'Assumptions (Solar)'!$V$13,'Assumptions (Solar)'!$V$8*Model!$N$902*('Assumptions (Solar)'!$L$20*'Assumptions (Solar)'!$L$2+'Assumptions (Solar)'!$L$21*'Assumptions (Solar)'!$L$3)/10^9),0)</f>
        <v>-0.09894839799</v>
      </c>
      <c r="V970" s="177">
        <f>IF(and($N$902&gt;0,Model!AE$1&lt;='Assumptions (Solar)'!$V$13),PPMT('Assumptions (Solar)'!$V$10,Model!AE$1,'Assumptions (Solar)'!$V$13,'Assumptions (Solar)'!$V$8*Model!$N$902*('Assumptions (Solar)'!$L$20*'Assumptions (Solar)'!$L$2+'Assumptions (Solar)'!$L$21*'Assumptions (Solar)'!$L$3)/10^9),0)</f>
        <v>-0.1068642698</v>
      </c>
      <c r="W970" s="177">
        <f>IF(and($N$902&gt;0,Model!AF$1&lt;='Assumptions (Solar)'!$V$13),PPMT('Assumptions (Solar)'!$V$10,Model!AF$1,'Assumptions (Solar)'!$V$13,'Assumptions (Solar)'!$V$8*Model!$N$902*('Assumptions (Solar)'!$L$20*'Assumptions (Solar)'!$L$2+'Assumptions (Solar)'!$L$21*'Assumptions (Solar)'!$L$3)/10^9),0)</f>
        <v>-0.1154134114</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-0.1115313321</v>
      </c>
      <c r="P971" s="160">
        <f>IF(and($O$902&gt;0,Model!X$1&lt;='Assumptions (Solar)'!$V$13),PPMT('Assumptions (Solar)'!$V$10,Model!X$1,'Assumptions (Solar)'!$V$13,'Assumptions (Solar)'!$V$8*Model!$O$902*('Assumptions (Solar)'!$M$20*'Assumptions (Solar)'!$M$2+'Assumptions (Solar)'!$M$21*'Assumptions (Solar)'!$M$3)/10^9),0)</f>
        <v>-0.1204538387</v>
      </c>
      <c r="Q971" s="160">
        <f>IF(and($O$902&gt;0,Model!Y$1&lt;='Assumptions (Solar)'!$V$13),PPMT('Assumptions (Solar)'!$V$10,Model!Y$1,'Assumptions (Solar)'!$V$13,'Assumptions (Solar)'!$V$8*Model!$O$902*('Assumptions (Solar)'!$M$20*'Assumptions (Solar)'!$M$2+'Assumptions (Solar)'!$M$21*'Assumptions (Solar)'!$M$3)/10^9),0)</f>
        <v>-0.1300901457</v>
      </c>
      <c r="R971" s="160">
        <f>IF(and($O$902&gt;0,Model!Z$1&lt;='Assumptions (Solar)'!$V$13),PPMT('Assumptions (Solar)'!$V$10,Model!Z$1,'Assumptions (Solar)'!$V$13,'Assumptions (Solar)'!$V$8*Model!$O$902*('Assumptions (Solar)'!$M$20*'Assumptions (Solar)'!$M$2+'Assumptions (Solar)'!$M$21*'Assumptions (Solar)'!$M$3)/10^9),0)</f>
        <v>-0.1404973574</v>
      </c>
      <c r="S971" s="160">
        <f>IF(and($O$902&gt;0,Model!AA$1&lt;='Assumptions (Solar)'!$V$13),PPMT('Assumptions (Solar)'!$V$10,Model!AA$1,'Assumptions (Solar)'!$V$13,'Assumptions (Solar)'!$V$8*Model!$O$902*('Assumptions (Solar)'!$M$20*'Assumptions (Solar)'!$M$2+'Assumptions (Solar)'!$M$21*'Assumptions (Solar)'!$M$3)/10^9),0)</f>
        <v>-0.151737146</v>
      </c>
      <c r="T971" s="160">
        <f>IF(and($O$902&gt;0,Model!AB$1&lt;='Assumptions (Solar)'!$V$13),PPMT('Assumptions (Solar)'!$V$10,Model!AB$1,'Assumptions (Solar)'!$V$13,'Assumptions (Solar)'!$V$8*Model!$O$902*('Assumptions (Solar)'!$M$20*'Assumptions (Solar)'!$M$2+'Assumptions (Solar)'!$M$21*'Assumptions (Solar)'!$M$3)/10^9),0)</f>
        <v>-0.1638761177</v>
      </c>
      <c r="U971" s="160">
        <f>IF(and($O$902&gt;0,Model!AC$1&lt;='Assumptions (Solar)'!$V$13),PPMT('Assumptions (Solar)'!$V$10,Model!AC$1,'Assumptions (Solar)'!$V$13,'Assumptions (Solar)'!$V$8*Model!$O$902*('Assumptions (Solar)'!$M$20*'Assumptions (Solar)'!$M$2+'Assumptions (Solar)'!$M$21*'Assumptions (Solar)'!$M$3)/10^9),0)</f>
        <v>-0.1769862071</v>
      </c>
      <c r="V971" s="160">
        <f>IF(and($O$902&gt;0,Model!AD$1&lt;='Assumptions (Solar)'!$V$13),PPMT('Assumptions (Solar)'!$V$10,Model!AD$1,'Assumptions (Solar)'!$V$13,'Assumptions (Solar)'!$V$8*Model!$O$902*('Assumptions (Solar)'!$M$20*'Assumptions (Solar)'!$M$2+'Assumptions (Solar)'!$M$21*'Assumptions (Solar)'!$M$3)/10^9),0)</f>
        <v>-0.1911451037</v>
      </c>
      <c r="W971" s="160">
        <f>IF(and($O$902&gt;0,Model!AE$1&lt;='Assumptions (Solar)'!$V$13),PPMT('Assumptions (Solar)'!$V$10,Model!AE$1,'Assumptions (Solar)'!$V$13,'Assumptions (Solar)'!$V$8*Model!$O$902*('Assumptions (Solar)'!$M$20*'Assumptions (Solar)'!$M$2+'Assumptions (Solar)'!$M$21*'Assumptions (Solar)'!$M$3)/10^9),0)</f>
        <v>-0.2064367119</v>
      </c>
      <c r="X971" s="160">
        <f>IF(and($O$902&gt;0,Model!AF$1&lt;='Assumptions (Solar)'!$V$13),PPMT('Assumptions (Solar)'!$V$10,Model!AF$1,'Assumptions (Solar)'!$V$13,'Assumptions (Solar)'!$V$8*Model!$O$902*('Assumptions (Solar)'!$M$20*'Assumptions (Solar)'!$M$2+'Assumptions (Solar)'!$M$21*'Assumptions (Solar)'!$M$3)/10^9),0)</f>
        <v>-0.2229516489</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-0.04967608938</v>
      </c>
      <c r="Q972" s="177">
        <f>IF(and($P$902&gt;0,Model!X$1&lt;='Assumptions (Solar)'!$V$13),PPMT('Assumptions (Solar)'!$V$10,Model!X$1,'Assumptions (Solar)'!$V$13,'Assumptions (Solar)'!$V$8*Model!$P$902*('Assumptions (Solar)'!$N$20*'Assumptions (Solar)'!$N$2+'Assumptions (Solar)'!$N$21*'Assumptions (Solar)'!$N$3)/10^9),0)</f>
        <v>-0.05365017653</v>
      </c>
      <c r="R972" s="177">
        <f>IF(and($P$902&gt;0,Model!Y$1&lt;='Assumptions (Solar)'!$V$13),PPMT('Assumptions (Solar)'!$V$10,Model!Y$1,'Assumptions (Solar)'!$V$13,'Assumptions (Solar)'!$V$8*Model!$P$902*('Assumptions (Solar)'!$N$20*'Assumptions (Solar)'!$N$2+'Assumptions (Solar)'!$N$21*'Assumptions (Solar)'!$N$3)/10^9),0)</f>
        <v>-0.05794219065</v>
      </c>
      <c r="S972" s="177">
        <f>IF(and($P$902&gt;0,Model!Z$1&lt;='Assumptions (Solar)'!$V$13),PPMT('Assumptions (Solar)'!$V$10,Model!Z$1,'Assumptions (Solar)'!$V$13,'Assumptions (Solar)'!$V$8*Model!$P$902*('Assumptions (Solar)'!$N$20*'Assumptions (Solar)'!$N$2+'Assumptions (Solar)'!$N$21*'Assumptions (Solar)'!$N$3)/10^9),0)</f>
        <v>-0.0625775659</v>
      </c>
      <c r="T972" s="177">
        <f>IF(and($P$902&gt;0,Model!AA$1&lt;='Assumptions (Solar)'!$V$13),PPMT('Assumptions (Solar)'!$V$10,Model!AA$1,'Assumptions (Solar)'!$V$13,'Assumptions (Solar)'!$V$8*Model!$P$902*('Assumptions (Solar)'!$N$20*'Assumptions (Solar)'!$N$2+'Assumptions (Solar)'!$N$21*'Assumptions (Solar)'!$N$3)/10^9),0)</f>
        <v>-0.06758377117</v>
      </c>
      <c r="U972" s="177">
        <f>IF(and($P$902&gt;0,Model!AB$1&lt;='Assumptions (Solar)'!$V$13),PPMT('Assumptions (Solar)'!$V$10,Model!AB$1,'Assumptions (Solar)'!$V$13,'Assumptions (Solar)'!$V$8*Model!$P$902*('Assumptions (Solar)'!$N$20*'Assumptions (Solar)'!$N$2+'Assumptions (Solar)'!$N$21*'Assumptions (Solar)'!$N$3)/10^9),0)</f>
        <v>-0.07299047286</v>
      </c>
      <c r="V972" s="177">
        <f>IF(and($P$902&gt;0,Model!AC$1&lt;='Assumptions (Solar)'!$V$13),PPMT('Assumptions (Solar)'!$V$10,Model!AC$1,'Assumptions (Solar)'!$V$13,'Assumptions (Solar)'!$V$8*Model!$P$902*('Assumptions (Solar)'!$N$20*'Assumptions (Solar)'!$N$2+'Assumptions (Solar)'!$N$21*'Assumptions (Solar)'!$N$3)/10^9),0)</f>
        <v>-0.07882971069</v>
      </c>
      <c r="W972" s="177">
        <f>IF(and($P$902&gt;0,Model!AD$1&lt;='Assumptions (Solar)'!$V$13),PPMT('Assumptions (Solar)'!$V$10,Model!AD$1,'Assumptions (Solar)'!$V$13,'Assumptions (Solar)'!$V$8*Model!$P$902*('Assumptions (Solar)'!$N$20*'Assumptions (Solar)'!$N$2+'Assumptions (Solar)'!$N$21*'Assumptions (Solar)'!$N$3)/10^9),0)</f>
        <v>-0.08513608755</v>
      </c>
      <c r="X972" s="177">
        <f>IF(and($P$902&gt;0,Model!AE$1&lt;='Assumptions (Solar)'!$V$13),PPMT('Assumptions (Solar)'!$V$10,Model!AE$1,'Assumptions (Solar)'!$V$13,'Assumptions (Solar)'!$V$8*Model!$P$902*('Assumptions (Solar)'!$N$20*'Assumptions (Solar)'!$N$2+'Assumptions (Solar)'!$N$21*'Assumptions (Solar)'!$N$3)/10^9),0)</f>
        <v>-0.09194697455</v>
      </c>
      <c r="Y972" s="177">
        <f>IF(and($P$902&gt;0,Model!AF$1&lt;='Assumptions (Solar)'!$V$13),PPMT('Assumptions (Solar)'!$V$10,Model!AF$1,'Assumptions (Solar)'!$V$13,'Assumptions (Solar)'!$V$8*Model!$P$902*('Assumptions (Solar)'!$N$20*'Assumptions (Solar)'!$N$2+'Assumptions (Solar)'!$N$21*'Assumptions (Solar)'!$N$3)/10^9),0)</f>
        <v>-0.09930273252</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-0.04978490533</v>
      </c>
      <c r="R973" s="160">
        <f>IF(and($Q$902&gt;0,Model!X$1&lt;='Assumptions (Solar)'!$V$13),PPMT('Assumptions (Solar)'!$V$10,Model!X$1,'Assumptions (Solar)'!$V$13,'Assumptions (Solar)'!$V$8*Model!$Q$902*('Assumptions (Solar)'!$O$20*'Assumptions (Solar)'!$O$2+'Assumptions (Solar)'!$O$21*'Assumptions (Solar)'!$O$3)/10^9),0)</f>
        <v>-0.05376769776</v>
      </c>
      <c r="S973" s="160">
        <f>IF(and($Q$902&gt;0,Model!Y$1&lt;='Assumptions (Solar)'!$V$13),PPMT('Assumptions (Solar)'!$V$10,Model!Y$1,'Assumptions (Solar)'!$V$13,'Assumptions (Solar)'!$V$8*Model!$Q$902*('Assumptions (Solar)'!$O$20*'Assumptions (Solar)'!$O$2+'Assumptions (Solar)'!$O$21*'Assumptions (Solar)'!$O$3)/10^9),0)</f>
        <v>-0.05806911358</v>
      </c>
      <c r="T973" s="160">
        <f>IF(and($Q$902&gt;0,Model!Z$1&lt;='Assumptions (Solar)'!$V$13),PPMT('Assumptions (Solar)'!$V$10,Model!Z$1,'Assumptions (Solar)'!$V$13,'Assumptions (Solar)'!$V$8*Model!$Q$902*('Assumptions (Solar)'!$O$20*'Assumptions (Solar)'!$O$2+'Assumptions (Solar)'!$O$21*'Assumptions (Solar)'!$O$3)/10^9),0)</f>
        <v>-0.06271464267</v>
      </c>
      <c r="U973" s="160">
        <f>IF(and($Q$902&gt;0,Model!AA$1&lt;='Assumptions (Solar)'!$V$13),PPMT('Assumptions (Solar)'!$V$10,Model!AA$1,'Assumptions (Solar)'!$V$13,'Assumptions (Solar)'!$V$8*Model!$Q$902*('Assumptions (Solar)'!$O$20*'Assumptions (Solar)'!$O$2+'Assumptions (Solar)'!$O$21*'Assumptions (Solar)'!$O$3)/10^9),0)</f>
        <v>-0.06773181408</v>
      </c>
      <c r="V973" s="160">
        <f>IF(and($Q$902&gt;0,Model!AB$1&lt;='Assumptions (Solar)'!$V$13),PPMT('Assumptions (Solar)'!$V$10,Model!AB$1,'Assumptions (Solar)'!$V$13,'Assumptions (Solar)'!$V$8*Model!$Q$902*('Assumptions (Solar)'!$O$20*'Assumptions (Solar)'!$O$2+'Assumptions (Solar)'!$O$21*'Assumptions (Solar)'!$O$3)/10^9),0)</f>
        <v>-0.07315035921</v>
      </c>
      <c r="W973" s="160">
        <f>IF(and($Q$902&gt;0,Model!AC$1&lt;='Assumptions (Solar)'!$V$13),PPMT('Assumptions (Solar)'!$V$10,Model!AC$1,'Assumptions (Solar)'!$V$13,'Assumptions (Solar)'!$V$8*Model!$Q$902*('Assumptions (Solar)'!$O$20*'Assumptions (Solar)'!$O$2+'Assumptions (Solar)'!$O$21*'Assumptions (Solar)'!$O$3)/10^9),0)</f>
        <v>-0.07900238794</v>
      </c>
      <c r="X973" s="160">
        <f>IF(and($Q$902&gt;0,Model!AD$1&lt;='Assumptions (Solar)'!$V$13),PPMT('Assumptions (Solar)'!$V$10,Model!AD$1,'Assumptions (Solar)'!$V$13,'Assumptions (Solar)'!$V$8*Model!$Q$902*('Assumptions (Solar)'!$O$20*'Assumptions (Solar)'!$O$2+'Assumptions (Solar)'!$O$21*'Assumptions (Solar)'!$O$3)/10^9),0)</f>
        <v>-0.08532257898</v>
      </c>
      <c r="Y973" s="160">
        <f>IF(and($Q$902&gt;0,Model!AE$1&lt;='Assumptions (Solar)'!$V$13),PPMT('Assumptions (Solar)'!$V$10,Model!AE$1,'Assumptions (Solar)'!$V$13,'Assumptions (Solar)'!$V$8*Model!$Q$902*('Assumptions (Solar)'!$O$20*'Assumptions (Solar)'!$O$2+'Assumptions (Solar)'!$O$21*'Assumptions (Solar)'!$O$3)/10^9),0)</f>
        <v>-0.0921483853</v>
      </c>
      <c r="Z973" s="160">
        <f>IF(and($Q$902&gt;0,Model!AF$1&lt;='Assumptions (Solar)'!$V$13),PPMT('Assumptions (Solar)'!$V$10,Model!AF$1,'Assumptions (Solar)'!$V$13,'Assumptions (Solar)'!$V$8*Model!$Q$902*('Assumptions (Solar)'!$O$20*'Assumptions (Solar)'!$O$2+'Assumptions (Solar)'!$O$21*'Assumptions (Solar)'!$O$3)/10^9),0)</f>
        <v>-0.09952025612</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-0.0285803403</v>
      </c>
      <c r="S974" s="177">
        <f>IF(and($R$902&gt;0,Model!X$1&lt;='Assumptions (Solar)'!$V$13),PPMT('Assumptions (Solar)'!$V$10,Model!X$1,'Assumptions (Solar)'!$V$13,'Assumptions (Solar)'!$V$8*Model!$R$902*('Assumptions (Solar)'!$P$20*'Assumptions (Solar)'!$P$2+'Assumptions (Solar)'!$P$21*'Assumptions (Solar)'!$P$3)/10^9),0)</f>
        <v>-0.03086676752</v>
      </c>
      <c r="T974" s="177">
        <f>IF(and($R$902&gt;0,Model!Y$1&lt;='Assumptions (Solar)'!$V$13),PPMT('Assumptions (Solar)'!$V$10,Model!Y$1,'Assumptions (Solar)'!$V$13,'Assumptions (Solar)'!$V$8*Model!$R$902*('Assumptions (Solar)'!$P$20*'Assumptions (Solar)'!$P$2+'Assumptions (Solar)'!$P$21*'Assumptions (Solar)'!$P$3)/10^9),0)</f>
        <v>-0.03333610892</v>
      </c>
      <c r="U974" s="177">
        <f>IF(and($R$902&gt;0,Model!Z$1&lt;='Assumptions (Solar)'!$V$13),PPMT('Assumptions (Solar)'!$V$10,Model!Z$1,'Assumptions (Solar)'!$V$13,'Assumptions (Solar)'!$V$8*Model!$R$902*('Assumptions (Solar)'!$P$20*'Assumptions (Solar)'!$P$2+'Assumptions (Solar)'!$P$21*'Assumptions (Solar)'!$P$3)/10^9),0)</f>
        <v>-0.03600299763</v>
      </c>
      <c r="V974" s="177">
        <f>IF(and($R$902&gt;0,Model!AA$1&lt;='Assumptions (Solar)'!$V$13),PPMT('Assumptions (Solar)'!$V$10,Model!AA$1,'Assumptions (Solar)'!$V$13,'Assumptions (Solar)'!$V$8*Model!$R$902*('Assumptions (Solar)'!$P$20*'Assumptions (Solar)'!$P$2+'Assumptions (Solar)'!$P$21*'Assumptions (Solar)'!$P$3)/10^9),0)</f>
        <v>-0.03888323744</v>
      </c>
      <c r="W974" s="177">
        <f>IF(and($R$902&gt;0,Model!AB$1&lt;='Assumptions (Solar)'!$V$13),PPMT('Assumptions (Solar)'!$V$10,Model!AB$1,'Assumptions (Solar)'!$V$13,'Assumptions (Solar)'!$V$8*Model!$R$902*('Assumptions (Solar)'!$P$20*'Assumptions (Solar)'!$P$2+'Assumptions (Solar)'!$P$21*'Assumptions (Solar)'!$P$3)/10^9),0)</f>
        <v>-0.04199389644</v>
      </c>
      <c r="X974" s="177">
        <f>IF(and($R$902&gt;0,Model!AC$1&lt;='Assumptions (Solar)'!$V$13),PPMT('Assumptions (Solar)'!$V$10,Model!AC$1,'Assumptions (Solar)'!$V$13,'Assumptions (Solar)'!$V$8*Model!$R$902*('Assumptions (Solar)'!$P$20*'Assumptions (Solar)'!$P$2+'Assumptions (Solar)'!$P$21*'Assumptions (Solar)'!$P$3)/10^9),0)</f>
        <v>-0.04535340816</v>
      </c>
      <c r="Y974" s="177">
        <f>IF(and($R$902&gt;0,Model!AD$1&lt;='Assumptions (Solar)'!$V$13),PPMT('Assumptions (Solar)'!$V$10,Model!AD$1,'Assumptions (Solar)'!$V$13,'Assumptions (Solar)'!$V$8*Model!$R$902*('Assumptions (Solar)'!$P$20*'Assumptions (Solar)'!$P$2+'Assumptions (Solar)'!$P$21*'Assumptions (Solar)'!$P$3)/10^9),0)</f>
        <v>-0.04898168081</v>
      </c>
      <c r="Z974" s="177">
        <f>IF(and($R$902&gt;0,Model!AE$1&lt;='Assumptions (Solar)'!$V$13),PPMT('Assumptions (Solar)'!$V$10,Model!AE$1,'Assumptions (Solar)'!$V$13,'Assumptions (Solar)'!$V$8*Model!$R$902*('Assumptions (Solar)'!$P$20*'Assumptions (Solar)'!$P$2+'Assumptions (Solar)'!$P$21*'Assumptions (Solar)'!$P$3)/10^9),0)</f>
        <v>-0.05290021527</v>
      </c>
      <c r="AA974" s="177">
        <f>IF(and($R$902&gt;0,Model!AF$1&lt;='Assumptions (Solar)'!$V$13),PPMT('Assumptions (Solar)'!$V$10,Model!AF$1,'Assumptions (Solar)'!$V$13,'Assumptions (Solar)'!$V$8*Model!$R$902*('Assumptions (Solar)'!$P$20*'Assumptions (Solar)'!$P$2+'Assumptions (Solar)'!$P$21*'Assumptions (Solar)'!$P$3)/10^9),0)</f>
        <v>-0.05713223249</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-0.08121432329</v>
      </c>
      <c r="T975" s="160">
        <f>IF(and($S$902&gt;0,Model!X$1&lt;='Assumptions (Solar)'!$V$13),PPMT('Assumptions (Solar)'!$V$10,Model!X$1,'Assumptions (Solar)'!$V$13,'Assumptions (Solar)'!$V$8*Model!$S$902*('Assumptions (Solar)'!$Q$20*'Assumptions (Solar)'!$Q$2+'Assumptions (Solar)'!$Q$21*'Assumptions (Solar)'!$Q$3)/10^9),0)</f>
        <v>-0.08771146916</v>
      </c>
      <c r="U975" s="160">
        <f>IF(and($S$902&gt;0,Model!Y$1&lt;='Assumptions (Solar)'!$V$13),PPMT('Assumptions (Solar)'!$V$10,Model!Y$1,'Assumptions (Solar)'!$V$13,'Assumptions (Solar)'!$V$8*Model!$S$902*('Assumptions (Solar)'!$Q$20*'Assumptions (Solar)'!$Q$2+'Assumptions (Solar)'!$Q$21*'Assumptions (Solar)'!$Q$3)/10^9),0)</f>
        <v>-0.09472838669</v>
      </c>
      <c r="V975" s="160">
        <f>IF(and($S$902&gt;0,Model!Z$1&lt;='Assumptions (Solar)'!$V$13),PPMT('Assumptions (Solar)'!$V$10,Model!Z$1,'Assumptions (Solar)'!$V$13,'Assumptions (Solar)'!$V$8*Model!$S$902*('Assumptions (Solar)'!$Q$20*'Assumptions (Solar)'!$Q$2+'Assumptions (Solar)'!$Q$21*'Assumptions (Solar)'!$Q$3)/10^9),0)</f>
        <v>-0.1023066576</v>
      </c>
      <c r="W975" s="160">
        <f>IF(and($S$902&gt;0,Model!AA$1&lt;='Assumptions (Solar)'!$V$13),PPMT('Assumptions (Solar)'!$V$10,Model!AA$1,'Assumptions (Solar)'!$V$13,'Assumptions (Solar)'!$V$8*Model!$S$902*('Assumptions (Solar)'!$Q$20*'Assumptions (Solar)'!$Q$2+'Assumptions (Solar)'!$Q$21*'Assumptions (Solar)'!$Q$3)/10^9),0)</f>
        <v>-0.1104911902</v>
      </c>
      <c r="X975" s="160">
        <f>IF(and($S$902&gt;0,Model!AB$1&lt;='Assumptions (Solar)'!$V$13),PPMT('Assumptions (Solar)'!$V$10,Model!AB$1,'Assumptions (Solar)'!$V$13,'Assumptions (Solar)'!$V$8*Model!$S$902*('Assumptions (Solar)'!$Q$20*'Assumptions (Solar)'!$Q$2+'Assumptions (Solar)'!$Q$21*'Assumptions (Solar)'!$Q$3)/10^9),0)</f>
        <v>-0.1193304855</v>
      </c>
      <c r="Y975" s="160">
        <f>IF(and($S$902&gt;0,Model!AC$1&lt;='Assumptions (Solar)'!$V$13),PPMT('Assumptions (Solar)'!$V$10,Model!AC$1,'Assumptions (Solar)'!$V$13,'Assumptions (Solar)'!$V$8*Model!$S$902*('Assumptions (Solar)'!$Q$20*'Assumptions (Solar)'!$Q$2+'Assumptions (Solar)'!$Q$21*'Assumptions (Solar)'!$Q$3)/10^9),0)</f>
        <v>-0.1288769243</v>
      </c>
      <c r="Z975" s="160">
        <f>IF(and($S$902&gt;0,Model!AD$1&lt;='Assumptions (Solar)'!$V$13),PPMT('Assumptions (Solar)'!$V$10,Model!AD$1,'Assumptions (Solar)'!$V$13,'Assumptions (Solar)'!$V$8*Model!$S$902*('Assumptions (Solar)'!$Q$20*'Assumptions (Solar)'!$Q$2+'Assumptions (Solar)'!$Q$21*'Assumptions (Solar)'!$Q$3)/10^9),0)</f>
        <v>-0.1391870782</v>
      </c>
      <c r="AA975" s="160">
        <f>IF(and($S$902&gt;0,Model!AE$1&lt;='Assumptions (Solar)'!$V$13),PPMT('Assumptions (Solar)'!$V$10,Model!AE$1,'Assumptions (Solar)'!$V$13,'Assumptions (Solar)'!$V$8*Model!$S$902*('Assumptions (Solar)'!$Q$20*'Assumptions (Solar)'!$Q$2+'Assumptions (Solar)'!$Q$21*'Assumptions (Solar)'!$Q$3)/10^9),0)</f>
        <v>-0.1503220445</v>
      </c>
      <c r="AB975" s="160">
        <f>IF(and($S$902&gt;0,Model!AF$1&lt;='Assumptions (Solar)'!$V$13),PPMT('Assumptions (Solar)'!$V$10,Model!AF$1,'Assumptions (Solar)'!$V$13,'Assumptions (Solar)'!$V$8*Model!$S$902*('Assumptions (Solar)'!$Q$20*'Assumptions (Solar)'!$Q$2+'Assumptions (Solar)'!$Q$21*'Assumptions (Solar)'!$Q$3)/10^9),0)</f>
        <v>-0.162347808</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-0.01921443136</v>
      </c>
      <c r="U976" s="160">
        <f>IF(and($T$902&gt;0,Model!X$1&lt;='Assumptions (Solar)'!$V$13),PPMT('Assumptions (Solar)'!$V$10,Model!X$1,'Assumptions (Solar)'!$V$13,'Assumptions (Solar)'!$V$8*Model!$T$902*('Assumptions (Solar)'!$R$20*'Assumptions (Solar)'!$R$2+'Assumptions (Solar)'!$R$21*'Assumptions (Solar)'!$R$3)/10^9),0)</f>
        <v>-0.02075158587</v>
      </c>
      <c r="V976" s="160">
        <f>IF(and($T$902&gt;0,Model!Y$1&lt;='Assumptions (Solar)'!$V$13),PPMT('Assumptions (Solar)'!$V$10,Model!Y$1,'Assumptions (Solar)'!$V$13,'Assumptions (Solar)'!$V$8*Model!$T$902*('Assumptions (Solar)'!$R$20*'Assumptions (Solar)'!$R$2+'Assumptions (Solar)'!$R$21*'Assumptions (Solar)'!$R$3)/10^9),0)</f>
        <v>-0.02241171274</v>
      </c>
      <c r="W976" s="160">
        <f>IF(and($T$902&gt;0,Model!Z$1&lt;='Assumptions (Solar)'!$V$13),PPMT('Assumptions (Solar)'!$V$10,Model!Z$1,'Assumptions (Solar)'!$V$13,'Assumptions (Solar)'!$V$8*Model!$T$902*('Assumptions (Solar)'!$R$20*'Assumptions (Solar)'!$R$2+'Assumptions (Solar)'!$R$21*'Assumptions (Solar)'!$R$3)/10^9),0)</f>
        <v>-0.02420464976</v>
      </c>
      <c r="X976" s="160">
        <f>IF(and($T$902&gt;0,Model!AA$1&lt;='Assumptions (Solar)'!$V$13),PPMT('Assumptions (Solar)'!$V$10,Model!AA$1,'Assumptions (Solar)'!$V$13,'Assumptions (Solar)'!$V$8*Model!$T$902*('Assumptions (Solar)'!$R$20*'Assumptions (Solar)'!$R$2+'Assumptions (Solar)'!$R$21*'Assumptions (Solar)'!$R$3)/10^9),0)</f>
        <v>-0.02614102174</v>
      </c>
      <c r="Y976" s="160">
        <f>IF(and($T$902&gt;0,Model!AB$1&lt;='Assumptions (Solar)'!$V$13),PPMT('Assumptions (Solar)'!$V$10,Model!AB$1,'Assumptions (Solar)'!$V$13,'Assumptions (Solar)'!$V$8*Model!$T$902*('Assumptions (Solar)'!$R$20*'Assumptions (Solar)'!$R$2+'Assumptions (Solar)'!$R$21*'Assumptions (Solar)'!$R$3)/10^9),0)</f>
        <v>-0.02823230348</v>
      </c>
      <c r="Z976" s="160">
        <f>IF(and($T$902&gt;0,Model!AC$1&lt;='Assumptions (Solar)'!$V$13),PPMT('Assumptions (Solar)'!$V$10,Model!AC$1,'Assumptions (Solar)'!$V$13,'Assumptions (Solar)'!$V$8*Model!$T$902*('Assumptions (Solar)'!$R$20*'Assumptions (Solar)'!$R$2+'Assumptions (Solar)'!$R$21*'Assumptions (Solar)'!$R$3)/10^9),0)</f>
        <v>-0.03049088776</v>
      </c>
      <c r="AA976" s="160">
        <f>IF(and($T$902&gt;0,Model!AD$1&lt;='Assumptions (Solar)'!$V$13),PPMT('Assumptions (Solar)'!$V$10,Model!AD$1,'Assumptions (Solar)'!$V$13,'Assumptions (Solar)'!$V$8*Model!$T$902*('Assumptions (Solar)'!$R$20*'Assumptions (Solar)'!$R$2+'Assumptions (Solar)'!$R$21*'Assumptions (Solar)'!$R$3)/10^9),0)</f>
        <v>-0.03293015878</v>
      </c>
      <c r="AB976" s="160">
        <f>IF(and($T$902&gt;0,Model!AE$1&lt;='Assumptions (Solar)'!$V$13),PPMT('Assumptions (Solar)'!$V$10,Model!AE$1,'Assumptions (Solar)'!$V$13,'Assumptions (Solar)'!$V$8*Model!$T$902*('Assumptions (Solar)'!$R$20*'Assumptions (Solar)'!$R$2+'Assumptions (Solar)'!$R$21*'Assumptions (Solar)'!$R$3)/10^9),0)</f>
        <v>-0.03556457148</v>
      </c>
      <c r="AC976" s="160">
        <f>IF(and($T$902&gt;0,Model!AF$1&lt;='Assumptions (Solar)'!$V$13),PPMT('Assumptions (Solar)'!$V$10,Model!AF$1,'Assumptions (Solar)'!$V$13,'Assumptions (Solar)'!$V$8*Model!$T$902*('Assumptions (Solar)'!$R$20*'Assumptions (Solar)'!$R$2+'Assumptions (Solar)'!$R$21*'Assumptions (Solar)'!$R$3)/10^9),0)</f>
        <v>-0.0384097372</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-0.01413475411</v>
      </c>
      <c r="V977" s="160">
        <f>IF(and($U$902&gt;0,Model!X$1&lt;='Assumptions (Solar)'!$V$13),PPMT('Assumptions (Solar)'!$V$10,Model!X$1,'Assumptions (Solar)'!$V$13,'Assumptions (Solar)'!$V$8*Model!$U$902*('Assumptions (Solar)'!$S$20*'Assumptions (Solar)'!$S$2+'Assumptions (Solar)'!$S$21*'Assumptions (Solar)'!$S$3)/10^9),0)</f>
        <v>-0.01526553444</v>
      </c>
      <c r="W977" s="160">
        <f>IF(and($U$902&gt;0,Model!Y$1&lt;='Assumptions (Solar)'!$V$13),PPMT('Assumptions (Solar)'!$V$10,Model!Y$1,'Assumptions (Solar)'!$V$13,'Assumptions (Solar)'!$V$8*Model!$U$902*('Assumptions (Solar)'!$S$20*'Assumptions (Solar)'!$S$2+'Assumptions (Solar)'!$S$21*'Assumptions (Solar)'!$S$3)/10^9),0)</f>
        <v>-0.0164867772</v>
      </c>
      <c r="X977" s="160">
        <f>IF(and($U$902&gt;0,Model!Z$1&lt;='Assumptions (Solar)'!$V$13),PPMT('Assumptions (Solar)'!$V$10,Model!Z$1,'Assumptions (Solar)'!$V$13,'Assumptions (Solar)'!$V$8*Model!$U$902*('Assumptions (Solar)'!$S$20*'Assumptions (Solar)'!$S$2+'Assumptions (Solar)'!$S$21*'Assumptions (Solar)'!$S$3)/10^9),0)</f>
        <v>-0.01780571937</v>
      </c>
      <c r="Y977" s="160">
        <f>IF(and($U$902&gt;0,Model!AA$1&lt;='Assumptions (Solar)'!$V$13),PPMT('Assumptions (Solar)'!$V$10,Model!AA$1,'Assumptions (Solar)'!$V$13,'Assumptions (Solar)'!$V$8*Model!$U$902*('Assumptions (Solar)'!$S$20*'Assumptions (Solar)'!$S$2+'Assumptions (Solar)'!$S$21*'Assumptions (Solar)'!$S$3)/10^9),0)</f>
        <v>-0.01923017692</v>
      </c>
      <c r="Z977" s="160">
        <f>IF(and($U$902&gt;0,Model!AB$1&lt;='Assumptions (Solar)'!$V$13),PPMT('Assumptions (Solar)'!$V$10,Model!AB$1,'Assumptions (Solar)'!$V$13,'Assumptions (Solar)'!$V$8*Model!$U$902*('Assumptions (Solar)'!$S$20*'Assumptions (Solar)'!$S$2+'Assumptions (Solar)'!$S$21*'Assumptions (Solar)'!$S$3)/10^9),0)</f>
        <v>-0.02076859108</v>
      </c>
      <c r="AA977" s="160">
        <f>IF(and($U$902&gt;0,Model!AC$1&lt;='Assumptions (Solar)'!$V$13),PPMT('Assumptions (Solar)'!$V$10,Model!AC$1,'Assumptions (Solar)'!$V$13,'Assumptions (Solar)'!$V$8*Model!$U$902*('Assumptions (Solar)'!$S$20*'Assumptions (Solar)'!$S$2+'Assumptions (Solar)'!$S$21*'Assumptions (Solar)'!$S$3)/10^9),0)</f>
        <v>-0.02243007836</v>
      </c>
      <c r="AB977" s="160">
        <f>IF(and($U$902&gt;0,Model!AD$1&lt;='Assumptions (Solar)'!$V$13),PPMT('Assumptions (Solar)'!$V$10,Model!AD$1,'Assumptions (Solar)'!$V$13,'Assumptions (Solar)'!$V$8*Model!$U$902*('Assumptions (Solar)'!$S$20*'Assumptions (Solar)'!$S$2+'Assumptions (Solar)'!$S$21*'Assumptions (Solar)'!$S$3)/10^9),0)</f>
        <v>-0.02422448463</v>
      </c>
      <c r="AC977" s="160">
        <f>IF(and($U$902&gt;0,Model!AE$1&lt;='Assumptions (Solar)'!$V$13),PPMT('Assumptions (Solar)'!$V$10,Model!AE$1,'Assumptions (Solar)'!$V$13,'Assumptions (Solar)'!$V$8*Model!$U$902*('Assumptions (Solar)'!$S$20*'Assumptions (Solar)'!$S$2+'Assumptions (Solar)'!$S$21*'Assumptions (Solar)'!$S$3)/10^9),0)</f>
        <v>-0.0261624434</v>
      </c>
      <c r="AD977" s="160">
        <f>IF(and($U$902&gt;0,Model!AF$1&lt;='Assumptions (Solar)'!$V$13),PPMT('Assumptions (Solar)'!$V$10,Model!AF$1,'Assumptions (Solar)'!$V$13,'Assumptions (Solar)'!$V$8*Model!$U$902*('Assumptions (Solar)'!$S$20*'Assumptions (Solar)'!$S$2+'Assumptions (Solar)'!$S$21*'Assumptions (Solar)'!$S$3)/10^9),0)</f>
        <v>-0.02825543887</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-0.008137392629</v>
      </c>
      <c r="Y980" s="160">
        <f>IF(and($X$902&gt;0,Model!X$1&lt;='Assumptions (Solar)'!$V$13),PPMT('Assumptions (Solar)'!$V$10,Model!X$1,'Assumptions (Solar)'!$V$13,'Assumptions (Solar)'!$V$8*Model!$X$902*('Assumptions (Solar)'!$V$20*'Assumptions (Solar)'!$V$2+'Assumptions (Solar)'!$V$21*'Assumptions (Solar)'!$V$3)/10^9),0)</f>
        <v>-0.00878838404</v>
      </c>
      <c r="Z980" s="160">
        <f>IF(and($X$902&gt;0,Model!Y$1&lt;='Assumptions (Solar)'!$V$13),PPMT('Assumptions (Solar)'!$V$10,Model!Y$1,'Assumptions (Solar)'!$V$13,'Assumptions (Solar)'!$V$8*Model!$X$902*('Assumptions (Solar)'!$V$20*'Assumptions (Solar)'!$V$2+'Assumptions (Solar)'!$V$21*'Assumptions (Solar)'!$V$3)/10^9),0)</f>
        <v>-0.009491454763</v>
      </c>
      <c r="AA980" s="160">
        <f>IF(and($X$902&gt;0,Model!Z$1&lt;='Assumptions (Solar)'!$V$13),PPMT('Assumptions (Solar)'!$V$10,Model!Z$1,'Assumptions (Solar)'!$V$13,'Assumptions (Solar)'!$V$8*Model!$X$902*('Assumptions (Solar)'!$V$20*'Assumptions (Solar)'!$V$2+'Assumptions (Solar)'!$V$21*'Assumptions (Solar)'!$V$3)/10^9),0)</f>
        <v>-0.01025077114</v>
      </c>
      <c r="AB980" s="160">
        <f>IF(and($X$902&gt;0,Model!AA$1&lt;='Assumptions (Solar)'!$V$13),PPMT('Assumptions (Solar)'!$V$10,Model!AA$1,'Assumptions (Solar)'!$V$13,'Assumptions (Solar)'!$V$8*Model!$X$902*('Assumptions (Solar)'!$V$20*'Assumptions (Solar)'!$V$2+'Assumptions (Solar)'!$V$21*'Assumptions (Solar)'!$V$3)/10^9),0)</f>
        <v>-0.01107083284</v>
      </c>
      <c r="AC980" s="160">
        <f>IF(and($X$902&gt;0,Model!AB$1&lt;='Assumptions (Solar)'!$V$13),PPMT('Assumptions (Solar)'!$V$10,Model!AB$1,'Assumptions (Solar)'!$V$13,'Assumptions (Solar)'!$V$8*Model!$X$902*('Assumptions (Solar)'!$V$20*'Assumptions (Solar)'!$V$2+'Assumptions (Solar)'!$V$21*'Assumptions (Solar)'!$V$3)/10^9),0)</f>
        <v>-0.01195649946</v>
      </c>
      <c r="AD980" s="160">
        <f>IF(and($X$902&gt;0,Model!AC$1&lt;='Assumptions (Solar)'!$V$13),PPMT('Assumptions (Solar)'!$V$10,Model!AC$1,'Assumptions (Solar)'!$V$13,'Assumptions (Solar)'!$V$8*Model!$X$902*('Assumptions (Solar)'!$V$20*'Assumptions (Solar)'!$V$2+'Assumptions (Solar)'!$V$21*'Assumptions (Solar)'!$V$3)/10^9),0)</f>
        <v>-0.01291301942</v>
      </c>
      <c r="AE980" s="160">
        <f>IF(and($X$902&gt;0,Model!AD$1&lt;='Assumptions (Solar)'!$V$13),PPMT('Assumptions (Solar)'!$V$10,Model!AD$1,'Assumptions (Solar)'!$V$13,'Assumptions (Solar)'!$V$8*Model!$X$902*('Assumptions (Solar)'!$V$20*'Assumptions (Solar)'!$V$2+'Assumptions (Solar)'!$V$21*'Assumptions (Solar)'!$V$3)/10^9),0)</f>
        <v>-0.01394606097</v>
      </c>
      <c r="AF980" s="160">
        <f>IF(and($X$902&gt;0,Model!AE$1&lt;='Assumptions (Solar)'!$V$13),PPMT('Assumptions (Solar)'!$V$10,Model!AE$1,'Assumptions (Solar)'!$V$13,'Assumptions (Solar)'!$V$8*Model!$X$902*('Assumptions (Solar)'!$V$20*'Assumptions (Solar)'!$V$2+'Assumptions (Solar)'!$V$21*'Assumptions (Solar)'!$V$3)/10^9),0)</f>
        <v>-0.01506174585</v>
      </c>
      <c r="AG980" s="160">
        <f>IF(and($X$902&gt;0,Model!AF$1&lt;='Assumptions (Solar)'!$V$13),PPMT('Assumptions (Solar)'!$V$10,Model!AF$1,'Assumptions (Solar)'!$V$13,'Assumptions (Solar)'!$V$8*Model!$X$902*('Assumptions (Solar)'!$V$20*'Assumptions (Solar)'!$V$2+'Assumptions (Solar)'!$V$21*'Assumptions (Solar)'!$V$3)/10^9),0)</f>
        <v>-0.01626668552</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-0.005684753401</v>
      </c>
      <c r="Z981" s="160">
        <f>IF(and($Y$902&gt;0,Model!X$1&lt;='Assumptions (Solar)'!$V$13),PPMT('Assumptions (Solar)'!$V$10,Model!X$1,'Assumptions (Solar)'!$V$13,'Assumptions (Solar)'!$V$8*Model!$Y$902*('Assumptions (Solar)'!$W$20*'Assumptions (Solar)'!$W$2+'Assumptions (Solar)'!$W$21*'Assumptions (Solar)'!$W$3)/10^9),0)</f>
        <v>-0.006139533673</v>
      </c>
      <c r="AA981" s="160">
        <f>IF(and($Y$902&gt;0,Model!Y$1&lt;='Assumptions (Solar)'!$V$13),PPMT('Assumptions (Solar)'!$V$10,Model!Y$1,'Assumptions (Solar)'!$V$13,'Assumptions (Solar)'!$V$8*Model!$Y$902*('Assumptions (Solar)'!$W$20*'Assumptions (Solar)'!$W$2+'Assumptions (Solar)'!$W$21*'Assumptions (Solar)'!$W$3)/10^9),0)</f>
        <v>-0.006630696367</v>
      </c>
      <c r="AB981" s="160">
        <f>IF(and($Y$902&gt;0,Model!Z$1&lt;='Assumptions (Solar)'!$V$13),PPMT('Assumptions (Solar)'!$V$10,Model!Z$1,'Assumptions (Solar)'!$V$13,'Assumptions (Solar)'!$V$8*Model!$Y$902*('Assumptions (Solar)'!$W$20*'Assumptions (Solar)'!$W$2+'Assumptions (Solar)'!$W$21*'Assumptions (Solar)'!$W$3)/10^9),0)</f>
        <v>-0.007161152077</v>
      </c>
      <c r="AC981" s="160">
        <f>IF(and($Y$902&gt;0,Model!AA$1&lt;='Assumptions (Solar)'!$V$13),PPMT('Assumptions (Solar)'!$V$10,Model!AA$1,'Assumptions (Solar)'!$V$13,'Assumptions (Solar)'!$V$8*Model!$Y$902*('Assumptions (Solar)'!$W$20*'Assumptions (Solar)'!$W$2+'Assumptions (Solar)'!$W$21*'Assumptions (Solar)'!$W$3)/10^9),0)</f>
        <v>-0.007734044243</v>
      </c>
      <c r="AD981" s="160">
        <f>IF(and($Y$902&gt;0,Model!AB$1&lt;='Assumptions (Solar)'!$V$13),PPMT('Assumptions (Solar)'!$V$10,Model!AB$1,'Assumptions (Solar)'!$V$13,'Assumptions (Solar)'!$V$8*Model!$Y$902*('Assumptions (Solar)'!$W$20*'Assumptions (Solar)'!$W$2+'Assumptions (Solar)'!$W$21*'Assumptions (Solar)'!$W$3)/10^9),0)</f>
        <v>-0.008352767782</v>
      </c>
      <c r="AE981" s="160">
        <f>IF(and($Y$902&gt;0,Model!AC$1&lt;='Assumptions (Solar)'!$V$13),PPMT('Assumptions (Solar)'!$V$10,Model!AC$1,'Assumptions (Solar)'!$V$13,'Assumptions (Solar)'!$V$8*Model!$Y$902*('Assumptions (Solar)'!$W$20*'Assumptions (Solar)'!$W$2+'Assumptions (Solar)'!$W$21*'Assumptions (Solar)'!$W$3)/10^9),0)</f>
        <v>-0.009020989205</v>
      </c>
      <c r="AF981" s="160">
        <f>IF(and($Y$902&gt;0,Model!AD$1&lt;='Assumptions (Solar)'!$V$13),PPMT('Assumptions (Solar)'!$V$10,Model!AD$1,'Assumptions (Solar)'!$V$13,'Assumptions (Solar)'!$V$8*Model!$Y$902*('Assumptions (Solar)'!$W$20*'Assumptions (Solar)'!$W$2+'Assumptions (Solar)'!$W$21*'Assumptions (Solar)'!$W$3)/10^9),0)</f>
        <v>-0.009742668341</v>
      </c>
      <c r="AG981" s="160">
        <f>IF(and($Y$902&gt;0,Model!AE$1&lt;='Assumptions (Solar)'!$V$13),PPMT('Assumptions (Solar)'!$V$10,Model!AE$1,'Assumptions (Solar)'!$V$13,'Assumptions (Solar)'!$V$8*Model!$Y$902*('Assumptions (Solar)'!$W$20*'Assumptions (Solar)'!$W$2+'Assumptions (Solar)'!$W$21*'Assumptions (Solar)'!$W$3)/10^9),0)</f>
        <v>-0.01052208181</v>
      </c>
      <c r="AH981" s="160">
        <f>IF(and($Y$902&gt;0,Model!AF$1&lt;='Assumptions (Solar)'!$V$13),PPMT('Assumptions (Solar)'!$V$10,Model!AF$1,'Assumptions (Solar)'!$V$13,'Assumptions (Solar)'!$V$8*Model!$Y$902*('Assumptions (Solar)'!$W$20*'Assumptions (Solar)'!$W$2+'Assumptions (Solar)'!$W$21*'Assumptions (Solar)'!$W$3)/10^9),0)</f>
        <v>-0.01136384835</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-0.005564186935</v>
      </c>
      <c r="AA982" s="160">
        <f>IF(and($Z$902&gt;0,Model!X$1&lt;='Assumptions (Solar)'!$V$13),PPMT('Assumptions (Solar)'!$V$10,Model!X$1,'Assumptions (Solar)'!$V$13,'Assumptions (Solar)'!$V$8*Model!$Z$902*('Assumptions (Solar)'!$X$20*'Assumptions (Solar)'!$X$2+'Assumptions (Solar)'!$X$21*'Assumptions (Solar)'!$X$3)/10^9),0)</f>
        <v>-0.00600932189</v>
      </c>
      <c r="AB982" s="160">
        <f>IF(and($Z$902&gt;0,Model!Y$1&lt;='Assumptions (Solar)'!$V$13),PPMT('Assumptions (Solar)'!$V$10,Model!Y$1,'Assumptions (Solar)'!$V$13,'Assumptions (Solar)'!$V$8*Model!$Z$902*('Assumptions (Solar)'!$X$20*'Assumptions (Solar)'!$X$2+'Assumptions (Solar)'!$X$21*'Assumptions (Solar)'!$X$3)/10^9),0)</f>
        <v>-0.006490067641</v>
      </c>
      <c r="AC982" s="160">
        <f>IF(and($Z$902&gt;0,Model!Z$1&lt;='Assumptions (Solar)'!$V$13),PPMT('Assumptions (Solar)'!$V$10,Model!Z$1,'Assumptions (Solar)'!$V$13,'Assumptions (Solar)'!$V$8*Model!$Z$902*('Assumptions (Solar)'!$X$20*'Assumptions (Solar)'!$X$2+'Assumptions (Solar)'!$X$21*'Assumptions (Solar)'!$X$3)/10^9),0)</f>
        <v>-0.007009273052</v>
      </c>
      <c r="AD982" s="160">
        <f>IF(and($Z$902&gt;0,Model!AA$1&lt;='Assumptions (Solar)'!$V$13),PPMT('Assumptions (Solar)'!$V$10,Model!AA$1,'Assumptions (Solar)'!$V$13,'Assumptions (Solar)'!$V$8*Model!$Z$902*('Assumptions (Solar)'!$X$20*'Assumptions (Solar)'!$X$2+'Assumptions (Solar)'!$X$21*'Assumptions (Solar)'!$X$3)/10^9),0)</f>
        <v>-0.007570014897</v>
      </c>
      <c r="AE982" s="160">
        <f>IF(and($Z$902&gt;0,Model!AB$1&lt;='Assumptions (Solar)'!$V$13),PPMT('Assumptions (Solar)'!$V$10,Model!AB$1,'Assumptions (Solar)'!$V$13,'Assumptions (Solar)'!$V$8*Model!$Z$902*('Assumptions (Solar)'!$X$20*'Assumptions (Solar)'!$X$2+'Assumptions (Solar)'!$X$21*'Assumptions (Solar)'!$X$3)/10^9),0)</f>
        <v>-0.008175616088</v>
      </c>
      <c r="AF982" s="160">
        <f>IF(and($Z$902&gt;0,Model!AC$1&lt;='Assumptions (Solar)'!$V$13),PPMT('Assumptions (Solar)'!$V$10,Model!AC$1,'Assumptions (Solar)'!$V$13,'Assumptions (Solar)'!$V$8*Model!$Z$902*('Assumptions (Solar)'!$X$20*'Assumptions (Solar)'!$X$2+'Assumptions (Solar)'!$X$21*'Assumptions (Solar)'!$X$3)/10^9),0)</f>
        <v>-0.008829665375</v>
      </c>
      <c r="AG982" s="160">
        <f>IF(and($Z$902&gt;0,Model!AD$1&lt;='Assumptions (Solar)'!$V$13),PPMT('Assumptions (Solar)'!$V$10,Model!AD$1,'Assumptions (Solar)'!$V$13,'Assumptions (Solar)'!$V$8*Model!$Z$902*('Assumptions (Solar)'!$X$20*'Assumptions (Solar)'!$X$2+'Assumptions (Solar)'!$X$21*'Assumptions (Solar)'!$X$3)/10^9),0)</f>
        <v>-0.009536038605</v>
      </c>
      <c r="AH982" s="160">
        <f>IF(and($Z$902&gt;0,Model!AE$1&lt;='Assumptions (Solar)'!$V$13),PPMT('Assumptions (Solar)'!$V$10,Model!AE$1,'Assumptions (Solar)'!$V$13,'Assumptions (Solar)'!$V$8*Model!$Z$902*('Assumptions (Solar)'!$X$20*'Assumptions (Solar)'!$X$2+'Assumptions (Solar)'!$X$21*'Assumptions (Solar)'!$X$3)/10^9),0)</f>
        <v>-0.01029892169</v>
      </c>
      <c r="AI982" s="160">
        <f>IF(and($Z$902&gt;0,Model!AF$1&lt;='Assumptions (Solar)'!$V$13),PPMT('Assumptions (Solar)'!$V$10,Model!AF$1,'Assumptions (Solar)'!$V$13,'Assumptions (Solar)'!$V$8*Model!$Z$902*('Assumptions (Solar)'!$X$20*'Assumptions (Solar)'!$X$2+'Assumptions (Solar)'!$X$21*'Assumptions (Solar)'!$X$3)/10^9),0)</f>
        <v>-0.01112283543</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-0.005436752595</v>
      </c>
      <c r="AB983" s="160">
        <f>IF(and($AA$902&gt;0,Model!X$1&lt;='Assumptions (Solar)'!$V$13),PPMT('Assumptions (Solar)'!$V$10,Model!X$1,'Assumptions (Solar)'!$V$13,'Assumptions (Solar)'!$V$8*Model!$AA$902*('Assumptions (Solar)'!$Y$20*'Assumptions (Solar)'!$Y$2+'Assumptions (Solar)'!$Y$21*'Assumptions (Solar)'!$Y$3)/10^9),0)</f>
        <v>-0.005871692803</v>
      </c>
      <c r="AC983" s="160">
        <f>IF(and($AA$902&gt;0,Model!Y$1&lt;='Assumptions (Solar)'!$V$13),PPMT('Assumptions (Solar)'!$V$10,Model!Y$1,'Assumptions (Solar)'!$V$13,'Assumptions (Solar)'!$V$8*Model!$AA$902*('Assumptions (Solar)'!$Y$20*'Assumptions (Solar)'!$Y$2+'Assumptions (Solar)'!$Y$21*'Assumptions (Solar)'!$Y$3)/10^9),0)</f>
        <v>-0.006341428227</v>
      </c>
      <c r="AD983" s="160">
        <f>IF(and($AA$902&gt;0,Model!Z$1&lt;='Assumptions (Solar)'!$V$13),PPMT('Assumptions (Solar)'!$V$10,Model!Z$1,'Assumptions (Solar)'!$V$13,'Assumptions (Solar)'!$V$8*Model!$AA$902*('Assumptions (Solar)'!$Y$20*'Assumptions (Solar)'!$Y$2+'Assumptions (Solar)'!$Y$21*'Assumptions (Solar)'!$Y$3)/10^9),0)</f>
        <v>-0.006848742485</v>
      </c>
      <c r="AE983" s="160">
        <f>IF(and($AA$902&gt;0,Model!AA$1&lt;='Assumptions (Solar)'!$V$13),PPMT('Assumptions (Solar)'!$V$10,Model!AA$1,'Assumptions (Solar)'!$V$13,'Assumptions (Solar)'!$V$8*Model!$AA$902*('Assumptions (Solar)'!$Y$20*'Assumptions (Solar)'!$Y$2+'Assumptions (Solar)'!$Y$21*'Assumptions (Solar)'!$Y$3)/10^9),0)</f>
        <v>-0.007396641884</v>
      </c>
      <c r="AF983" s="160">
        <f>IF(and($AA$902&gt;0,Model!AB$1&lt;='Assumptions (Solar)'!$V$13),PPMT('Assumptions (Solar)'!$V$10,Model!AB$1,'Assumptions (Solar)'!$V$13,'Assumptions (Solar)'!$V$8*Model!$AA$902*('Assumptions (Solar)'!$Y$20*'Assumptions (Solar)'!$Y$2+'Assumptions (Solar)'!$Y$21*'Assumptions (Solar)'!$Y$3)/10^9),0)</f>
        <v>-0.007988373235</v>
      </c>
      <c r="AG983" s="160">
        <f>IF(and($AA$902&gt;0,Model!AC$1&lt;='Assumptions (Solar)'!$V$13),PPMT('Assumptions (Solar)'!$V$10,Model!AC$1,'Assumptions (Solar)'!$V$13,'Assumptions (Solar)'!$V$8*Model!$AA$902*('Assumptions (Solar)'!$Y$20*'Assumptions (Solar)'!$Y$2+'Assumptions (Solar)'!$Y$21*'Assumptions (Solar)'!$Y$3)/10^9),0)</f>
        <v>-0.008627443093</v>
      </c>
      <c r="AH983" s="160">
        <f>IF(and($AA$902&gt;0,Model!AD$1&lt;='Assumptions (Solar)'!$V$13),PPMT('Assumptions (Solar)'!$V$10,Model!AD$1,'Assumptions (Solar)'!$V$13,'Assumptions (Solar)'!$V$8*Model!$AA$902*('Assumptions (Solar)'!$Y$20*'Assumptions (Solar)'!$Y$2+'Assumptions (Solar)'!$Y$21*'Assumptions (Solar)'!$Y$3)/10^9),0)</f>
        <v>-0.009317638541</v>
      </c>
      <c r="AI983" s="160">
        <f>IF(and($AA$902&gt;0,Model!AE$1&lt;='Assumptions (Solar)'!$V$13),PPMT('Assumptions (Solar)'!$V$10,Model!AE$1,'Assumptions (Solar)'!$V$13,'Assumptions (Solar)'!$V$8*Model!$AA$902*('Assumptions (Solar)'!$Y$20*'Assumptions (Solar)'!$Y$2+'Assumptions (Solar)'!$Y$21*'Assumptions (Solar)'!$Y$3)/10^9),0)</f>
        <v>-0.01006304962</v>
      </c>
      <c r="AJ983" s="160">
        <f>IF(and($AA$902&gt;0,Model!AF$1&lt;='Assumptions (Solar)'!$V$13),PPMT('Assumptions (Solar)'!$V$10,Model!AF$1,'Assumptions (Solar)'!$V$13,'Assumptions (Solar)'!$V$8*Model!$AA$902*('Assumptions (Solar)'!$Y$20*'Assumptions (Solar)'!$Y$2+'Assumptions (Solar)'!$Y$21*'Assumptions (Solar)'!$Y$3)/10^9),0)</f>
        <v>-0.01086809359</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-0.005306855025</v>
      </c>
      <c r="AC984" s="160">
        <f>IF(and($AB$902&gt;0,Model!X$1&lt;='Assumptions (Solar)'!$V$13),PPMT('Assumptions (Solar)'!$V$10,Model!X$1,'Assumptions (Solar)'!$V$13,'Assumptions (Solar)'!$V$8*Model!$AB$902*('Assumptions (Solar)'!$Z$20*'Assumptions (Solar)'!$Z$2+'Assumptions (Solar)'!$Z$21*'Assumptions (Solar)'!$Z$3)/10^9),0)</f>
        <v>-0.005731403427</v>
      </c>
      <c r="AD984" s="160">
        <f>IF(and($AB$902&gt;0,Model!Y$1&lt;='Assumptions (Solar)'!$V$13),PPMT('Assumptions (Solar)'!$V$10,Model!Y$1,'Assumptions (Solar)'!$V$13,'Assumptions (Solar)'!$V$8*Model!$AB$902*('Assumptions (Solar)'!$Z$20*'Assumptions (Solar)'!$Z$2+'Assumptions (Solar)'!$Z$21*'Assumptions (Solar)'!$Z$3)/10^9),0)</f>
        <v>-0.006189915701</v>
      </c>
      <c r="AE984" s="160">
        <f>IF(and($AB$902&gt;0,Model!Z$1&lt;='Assumptions (Solar)'!$V$13),PPMT('Assumptions (Solar)'!$V$10,Model!Z$1,'Assumptions (Solar)'!$V$13,'Assumptions (Solar)'!$V$8*Model!$AB$902*('Assumptions (Solar)'!$Z$20*'Assumptions (Solar)'!$Z$2+'Assumptions (Solar)'!$Z$21*'Assumptions (Solar)'!$Z$3)/10^9),0)</f>
        <v>-0.006685108957</v>
      </c>
      <c r="AF984" s="160">
        <f>IF(and($AB$902&gt;0,Model!AA$1&lt;='Assumptions (Solar)'!$V$13),PPMT('Assumptions (Solar)'!$V$10,Model!AA$1,'Assumptions (Solar)'!$V$13,'Assumptions (Solar)'!$V$8*Model!$AB$902*('Assumptions (Solar)'!$Z$20*'Assumptions (Solar)'!$Z$2+'Assumptions (Solar)'!$Z$21*'Assumptions (Solar)'!$Z$3)/10^9),0)</f>
        <v>-0.007219917673</v>
      </c>
      <c r="AG984" s="160">
        <f>IF(and($AB$902&gt;0,Model!AB$1&lt;='Assumptions (Solar)'!$V$13),PPMT('Assumptions (Solar)'!$V$10,Model!AB$1,'Assumptions (Solar)'!$V$13,'Assumptions (Solar)'!$V$8*Model!$AB$902*('Assumptions (Solar)'!$Z$20*'Assumptions (Solar)'!$Z$2+'Assumptions (Solar)'!$Z$21*'Assumptions (Solar)'!$Z$3)/10^9),0)</f>
        <v>-0.007797511087</v>
      </c>
      <c r="AH984" s="160">
        <f>IF(and($AB$902&gt;0,Model!AC$1&lt;='Assumptions (Solar)'!$V$13),PPMT('Assumptions (Solar)'!$V$10,Model!AC$1,'Assumptions (Solar)'!$V$13,'Assumptions (Solar)'!$V$8*Model!$AB$902*('Assumptions (Solar)'!$Z$20*'Assumptions (Solar)'!$Z$2+'Assumptions (Solar)'!$Z$21*'Assumptions (Solar)'!$Z$3)/10^9),0)</f>
        <v>-0.008421311974</v>
      </c>
      <c r="AI984" s="160">
        <f>IF(and($AB$902&gt;0,Model!AD$1&lt;='Assumptions (Solar)'!$V$13),PPMT('Assumptions (Solar)'!$V$10,Model!AD$1,'Assumptions (Solar)'!$V$13,'Assumptions (Solar)'!$V$8*Model!$AB$902*('Assumptions (Solar)'!$Z$20*'Assumptions (Solar)'!$Z$2+'Assumptions (Solar)'!$Z$21*'Assumptions (Solar)'!$Z$3)/10^9),0)</f>
        <v>-0.009095016932</v>
      </c>
      <c r="AJ984" s="160">
        <f>IF(and($AB$902&gt;0,Model!AE$1&lt;='Assumptions (Solar)'!$V$13),PPMT('Assumptions (Solar)'!$V$10,Model!AE$1,'Assumptions (Solar)'!$V$13,'Assumptions (Solar)'!$V$8*Model!$AB$902*('Assumptions (Solar)'!$Z$20*'Assumptions (Solar)'!$Z$2+'Assumptions (Solar)'!$Z$21*'Assumptions (Solar)'!$Z$3)/10^9),0)</f>
        <v>-0.009822618287</v>
      </c>
      <c r="AK984" s="160">
        <f>IF(and($AB$902&gt;0,Model!AF$1&lt;='Assumptions (Solar)'!$V$13),PPMT('Assumptions (Solar)'!$V$10,Model!AF$1,'Assumptions (Solar)'!$V$13,'Assumptions (Solar)'!$V$8*Model!$AB$902*('Assumptions (Solar)'!$Z$20*'Assumptions (Solar)'!$Z$2+'Assumptions (Solar)'!$Z$21*'Assumptions (Solar)'!$Z$3)/10^9),0)</f>
        <v>-0.01060842775</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-0.0051651029</v>
      </c>
      <c r="AD985" s="160">
        <f>IF(and($AC$902&gt;0,Model!X$1&lt;='Assumptions (Solar)'!$V$13),PPMT('Assumptions (Solar)'!$V$10,Model!X$1,'Assumptions (Solar)'!$V$13,'Assumptions (Solar)'!$V$8*Model!$AC$902*('Assumptions (Solar)'!$AA$20*'Assumptions (Solar)'!$AA$2+'Assumptions (Solar)'!$AA$21*'Assumptions (Solar)'!$AA$3)/10^9),0)</f>
        <v>-0.005578311132</v>
      </c>
      <c r="AE985" s="160">
        <f>IF(and($AC$902&gt;0,Model!Y$1&lt;='Assumptions (Solar)'!$V$13),PPMT('Assumptions (Solar)'!$V$10,Model!Y$1,'Assumptions (Solar)'!$V$13,'Assumptions (Solar)'!$V$8*Model!$AC$902*('Assumptions (Solar)'!$AA$20*'Assumptions (Solar)'!$AA$2+'Assumptions (Solar)'!$AA$21*'Assumptions (Solar)'!$AA$3)/10^9),0)</f>
        <v>-0.006024576022</v>
      </c>
      <c r="AF985" s="160">
        <f>IF(and($AC$902&gt;0,Model!Z$1&lt;='Assumptions (Solar)'!$V$13),PPMT('Assumptions (Solar)'!$V$10,Model!Z$1,'Assumptions (Solar)'!$V$13,'Assumptions (Solar)'!$V$8*Model!$AC$902*('Assumptions (Solar)'!$AA$20*'Assumptions (Solar)'!$AA$2+'Assumptions (Solar)'!$AA$21*'Assumptions (Solar)'!$AA$3)/10^9),0)</f>
        <v>-0.006506542104</v>
      </c>
      <c r="AG985" s="160">
        <f>IF(and($AC$902&gt;0,Model!AA$1&lt;='Assumptions (Solar)'!$V$13),PPMT('Assumptions (Solar)'!$V$10,Model!AA$1,'Assumptions (Solar)'!$V$13,'Assumptions (Solar)'!$V$8*Model!$AC$902*('Assumptions (Solar)'!$AA$20*'Assumptions (Solar)'!$AA$2+'Assumptions (Solar)'!$AA$21*'Assumptions (Solar)'!$AA$3)/10^9),0)</f>
        <v>-0.007027065472</v>
      </c>
      <c r="AH985" s="160">
        <f>IF(and($AC$902&gt;0,Model!AB$1&lt;='Assumptions (Solar)'!$V$13),PPMT('Assumptions (Solar)'!$V$10,Model!AB$1,'Assumptions (Solar)'!$V$13,'Assumptions (Solar)'!$V$8*Model!$AC$902*('Assumptions (Solar)'!$AA$20*'Assumptions (Solar)'!$AA$2+'Assumptions (Solar)'!$AA$21*'Assumptions (Solar)'!$AA$3)/10^9),0)</f>
        <v>-0.00758923071</v>
      </c>
      <c r="AI985" s="160">
        <f>IF(and($AC$902&gt;0,Model!AC$1&lt;='Assumptions (Solar)'!$V$13),PPMT('Assumptions (Solar)'!$V$10,Model!AC$1,'Assumptions (Solar)'!$V$13,'Assumptions (Solar)'!$V$8*Model!$AC$902*('Assumptions (Solar)'!$AA$20*'Assumptions (Solar)'!$AA$2+'Assumptions (Solar)'!$AA$21*'Assumptions (Solar)'!$AA$3)/10^9),0)</f>
        <v>-0.008196369167</v>
      </c>
      <c r="AJ985" s="160">
        <f>IF(and($AC$902&gt;0,Model!AD$1&lt;='Assumptions (Solar)'!$V$13),PPMT('Assumptions (Solar)'!$V$10,Model!AD$1,'Assumptions (Solar)'!$V$13,'Assumptions (Solar)'!$V$8*Model!$AC$902*('Assumptions (Solar)'!$AA$20*'Assumptions (Solar)'!$AA$2+'Assumptions (Solar)'!$AA$21*'Assumptions (Solar)'!$AA$3)/10^9),0)</f>
        <v>-0.0088520787</v>
      </c>
      <c r="AK985" s="160">
        <f>IF(and($AC$902&gt;0,Model!AE$1&lt;='Assumptions (Solar)'!$V$13),PPMT('Assumptions (Solar)'!$V$10,Model!AE$1,'Assumptions (Solar)'!$V$13,'Assumptions (Solar)'!$V$8*Model!$AC$902*('Assumptions (Solar)'!$AA$20*'Assumptions (Solar)'!$AA$2+'Assumptions (Solar)'!$AA$21*'Assumptions (Solar)'!$AA$3)/10^9),0)</f>
        <v>-0.009560244996</v>
      </c>
      <c r="AL985" s="160">
        <f>IF(and($AC$902&gt;0,Model!AF$1&lt;='Assumptions (Solar)'!$V$13),PPMT('Assumptions (Solar)'!$V$10,Model!AF$1,'Assumptions (Solar)'!$V$13,'Assumptions (Solar)'!$V$8*Model!$AC$902*('Assumptions (Solar)'!$AA$20*'Assumptions (Solar)'!$AA$2+'Assumptions (Solar)'!$AA$21*'Assumptions (Solar)'!$AA$3)/10^9),0)</f>
        <v>-0.0103250646</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-0.005212436206</v>
      </c>
      <c r="AE986" s="160">
        <f>IF(and($AD$902&gt;0,Model!X$1&lt;='Assumptions (Solar)'!$V$13),PPMT('Assumptions (Solar)'!$V$10,Model!X$1,'Assumptions (Solar)'!$V$13,'Assumptions (Solar)'!$V$8*Model!$AD$902*('Assumptions (Solar)'!$AB$20*'Assumptions (Solar)'!$AB$2+'Assumptions (Solar)'!$AB$21*'Assumptions (Solar)'!$AB$3)/10^9),0)</f>
        <v>-0.005629431103</v>
      </c>
      <c r="AF986" s="160">
        <f>IF(and($AD$902&gt;0,Model!Y$1&lt;='Assumptions (Solar)'!$V$13),PPMT('Assumptions (Solar)'!$V$10,Model!Y$1,'Assumptions (Solar)'!$V$13,'Assumptions (Solar)'!$V$8*Model!$AD$902*('Assumptions (Solar)'!$AB$20*'Assumptions (Solar)'!$AB$2+'Assumptions (Solar)'!$AB$21*'Assumptions (Solar)'!$AB$3)/10^9),0)</f>
        <v>-0.006079785591</v>
      </c>
      <c r="AG986" s="160">
        <f>IF(and($AD$902&gt;0,Model!Z$1&lt;='Assumptions (Solar)'!$V$13),PPMT('Assumptions (Solar)'!$V$10,Model!Z$1,'Assumptions (Solar)'!$V$13,'Assumptions (Solar)'!$V$8*Model!$AD$902*('Assumptions (Solar)'!$AB$20*'Assumptions (Solar)'!$AB$2+'Assumptions (Solar)'!$AB$21*'Assumptions (Solar)'!$AB$3)/10^9),0)</f>
        <v>-0.006566168439</v>
      </c>
      <c r="AH986" s="160">
        <f>IF(and($AD$902&gt;0,Model!AA$1&lt;='Assumptions (Solar)'!$V$13),PPMT('Assumptions (Solar)'!$V$10,Model!AA$1,'Assumptions (Solar)'!$V$13,'Assumptions (Solar)'!$V$8*Model!$AD$902*('Assumptions (Solar)'!$AB$20*'Assumptions (Solar)'!$AB$2+'Assumptions (Solar)'!$AB$21*'Assumptions (Solar)'!$AB$3)/10^9),0)</f>
        <v>-0.007091461914</v>
      </c>
      <c r="AI986" s="160">
        <f>IF(and($AD$902&gt;0,Model!AB$1&lt;='Assumptions (Solar)'!$V$13),PPMT('Assumptions (Solar)'!$V$10,Model!AB$1,'Assumptions (Solar)'!$V$13,'Assumptions (Solar)'!$V$8*Model!$AD$902*('Assumptions (Solar)'!$AB$20*'Assumptions (Solar)'!$AB$2+'Assumptions (Solar)'!$AB$21*'Assumptions (Solar)'!$AB$3)/10^9),0)</f>
        <v>-0.007658778867</v>
      </c>
      <c r="AJ986" s="160">
        <f>IF(and($AD$902&gt;0,Model!AC$1&lt;='Assumptions (Solar)'!$V$13),PPMT('Assumptions (Solar)'!$V$10,Model!AC$1,'Assumptions (Solar)'!$V$13,'Assumptions (Solar)'!$V$8*Model!$AD$902*('Assumptions (Solar)'!$AB$20*'Assumptions (Solar)'!$AB$2+'Assumptions (Solar)'!$AB$21*'Assumptions (Solar)'!$AB$3)/10^9),0)</f>
        <v>-0.008271481176</v>
      </c>
      <c r="AK986" s="160">
        <f>IF(and($AD$902&gt;0,Model!AD$1&lt;='Assumptions (Solar)'!$V$13),PPMT('Assumptions (Solar)'!$V$10,Model!AD$1,'Assumptions (Solar)'!$V$13,'Assumptions (Solar)'!$V$8*Model!$AD$902*('Assumptions (Solar)'!$AB$20*'Assumptions (Solar)'!$AB$2+'Assumptions (Solar)'!$AB$21*'Assumptions (Solar)'!$AB$3)/10^9),0)</f>
        <v>-0.00893319967</v>
      </c>
      <c r="AL986" s="160">
        <f>IF(and($AD$902&gt;0,Model!AE$1&lt;='Assumptions (Solar)'!$V$13),PPMT('Assumptions (Solar)'!$V$10,Model!AE$1,'Assumptions (Solar)'!$V$13,'Assumptions (Solar)'!$V$8*Model!$AD$902*('Assumptions (Solar)'!$AB$20*'Assumptions (Solar)'!$AB$2+'Assumptions (Solar)'!$AB$21*'Assumptions (Solar)'!$AB$3)/10^9),0)</f>
        <v>-0.009647855644</v>
      </c>
      <c r="AM986" s="160">
        <f>IF(and($AD$902&gt;0,Model!AF$1&lt;='Assumptions (Solar)'!$V$13),PPMT('Assumptions (Solar)'!$V$10,Model!AF$1,'Assumptions (Solar)'!$V$13,'Assumptions (Solar)'!$V$8*Model!$AD$902*('Assumptions (Solar)'!$AB$20*'Assumptions (Solar)'!$AB$2+'Assumptions (Solar)'!$AB$21*'Assumptions (Solar)'!$AB$3)/10^9),0)</f>
        <v>-0.0104196841</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-0.004966277116</v>
      </c>
      <c r="AF987" s="160">
        <f>IF(and($AE$902&gt;0,Model!X$1&lt;='Assumptions (Solar)'!$V$13),PPMT('Assumptions (Solar)'!$V$10,Model!X$1,'Assumptions (Solar)'!$V$13,'Assumptions (Solar)'!$V$8*Model!$AE$902*('Assumptions (Solar)'!$AC$20*'Assumptions (Solar)'!$AC$2+'Assumptions (Solar)'!$AC$21*'Assumptions (Solar)'!$AC$3)/10^9),0)</f>
        <v>-0.005363579286</v>
      </c>
      <c r="AG987" s="160">
        <f>IF(and($AE$902&gt;0,Model!Y$1&lt;='Assumptions (Solar)'!$V$13),PPMT('Assumptions (Solar)'!$V$10,Model!Y$1,'Assumptions (Solar)'!$V$13,'Assumptions (Solar)'!$V$8*Model!$AE$902*('Assumptions (Solar)'!$AC$20*'Assumptions (Solar)'!$AC$2+'Assumptions (Solar)'!$AC$21*'Assumptions (Solar)'!$AC$3)/10^9),0)</f>
        <v>-0.005792665629</v>
      </c>
      <c r="AH987" s="160">
        <f>IF(and($AE$902&gt;0,Model!Z$1&lt;='Assumptions (Solar)'!$V$13),PPMT('Assumptions (Solar)'!$V$10,Model!Z$1,'Assumptions (Solar)'!$V$13,'Assumptions (Solar)'!$V$8*Model!$AE$902*('Assumptions (Solar)'!$AC$20*'Assumptions (Solar)'!$AC$2+'Assumptions (Solar)'!$AC$21*'Assumptions (Solar)'!$AC$3)/10^9),0)</f>
        <v>-0.006256078879</v>
      </c>
      <c r="AI987" s="160">
        <f>IF(and($AE$902&gt;0,Model!AA$1&lt;='Assumptions (Solar)'!$V$13),PPMT('Assumptions (Solar)'!$V$10,Model!AA$1,'Assumptions (Solar)'!$V$13,'Assumptions (Solar)'!$V$8*Model!$AE$902*('Assumptions (Solar)'!$AC$20*'Assumptions (Solar)'!$AC$2+'Assumptions (Solar)'!$AC$21*'Assumptions (Solar)'!$AC$3)/10^9),0)</f>
        <v>-0.006756565189</v>
      </c>
      <c r="AJ987" s="160">
        <f>IF(and($AE$902&gt;0,Model!AB$1&lt;='Assumptions (Solar)'!$V$13),PPMT('Assumptions (Solar)'!$V$10,Model!AB$1,'Assumptions (Solar)'!$V$13,'Assumptions (Solar)'!$V$8*Model!$AE$902*('Assumptions (Solar)'!$AC$20*'Assumptions (Solar)'!$AC$2+'Assumptions (Solar)'!$AC$21*'Assumptions (Solar)'!$AC$3)/10^9),0)</f>
        <v>-0.007297090404</v>
      </c>
      <c r="AK987" s="160">
        <f>IF(and($AE$902&gt;0,Model!AC$1&lt;='Assumptions (Solar)'!$V$13),PPMT('Assumptions (Solar)'!$V$10,Model!AC$1,'Assumptions (Solar)'!$V$13,'Assumptions (Solar)'!$V$8*Model!$AE$902*('Assumptions (Solar)'!$AC$20*'Assumptions (Solar)'!$AC$2+'Assumptions (Solar)'!$AC$21*'Assumptions (Solar)'!$AC$3)/10^9),0)</f>
        <v>-0.007880857637</v>
      </c>
      <c r="AL987" s="160">
        <f>IF(and($AE$902&gt;0,Model!AD$1&lt;='Assumptions (Solar)'!$V$13),PPMT('Assumptions (Solar)'!$V$10,Model!AD$1,'Assumptions (Solar)'!$V$13,'Assumptions (Solar)'!$V$8*Model!$AE$902*('Assumptions (Solar)'!$AC$20*'Assumptions (Solar)'!$AC$2+'Assumptions (Solar)'!$AC$21*'Assumptions (Solar)'!$AC$3)/10^9),0)</f>
        <v>-0.008511326248</v>
      </c>
      <c r="AM987" s="160">
        <f>IF(and($AE$902&gt;0,Model!AE$1&lt;='Assumptions (Solar)'!$V$13),PPMT('Assumptions (Solar)'!$V$10,Model!AE$1,'Assumptions (Solar)'!$V$13,'Assumptions (Solar)'!$V$8*Model!$AE$902*('Assumptions (Solar)'!$AC$20*'Assumptions (Solar)'!$AC$2+'Assumptions (Solar)'!$AC$21*'Assumptions (Solar)'!$AC$3)/10^9),0)</f>
        <v>-0.009192232347</v>
      </c>
      <c r="AN987" s="160">
        <f>IF(and($AE$902&gt;0,Model!AF$1&lt;='Assumptions (Solar)'!$V$13),PPMT('Assumptions (Solar)'!$V$10,Model!AF$1,'Assumptions (Solar)'!$V$13,'Assumptions (Solar)'!$V$8*Model!$AE$902*('Assumptions (Solar)'!$AC$20*'Assumptions (Solar)'!$AC$2+'Assumptions (Solar)'!$AC$21*'Assumptions (Solar)'!$AC$3)/10^9),0)</f>
        <v>-0.009927610935</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-0.004703294916</v>
      </c>
      <c r="AG988" s="160">
        <f>IF(and($AF$902&gt;0,Model!X$1&lt;='Assumptions (Solar)'!$V$13),PPMT('Assumptions (Solar)'!$V$10,Model!X$1,'Assumptions (Solar)'!$V$13,'Assumptions (Solar)'!$V$8*Model!$AF$902*('Assumptions (Solar)'!$AD$20*'Assumptions (Solar)'!$AD$2+'Assumptions (Solar)'!$AD$21*'Assumptions (Solar)'!$AD$3)/10^9),0)</f>
        <v>-0.005079558509</v>
      </c>
      <c r="AH988" s="160">
        <f>IF(and($AF$902&gt;0,Model!Y$1&lt;='Assumptions (Solar)'!$V$13),PPMT('Assumptions (Solar)'!$V$10,Model!Y$1,'Assumptions (Solar)'!$V$13,'Assumptions (Solar)'!$V$8*Model!$AF$902*('Assumptions (Solar)'!$AD$20*'Assumptions (Solar)'!$AD$2+'Assumptions (Solar)'!$AD$21*'Assumptions (Solar)'!$AD$3)/10^9),0)</f>
        <v>-0.005485923189</v>
      </c>
      <c r="AI988" s="160">
        <f>IF(and($AF$902&gt;0,Model!Z$1&lt;='Assumptions (Solar)'!$V$13),PPMT('Assumptions (Solar)'!$V$10,Model!Z$1,'Assumptions (Solar)'!$V$13,'Assumptions (Solar)'!$V$8*Model!$AF$902*('Assumptions (Solar)'!$AD$20*'Assumptions (Solar)'!$AD$2+'Assumptions (Solar)'!$AD$21*'Assumptions (Solar)'!$AD$3)/10^9),0)</f>
        <v>-0.005924797045</v>
      </c>
      <c r="AJ988" s="160">
        <f>IF(and($AF$902&gt;0,Model!AA$1&lt;='Assumptions (Solar)'!$V$13),PPMT('Assumptions (Solar)'!$V$10,Model!AA$1,'Assumptions (Solar)'!$V$13,'Assumptions (Solar)'!$V$8*Model!$AF$902*('Assumptions (Solar)'!$AD$20*'Assumptions (Solar)'!$AD$2+'Assumptions (Solar)'!$AD$21*'Assumptions (Solar)'!$AD$3)/10^9),0)</f>
        <v>-0.006398780808</v>
      </c>
      <c r="AK988" s="160">
        <f>IF(and($AF$902&gt;0,Model!AB$1&lt;='Assumptions (Solar)'!$V$13),PPMT('Assumptions (Solar)'!$V$10,Model!AB$1,'Assumptions (Solar)'!$V$13,'Assumptions (Solar)'!$V$8*Model!$AF$902*('Assumptions (Solar)'!$AD$20*'Assumptions (Solar)'!$AD$2+'Assumptions (Solar)'!$AD$21*'Assumptions (Solar)'!$AD$3)/10^9),0)</f>
        <v>-0.006910683273</v>
      </c>
      <c r="AL988" s="160">
        <f>IF(and($AF$902&gt;0,Model!AC$1&lt;='Assumptions (Solar)'!$V$13),PPMT('Assumptions (Solar)'!$V$10,Model!AC$1,'Assumptions (Solar)'!$V$13,'Assumptions (Solar)'!$V$8*Model!$AF$902*('Assumptions (Solar)'!$AD$20*'Assumptions (Solar)'!$AD$2+'Assumptions (Solar)'!$AD$21*'Assumptions (Solar)'!$AD$3)/10^9),0)</f>
        <v>-0.007463537935</v>
      </c>
      <c r="AM988" s="160">
        <f>IF(and($AF$902&gt;0,Model!AD$1&lt;='Assumptions (Solar)'!$V$13),PPMT('Assumptions (Solar)'!$V$10,Model!AD$1,'Assumptions (Solar)'!$V$13,'Assumptions (Solar)'!$V$8*Model!$AF$902*('Assumptions (Solar)'!$AD$20*'Assumptions (Solar)'!$AD$2+'Assumptions (Solar)'!$AD$21*'Assumptions (Solar)'!$AD$3)/10^9),0)</f>
        <v>-0.008060620969</v>
      </c>
      <c r="AN988" s="160">
        <f>IF(and($AF$902&gt;0,Model!AE$1&lt;='Assumptions (Solar)'!$V$13),PPMT('Assumptions (Solar)'!$V$10,Model!AE$1,'Assumptions (Solar)'!$V$13,'Assumptions (Solar)'!$V$8*Model!$AF$902*('Assumptions (Solar)'!$AD$20*'Assumptions (Solar)'!$AD$2+'Assumptions (Solar)'!$AD$21*'Assumptions (Solar)'!$AD$3)/10^9),0)</f>
        <v>-0.008705470647</v>
      </c>
      <c r="AO988" s="160">
        <f>IF(and($AF$902&gt;0,Model!AF$1&lt;='Assumptions (Solar)'!$V$13),PPMT('Assumptions (Solar)'!$V$10,Model!AF$1,'Assumptions (Solar)'!$V$13,'Assumptions (Solar)'!$V$8*Model!$AF$902*('Assumptions (Solar)'!$AD$20*'Assumptions (Solar)'!$AD$2+'Assumptions (Solar)'!$AD$21*'Assumptions (Solar)'!$AD$3)/10^9),0)</f>
        <v>-0.009401908299</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-0.004525244378</v>
      </c>
      <c r="AH989" s="160">
        <f>IF(and($AG$902&gt;0,Model!X$1&lt;='Assumptions (Solar)'!$V$13),PPMT('Assumptions (Solar)'!$V$10,Model!X$1,'Assumptions (Solar)'!$V$13,'Assumptions (Solar)'!$V$8*Model!$AG$902*('Assumptions (Solar)'!$AE$20*'Assumptions (Solar)'!$AE$2+'Assumptions (Solar)'!$AE$21*'Assumptions (Solar)'!$AE$3)/10^9),0)</f>
        <v>-0.004887263928</v>
      </c>
      <c r="AI989" s="160">
        <f>IF(and($AG$902&gt;0,Model!Y$1&lt;='Assumptions (Solar)'!$V$13),PPMT('Assumptions (Solar)'!$V$10,Model!Y$1,'Assumptions (Solar)'!$V$13,'Assumptions (Solar)'!$V$8*Model!$AG$902*('Assumptions (Solar)'!$AE$20*'Assumptions (Solar)'!$AE$2+'Assumptions (Solar)'!$AE$21*'Assumptions (Solar)'!$AE$3)/10^9),0)</f>
        <v>-0.005278245042</v>
      </c>
      <c r="AJ989" s="160">
        <f>IF(and($AG$902&gt;0,Model!Z$1&lt;='Assumptions (Solar)'!$V$13),PPMT('Assumptions (Solar)'!$V$10,Model!Z$1,'Assumptions (Solar)'!$V$13,'Assumptions (Solar)'!$V$8*Model!$AG$902*('Assumptions (Solar)'!$AE$20*'Assumptions (Solar)'!$AE$2+'Assumptions (Solar)'!$AE$21*'Assumptions (Solar)'!$AE$3)/10^9),0)</f>
        <v>-0.005700504646</v>
      </c>
      <c r="AK989" s="160">
        <f>IF(and($AG$902&gt;0,Model!AA$1&lt;='Assumptions (Solar)'!$V$13),PPMT('Assumptions (Solar)'!$V$10,Model!AA$1,'Assumptions (Solar)'!$V$13,'Assumptions (Solar)'!$V$8*Model!$AG$902*('Assumptions (Solar)'!$AE$20*'Assumptions (Solar)'!$AE$2+'Assumptions (Solar)'!$AE$21*'Assumptions (Solar)'!$AE$3)/10^9),0)</f>
        <v>-0.006156545018</v>
      </c>
      <c r="AL989" s="160">
        <f>IF(and($AG$902&gt;0,Model!AB$1&lt;='Assumptions (Solar)'!$V$13),PPMT('Assumptions (Solar)'!$V$10,Model!AB$1,'Assumptions (Solar)'!$V$13,'Assumptions (Solar)'!$V$8*Model!$AG$902*('Assumptions (Solar)'!$AE$20*'Assumptions (Solar)'!$AE$2+'Assumptions (Solar)'!$AE$21*'Assumptions (Solar)'!$AE$3)/10^9),0)</f>
        <v>-0.006649068619</v>
      </c>
      <c r="AM989" s="160">
        <f>IF(and($AG$902&gt;0,Model!AC$1&lt;='Assumptions (Solar)'!$V$13),PPMT('Assumptions (Solar)'!$V$10,Model!AC$1,'Assumptions (Solar)'!$V$13,'Assumptions (Solar)'!$V$8*Model!$AG$902*('Assumptions (Solar)'!$AE$20*'Assumptions (Solar)'!$AE$2+'Assumptions (Solar)'!$AE$21*'Assumptions (Solar)'!$AE$3)/10^9),0)</f>
        <v>-0.007180994108</v>
      </c>
      <c r="AN989" s="160">
        <f>IF(and($AG$902&gt;0,Model!AD$1&lt;='Assumptions (Solar)'!$V$13),PPMT('Assumptions (Solar)'!$V$10,Model!AD$1,'Assumptions (Solar)'!$V$13,'Assumptions (Solar)'!$V$8*Model!$AG$902*('Assumptions (Solar)'!$AE$20*'Assumptions (Solar)'!$AE$2+'Assumptions (Solar)'!$AE$21*'Assumptions (Solar)'!$AE$3)/10^9),0)</f>
        <v>-0.007755473637</v>
      </c>
      <c r="AO989" s="160">
        <f>IF(and($AG$902&gt;0,Model!AE$1&lt;='Assumptions (Solar)'!$V$13),PPMT('Assumptions (Solar)'!$V$10,Model!AE$1,'Assumptions (Solar)'!$V$13,'Assumptions (Solar)'!$V$8*Model!$AG$902*('Assumptions (Solar)'!$AE$20*'Assumptions (Solar)'!$AE$2+'Assumptions (Solar)'!$AE$21*'Assumptions (Solar)'!$AE$3)/10^9),0)</f>
        <v>-0.008375911528</v>
      </c>
      <c r="AP989" s="160">
        <f>IF(and($AG$902&gt;0,Model!AF$1&lt;='Assumptions (Solar)'!$V$13),PPMT('Assumptions (Solar)'!$V$10,Model!AF$1,'Assumptions (Solar)'!$V$13,'Assumptions (Solar)'!$V$8*Model!$AG$902*('Assumptions (Solar)'!$AE$20*'Assumptions (Solar)'!$AE$2+'Assumptions (Solar)'!$AE$21*'Assumptions (Solar)'!$AE$3)/10^9),0)</f>
        <v>-0.00904598445</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-0.00434336575</v>
      </c>
      <c r="AI990" s="160">
        <f>IF(and($AH$902&gt;0,Model!X$1&lt;='Assumptions (Solar)'!$V$13),PPMT('Assumptions (Solar)'!$V$10,Model!X$1,'Assumptions (Solar)'!$V$13,'Assumptions (Solar)'!$V$8*Model!$AH$902*('Assumptions (Solar)'!$AF$20*'Assumptions (Solar)'!$AF$2+'Assumptions (Solar)'!$AF$21*'Assumptions (Solar)'!$AF$3)/10^9),0)</f>
        <v>-0.00469083501</v>
      </c>
      <c r="AJ990" s="160">
        <f>IF(and($AH$902&gt;0,Model!Y$1&lt;='Assumptions (Solar)'!$V$13),PPMT('Assumptions (Solar)'!$V$10,Model!Y$1,'Assumptions (Solar)'!$V$13,'Assumptions (Solar)'!$V$8*Model!$AH$902*('Assumptions (Solar)'!$AF$20*'Assumptions (Solar)'!$AF$2+'Assumptions (Solar)'!$AF$21*'Assumptions (Solar)'!$AF$3)/10^9),0)</f>
        <v>-0.005066101811</v>
      </c>
      <c r="AK990" s="160">
        <f>IF(and($AH$902&gt;0,Model!Z$1&lt;='Assumptions (Solar)'!$V$13),PPMT('Assumptions (Solar)'!$V$10,Model!Z$1,'Assumptions (Solar)'!$V$13,'Assumptions (Solar)'!$V$8*Model!$AH$902*('Assumptions (Solar)'!$AF$20*'Assumptions (Solar)'!$AF$2+'Assumptions (Solar)'!$AF$21*'Assumptions (Solar)'!$AF$3)/10^9),0)</f>
        <v>-0.005471389956</v>
      </c>
      <c r="AL990" s="160">
        <f>IF(and($AH$902&gt;0,Model!AA$1&lt;='Assumptions (Solar)'!$V$13),PPMT('Assumptions (Solar)'!$V$10,Model!AA$1,'Assumptions (Solar)'!$V$13,'Assumptions (Solar)'!$V$8*Model!$AH$902*('Assumptions (Solar)'!$AF$20*'Assumptions (Solar)'!$AF$2+'Assumptions (Solar)'!$AF$21*'Assumptions (Solar)'!$AF$3)/10^9),0)</f>
        <v>-0.005909101152</v>
      </c>
      <c r="AM990" s="160">
        <f>IF(and($AH$902&gt;0,Model!AB$1&lt;='Assumptions (Solar)'!$V$13),PPMT('Assumptions (Solar)'!$V$10,Model!AB$1,'Assumptions (Solar)'!$V$13,'Assumptions (Solar)'!$V$8*Model!$AH$902*('Assumptions (Solar)'!$AF$20*'Assumptions (Solar)'!$AF$2+'Assumptions (Solar)'!$AF$21*'Assumptions (Solar)'!$AF$3)/10^9),0)</f>
        <v>-0.006381829245</v>
      </c>
      <c r="AN990" s="160">
        <f>IF(and($AH$902&gt;0,Model!AC$1&lt;='Assumptions (Solar)'!$V$13),PPMT('Assumptions (Solar)'!$V$10,Model!AC$1,'Assumptions (Solar)'!$V$13,'Assumptions (Solar)'!$V$8*Model!$AH$902*('Assumptions (Solar)'!$AF$20*'Assumptions (Solar)'!$AF$2+'Assumptions (Solar)'!$AF$21*'Assumptions (Solar)'!$AF$3)/10^9),0)</f>
        <v>-0.006892375584</v>
      </c>
      <c r="AO990" s="160">
        <f>IF(and($AH$902&gt;0,Model!AD$1&lt;='Assumptions (Solar)'!$V$13),PPMT('Assumptions (Solar)'!$V$10,Model!AD$1,'Assumptions (Solar)'!$V$13,'Assumptions (Solar)'!$V$8*Model!$AH$902*('Assumptions (Solar)'!$AF$20*'Assumptions (Solar)'!$AF$2+'Assumptions (Solar)'!$AF$21*'Assumptions (Solar)'!$AF$3)/10^9),0)</f>
        <v>-0.007443765631</v>
      </c>
      <c r="AP990" s="160">
        <f>IF(and($AH$902&gt;0,Model!AE$1&lt;='Assumptions (Solar)'!$V$13),PPMT('Assumptions (Solar)'!$V$10,Model!AE$1,'Assumptions (Solar)'!$V$13,'Assumptions (Solar)'!$V$8*Model!$AH$902*('Assumptions (Solar)'!$AF$20*'Assumptions (Solar)'!$AF$2+'Assumptions (Solar)'!$AF$21*'Assumptions (Solar)'!$AF$3)/10^9),0)</f>
        <v>-0.008039266881</v>
      </c>
      <c r="AQ990" s="160">
        <f>IF(and($AH$902&gt;0,Model!AF$1&lt;='Assumptions (Solar)'!$V$13),PPMT('Assumptions (Solar)'!$V$10,Model!AF$1,'Assumptions (Solar)'!$V$13,'Assumptions (Solar)'!$V$8*Model!$AH$902*('Assumptions (Solar)'!$AF$20*'Assumptions (Solar)'!$AF$2+'Assumptions (Solar)'!$AF$21*'Assumptions (Solar)'!$AF$3)/10^9),0)</f>
        <v>-0.008682408232</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-0.004391022967</v>
      </c>
      <c r="AJ991" s="160">
        <f>IF(and($AI$902&gt;0,Model!X$1&lt;='Assumptions (Solar)'!$V$13),PPMT('Assumptions (Solar)'!$V$10,Model!X$1,'Assumptions (Solar)'!$V$13,'Assumptions (Solar)'!$V$8*Model!$AI$902*('Assumptions (Solar)'!$AG$20*'Assumptions (Solar)'!$AG$2+'Assumptions (Solar)'!$AG$21*'Assumptions (Solar)'!$AG$3)/10^9),0)</f>
        <v>-0.004742304805</v>
      </c>
      <c r="AK991" s="160">
        <f>IF(and($AI$902&gt;0,Model!Y$1&lt;='Assumptions (Solar)'!$V$13),PPMT('Assumptions (Solar)'!$V$10,Model!Y$1,'Assumptions (Solar)'!$V$13,'Assumptions (Solar)'!$V$8*Model!$AI$902*('Assumptions (Solar)'!$AG$20*'Assumptions (Solar)'!$AG$2+'Assumptions (Solar)'!$AG$21*'Assumptions (Solar)'!$AG$3)/10^9),0)</f>
        <v>-0.005121689189</v>
      </c>
      <c r="AL991" s="160">
        <f>IF(and($AI$902&gt;0,Model!Z$1&lt;='Assumptions (Solar)'!$V$13),PPMT('Assumptions (Solar)'!$V$10,Model!Z$1,'Assumptions (Solar)'!$V$13,'Assumptions (Solar)'!$V$8*Model!$AI$902*('Assumptions (Solar)'!$AG$20*'Assumptions (Solar)'!$AG$2+'Assumptions (Solar)'!$AG$21*'Assumptions (Solar)'!$AG$3)/10^9),0)</f>
        <v>-0.005531424324</v>
      </c>
      <c r="AM991" s="160">
        <f>IF(and($AI$902&gt;0,Model!AA$1&lt;='Assumptions (Solar)'!$V$13),PPMT('Assumptions (Solar)'!$V$10,Model!AA$1,'Assumptions (Solar)'!$V$13,'Assumptions (Solar)'!$V$8*Model!$AI$902*('Assumptions (Solar)'!$AG$20*'Assumptions (Solar)'!$AG$2+'Assumptions (Solar)'!$AG$21*'Assumptions (Solar)'!$AG$3)/10^9),0)</f>
        <v>-0.00597393827</v>
      </c>
      <c r="AN991" s="160">
        <f>IF(and($AI$902&gt;0,Model!AB$1&lt;='Assumptions (Solar)'!$V$13),PPMT('Assumptions (Solar)'!$V$10,Model!AB$1,'Assumptions (Solar)'!$V$13,'Assumptions (Solar)'!$V$8*Model!$AI$902*('Assumptions (Solar)'!$AG$20*'Assumptions (Solar)'!$AG$2+'Assumptions (Solar)'!$AG$21*'Assumptions (Solar)'!$AG$3)/10^9),0)</f>
        <v>-0.006451853332</v>
      </c>
      <c r="AO991" s="160">
        <f>IF(and($AI$902&gt;0,Model!AC$1&lt;='Assumptions (Solar)'!$V$13),PPMT('Assumptions (Solar)'!$V$10,Model!AC$1,'Assumptions (Solar)'!$V$13,'Assumptions (Solar)'!$V$8*Model!$AI$902*('Assumptions (Solar)'!$AG$20*'Assumptions (Solar)'!$AG$2+'Assumptions (Solar)'!$AG$21*'Assumptions (Solar)'!$AG$3)/10^9),0)</f>
        <v>-0.006968001599</v>
      </c>
      <c r="AP991" s="160">
        <f>IF(and($AI$902&gt;0,Model!AD$1&lt;='Assumptions (Solar)'!$V$13),PPMT('Assumptions (Solar)'!$V$10,Model!AD$1,'Assumptions (Solar)'!$V$13,'Assumptions (Solar)'!$V$8*Model!$AI$902*('Assumptions (Solar)'!$AG$20*'Assumptions (Solar)'!$AG$2+'Assumptions (Solar)'!$AG$21*'Assumptions (Solar)'!$AG$3)/10^9),0)</f>
        <v>-0.007525441726</v>
      </c>
      <c r="AQ991" s="160">
        <f>IF(and($AI$902&gt;0,Model!AE$1&lt;='Assumptions (Solar)'!$V$13),PPMT('Assumptions (Solar)'!$V$10,Model!AE$1,'Assumptions (Solar)'!$V$13,'Assumptions (Solar)'!$V$8*Model!$AI$902*('Assumptions (Solar)'!$AG$20*'Assumptions (Solar)'!$AG$2+'Assumptions (Solar)'!$AG$21*'Assumptions (Solar)'!$AG$3)/10^9),0)</f>
        <v>-0.008127477065</v>
      </c>
      <c r="AR991" s="160">
        <f>IF(and($AI$902&gt;0,Model!AF$1&lt;='Assumptions (Solar)'!$V$13),PPMT('Assumptions (Solar)'!$V$10,Model!AF$1,'Assumptions (Solar)'!$V$13,'Assumptions (Solar)'!$V$8*Model!$AI$902*('Assumptions (Solar)'!$AG$20*'Assumptions (Solar)'!$AG$2+'Assumptions (Solar)'!$AG$21*'Assumptions (Solar)'!$AG$3)/10^9),0)</f>
        <v>-0.00877767523</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-0.004438886586</v>
      </c>
      <c r="AK992" s="177">
        <f>IF(and($AJ$902&gt;0,Model!X$1&lt;='Assumptions (Solar)'!$V$13),PPMT('Assumptions (Solar)'!$V$10,Model!X$1,'Assumptions (Solar)'!$V$13,'Assumptions (Solar)'!$V$8*Model!$AJ$902*('Assumptions (Solar)'!$AH$20*'Assumptions (Solar)'!$AH$2+'Assumptions (Solar)'!$AH$21*'Assumptions (Solar)'!$AH$3)/10^9),0)</f>
        <v>-0.004793997513</v>
      </c>
      <c r="AL992" s="177">
        <f>IF(and($AJ$902&gt;0,Model!Y$1&lt;='Assumptions (Solar)'!$V$13),PPMT('Assumptions (Solar)'!$V$10,Model!Y$1,'Assumptions (Solar)'!$V$13,'Assumptions (Solar)'!$V$8*Model!$AJ$902*('Assumptions (Solar)'!$AH$20*'Assumptions (Solar)'!$AH$2+'Assumptions (Solar)'!$AH$21*'Assumptions (Solar)'!$AH$3)/10^9),0)</f>
        <v>-0.005177517314</v>
      </c>
      <c r="AM992" s="177">
        <f>IF(and($AJ$902&gt;0,Model!Z$1&lt;='Assumptions (Solar)'!$V$13),PPMT('Assumptions (Solar)'!$V$10,Model!Z$1,'Assumptions (Solar)'!$V$13,'Assumptions (Solar)'!$V$8*Model!$AJ$902*('Assumptions (Solar)'!$AH$20*'Assumptions (Solar)'!$AH$2+'Assumptions (Solar)'!$AH$21*'Assumptions (Solar)'!$AH$3)/10^9),0)</f>
        <v>-0.005591718699</v>
      </c>
      <c r="AN992" s="177">
        <f>IF(and($AJ$902&gt;0,Model!AA$1&lt;='Assumptions (Solar)'!$V$13),PPMT('Assumptions (Solar)'!$V$10,Model!AA$1,'Assumptions (Solar)'!$V$13,'Assumptions (Solar)'!$V$8*Model!$AJ$902*('Assumptions (Solar)'!$AH$20*'Assumptions (Solar)'!$AH$2+'Assumptions (Solar)'!$AH$21*'Assumptions (Solar)'!$AH$3)/10^9),0)</f>
        <v>-0.006039056195</v>
      </c>
      <c r="AO992" s="177">
        <f>IF(and($AJ$902&gt;0,Model!AB$1&lt;='Assumptions (Solar)'!$V$13),PPMT('Assumptions (Solar)'!$V$10,Model!AB$1,'Assumptions (Solar)'!$V$13,'Assumptions (Solar)'!$V$8*Model!$AJ$902*('Assumptions (Solar)'!$AH$20*'Assumptions (Solar)'!$AH$2+'Assumptions (Solar)'!$AH$21*'Assumptions (Solar)'!$AH$3)/10^9),0)</f>
        <v>-0.006522180691</v>
      </c>
      <c r="AP992" s="177">
        <f>IF(and($AJ$902&gt;0,Model!AC$1&lt;='Assumptions (Solar)'!$V$13),PPMT('Assumptions (Solar)'!$V$10,Model!AC$1,'Assumptions (Solar)'!$V$13,'Assumptions (Solar)'!$V$8*Model!$AJ$902*('Assumptions (Solar)'!$AH$20*'Assumptions (Solar)'!$AH$2+'Assumptions (Solar)'!$AH$21*'Assumptions (Solar)'!$AH$3)/10^9),0)</f>
        <v>-0.007043955146</v>
      </c>
      <c r="AQ992" s="177">
        <f>IF(and($AJ$902&gt;0,Model!AD$1&lt;='Assumptions (Solar)'!$V$13),PPMT('Assumptions (Solar)'!$V$10,Model!AD$1,'Assumptions (Solar)'!$V$13,'Assumptions (Solar)'!$V$8*Model!$AJ$902*('Assumptions (Solar)'!$AH$20*'Assumptions (Solar)'!$AH$2+'Assumptions (Solar)'!$AH$21*'Assumptions (Solar)'!$AH$3)/10^9),0)</f>
        <v>-0.007607471558</v>
      </c>
      <c r="AR992" s="177">
        <f>IF(and($AJ$902&gt;0,Model!AE$1&lt;='Assumptions (Solar)'!$V$13),PPMT('Assumptions (Solar)'!$V$10,Model!AE$1,'Assumptions (Solar)'!$V$13,'Assumptions (Solar)'!$V$8*Model!$AJ$902*('Assumptions (Solar)'!$AH$20*'Assumptions (Solar)'!$AH$2+'Assumptions (Solar)'!$AH$21*'Assumptions (Solar)'!$AH$3)/10^9),0)</f>
        <v>-0.008216069282</v>
      </c>
      <c r="AS992" s="177">
        <f>IF(and($AJ$902&gt;0,Model!AF$1&lt;='Assumptions (Solar)'!$V$13),PPMT('Assumptions (Solar)'!$V$10,Model!AF$1,'Assumptions (Solar)'!$V$13,'Assumptions (Solar)'!$V$8*Model!$AJ$902*('Assumptions (Solar)'!$AH$20*'Assumptions (Solar)'!$AH$2+'Assumptions (Solar)'!$AH$21*'Assumptions (Solar)'!$AH$3)/10^9),0)</f>
        <v>-0.008873354825</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-0.004508469903</v>
      </c>
      <c r="AL993" s="160">
        <f>IF(and($AK$902&gt;0,Model!X$1&lt;='Assumptions (Solar)'!$V$13),PPMT('Assumptions (Solar)'!$V$10,Model!X$1,'Assumptions (Solar)'!$V$13,'Assumptions (Solar)'!$V$8*Model!$AK$902*('Assumptions (Solar)'!$AI$20*'Assumptions (Solar)'!$AI$2+'Assumptions (Solar)'!$AI$21*'Assumptions (Solar)'!$AI$3)/10^9),0)</f>
        <v>-0.004869147495</v>
      </c>
      <c r="AM993" s="160">
        <f>IF(and($AK$902&gt;0,Model!Y$1&lt;='Assumptions (Solar)'!$V$13),PPMT('Assumptions (Solar)'!$V$10,Model!Y$1,'Assumptions (Solar)'!$V$13,'Assumptions (Solar)'!$V$8*Model!$AK$902*('Assumptions (Solar)'!$AI$20*'Assumptions (Solar)'!$AI$2+'Assumptions (Solar)'!$AI$21*'Assumptions (Solar)'!$AI$3)/10^9),0)</f>
        <v>-0.005258679294</v>
      </c>
      <c r="AN993" s="160">
        <f>IF(and($AK$902&gt;0,Model!Z$1&lt;='Assumptions (Solar)'!$V$13),PPMT('Assumptions (Solar)'!$V$10,Model!Z$1,'Assumptions (Solar)'!$V$13,'Assumptions (Solar)'!$V$8*Model!$AK$902*('Assumptions (Solar)'!$AI$20*'Assumptions (Solar)'!$AI$2+'Assumptions (Solar)'!$AI$21*'Assumptions (Solar)'!$AI$3)/10^9),0)</f>
        <v>-0.005679373638</v>
      </c>
      <c r="AO993" s="160">
        <f>IF(and($AK$902&gt;0,Model!AA$1&lt;='Assumptions (Solar)'!$V$13),PPMT('Assumptions (Solar)'!$V$10,Model!AA$1,'Assumptions (Solar)'!$V$13,'Assumptions (Solar)'!$V$8*Model!$AK$902*('Assumptions (Solar)'!$AI$20*'Assumptions (Solar)'!$AI$2+'Assumptions (Solar)'!$AI$21*'Assumptions (Solar)'!$AI$3)/10^9),0)</f>
        <v>-0.006133723529</v>
      </c>
      <c r="AP993" s="160">
        <f>IF(and($AK$902&gt;0,Model!AB$1&lt;='Assumptions (Solar)'!$V$13),PPMT('Assumptions (Solar)'!$V$10,Model!AB$1,'Assumptions (Solar)'!$V$13,'Assumptions (Solar)'!$V$8*Model!$AK$902*('Assumptions (Solar)'!$AI$20*'Assumptions (Solar)'!$AI$2+'Assumptions (Solar)'!$AI$21*'Assumptions (Solar)'!$AI$3)/10^9),0)</f>
        <v>-0.006624421411</v>
      </c>
      <c r="AQ993" s="160">
        <f>IF(and($AK$902&gt;0,Model!AC$1&lt;='Assumptions (Solar)'!$V$13),PPMT('Assumptions (Solar)'!$V$10,Model!AC$1,'Assumptions (Solar)'!$V$13,'Assumptions (Solar)'!$V$8*Model!$AK$902*('Assumptions (Solar)'!$AI$20*'Assumptions (Solar)'!$AI$2+'Assumptions (Solar)'!$AI$21*'Assumptions (Solar)'!$AI$3)/10^9),0)</f>
        <v>-0.007154375124</v>
      </c>
      <c r="AR993" s="160">
        <f>IF(and($AK$902&gt;0,Model!AD$1&lt;='Assumptions (Solar)'!$V$13),PPMT('Assumptions (Solar)'!$V$10,Model!AD$1,'Assumptions (Solar)'!$V$13,'Assumptions (Solar)'!$V$8*Model!$AK$902*('Assumptions (Solar)'!$AI$20*'Assumptions (Solar)'!$AI$2+'Assumptions (Solar)'!$AI$21*'Assumptions (Solar)'!$AI$3)/10^9),0)</f>
        <v>-0.007726725134</v>
      </c>
      <c r="AS993" s="160">
        <f>IF(and($AK$902&gt;0,Model!AE$1&lt;='Assumptions (Solar)'!$V$13),PPMT('Assumptions (Solar)'!$V$10,Model!AE$1,'Assumptions (Solar)'!$V$13,'Assumptions (Solar)'!$V$8*Model!$AK$902*('Assumptions (Solar)'!$AI$20*'Assumptions (Solar)'!$AI$2+'Assumptions (Solar)'!$AI$21*'Assumptions (Solar)'!$AI$3)/10^9),0)</f>
        <v>-0.008344863145</v>
      </c>
      <c r="AT993" s="160">
        <f>IF(and($AK$902&gt;0,Model!AF$1&lt;='Assumptions (Solar)'!$V$13),PPMT('Assumptions (Solar)'!$V$10,Model!AF$1,'Assumptions (Solar)'!$V$13,'Assumptions (Solar)'!$V$8*Model!$AK$902*('Assumptions (Solar)'!$AI$20*'Assumptions (Solar)'!$AI$2+'Assumptions (Solar)'!$AI$21*'Assumptions (Solar)'!$AI$3)/10^9),0)</f>
        <v>-0.009012452197</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-0.004711707173</v>
      </c>
      <c r="AM994" s="177">
        <f>IF(and($AL$902&gt;0,Model!X$1&lt;='Assumptions (Solar)'!$V$13),PPMT('Assumptions (Solar)'!$V$10,Model!X$1,'Assumptions (Solar)'!$V$13,'Assumptions (Solar)'!$V$8*Model!$AL$902*('Assumptions (Solar)'!$AJ$20*'Assumptions (Solar)'!$AJ$2+'Assumptions (Solar)'!$AJ$21*'Assumptions (Solar)'!$AJ$3)/10^9),0)</f>
        <v>-0.005088643746</v>
      </c>
      <c r="AN994" s="177">
        <f>IF(and($AL$902&gt;0,Model!Y$1&lt;='Assumptions (Solar)'!$V$13),PPMT('Assumptions (Solar)'!$V$10,Model!Y$1,'Assumptions (Solar)'!$V$13,'Assumptions (Solar)'!$V$8*Model!$AL$902*('Assumptions (Solar)'!$AJ$20*'Assumptions (Solar)'!$AJ$2+'Assumptions (Solar)'!$AJ$21*'Assumptions (Solar)'!$AJ$3)/10^9),0)</f>
        <v>-0.005495735246</v>
      </c>
      <c r="AO994" s="177">
        <f>IF(and($AL$902&gt;0,Model!Z$1&lt;='Assumptions (Solar)'!$V$13),PPMT('Assumptions (Solar)'!$V$10,Model!Z$1,'Assumptions (Solar)'!$V$13,'Assumptions (Solar)'!$V$8*Model!$AL$902*('Assumptions (Solar)'!$AJ$20*'Assumptions (Solar)'!$AJ$2+'Assumptions (Solar)'!$AJ$21*'Assumptions (Solar)'!$AJ$3)/10^9),0)</f>
        <v>-0.005935394066</v>
      </c>
      <c r="AP994" s="177">
        <f>IF(and($AL$902&gt;0,Model!AA$1&lt;='Assumptions (Solar)'!$V$13),PPMT('Assumptions (Solar)'!$V$10,Model!AA$1,'Assumptions (Solar)'!$V$13,'Assumptions (Solar)'!$V$8*Model!$AL$902*('Assumptions (Solar)'!$AJ$20*'Assumptions (Solar)'!$AJ$2+'Assumptions (Solar)'!$AJ$21*'Assumptions (Solar)'!$AJ$3)/10^9),0)</f>
        <v>-0.006410225591</v>
      </c>
      <c r="AQ994" s="177">
        <f>IF(and($AL$902&gt;0,Model!AB$1&lt;='Assumptions (Solar)'!$V$13),PPMT('Assumptions (Solar)'!$V$10,Model!AB$1,'Assumptions (Solar)'!$V$13,'Assumptions (Solar)'!$V$8*Model!$AL$902*('Assumptions (Solar)'!$AJ$20*'Assumptions (Solar)'!$AJ$2+'Assumptions (Solar)'!$AJ$21*'Assumptions (Solar)'!$AJ$3)/10^9),0)</f>
        <v>-0.006923043638</v>
      </c>
      <c r="AR994" s="177">
        <f>IF(and($AL$902&gt;0,Model!AC$1&lt;='Assumptions (Solar)'!$V$13),PPMT('Assumptions (Solar)'!$V$10,Model!AC$1,'Assumptions (Solar)'!$V$13,'Assumptions (Solar)'!$V$8*Model!$AL$902*('Assumptions (Solar)'!$AJ$20*'Assumptions (Solar)'!$AJ$2+'Assumptions (Solar)'!$AJ$21*'Assumptions (Solar)'!$AJ$3)/10^9),0)</f>
        <v>-0.007476887129</v>
      </c>
      <c r="AS994" s="177">
        <f>IF(and($AL$902&gt;0,Model!AD$1&lt;='Assumptions (Solar)'!$V$13),PPMT('Assumptions (Solar)'!$V$10,Model!AD$1,'Assumptions (Solar)'!$V$13,'Assumptions (Solar)'!$V$8*Model!$AL$902*('Assumptions (Solar)'!$AJ$20*'Assumptions (Solar)'!$AJ$2+'Assumptions (Solar)'!$AJ$21*'Assumptions (Solar)'!$AJ$3)/10^9),0)</f>
        <v>-0.0080750381</v>
      </c>
      <c r="AT994" s="177">
        <f>IF(and($AL$902&gt;0,Model!AE$1&lt;='Assumptions (Solar)'!$V$13),PPMT('Assumptions (Solar)'!$V$10,Model!AE$1,'Assumptions (Solar)'!$V$13,'Assumptions (Solar)'!$V$8*Model!$AL$902*('Assumptions (Solar)'!$AJ$20*'Assumptions (Solar)'!$AJ$2+'Assumptions (Solar)'!$AJ$21*'Assumptions (Solar)'!$AJ$3)/10^9),0)</f>
        <v>-0.008721041148</v>
      </c>
      <c r="AU994" s="177">
        <f>IF(and($AL$902&gt;0,Model!AF$1&lt;='Assumptions (Solar)'!$V$13),PPMT('Assumptions (Solar)'!$V$10,Model!AF$1,'Assumptions (Solar)'!$V$13,'Assumptions (Solar)'!$V$8*Model!$AL$902*('Assumptions (Solar)'!$AJ$20*'Assumptions (Solar)'!$AJ$2+'Assumptions (Solar)'!$AJ$21*'Assumptions (Solar)'!$AJ$3)/10^9),0)</f>
        <v>-0.009418724439</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-0.006309458185</v>
      </c>
      <c r="AN995" s="160">
        <f>IF(and($AM$902&gt;0,Model!X$1&lt;='Assumptions (Solar)'!$V$13),PPMT('Assumptions (Solar)'!$V$10,Model!X$1,'Assumptions (Solar)'!$V$13,'Assumptions (Solar)'!$V$8*Model!$AM$902*('Assumptions (Solar)'!$AK$20*'Assumptions (Solar)'!$AK$2+'Assumptions (Solar)'!$AK$21*'Assumptions (Solar)'!$AK$3)/10^9),0)</f>
        <v>-0.00681421484</v>
      </c>
      <c r="AO995" s="160">
        <f>IF(and($AM$902&gt;0,Model!Y$1&lt;='Assumptions (Solar)'!$V$13),PPMT('Assumptions (Solar)'!$V$10,Model!Y$1,'Assumptions (Solar)'!$V$13,'Assumptions (Solar)'!$V$8*Model!$AM$902*('Assumptions (Solar)'!$AK$20*'Assumptions (Solar)'!$AK$2+'Assumptions (Solar)'!$AK$21*'Assumptions (Solar)'!$AK$3)/10^9),0)</f>
        <v>-0.007359352027</v>
      </c>
      <c r="AP995" s="160">
        <f>IF(and($AM$902&gt;0,Model!Z$1&lt;='Assumptions (Solar)'!$V$13),PPMT('Assumptions (Solar)'!$V$10,Model!Z$1,'Assumptions (Solar)'!$V$13,'Assumptions (Solar)'!$V$8*Model!$AM$902*('Assumptions (Solar)'!$AK$20*'Assumptions (Solar)'!$AK$2+'Assumptions (Solar)'!$AK$21*'Assumptions (Solar)'!$AK$3)/10^9),0)</f>
        <v>-0.007948100189</v>
      </c>
      <c r="AQ995" s="160">
        <f>IF(and($AM$902&gt;0,Model!AA$1&lt;='Assumptions (Solar)'!$V$13),PPMT('Assumptions (Solar)'!$V$10,Model!AA$1,'Assumptions (Solar)'!$V$13,'Assumptions (Solar)'!$V$8*Model!$AM$902*('Assumptions (Solar)'!$AK$20*'Assumptions (Solar)'!$AK$2+'Assumptions (Solar)'!$AK$21*'Assumptions (Solar)'!$AK$3)/10^9),0)</f>
        <v>-0.008583948205</v>
      </c>
      <c r="AR995" s="160">
        <f>IF(and($AM$902&gt;0,Model!AB$1&lt;='Assumptions (Solar)'!$V$13),PPMT('Assumptions (Solar)'!$V$10,Model!AB$1,'Assumptions (Solar)'!$V$13,'Assumptions (Solar)'!$V$8*Model!$AM$902*('Assumptions (Solar)'!$AK$20*'Assumptions (Solar)'!$AK$2+'Assumptions (Solar)'!$AK$21*'Assumptions (Solar)'!$AK$3)/10^9),0)</f>
        <v>-0.009270664061</v>
      </c>
      <c r="AS995" s="160">
        <f>IF(and($AM$902&gt;0,Model!AC$1&lt;='Assumptions (Solar)'!$V$13),PPMT('Assumptions (Solar)'!$V$10,Model!AC$1,'Assumptions (Solar)'!$V$13,'Assumptions (Solar)'!$V$8*Model!$AM$902*('Assumptions (Solar)'!$AK$20*'Assumptions (Solar)'!$AK$2+'Assumptions (Solar)'!$AK$21*'Assumptions (Solar)'!$AK$3)/10^9),0)</f>
        <v>-0.01001231719</v>
      </c>
      <c r="AT995" s="160">
        <f>IF(and($AM$902&gt;0,Model!AD$1&lt;='Assumptions (Solar)'!$V$13),PPMT('Assumptions (Solar)'!$V$10,Model!AD$1,'Assumptions (Solar)'!$V$13,'Assumptions (Solar)'!$V$8*Model!$AM$902*('Assumptions (Solar)'!$AK$20*'Assumptions (Solar)'!$AK$2+'Assumptions (Solar)'!$AK$21*'Assumptions (Solar)'!$AK$3)/10^9),0)</f>
        <v>-0.01081330256</v>
      </c>
      <c r="AU995" s="160">
        <f>IF(and($AM$902&gt;0,Model!AE$1&lt;='Assumptions (Solar)'!$V$13),PPMT('Assumptions (Solar)'!$V$10,Model!AE$1,'Assumptions (Solar)'!$V$13,'Assumptions (Solar)'!$V$8*Model!$AM$902*('Assumptions (Solar)'!$AK$20*'Assumptions (Solar)'!$AK$2+'Assumptions (Solar)'!$AK$21*'Assumptions (Solar)'!$AK$3)/10^9),0)</f>
        <v>-0.01167836677</v>
      </c>
      <c r="AV995" s="160">
        <f>IF(and($AM$902&gt;0,Model!AF$1&lt;='Assumptions (Solar)'!$V$13),PPMT('Assumptions (Solar)'!$V$10,Model!AF$1,'Assumptions (Solar)'!$V$13,'Assumptions (Solar)'!$V$8*Model!$AM$902*('Assumptions (Solar)'!$AK$20*'Assumptions (Solar)'!$AK$2+'Assumptions (Solar)'!$AK$21*'Assumptions (Solar)'!$AK$3)/10^9),0)</f>
        <v>-0.01261263611</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-0.0160741574</v>
      </c>
      <c r="AO996" s="160">
        <f>IF(and($AN$902&gt;0,Model!X$1&lt;='Assumptions (Solar)'!$V$13),PPMT('Assumptions (Solar)'!$V$10,Model!X$1,'Assumptions (Solar)'!$V$13,'Assumptions (Solar)'!$V$8*Model!$AN$902*('Assumptions (Solar)'!$AL$20*'Assumptions (Solar)'!$AL$2+'Assumptions (Solar)'!$AL$21*'Assumptions (Solar)'!$AL$3)/10^9),0)</f>
        <v>-0.01736008999</v>
      </c>
      <c r="AP996" s="160">
        <f>IF(and($AN$902&gt;0,Model!Y$1&lt;='Assumptions (Solar)'!$V$13),PPMT('Assumptions (Solar)'!$V$10,Model!Y$1,'Assumptions (Solar)'!$V$13,'Assumptions (Solar)'!$V$8*Model!$AN$902*('Assumptions (Solar)'!$AL$20*'Assumptions (Solar)'!$AL$2+'Assumptions (Solar)'!$AL$21*'Assumptions (Solar)'!$AL$3)/10^9),0)</f>
        <v>-0.01874889719</v>
      </c>
      <c r="AQ996" s="160">
        <f>IF(and($AN$902&gt;0,Model!Z$1&lt;='Assumptions (Solar)'!$V$13),PPMT('Assumptions (Solar)'!$V$10,Model!Z$1,'Assumptions (Solar)'!$V$13,'Assumptions (Solar)'!$V$8*Model!$AN$902*('Assumptions (Solar)'!$AL$20*'Assumptions (Solar)'!$AL$2+'Assumptions (Solar)'!$AL$21*'Assumptions (Solar)'!$AL$3)/10^9),0)</f>
        <v>-0.02024880896</v>
      </c>
      <c r="AR996" s="160">
        <f>IF(and($AN$902&gt;0,Model!AA$1&lt;='Assumptions (Solar)'!$V$13),PPMT('Assumptions (Solar)'!$V$10,Model!AA$1,'Assumptions (Solar)'!$V$13,'Assumptions (Solar)'!$V$8*Model!$AN$902*('Assumptions (Solar)'!$AL$20*'Assumptions (Solar)'!$AL$2+'Assumptions (Solar)'!$AL$21*'Assumptions (Solar)'!$AL$3)/10^9),0)</f>
        <v>-0.02186871368</v>
      </c>
      <c r="AS996" s="160">
        <f>IF(and($AN$902&gt;0,Model!AB$1&lt;='Assumptions (Solar)'!$V$13),PPMT('Assumptions (Solar)'!$V$10,Model!AB$1,'Assumptions (Solar)'!$V$13,'Assumptions (Solar)'!$V$8*Model!$AN$902*('Assumptions (Solar)'!$AL$20*'Assumptions (Solar)'!$AL$2+'Assumptions (Solar)'!$AL$21*'Assumptions (Solar)'!$AL$3)/10^9),0)</f>
        <v>-0.02361821078</v>
      </c>
      <c r="AT996" s="160">
        <f>IF(and($AN$902&gt;0,Model!AC$1&lt;='Assumptions (Solar)'!$V$13),PPMT('Assumptions (Solar)'!$V$10,Model!AC$1,'Assumptions (Solar)'!$V$13,'Assumptions (Solar)'!$V$8*Model!$AN$902*('Assumptions (Solar)'!$AL$20*'Assumptions (Solar)'!$AL$2+'Assumptions (Solar)'!$AL$21*'Assumptions (Solar)'!$AL$3)/10^9),0)</f>
        <v>-0.02550766764</v>
      </c>
      <c r="AU996" s="160">
        <f>IF(and($AN$902&gt;0,Model!AD$1&lt;='Assumptions (Solar)'!$V$13),PPMT('Assumptions (Solar)'!$V$10,Model!AD$1,'Assumptions (Solar)'!$V$13,'Assumptions (Solar)'!$V$8*Model!$AN$902*('Assumptions (Solar)'!$AL$20*'Assumptions (Solar)'!$AL$2+'Assumptions (Solar)'!$AL$21*'Assumptions (Solar)'!$AL$3)/10^9),0)</f>
        <v>-0.02754828105</v>
      </c>
      <c r="AV996" s="160">
        <f>IF(and($AN$902&gt;0,Model!AE$1&lt;='Assumptions (Solar)'!$V$13),PPMT('Assumptions (Solar)'!$V$10,Model!AE$1,'Assumptions (Solar)'!$V$13,'Assumptions (Solar)'!$V$8*Model!$AN$902*('Assumptions (Solar)'!$AL$20*'Assumptions (Solar)'!$AL$2+'Assumptions (Solar)'!$AL$21*'Assumptions (Solar)'!$AL$3)/10^9),0)</f>
        <v>-0.02975214353</v>
      </c>
      <c r="AW996" s="160">
        <f>IF(and($AN$902&gt;0,Model!AF$1&lt;='Assumptions (Solar)'!$V$13),PPMT('Assumptions (Solar)'!$V$10,Model!AF$1,'Assumptions (Solar)'!$V$13,'Assumptions (Solar)'!$V$8*Model!$AN$902*('Assumptions (Solar)'!$AL$20*'Assumptions (Solar)'!$AL$2+'Assumptions (Solar)'!$AL$21*'Assumptions (Solar)'!$AL$3)/10^9),0)</f>
        <v>-0.03213231501</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-0.02885475691</v>
      </c>
      <c r="AP997" s="160">
        <f>IF(and($AO$902&gt;0,Model!X$1&lt;='Assumptions (Solar)'!$V$13),PPMT('Assumptions (Solar)'!$V$10,Model!X$1,'Assumptions (Solar)'!$V$13,'Assumptions (Solar)'!$V$8*Model!$AO$902*('Assumptions (Solar)'!$AM$20*'Assumptions (Solar)'!$AM$2+'Assumptions (Solar)'!$AM$21*'Assumptions (Solar)'!$AM$3)/10^9),0)</f>
        <v>-0.03116313746</v>
      </c>
      <c r="AQ997" s="160">
        <f>IF(and($AO$902&gt;0,Model!Y$1&lt;='Assumptions (Solar)'!$V$13),PPMT('Assumptions (Solar)'!$V$10,Model!Y$1,'Assumptions (Solar)'!$V$13,'Assumptions (Solar)'!$V$8*Model!$AO$902*('Assumptions (Solar)'!$AM$20*'Assumptions (Solar)'!$AM$2+'Assumptions (Solar)'!$AM$21*'Assumptions (Solar)'!$AM$3)/10^9),0)</f>
        <v>-0.03365618846</v>
      </c>
      <c r="AR997" s="160">
        <f>IF(and($AO$902&gt;0,Model!Z$1&lt;='Assumptions (Solar)'!$V$13),PPMT('Assumptions (Solar)'!$V$10,Model!Z$1,'Assumptions (Solar)'!$V$13,'Assumptions (Solar)'!$V$8*Model!$AO$902*('Assumptions (Solar)'!$AM$20*'Assumptions (Solar)'!$AM$2+'Assumptions (Solar)'!$AM$21*'Assumptions (Solar)'!$AM$3)/10^9),0)</f>
        <v>-0.03634868354</v>
      </c>
      <c r="AS997" s="160">
        <f>IF(and($AO$902&gt;0,Model!AA$1&lt;='Assumptions (Solar)'!$V$13),PPMT('Assumptions (Solar)'!$V$10,Model!AA$1,'Assumptions (Solar)'!$V$13,'Assumptions (Solar)'!$V$8*Model!$AO$902*('Assumptions (Solar)'!$AM$20*'Assumptions (Solar)'!$AM$2+'Assumptions (Solar)'!$AM$21*'Assumptions (Solar)'!$AM$3)/10^9),0)</f>
        <v>-0.03925657822</v>
      </c>
      <c r="AT997" s="160">
        <f>IF(and($AO$902&gt;0,Model!AB$1&lt;='Assumptions (Solar)'!$V$13),PPMT('Assumptions (Solar)'!$V$10,Model!AB$1,'Assumptions (Solar)'!$V$13,'Assumptions (Solar)'!$V$8*Model!$AO$902*('Assumptions (Solar)'!$AM$20*'Assumptions (Solar)'!$AM$2+'Assumptions (Solar)'!$AM$21*'Assumptions (Solar)'!$AM$3)/10^9),0)</f>
        <v>-0.04239710448</v>
      </c>
      <c r="AU997" s="160">
        <f>IF(and($AO$902&gt;0,Model!AC$1&lt;='Assumptions (Solar)'!$V$13),PPMT('Assumptions (Solar)'!$V$10,Model!AC$1,'Assumptions (Solar)'!$V$13,'Assumptions (Solar)'!$V$8*Model!$AO$902*('Assumptions (Solar)'!$AM$20*'Assumptions (Solar)'!$AM$2+'Assumptions (Solar)'!$AM$21*'Assumptions (Solar)'!$AM$3)/10^9),0)</f>
        <v>-0.04578887283</v>
      </c>
      <c r="AV997" s="160">
        <f>IF(and($AO$902&gt;0,Model!AD$1&lt;='Assumptions (Solar)'!$V$13),PPMT('Assumptions (Solar)'!$V$10,Model!AD$1,'Assumptions (Solar)'!$V$13,'Assumptions (Solar)'!$V$8*Model!$AO$902*('Assumptions (Solar)'!$AM$20*'Assumptions (Solar)'!$AM$2+'Assumptions (Solar)'!$AM$21*'Assumptions (Solar)'!$AM$3)/10^9),0)</f>
        <v>-0.04945198266</v>
      </c>
      <c r="AW997" s="160">
        <f>IF(and($AO$902&gt;0,Model!AE$1&lt;='Assumptions (Solar)'!$V$13),PPMT('Assumptions (Solar)'!$V$10,Model!AE$1,'Assumptions (Solar)'!$V$13,'Assumptions (Solar)'!$V$8*Model!$AO$902*('Assumptions (Solar)'!$AM$20*'Assumptions (Solar)'!$AM$2+'Assumptions (Solar)'!$AM$21*'Assumptions (Solar)'!$AM$3)/10^9),0)</f>
        <v>-0.05340814127</v>
      </c>
      <c r="AX997" s="160">
        <f>IF(and($AO$902&gt;0,Model!AF$1&lt;='Assumptions (Solar)'!$V$13),PPMT('Assumptions (Solar)'!$V$10,Model!AF$1,'Assumptions (Solar)'!$V$13,'Assumptions (Solar)'!$V$8*Model!$AO$902*('Assumptions (Solar)'!$AM$20*'Assumptions (Solar)'!$AM$2+'Assumptions (Solar)'!$AM$21*'Assumptions (Solar)'!$AM$3)/10^9),0)</f>
        <v>-0.05768079257</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-0.01776451833</v>
      </c>
      <c r="AQ998" s="160">
        <f>IF(and($AP$902&gt;0,Model!X$1&lt;='Assumptions (Solar)'!$V$13),PPMT('Assumptions (Solar)'!$V$10,Model!X$1,'Assumptions (Solar)'!$V$13,'Assumptions (Solar)'!$V$8*Model!$AP$902*('Assumptions (Solar)'!$AN$20*'Assumptions (Solar)'!$AN$2+'Assumptions (Solar)'!$AN$21*'Assumptions (Solar)'!$AN$3)/10^9),0)</f>
        <v>-0.0191856798</v>
      </c>
      <c r="AR998" s="160">
        <f>IF(and($AP$902&gt;0,Model!Y$1&lt;='Assumptions (Solar)'!$V$13),PPMT('Assumptions (Solar)'!$V$10,Model!Y$1,'Assumptions (Solar)'!$V$13,'Assumptions (Solar)'!$V$8*Model!$AP$902*('Assumptions (Solar)'!$AN$20*'Assumptions (Solar)'!$AN$2+'Assumptions (Solar)'!$AN$21*'Assumptions (Solar)'!$AN$3)/10^9),0)</f>
        <v>-0.02072053418</v>
      </c>
      <c r="AS998" s="160">
        <f>IF(and($AP$902&gt;0,Model!Z$1&lt;='Assumptions (Solar)'!$V$13),PPMT('Assumptions (Solar)'!$V$10,Model!Z$1,'Assumptions (Solar)'!$V$13,'Assumptions (Solar)'!$V$8*Model!$AP$902*('Assumptions (Solar)'!$AN$20*'Assumptions (Solar)'!$AN$2+'Assumptions (Solar)'!$AN$21*'Assumptions (Solar)'!$AN$3)/10^9),0)</f>
        <v>-0.02237817692</v>
      </c>
      <c r="AT998" s="160">
        <f>IF(and($AP$902&gt;0,Model!AA$1&lt;='Assumptions (Solar)'!$V$13),PPMT('Assumptions (Solar)'!$V$10,Model!AA$1,'Assumptions (Solar)'!$V$13,'Assumptions (Solar)'!$V$8*Model!$AP$902*('Assumptions (Solar)'!$AN$20*'Assumptions (Solar)'!$AN$2+'Assumptions (Solar)'!$AN$21*'Assumptions (Solar)'!$AN$3)/10^9),0)</f>
        <v>-0.02416843107</v>
      </c>
      <c r="AU998" s="160">
        <f>IF(and($AP$902&gt;0,Model!AB$1&lt;='Assumptions (Solar)'!$V$13),PPMT('Assumptions (Solar)'!$V$10,Model!AB$1,'Assumptions (Solar)'!$V$13,'Assumptions (Solar)'!$V$8*Model!$AP$902*('Assumptions (Solar)'!$AN$20*'Assumptions (Solar)'!$AN$2+'Assumptions (Solar)'!$AN$21*'Assumptions (Solar)'!$AN$3)/10^9),0)</f>
        <v>-0.02610190556</v>
      </c>
      <c r="AV998" s="160">
        <f>IF(and($AP$902&gt;0,Model!AC$1&lt;='Assumptions (Solar)'!$V$13),PPMT('Assumptions (Solar)'!$V$10,Model!AC$1,'Assumptions (Solar)'!$V$13,'Assumptions (Solar)'!$V$8*Model!$AP$902*('Assumptions (Solar)'!$AN$20*'Assumptions (Solar)'!$AN$2+'Assumptions (Solar)'!$AN$21*'Assumptions (Solar)'!$AN$3)/10^9),0)</f>
        <v>-0.028190058</v>
      </c>
      <c r="AW998" s="160">
        <f>IF(and($AP$902&gt;0,Model!AD$1&lt;='Assumptions (Solar)'!$V$13),PPMT('Assumptions (Solar)'!$V$10,Model!AD$1,'Assumptions (Solar)'!$V$13,'Assumptions (Solar)'!$V$8*Model!$AP$902*('Assumptions (Solar)'!$AN$20*'Assumptions (Solar)'!$AN$2+'Assumptions (Solar)'!$AN$21*'Assumptions (Solar)'!$AN$3)/10^9),0)</f>
        <v>-0.03044526264</v>
      </c>
      <c r="AX998" s="160">
        <f>IF(and($AP$902&gt;0,Model!AE$1&lt;='Assumptions (Solar)'!$V$13),PPMT('Assumptions (Solar)'!$V$10,Model!AE$1,'Assumptions (Solar)'!$V$13,'Assumptions (Solar)'!$V$8*Model!$AP$902*('Assumptions (Solar)'!$AN$20*'Assumptions (Solar)'!$AN$2+'Assumptions (Solar)'!$AN$21*'Assumptions (Solar)'!$AN$3)/10^9),0)</f>
        <v>-0.03288088365</v>
      </c>
      <c r="AY998" s="160">
        <f>IF(and($AP$902&gt;0,Model!AF$1&lt;='Assumptions (Solar)'!$V$13),PPMT('Assumptions (Solar)'!$V$10,Model!AF$1,'Assumptions (Solar)'!$V$13,'Assumptions (Solar)'!$V$8*Model!$AP$902*('Assumptions (Solar)'!$AN$20*'Assumptions (Solar)'!$AN$2+'Assumptions (Solar)'!$AN$21*'Assumptions (Solar)'!$AN$3)/10^9),0)</f>
        <v>-0.03551135435</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-0.01833551401</v>
      </c>
      <c r="AR999" s="160">
        <f>IF(and($AQ$902&gt;0,Model!X$1&lt;='Assumptions (Solar)'!$V$13),PPMT('Assumptions (Solar)'!$V$10,Model!X$1,'Assumptions (Solar)'!$V$13,'Assumptions (Solar)'!$V$8*Model!$AQ$902*('Assumptions (Solar)'!$AO$20*'Assumptions (Solar)'!$AO$2+'Assumptions (Solar)'!$AO$21*'Assumptions (Solar)'!$AO$3)/10^9),0)</f>
        <v>-0.01980235513</v>
      </c>
      <c r="AS999" s="160">
        <f>IF(and($AQ$902&gt;0,Model!Y$1&lt;='Assumptions (Solar)'!$V$13),PPMT('Assumptions (Solar)'!$V$10,Model!Y$1,'Assumptions (Solar)'!$V$13,'Assumptions (Solar)'!$V$8*Model!$AQ$902*('Assumptions (Solar)'!$AO$20*'Assumptions (Solar)'!$AO$2+'Assumptions (Solar)'!$AO$21*'Assumptions (Solar)'!$AO$3)/10^9),0)</f>
        <v>-0.02138654354</v>
      </c>
      <c r="AT999" s="160">
        <f>IF(and($AQ$902&gt;0,Model!Z$1&lt;='Assumptions (Solar)'!$V$13),PPMT('Assumptions (Solar)'!$V$10,Model!Z$1,'Assumptions (Solar)'!$V$13,'Assumptions (Solar)'!$V$8*Model!$AQ$902*('Assumptions (Solar)'!$AO$20*'Assumptions (Solar)'!$AO$2+'Assumptions (Solar)'!$AO$21*'Assumptions (Solar)'!$AO$3)/10^9),0)</f>
        <v>-0.02309746703</v>
      </c>
      <c r="AU999" s="160">
        <f>IF(and($AQ$902&gt;0,Model!AA$1&lt;='Assumptions (Solar)'!$V$13),PPMT('Assumptions (Solar)'!$V$10,Model!AA$1,'Assumptions (Solar)'!$V$13,'Assumptions (Solar)'!$V$8*Model!$AQ$902*('Assumptions (Solar)'!$AO$20*'Assumptions (Solar)'!$AO$2+'Assumptions (Solar)'!$AO$21*'Assumptions (Solar)'!$AO$3)/10^9),0)</f>
        <v>-0.02494526439</v>
      </c>
      <c r="AV999" s="160">
        <f>IF(and($AQ$902&gt;0,Model!AB$1&lt;='Assumptions (Solar)'!$V$13),PPMT('Assumptions (Solar)'!$V$10,Model!AB$1,'Assumptions (Solar)'!$V$13,'Assumptions (Solar)'!$V$8*Model!$AQ$902*('Assumptions (Solar)'!$AO$20*'Assumptions (Solar)'!$AO$2+'Assumptions (Solar)'!$AO$21*'Assumptions (Solar)'!$AO$3)/10^9),0)</f>
        <v>-0.02694088554</v>
      </c>
      <c r="AW999" s="160">
        <f>IF(and($AQ$902&gt;0,Model!AC$1&lt;='Assumptions (Solar)'!$V$13),PPMT('Assumptions (Solar)'!$V$10,Model!AC$1,'Assumptions (Solar)'!$V$13,'Assumptions (Solar)'!$V$8*Model!$AQ$902*('Assumptions (Solar)'!$AO$20*'Assumptions (Solar)'!$AO$2+'Assumptions (Solar)'!$AO$21*'Assumptions (Solar)'!$AO$3)/10^9),0)</f>
        <v>-0.02909615638</v>
      </c>
      <c r="AX999" s="160">
        <f>IF(and($AQ$902&gt;0,Model!AD$1&lt;='Assumptions (Solar)'!$V$13),PPMT('Assumptions (Solar)'!$V$10,Model!AD$1,'Assumptions (Solar)'!$V$13,'Assumptions (Solar)'!$V$8*Model!$AQ$902*('Assumptions (Solar)'!$AO$20*'Assumptions (Solar)'!$AO$2+'Assumptions (Solar)'!$AO$21*'Assumptions (Solar)'!$AO$3)/10^9),0)</f>
        <v>-0.0314238489</v>
      </c>
      <c r="AY999" s="160">
        <f>IF(and($AQ$902&gt;0,Model!AE$1&lt;='Assumptions (Solar)'!$V$13),PPMT('Assumptions (Solar)'!$V$10,Model!AE$1,'Assumptions (Solar)'!$V$13,'Assumptions (Solar)'!$V$8*Model!$AQ$902*('Assumptions (Solar)'!$AO$20*'Assumptions (Solar)'!$AO$2+'Assumptions (Solar)'!$AO$21*'Assumptions (Solar)'!$AO$3)/10^9),0)</f>
        <v>-0.03393775681</v>
      </c>
      <c r="AZ999" s="160">
        <f>IF(and($AQ$902&gt;0,Model!AF$1&lt;='Assumptions (Solar)'!$V$13),PPMT('Assumptions (Solar)'!$V$10,Model!AF$1,'Assumptions (Solar)'!$V$13,'Assumptions (Solar)'!$V$8*Model!$AQ$902*('Assumptions (Solar)'!$AO$20*'Assumptions (Solar)'!$AO$2+'Assumptions (Solar)'!$AO$21*'Assumptions (Solar)'!$AO$3)/10^9),0)</f>
        <v>-0.03665277735</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-0.01310641804</v>
      </c>
      <c r="AS1000" s="160">
        <f>IF(and($AR$902&gt;0,Model!X$1&lt;='Assumptions (Solar)'!$V$13),PPMT('Assumptions (Solar)'!$V$10,Model!X$1,'Assumptions (Solar)'!$V$13,'Assumptions (Solar)'!$V$8*Model!$AR$902*('Assumptions (Solar)'!$AP$20*'Assumptions (Solar)'!$AP$2+'Assumptions (Solar)'!$AP$21*'Assumptions (Solar)'!$AP$3)/10^9),0)</f>
        <v>-0.01415493148</v>
      </c>
      <c r="AT1000" s="160">
        <f>IF(and($AR$902&gt;0,Model!Y$1&lt;='Assumptions (Solar)'!$V$13),PPMT('Assumptions (Solar)'!$V$10,Model!Y$1,'Assumptions (Solar)'!$V$13,'Assumptions (Solar)'!$V$8*Model!$AR$902*('Assumptions (Solar)'!$AP$20*'Assumptions (Solar)'!$AP$2+'Assumptions (Solar)'!$AP$21*'Assumptions (Solar)'!$AP$3)/10^9),0)</f>
        <v>-0.015287326</v>
      </c>
      <c r="AU1000" s="160">
        <f>IF(and($AR$902&gt;0,Model!Z$1&lt;='Assumptions (Solar)'!$V$13),PPMT('Assumptions (Solar)'!$V$10,Model!Z$1,'Assumptions (Solar)'!$V$13,'Assumptions (Solar)'!$V$8*Model!$AR$902*('Assumptions (Solar)'!$AP$20*'Assumptions (Solar)'!$AP$2+'Assumptions (Solar)'!$AP$21*'Assumptions (Solar)'!$AP$3)/10^9),0)</f>
        <v>-0.01651031208</v>
      </c>
      <c r="AV1000" s="160">
        <f>IF(and($AR$902&gt;0,Model!AA$1&lt;='Assumptions (Solar)'!$V$13),PPMT('Assumptions (Solar)'!$V$10,Model!AA$1,'Assumptions (Solar)'!$V$13,'Assumptions (Solar)'!$V$8*Model!$AR$902*('Assumptions (Solar)'!$AP$20*'Assumptions (Solar)'!$AP$2+'Assumptions (Solar)'!$AP$21*'Assumptions (Solar)'!$AP$3)/10^9),0)</f>
        <v>-0.01783113705</v>
      </c>
      <c r="AW1000" s="160">
        <f>IF(and($AR$902&gt;0,Model!AB$1&lt;='Assumptions (Solar)'!$V$13),PPMT('Assumptions (Solar)'!$V$10,Model!AB$1,'Assumptions (Solar)'!$V$13,'Assumptions (Solar)'!$V$8*Model!$AR$902*('Assumptions (Solar)'!$AP$20*'Assumptions (Solar)'!$AP$2+'Assumptions (Solar)'!$AP$21*'Assumptions (Solar)'!$AP$3)/10^9),0)</f>
        <v>-0.01925762801</v>
      </c>
      <c r="AX1000" s="160">
        <f>IF(and($AR$902&gt;0,Model!AC$1&lt;='Assumptions (Solar)'!$V$13),PPMT('Assumptions (Solar)'!$V$10,Model!AC$1,'Assumptions (Solar)'!$V$13,'Assumptions (Solar)'!$V$8*Model!$AR$902*('Assumptions (Solar)'!$AP$20*'Assumptions (Solar)'!$AP$2+'Assumptions (Solar)'!$AP$21*'Assumptions (Solar)'!$AP$3)/10^9),0)</f>
        <v>-0.02079823825</v>
      </c>
      <c r="AY1000" s="160">
        <f>IF(and($AR$902&gt;0,Model!AD$1&lt;='Assumptions (Solar)'!$V$13),PPMT('Assumptions (Solar)'!$V$10,Model!AD$1,'Assumptions (Solar)'!$V$13,'Assumptions (Solar)'!$V$8*Model!$AR$902*('Assumptions (Solar)'!$AP$20*'Assumptions (Solar)'!$AP$2+'Assumptions (Solar)'!$AP$21*'Assumptions (Solar)'!$AP$3)/10^9),0)</f>
        <v>-0.02246209731</v>
      </c>
      <c r="AZ1000" s="160">
        <f>IF(and($AR$902&gt;0,Model!AE$1&lt;='Assumptions (Solar)'!$V$13),PPMT('Assumptions (Solar)'!$V$10,Model!AE$1,'Assumptions (Solar)'!$V$13,'Assumptions (Solar)'!$V$8*Model!$AR$902*('Assumptions (Solar)'!$AP$20*'Assumptions (Solar)'!$AP$2+'Assumptions (Solar)'!$AP$21*'Assumptions (Solar)'!$AP$3)/10^9),0)</f>
        <v>-0.0242590651</v>
      </c>
      <c r="BA1000" s="160">
        <f>IF(and($AR$902&gt;0,Model!AF$1&lt;='Assumptions (Solar)'!$V$13),PPMT('Assumptions (Solar)'!$V$10,Model!AF$1,'Assumptions (Solar)'!$V$13,'Assumptions (Solar)'!$V$8*Model!$AR$902*('Assumptions (Solar)'!$AP$20*'Assumptions (Solar)'!$AP$2+'Assumptions (Solar)'!$AP$21*'Assumptions (Solar)'!$AP$3)/10^9),0)</f>
        <v>-0.02619979031</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-0.03135634577</v>
      </c>
      <c r="AT1001" s="160">
        <f>IF(and($AS$902&gt;0,Model!X$1&lt;='Assumptions (Solar)'!$V$13),PPMT('Assumptions (Solar)'!$V$10,Model!X$1,'Assumptions (Solar)'!$V$13,'Assumptions (Solar)'!$V$8*Model!$AS$902*('Assumptions (Solar)'!$AQ$20*'Assumptions (Solar)'!$AQ$2+'Assumptions (Solar)'!$AQ$21*'Assumptions (Solar)'!$AQ$3)/10^9),0)</f>
        <v>-0.03386485343</v>
      </c>
      <c r="AU1001" s="160">
        <f>IF(and($AS$902&gt;0,Model!Y$1&lt;='Assumptions (Solar)'!$V$13),PPMT('Assumptions (Solar)'!$V$10,Model!Y$1,'Assumptions (Solar)'!$V$13,'Assumptions (Solar)'!$V$8*Model!$AS$902*('Assumptions (Solar)'!$AQ$20*'Assumptions (Solar)'!$AQ$2+'Assumptions (Solar)'!$AQ$21*'Assumptions (Solar)'!$AQ$3)/10^9),0)</f>
        <v>-0.0365740417</v>
      </c>
      <c r="AV1001" s="160">
        <f>IF(and($AS$902&gt;0,Model!Z$1&lt;='Assumptions (Solar)'!$V$13),PPMT('Assumptions (Solar)'!$V$10,Model!Z$1,'Assumptions (Solar)'!$V$13,'Assumptions (Solar)'!$V$8*Model!$AS$902*('Assumptions (Solar)'!$AQ$20*'Assumptions (Solar)'!$AQ$2+'Assumptions (Solar)'!$AQ$21*'Assumptions (Solar)'!$AQ$3)/10^9),0)</f>
        <v>-0.03949996504</v>
      </c>
      <c r="AW1001" s="160">
        <f>IF(and($AS$902&gt;0,Model!AA$1&lt;='Assumptions (Solar)'!$V$13),PPMT('Assumptions (Solar)'!$V$10,Model!AA$1,'Assumptions (Solar)'!$V$13,'Assumptions (Solar)'!$V$8*Model!$AS$902*('Assumptions (Solar)'!$AQ$20*'Assumptions (Solar)'!$AQ$2+'Assumptions (Solar)'!$AQ$21*'Assumptions (Solar)'!$AQ$3)/10^9),0)</f>
        <v>-0.04265996224</v>
      </c>
      <c r="AX1001" s="160">
        <f>IF(and($AS$902&gt;0,Model!AB$1&lt;='Assumptions (Solar)'!$V$13),PPMT('Assumptions (Solar)'!$V$10,Model!AB$1,'Assumptions (Solar)'!$V$13,'Assumptions (Solar)'!$V$8*Model!$AS$902*('Assumptions (Solar)'!$AQ$20*'Assumptions (Solar)'!$AQ$2+'Assumptions (Solar)'!$AQ$21*'Assumptions (Solar)'!$AQ$3)/10^9),0)</f>
        <v>-0.04607275922</v>
      </c>
      <c r="AY1001" s="160">
        <f>IF(and($AS$902&gt;0,Model!AC$1&lt;='Assumptions (Solar)'!$V$13),PPMT('Assumptions (Solar)'!$V$10,Model!AC$1,'Assumptions (Solar)'!$V$13,'Assumptions (Solar)'!$V$8*Model!$AS$902*('Assumptions (Solar)'!$AQ$20*'Assumptions (Solar)'!$AQ$2+'Assumptions (Solar)'!$AQ$21*'Assumptions (Solar)'!$AQ$3)/10^9),0)</f>
        <v>-0.04975857996</v>
      </c>
      <c r="AZ1001" s="160">
        <f>IF(and($AS$902&gt;0,Model!AD$1&lt;='Assumptions (Solar)'!$V$13),PPMT('Assumptions (Solar)'!$V$10,Model!AD$1,'Assumptions (Solar)'!$V$13,'Assumptions (Solar)'!$V$8*Model!$AS$902*('Assumptions (Solar)'!$AQ$20*'Assumptions (Solar)'!$AQ$2+'Assumptions (Solar)'!$AQ$21*'Assumptions (Solar)'!$AQ$3)/10^9),0)</f>
        <v>-0.05373926636</v>
      </c>
      <c r="BA1001" s="160">
        <f>IF(and($AS$902&gt;0,Model!AE$1&lt;='Assumptions (Solar)'!$V$13),PPMT('Assumptions (Solar)'!$V$10,Model!AE$1,'Assumptions (Solar)'!$V$13,'Assumptions (Solar)'!$V$8*Model!$AS$902*('Assumptions (Solar)'!$AQ$20*'Assumptions (Solar)'!$AQ$2+'Assumptions (Solar)'!$AQ$21*'Assumptions (Solar)'!$AQ$3)/10^9),0)</f>
        <v>-0.05803840767</v>
      </c>
      <c r="BB1001" s="160">
        <f>IF(and($AS$902&gt;0,Model!AF$1&lt;='Assumptions (Solar)'!$V$13),PPMT('Assumptions (Solar)'!$V$10,Model!AF$1,'Assumptions (Solar)'!$V$13,'Assumptions (Solar)'!$V$8*Model!$AS$902*('Assumptions (Solar)'!$AQ$20*'Assumptions (Solar)'!$AQ$2+'Assumptions (Solar)'!$AQ$21*'Assumptions (Solar)'!$AQ$3)/10^9),0)</f>
        <v>-0.06268148028</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-0.0121789452</v>
      </c>
      <c r="AU1002" s="160">
        <f>IF(and($AT$902&gt;0,Model!X$1&lt;='Assumptions (Solar)'!$V$13),PPMT('Assumptions (Solar)'!$V$10,Model!X$1,'Assumptions (Solar)'!$V$13,'Assumptions (Solar)'!$V$8*Model!$AT$902*('Assumptions (Solar)'!$AR$20*'Assumptions (Solar)'!$AR$2+'Assumptions (Solar)'!$AR$21*'Assumptions (Solar)'!$AR$3)/10^9),0)</f>
        <v>-0.01315326081</v>
      </c>
      <c r="AV1002" s="160">
        <f>IF(and($AT$902&gt;0,Model!Y$1&lt;='Assumptions (Solar)'!$V$13),PPMT('Assumptions (Solar)'!$V$10,Model!Y$1,'Assumptions (Solar)'!$V$13,'Assumptions (Solar)'!$V$8*Model!$AT$902*('Assumptions (Solar)'!$AR$20*'Assumptions (Solar)'!$AR$2+'Assumptions (Solar)'!$AR$21*'Assumptions (Solar)'!$AR$3)/10^9),0)</f>
        <v>-0.01420552168</v>
      </c>
      <c r="AW1002" s="160">
        <f>IF(and($AT$902&gt;0,Model!Z$1&lt;='Assumptions (Solar)'!$V$13),PPMT('Assumptions (Solar)'!$V$10,Model!Z$1,'Assumptions (Solar)'!$V$13,'Assumptions (Solar)'!$V$8*Model!$AT$902*('Assumptions (Solar)'!$AR$20*'Assumptions (Solar)'!$AR$2+'Assumptions (Solar)'!$AR$21*'Assumptions (Solar)'!$AR$3)/10^9),0)</f>
        <v>-0.01534196341</v>
      </c>
      <c r="AX1002" s="160">
        <f>IF(and($AT$902&gt;0,Model!AA$1&lt;='Assumptions (Solar)'!$V$13),PPMT('Assumptions (Solar)'!$V$10,Model!AA$1,'Assumptions (Solar)'!$V$13,'Assumptions (Solar)'!$V$8*Model!$AT$902*('Assumptions (Solar)'!$AR$20*'Assumptions (Solar)'!$AR$2+'Assumptions (Solar)'!$AR$21*'Assumptions (Solar)'!$AR$3)/10^9),0)</f>
        <v>-0.01656932049</v>
      </c>
      <c r="AY1002" s="160">
        <f>IF(and($AT$902&gt;0,Model!AB$1&lt;='Assumptions (Solar)'!$V$13),PPMT('Assumptions (Solar)'!$V$10,Model!AB$1,'Assumptions (Solar)'!$V$13,'Assumptions (Solar)'!$V$8*Model!$AT$902*('Assumptions (Solar)'!$AR$20*'Assumptions (Solar)'!$AR$2+'Assumptions (Solar)'!$AR$21*'Assumptions (Solar)'!$AR$3)/10^9),0)</f>
        <v>-0.01789486613</v>
      </c>
      <c r="AZ1002" s="160">
        <f>IF(and($AT$902&gt;0,Model!AC$1&lt;='Assumptions (Solar)'!$V$13),PPMT('Assumptions (Solar)'!$V$10,Model!AC$1,'Assumptions (Solar)'!$V$13,'Assumptions (Solar)'!$V$8*Model!$AT$902*('Assumptions (Solar)'!$AR$20*'Assumptions (Solar)'!$AR$2+'Assumptions (Solar)'!$AR$21*'Assumptions (Solar)'!$AR$3)/10^9),0)</f>
        <v>-0.01932645542</v>
      </c>
      <c r="BA1002" s="160">
        <f>IF(and($AT$902&gt;0,Model!AD$1&lt;='Assumptions (Solar)'!$V$13),PPMT('Assumptions (Solar)'!$V$10,Model!AD$1,'Assumptions (Solar)'!$V$13,'Assumptions (Solar)'!$V$8*Model!$AT$902*('Assumptions (Solar)'!$AR$20*'Assumptions (Solar)'!$AR$2+'Assumptions (Solar)'!$AR$21*'Assumptions (Solar)'!$AR$3)/10^9),0)</f>
        <v>-0.02087257185</v>
      </c>
      <c r="BB1002" s="160">
        <f>IF(and($AT$902&gt;0,Model!AE$1&lt;='Assumptions (Solar)'!$V$13),PPMT('Assumptions (Solar)'!$V$10,Model!AE$1,'Assumptions (Solar)'!$V$13,'Assumptions (Solar)'!$V$8*Model!$AT$902*('Assumptions (Solar)'!$AR$20*'Assumptions (Solar)'!$AR$2+'Assumptions (Solar)'!$AR$21*'Assumptions (Solar)'!$AR$3)/10^9),0)</f>
        <v>-0.0225423776</v>
      </c>
      <c r="BC1002" s="160">
        <f>IF(and($AT$902&gt;0,Model!AF$1&lt;='Assumptions (Solar)'!$V$13),PPMT('Assumptions (Solar)'!$V$10,Model!AF$1,'Assumptions (Solar)'!$V$13,'Assumptions (Solar)'!$V$8*Model!$AT$902*('Assumptions (Solar)'!$AR$20*'Assumptions (Solar)'!$AR$2+'Assumptions (Solar)'!$AR$21*'Assumptions (Solar)'!$AR$3)/10^9),0)</f>
        <v>-0.0243457678</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-0.0106756085</v>
      </c>
      <c r="AV1003" s="160">
        <f>IF(and($AU$902&gt;0,Model!X$1&lt;='Assumptions (Solar)'!$V$13),PPMT('Assumptions (Solar)'!$V$10,Model!X$1,'Assumptions (Solar)'!$V$13,'Assumptions (Solar)'!$V$8*Model!$AU$902*('Assumptions (Solar)'!$AS$20*'Assumptions (Solar)'!$AS$2+'Assumptions (Solar)'!$AS$21*'Assumptions (Solar)'!$AS$3)/10^9),0)</f>
        <v>-0.01152965718</v>
      </c>
      <c r="AW1003" s="160">
        <f>IF(and($AU$902&gt;0,Model!Y$1&lt;='Assumptions (Solar)'!$V$13),PPMT('Assumptions (Solar)'!$V$10,Model!Y$1,'Assumptions (Solar)'!$V$13,'Assumptions (Solar)'!$V$8*Model!$AU$902*('Assumptions (Solar)'!$AS$20*'Assumptions (Solar)'!$AS$2+'Assumptions (Solar)'!$AS$21*'Assumptions (Solar)'!$AS$3)/10^9),0)</f>
        <v>-0.01245202976</v>
      </c>
      <c r="AX1003" s="160">
        <f>IF(and($AU$902&gt;0,Model!Z$1&lt;='Assumptions (Solar)'!$V$13),PPMT('Assumptions (Solar)'!$V$10,Model!Z$1,'Assumptions (Solar)'!$V$13,'Assumptions (Solar)'!$V$8*Model!$AU$902*('Assumptions (Solar)'!$AS$20*'Assumptions (Solar)'!$AS$2+'Assumptions (Solar)'!$AS$21*'Assumptions (Solar)'!$AS$3)/10^9),0)</f>
        <v>-0.01344819214</v>
      </c>
      <c r="AY1003" s="160">
        <f>IF(and($AU$902&gt;0,Model!AA$1&lt;='Assumptions (Solar)'!$V$13),PPMT('Assumptions (Solar)'!$V$10,Model!AA$1,'Assumptions (Solar)'!$V$13,'Assumptions (Solar)'!$V$8*Model!$AU$902*('Assumptions (Solar)'!$AS$20*'Assumptions (Solar)'!$AS$2+'Assumptions (Solar)'!$AS$21*'Assumptions (Solar)'!$AS$3)/10^9),0)</f>
        <v>-0.01452404751</v>
      </c>
      <c r="AZ1003" s="160">
        <f>IF(and($AU$902&gt;0,Model!AB$1&lt;='Assumptions (Solar)'!$V$13),PPMT('Assumptions (Solar)'!$V$10,Model!AB$1,'Assumptions (Solar)'!$V$13,'Assumptions (Solar)'!$V$8*Model!$AU$902*('Assumptions (Solar)'!$AS$20*'Assumptions (Solar)'!$AS$2+'Assumptions (Solar)'!$AS$21*'Assumptions (Solar)'!$AS$3)/10^9),0)</f>
        <v>-0.01568597131</v>
      </c>
      <c r="BA1003" s="160">
        <f>IF(and($AU$902&gt;0,Model!AC$1&lt;='Assumptions (Solar)'!$V$13),PPMT('Assumptions (Solar)'!$V$10,Model!AC$1,'Assumptions (Solar)'!$V$13,'Assumptions (Solar)'!$V$8*Model!$AU$902*('Assumptions (Solar)'!$AS$20*'Assumptions (Solar)'!$AS$2+'Assumptions (Solar)'!$AS$21*'Assumptions (Solar)'!$AS$3)/10^9),0)</f>
        <v>-0.01694084902</v>
      </c>
      <c r="BB1003" s="160">
        <f>IF(and($AU$902&gt;0,Model!AD$1&lt;='Assumptions (Solar)'!$V$13),PPMT('Assumptions (Solar)'!$V$10,Model!AD$1,'Assumptions (Solar)'!$V$13,'Assumptions (Solar)'!$V$8*Model!$AU$902*('Assumptions (Solar)'!$AS$20*'Assumptions (Solar)'!$AS$2+'Assumptions (Solar)'!$AS$21*'Assumptions (Solar)'!$AS$3)/10^9),0)</f>
        <v>-0.01829611694</v>
      </c>
      <c r="BC1003" s="160">
        <f>IF(and($AU$902&gt;0,Model!AE$1&lt;='Assumptions (Solar)'!$V$13),PPMT('Assumptions (Solar)'!$V$10,Model!AE$1,'Assumptions (Solar)'!$V$13,'Assumptions (Solar)'!$V$8*Model!$AU$902*('Assumptions (Solar)'!$AS$20*'Assumptions (Solar)'!$AS$2+'Assumptions (Solar)'!$AS$21*'Assumptions (Solar)'!$AS$3)/10^9),0)</f>
        <v>-0.01975980629</v>
      </c>
      <c r="BD1003" s="160">
        <f>IF(and($AU$902&gt;0,Model!AF$1&lt;='Assumptions (Solar)'!$V$13),PPMT('Assumptions (Solar)'!$V$10,Model!AF$1,'Assumptions (Solar)'!$V$13,'Assumptions (Solar)'!$V$8*Model!$AU$902*('Assumptions (Solar)'!$AS$20*'Assumptions (Solar)'!$AS$2+'Assumptions (Solar)'!$AS$21*'Assumptions (Solar)'!$AS$3)/10^9),0)</f>
        <v>-0.0213405908</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-0.004984320393</v>
      </c>
      <c r="AW1004" s="160">
        <f>IF(and($AV$902&gt;0,Model!X$1&lt;='Assumptions (Solar)'!$V$13),PPMT('Assumptions (Solar)'!$V$10,Model!X$1,'Assumptions (Solar)'!$V$13,'Assumptions (Solar)'!$V$8*Model!$AV$902*('Assumptions (Solar)'!$AT$20*'Assumptions (Solar)'!$AT$2+'Assumptions (Solar)'!$AT$21*'Assumptions (Solar)'!$AT$3)/10^9),0)</f>
        <v>-0.005383066025</v>
      </c>
      <c r="AX1004" s="160">
        <f>IF(and($AV$902&gt;0,Model!Y$1&lt;='Assumptions (Solar)'!$V$13),PPMT('Assumptions (Solar)'!$V$10,Model!Y$1,'Assumptions (Solar)'!$V$13,'Assumptions (Solar)'!$V$8*Model!$AV$902*('Assumptions (Solar)'!$AT$20*'Assumptions (Solar)'!$AT$2+'Assumptions (Solar)'!$AT$21*'Assumptions (Solar)'!$AT$3)/10^9),0)</f>
        <v>-0.005813711307</v>
      </c>
      <c r="AY1004" s="160">
        <f>IF(and($AV$902&gt;0,Model!Z$1&lt;='Assumptions (Solar)'!$V$13),PPMT('Assumptions (Solar)'!$V$10,Model!Z$1,'Assumptions (Solar)'!$V$13,'Assumptions (Solar)'!$V$8*Model!$AV$902*('Assumptions (Solar)'!$AT$20*'Assumptions (Solar)'!$AT$2+'Assumptions (Solar)'!$AT$21*'Assumptions (Solar)'!$AT$3)/10^9),0)</f>
        <v>-0.006278808211</v>
      </c>
      <c r="AZ1004" s="160">
        <f>IF(and($AV$902&gt;0,Model!AA$1&lt;='Assumptions (Solar)'!$V$13),PPMT('Assumptions (Solar)'!$V$10,Model!AA$1,'Assumptions (Solar)'!$V$13,'Assumptions (Solar)'!$V$8*Model!$AV$902*('Assumptions (Solar)'!$AT$20*'Assumptions (Solar)'!$AT$2+'Assumptions (Solar)'!$AT$21*'Assumptions (Solar)'!$AT$3)/10^9),0)</f>
        <v>-0.006781112868</v>
      </c>
      <c r="BA1004" s="160">
        <f>IF(and($AV$902&gt;0,Model!AB$1&lt;='Assumptions (Solar)'!$V$13),PPMT('Assumptions (Solar)'!$V$10,Model!AB$1,'Assumptions (Solar)'!$V$13,'Assumptions (Solar)'!$V$8*Model!$AV$902*('Assumptions (Solar)'!$AT$20*'Assumptions (Solar)'!$AT$2+'Assumptions (Solar)'!$AT$21*'Assumptions (Solar)'!$AT$3)/10^9),0)</f>
        <v>-0.007323601897</v>
      </c>
      <c r="BB1004" s="160">
        <f>IF(and($AV$902&gt;0,Model!AC$1&lt;='Assumptions (Solar)'!$V$13),PPMT('Assumptions (Solar)'!$V$10,Model!AC$1,'Assumptions (Solar)'!$V$13,'Assumptions (Solar)'!$V$8*Model!$AV$902*('Assumptions (Solar)'!$AT$20*'Assumptions (Solar)'!$AT$2+'Assumptions (Solar)'!$AT$21*'Assumptions (Solar)'!$AT$3)/10^9),0)</f>
        <v>-0.007909490049</v>
      </c>
      <c r="BC1004" s="160">
        <f>IF(and($AV$902&gt;0,Model!AD$1&lt;='Assumptions (Solar)'!$V$13),PPMT('Assumptions (Solar)'!$V$10,Model!AD$1,'Assumptions (Solar)'!$V$13,'Assumptions (Solar)'!$V$8*Model!$AV$902*('Assumptions (Solar)'!$AT$20*'Assumptions (Solar)'!$AT$2+'Assumptions (Solar)'!$AT$21*'Assumptions (Solar)'!$AT$3)/10^9),0)</f>
        <v>-0.008542249253</v>
      </c>
      <c r="BD1004" s="160">
        <f>IF(and($AV$902&gt;0,Model!AE$1&lt;='Assumptions (Solar)'!$V$13),PPMT('Assumptions (Solar)'!$V$10,Model!AE$1,'Assumptions (Solar)'!$V$13,'Assumptions (Solar)'!$V$8*Model!$AV$902*('Assumptions (Solar)'!$AT$20*'Assumptions (Solar)'!$AT$2+'Assumptions (Solar)'!$AT$21*'Assumptions (Solar)'!$AT$3)/10^9),0)</f>
        <v>-0.009225629193</v>
      </c>
      <c r="BE1004" s="160">
        <f>IF(and($AV$902&gt;0,Model!AF$1&lt;='Assumptions (Solar)'!$V$13),PPMT('Assumptions (Solar)'!$V$10,Model!AF$1,'Assumptions (Solar)'!$V$13,'Assumptions (Solar)'!$V$8*Model!$AV$902*('Assumptions (Solar)'!$AT$20*'Assumptions (Solar)'!$AT$2+'Assumptions (Solar)'!$AT$21*'Assumptions (Solar)'!$AT$3)/10^9),0)</f>
        <v>-0.009963679529</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-0.005032965227</v>
      </c>
      <c r="AX1005" s="160">
        <f>IF(and($AW$902&gt;0,Model!X$1&lt;='Assumptions (Solar)'!$V$13),PPMT('Assumptions (Solar)'!$V$10,Model!X$1,'Assumptions (Solar)'!$V$13,'Assumptions (Solar)'!$V$8*Model!$AW$902*('Assumptions (Solar)'!$AU$20*'Assumptions (Solar)'!$AU$2+'Assumptions (Solar)'!$AU$21*'Assumptions (Solar)'!$AU$3)/10^9),0)</f>
        <v>-0.005435602445</v>
      </c>
      <c r="AY1005" s="160">
        <f>IF(and($AW$902&gt;0,Model!Y$1&lt;='Assumptions (Solar)'!$V$13),PPMT('Assumptions (Solar)'!$V$10,Model!Y$1,'Assumptions (Solar)'!$V$13,'Assumptions (Solar)'!$V$8*Model!$AW$902*('Assumptions (Solar)'!$AU$20*'Assumptions (Solar)'!$AU$2+'Assumptions (Solar)'!$AU$21*'Assumptions (Solar)'!$AU$3)/10^9),0)</f>
        <v>-0.00587045064</v>
      </c>
      <c r="AZ1005" s="160">
        <f>IF(and($AW$902&gt;0,Model!Z$1&lt;='Assumptions (Solar)'!$V$13),PPMT('Assumptions (Solar)'!$V$10,Model!Z$1,'Assumptions (Solar)'!$V$13,'Assumptions (Solar)'!$V$8*Model!$AW$902*('Assumptions (Solar)'!$AU$20*'Assumptions (Solar)'!$AU$2+'Assumptions (Solar)'!$AU$21*'Assumptions (Solar)'!$AU$3)/10^9),0)</f>
        <v>-0.006340086692</v>
      </c>
      <c r="BA1005" s="160">
        <f>IF(and($AW$902&gt;0,Model!AA$1&lt;='Assumptions (Solar)'!$V$13),PPMT('Assumptions (Solar)'!$V$10,Model!AA$1,'Assumptions (Solar)'!$V$13,'Assumptions (Solar)'!$V$8*Model!$AW$902*('Assumptions (Solar)'!$AU$20*'Assumptions (Solar)'!$AU$2+'Assumptions (Solar)'!$AU$21*'Assumptions (Solar)'!$AU$3)/10^9),0)</f>
        <v>-0.006847293627</v>
      </c>
      <c r="BB1005" s="160">
        <f>IF(and($AW$902&gt;0,Model!AB$1&lt;='Assumptions (Solar)'!$V$13),PPMT('Assumptions (Solar)'!$V$10,Model!AB$1,'Assumptions (Solar)'!$V$13,'Assumptions (Solar)'!$V$8*Model!$AW$902*('Assumptions (Solar)'!$AU$20*'Assumptions (Solar)'!$AU$2+'Assumptions (Solar)'!$AU$21*'Assumptions (Solar)'!$AU$3)/10^9),0)</f>
        <v>-0.007395077117</v>
      </c>
      <c r="BC1005" s="160">
        <f>IF(and($AW$902&gt;0,Model!AC$1&lt;='Assumptions (Solar)'!$V$13),PPMT('Assumptions (Solar)'!$V$10,Model!AC$1,'Assumptions (Solar)'!$V$13,'Assumptions (Solar)'!$V$8*Model!$AW$902*('Assumptions (Solar)'!$AU$20*'Assumptions (Solar)'!$AU$2+'Assumptions (Solar)'!$AU$21*'Assumptions (Solar)'!$AU$3)/10^9),0)</f>
        <v>-0.007986683287</v>
      </c>
      <c r="BD1005" s="160">
        <f>IF(and($AW$902&gt;0,Model!AD$1&lt;='Assumptions (Solar)'!$V$13),PPMT('Assumptions (Solar)'!$V$10,Model!AD$1,'Assumptions (Solar)'!$V$13,'Assumptions (Solar)'!$V$8*Model!$AW$902*('Assumptions (Solar)'!$AU$20*'Assumptions (Solar)'!$AU$2+'Assumptions (Solar)'!$AU$21*'Assumptions (Solar)'!$AU$3)/10^9),0)</f>
        <v>-0.00862561795</v>
      </c>
      <c r="BE1005" s="160">
        <f>IF(and($AW$902&gt;0,Model!AE$1&lt;='Assumptions (Solar)'!$V$13),PPMT('Assumptions (Solar)'!$V$10,Model!AE$1,'Assumptions (Solar)'!$V$13,'Assumptions (Solar)'!$V$8*Model!$AW$902*('Assumptions (Solar)'!$AU$20*'Assumptions (Solar)'!$AU$2+'Assumptions (Solar)'!$AU$21*'Assumptions (Solar)'!$AU$3)/10^9),0)</f>
        <v>-0.009315667385</v>
      </c>
      <c r="BF1005" s="160">
        <f>IF(and($AW$902&gt;0,Model!AF$1&lt;='Assumptions (Solar)'!$V$13),PPMT('Assumptions (Solar)'!$V$10,Model!AF$1,'Assumptions (Solar)'!$V$13,'Assumptions (Solar)'!$V$8*Model!$AW$902*('Assumptions (Solar)'!$AU$20*'Assumptions (Solar)'!$AU$2+'Assumptions (Solar)'!$AU$21*'Assumptions (Solar)'!$AU$3)/10^9),0)</f>
        <v>-0.01006092078</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-0.0101632221</v>
      </c>
      <c r="AY1006" s="160">
        <f>IF(and($AX$902&gt;0,Model!X$1&lt;='Assumptions (Solar)'!$V$13),PPMT('Assumptions (Solar)'!$V$10,Model!X$1,'Assumptions (Solar)'!$V$13,'Assumptions (Solar)'!$V$8*Model!$AX$902*('Assumptions (Solar)'!$AV$20*'Assumptions (Solar)'!$AV$2+'Assumptions (Solar)'!$AV$21*'Assumptions (Solar)'!$AV$3)/10^9),0)</f>
        <v>-0.01097627987</v>
      </c>
      <c r="AZ1006" s="160">
        <f>IF(and($AX$902&gt;0,Model!Y$1&lt;='Assumptions (Solar)'!$V$13),PPMT('Assumptions (Solar)'!$V$10,Model!Y$1,'Assumptions (Solar)'!$V$13,'Assumptions (Solar)'!$V$8*Model!$AX$902*('Assumptions (Solar)'!$AV$20*'Assumptions (Solar)'!$AV$2+'Assumptions (Solar)'!$AV$21*'Assumptions (Solar)'!$AV$3)/10^9),0)</f>
        <v>-0.01185438226</v>
      </c>
      <c r="BA1006" s="160">
        <f>IF(and($AX$902&gt;0,Model!Z$1&lt;='Assumptions (Solar)'!$V$13),PPMT('Assumptions (Solar)'!$V$10,Model!Z$1,'Assumptions (Solar)'!$V$13,'Assumptions (Solar)'!$V$8*Model!$AX$902*('Assumptions (Solar)'!$AV$20*'Assumptions (Solar)'!$AV$2+'Assumptions (Solar)'!$AV$21*'Assumptions (Solar)'!$AV$3)/10^9),0)</f>
        <v>-0.01280273284</v>
      </c>
      <c r="BB1006" s="160">
        <f>IF(and($AX$902&gt;0,Model!AA$1&lt;='Assumptions (Solar)'!$V$13),PPMT('Assumptions (Solar)'!$V$10,Model!AA$1,'Assumptions (Solar)'!$V$13,'Assumptions (Solar)'!$V$8*Model!$AX$902*('Assumptions (Solar)'!$AV$20*'Assumptions (Solar)'!$AV$2+'Assumptions (Solar)'!$AV$21*'Assumptions (Solar)'!$AV$3)/10^9),0)</f>
        <v>-0.01382695146</v>
      </c>
      <c r="BC1006" s="160">
        <f>IF(and($AX$902&gt;0,Model!AB$1&lt;='Assumptions (Solar)'!$V$13),PPMT('Assumptions (Solar)'!$V$10,Model!AB$1,'Assumptions (Solar)'!$V$13,'Assumptions (Solar)'!$V$8*Model!$AX$902*('Assumptions (Solar)'!$AV$20*'Assumptions (Solar)'!$AV$2+'Assumptions (Solar)'!$AV$21*'Assumptions (Solar)'!$AV$3)/10^9),0)</f>
        <v>-0.01493310758</v>
      </c>
      <c r="BD1006" s="160">
        <f>IF(and($AX$902&gt;0,Model!AC$1&lt;='Assumptions (Solar)'!$V$13),PPMT('Assumptions (Solar)'!$V$10,Model!AC$1,'Assumptions (Solar)'!$V$13,'Assumptions (Solar)'!$V$8*Model!$AX$902*('Assumptions (Solar)'!$AV$20*'Assumptions (Solar)'!$AV$2+'Assumptions (Solar)'!$AV$21*'Assumptions (Solar)'!$AV$3)/10^9),0)</f>
        <v>-0.01612775619</v>
      </c>
      <c r="BE1006" s="160">
        <f>IF(and($AX$902&gt;0,Model!AD$1&lt;='Assumptions (Solar)'!$V$13),PPMT('Assumptions (Solar)'!$V$10,Model!AD$1,'Assumptions (Solar)'!$V$13,'Assumptions (Solar)'!$V$8*Model!$AX$902*('Assumptions (Solar)'!$AV$20*'Assumptions (Solar)'!$AV$2+'Assumptions (Solar)'!$AV$21*'Assumptions (Solar)'!$AV$3)/10^9),0)</f>
        <v>-0.01741797668</v>
      </c>
      <c r="BF1006" s="160">
        <f>IF(and($AX$902&gt;0,Model!AE$1&lt;='Assumptions (Solar)'!$V$13),PPMT('Assumptions (Solar)'!$V$10,Model!AE$1,'Assumptions (Solar)'!$V$13,'Assumptions (Solar)'!$V$8*Model!$AX$902*('Assumptions (Solar)'!$AV$20*'Assumptions (Solar)'!$AV$2+'Assumptions (Solar)'!$AV$21*'Assumptions (Solar)'!$AV$3)/10^9),0)</f>
        <v>-0.01881141482</v>
      </c>
      <c r="BG1006" s="160">
        <f>IF(and($AX$902&gt;0,Model!AF$1&lt;='Assumptions (Solar)'!$V$13),PPMT('Assumptions (Solar)'!$V$10,Model!AF$1,'Assumptions (Solar)'!$V$13,'Assumptions (Solar)'!$V$8*Model!$AX$902*('Assumptions (Solar)'!$AV$20*'Assumptions (Solar)'!$AV$2+'Assumptions (Solar)'!$AV$21*'Assumptions (Solar)'!$AV$3)/10^9),0)</f>
        <v>-0.020316328</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-0.01024604772</v>
      </c>
      <c r="AZ1007" s="160">
        <f>IF(and($AY$902&gt;0,Model!X$1&lt;='Assumptions (Solar)'!$V$13),PPMT('Assumptions (Solar)'!$V$10,Model!X$1,'Assumptions (Solar)'!$V$13,'Assumptions (Solar)'!$V$8*Model!$AY$902*('Assumptions (Solar)'!$AW$20*'Assumptions (Solar)'!$AW$2+'Assumptions (Solar)'!$AW$21*'Assumptions (Solar)'!$AW$3)/10^9),0)</f>
        <v>-0.01106573153</v>
      </c>
      <c r="BA1007" s="160">
        <f>IF(and($AY$902&gt;0,Model!Y$1&lt;='Assumptions (Solar)'!$V$13),PPMT('Assumptions (Solar)'!$V$10,Model!Y$1,'Assumptions (Solar)'!$V$13,'Assumptions (Solar)'!$V$8*Model!$AY$902*('Assumptions (Solar)'!$AW$20*'Assumptions (Solar)'!$AW$2+'Assumptions (Solar)'!$AW$21*'Assumptions (Solar)'!$AW$3)/10^9),0)</f>
        <v>-0.01195099006</v>
      </c>
      <c r="BB1007" s="160">
        <f>IF(and($AY$902&gt;0,Model!Z$1&lt;='Assumptions (Solar)'!$V$13),PPMT('Assumptions (Solar)'!$V$10,Model!Z$1,'Assumptions (Solar)'!$V$13,'Assumptions (Solar)'!$V$8*Model!$AY$902*('Assumptions (Solar)'!$AW$20*'Assumptions (Solar)'!$AW$2+'Assumptions (Solar)'!$AW$21*'Assumptions (Solar)'!$AW$3)/10^9),0)</f>
        <v>-0.01290706926</v>
      </c>
      <c r="BC1007" s="160">
        <f>IF(and($AY$902&gt;0,Model!AA$1&lt;='Assumptions (Solar)'!$V$13),PPMT('Assumptions (Solar)'!$V$10,Model!AA$1,'Assumptions (Solar)'!$V$13,'Assumptions (Solar)'!$V$8*Model!$AY$902*('Assumptions (Solar)'!$AW$20*'Assumptions (Solar)'!$AW$2+'Assumptions (Solar)'!$AW$21*'Assumptions (Solar)'!$AW$3)/10^9),0)</f>
        <v>-0.0139396348</v>
      </c>
      <c r="BD1007" s="160">
        <f>IF(and($AY$902&gt;0,Model!AB$1&lt;='Assumptions (Solar)'!$V$13),PPMT('Assumptions (Solar)'!$V$10,Model!AB$1,'Assumptions (Solar)'!$V$13,'Assumptions (Solar)'!$V$8*Model!$AY$902*('Assumptions (Solar)'!$AW$20*'Assumptions (Solar)'!$AW$2+'Assumptions (Solar)'!$AW$21*'Assumptions (Solar)'!$AW$3)/10^9),0)</f>
        <v>-0.01505480559</v>
      </c>
      <c r="BE1007" s="160">
        <f>IF(and($AY$902&gt;0,Model!AC$1&lt;='Assumptions (Solar)'!$V$13),PPMT('Assumptions (Solar)'!$V$10,Model!AC$1,'Assumptions (Solar)'!$V$13,'Assumptions (Solar)'!$V$8*Model!$AY$902*('Assumptions (Solar)'!$AW$20*'Assumptions (Solar)'!$AW$2+'Assumptions (Solar)'!$AW$21*'Assumptions (Solar)'!$AW$3)/10^9),0)</f>
        <v>-0.01625919003</v>
      </c>
      <c r="BF1007" s="160">
        <f>IF(and($AY$902&gt;0,Model!AD$1&lt;='Assumptions (Solar)'!$V$13),PPMT('Assumptions (Solar)'!$V$10,Model!AD$1,'Assumptions (Solar)'!$V$13,'Assumptions (Solar)'!$V$8*Model!$AY$902*('Assumptions (Solar)'!$AW$20*'Assumptions (Solar)'!$AW$2+'Assumptions (Solar)'!$AW$21*'Assumptions (Solar)'!$AW$3)/10^9),0)</f>
        <v>-0.01755992524</v>
      </c>
      <c r="BG1007" s="160">
        <f>IF(and($AY$902&gt;0,Model!AE$1&lt;='Assumptions (Solar)'!$V$13),PPMT('Assumptions (Solar)'!$V$10,Model!AE$1,'Assumptions (Solar)'!$V$13,'Assumptions (Solar)'!$V$8*Model!$AY$902*('Assumptions (Solar)'!$AW$20*'Assumptions (Solar)'!$AW$2+'Assumptions (Solar)'!$AW$21*'Assumptions (Solar)'!$AW$3)/10^9),0)</f>
        <v>-0.01896471925</v>
      </c>
      <c r="BH1007" s="160">
        <f>IF(and($AY$902&gt;0,Model!AF$1&lt;='Assumptions (Solar)'!$V$13),PPMT('Assumptions (Solar)'!$V$10,Model!AF$1,'Assumptions (Solar)'!$V$13,'Assumptions (Solar)'!$V$8*Model!$AY$902*('Assumptions (Solar)'!$AW$20*'Assumptions (Solar)'!$AW$2+'Assumptions (Solar)'!$AW$21*'Assumptions (Solar)'!$AW$3)/10^9),0)</f>
        <v>-0.02048189679</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-0.01034294949</v>
      </c>
      <c r="BA1008" s="160">
        <f>IF(and($AZ$902&gt;0,Model!X$1&lt;='Assumptions (Solar)'!$V$13),PPMT('Assumptions (Solar)'!$V$10,Model!X$1,'Assumptions (Solar)'!$V$13,'Assumptions (Solar)'!$V$8*Model!$AZ$902*('Assumptions (Solar)'!$AX$20*'Assumptions (Solar)'!$AX$2+'Assumptions (Solar)'!$AX$21*'Assumptions (Solar)'!$AX$3)/10^9),0)</f>
        <v>-0.01117038544</v>
      </c>
      <c r="BB1008" s="160">
        <f>IF(and($AZ$902&gt;0,Model!Y$1&lt;='Assumptions (Solar)'!$V$13),PPMT('Assumptions (Solar)'!$V$10,Model!Y$1,'Assumptions (Solar)'!$V$13,'Assumptions (Solar)'!$V$8*Model!$AZ$902*('Assumptions (Solar)'!$AX$20*'Assumptions (Solar)'!$AX$2+'Assumptions (Solar)'!$AX$21*'Assumptions (Solar)'!$AX$3)/10^9),0)</f>
        <v>-0.01206401628</v>
      </c>
      <c r="BC1008" s="160">
        <f>IF(and($AZ$902&gt;0,Model!Z$1&lt;='Assumptions (Solar)'!$V$13),PPMT('Assumptions (Solar)'!$V$10,Model!Z$1,'Assumptions (Solar)'!$V$13,'Assumptions (Solar)'!$V$8*Model!$AZ$902*('Assumptions (Solar)'!$AX$20*'Assumptions (Solar)'!$AX$2+'Assumptions (Solar)'!$AX$21*'Assumptions (Solar)'!$AX$3)/10^9),0)</f>
        <v>-0.01302913758</v>
      </c>
      <c r="BD1008" s="160">
        <f>IF(and($AZ$902&gt;0,Model!AA$1&lt;='Assumptions (Solar)'!$V$13),PPMT('Assumptions (Solar)'!$V$10,Model!AA$1,'Assumptions (Solar)'!$V$13,'Assumptions (Solar)'!$V$8*Model!$AZ$902*('Assumptions (Solar)'!$AX$20*'Assumptions (Solar)'!$AX$2+'Assumptions (Solar)'!$AX$21*'Assumptions (Solar)'!$AX$3)/10^9),0)</f>
        <v>-0.01407146859</v>
      </c>
      <c r="BE1008" s="160">
        <f>IF(and($AZ$902&gt;0,Model!AB$1&lt;='Assumptions (Solar)'!$V$13),PPMT('Assumptions (Solar)'!$V$10,Model!AB$1,'Assumptions (Solar)'!$V$13,'Assumptions (Solar)'!$V$8*Model!$AZ$902*('Assumptions (Solar)'!$AX$20*'Assumptions (Solar)'!$AX$2+'Assumptions (Solar)'!$AX$21*'Assumptions (Solar)'!$AX$3)/10^9),0)</f>
        <v>-0.01519718608</v>
      </c>
      <c r="BF1008" s="160">
        <f>IF(and($AZ$902&gt;0,Model!AC$1&lt;='Assumptions (Solar)'!$V$13),PPMT('Assumptions (Solar)'!$V$10,Model!AC$1,'Assumptions (Solar)'!$V$13,'Assumptions (Solar)'!$V$8*Model!$AZ$902*('Assumptions (Solar)'!$AX$20*'Assumptions (Solar)'!$AX$2+'Assumptions (Solar)'!$AX$21*'Assumptions (Solar)'!$AX$3)/10^9),0)</f>
        <v>-0.01641296096</v>
      </c>
      <c r="BG1008" s="160">
        <f>IF(and($AZ$902&gt;0,Model!AD$1&lt;='Assumptions (Solar)'!$V$13),PPMT('Assumptions (Solar)'!$V$10,Model!AD$1,'Assumptions (Solar)'!$V$13,'Assumptions (Solar)'!$V$8*Model!$AZ$902*('Assumptions (Solar)'!$AX$20*'Assumptions (Solar)'!$AX$2+'Assumptions (Solar)'!$AX$21*'Assumptions (Solar)'!$AX$3)/10^9),0)</f>
        <v>-0.01772599784</v>
      </c>
      <c r="BH1008" s="160">
        <f>IF(and($AZ$902&gt;0,Model!AE$1&lt;='Assumptions (Solar)'!$V$13),PPMT('Assumptions (Solar)'!$V$10,Model!AE$1,'Assumptions (Solar)'!$V$13,'Assumptions (Solar)'!$V$8*Model!$AZ$902*('Assumptions (Solar)'!$AX$20*'Assumptions (Solar)'!$AX$2+'Assumptions (Solar)'!$AX$21*'Assumptions (Solar)'!$AX$3)/10^9),0)</f>
        <v>-0.01914407767</v>
      </c>
      <c r="BI1008" s="160">
        <f>IF(and($AZ$902&gt;0,Model!AF$1&lt;='Assumptions (Solar)'!$V$13),PPMT('Assumptions (Solar)'!$V$10,Model!AF$1,'Assumptions (Solar)'!$V$13,'Assumptions (Solar)'!$V$8*Model!$AZ$902*('Assumptions (Solar)'!$AX$20*'Assumptions (Solar)'!$AX$2+'Assumptions (Solar)'!$AX$21*'Assumptions (Solar)'!$AX$3)/10^9),0)</f>
        <v>-0.02067560388</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-0.0104247329</v>
      </c>
      <c r="BB1009" s="160">
        <f>IF(and($BA$902&gt;0,Model!X$1&lt;='Assumptions (Solar)'!$V$13),PPMT('Assumptions (Solar)'!$V$10,Model!X$1,'Assumptions (Solar)'!$V$13,'Assumptions (Solar)'!$V$8*Model!$BA$902*('Assumptions (Solar)'!$AY$20*'Assumptions (Solar)'!$AY$2+'Assumptions (Solar)'!$AY$21*'Assumptions (Solar)'!$AY$3)/10^9),0)</f>
        <v>-0.01125871153</v>
      </c>
      <c r="BC1009" s="160">
        <f>IF(and($BA$902&gt;0,Model!Y$1&lt;='Assumptions (Solar)'!$V$13),PPMT('Assumptions (Solar)'!$V$10,Model!Y$1,'Assumptions (Solar)'!$V$13,'Assumptions (Solar)'!$V$8*Model!$BA$902*('Assumptions (Solar)'!$AY$20*'Assumptions (Solar)'!$AY$2+'Assumptions (Solar)'!$AY$21*'Assumptions (Solar)'!$AY$3)/10^9),0)</f>
        <v>-0.01215940845</v>
      </c>
      <c r="BD1009" s="160">
        <f>IF(and($BA$902&gt;0,Model!Z$1&lt;='Assumptions (Solar)'!$V$13),PPMT('Assumptions (Solar)'!$V$10,Model!Z$1,'Assumptions (Solar)'!$V$13,'Assumptions (Solar)'!$V$8*Model!$BA$902*('Assumptions (Solar)'!$AY$20*'Assumptions (Solar)'!$AY$2+'Assumptions (Solar)'!$AY$21*'Assumptions (Solar)'!$AY$3)/10^9),0)</f>
        <v>-0.01313216113</v>
      </c>
      <c r="BE1009" s="160">
        <f>IF(and($BA$902&gt;0,Model!AA$1&lt;='Assumptions (Solar)'!$V$13),PPMT('Assumptions (Solar)'!$V$10,Model!AA$1,'Assumptions (Solar)'!$V$13,'Assumptions (Solar)'!$V$8*Model!$BA$902*('Assumptions (Solar)'!$AY$20*'Assumptions (Solar)'!$AY$2+'Assumptions (Solar)'!$AY$21*'Assumptions (Solar)'!$AY$3)/10^9),0)</f>
        <v>-0.01418273402</v>
      </c>
      <c r="BF1009" s="160">
        <f>IF(and($BA$902&gt;0,Model!AB$1&lt;='Assumptions (Solar)'!$V$13),PPMT('Assumptions (Solar)'!$V$10,Model!AB$1,'Assumptions (Solar)'!$V$13,'Assumptions (Solar)'!$V$8*Model!$BA$902*('Assumptions (Solar)'!$AY$20*'Assumptions (Solar)'!$AY$2+'Assumptions (Solar)'!$AY$21*'Assumptions (Solar)'!$AY$3)/10^9),0)</f>
        <v>-0.01531735274</v>
      </c>
      <c r="BG1009" s="160">
        <f>IF(and($BA$902&gt;0,Model!AC$1&lt;='Assumptions (Solar)'!$V$13),PPMT('Assumptions (Solar)'!$V$10,Model!AC$1,'Assumptions (Solar)'!$V$13,'Assumptions (Solar)'!$V$8*Model!$BA$902*('Assumptions (Solar)'!$AY$20*'Assumptions (Solar)'!$AY$2+'Assumptions (Solar)'!$AY$21*'Assumptions (Solar)'!$AY$3)/10^9),0)</f>
        <v>-0.01654274096</v>
      </c>
      <c r="BH1009" s="160">
        <f>IF(and($BA$902&gt;0,Model!AD$1&lt;='Assumptions (Solar)'!$V$13),PPMT('Assumptions (Solar)'!$V$10,Model!AD$1,'Assumptions (Solar)'!$V$13,'Assumptions (Solar)'!$V$8*Model!$BA$902*('Assumptions (Solar)'!$AY$20*'Assumptions (Solar)'!$AY$2+'Assumptions (Solar)'!$AY$21*'Assumptions (Solar)'!$AY$3)/10^9),0)</f>
        <v>-0.01786616024</v>
      </c>
      <c r="BI1009" s="160">
        <f>IF(and($BA$902&gt;0,Model!AE$1&lt;='Assumptions (Solar)'!$V$13),PPMT('Assumptions (Solar)'!$V$10,Model!AE$1,'Assumptions (Solar)'!$V$13,'Assumptions (Solar)'!$V$8*Model!$BA$902*('Assumptions (Solar)'!$AY$20*'Assumptions (Solar)'!$AY$2+'Assumptions (Solar)'!$AY$21*'Assumptions (Solar)'!$AY$3)/10^9),0)</f>
        <v>-0.01929545306</v>
      </c>
      <c r="BJ1009" s="160">
        <f>IF(and($BA$902&gt;0,Model!AF$1&lt;='Assumptions (Solar)'!$V$13),PPMT('Assumptions (Solar)'!$V$10,Model!AF$1,'Assumptions (Solar)'!$V$13,'Assumptions (Solar)'!$V$8*Model!$BA$902*('Assumptions (Solar)'!$AY$20*'Assumptions (Solar)'!$AY$2+'Assumptions (Solar)'!$AY$21*'Assumptions (Solar)'!$AY$3)/10^9),0)</f>
        <v>-0.0208390893</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-0.001445740019</v>
      </c>
      <c r="E1010" s="177">
        <f t="array" ref="E1010">SUM(IF(ISERROR(E1011:E1061),"",E1011:E1061))</f>
        <v>-0.002118600724</v>
      </c>
      <c r="F1010" s="177">
        <f t="array" ref="F1010">SUM(IF(ISERROR(F1011:F1061),"",F1011:F1061))</f>
        <v>-0.001994942816</v>
      </c>
      <c r="G1010" s="177">
        <f t="array" ref="G1010">SUM(IF(ISERROR(G1011:G1061),"",G1011:G1061))</f>
        <v>-0.001818348522</v>
      </c>
      <c r="H1010" s="177">
        <f t="array" ref="H1010">SUM(IF(ISERROR(H1011:H1061),"",H1011:H1061))</f>
        <v>-0.001627626684</v>
      </c>
      <c r="I1010" s="177">
        <f t="array" ref="I1010">SUM(IF(ISERROR(I1011:I1061),"",I1011:I1061))</f>
        <v>-0.001421647099</v>
      </c>
      <c r="J1010" s="177">
        <f t="array" ref="J1010">SUM(IF(ISERROR(J1011:J1061),"",J1011:J1061))</f>
        <v>-0.001199189148</v>
      </c>
      <c r="K1010" s="177">
        <f t="array" ref="K1010">SUM(IF(ISERROR(K1011:K1061),"",K1011:K1061))</f>
        <v>-0.001167874792</v>
      </c>
      <c r="L1010" s="177">
        <f t="array" ref="L1010">SUM(IF(ISERROR(L1011:L1061),"",L1011:L1061))</f>
        <v>-0.002257139629</v>
      </c>
      <c r="M1010" s="177">
        <f t="array" ref="M1010">SUM(IF(ISERROR(M1011:M1061),"",M1011:M1061))</f>
        <v>-0.01446078793</v>
      </c>
      <c r="N1010" s="177">
        <f t="array" ref="N1010">SUM(IF(ISERROR(N1011:N1061),"",N1011:N1061))</f>
        <v>-0.08008140471</v>
      </c>
      <c r="O1010" s="177">
        <f t="array" ref="O1010">SUM(IF(ISERROR(O1011:O1061),"",O1011:O1061))</f>
        <v>-0.2035408142</v>
      </c>
      <c r="P1010" s="177">
        <f t="array" ref="P1010">SUM(IF(ISERROR(P1011:P1061),"",P1011:P1061))</f>
        <v>-0.2460435161</v>
      </c>
      <c r="Q1010" s="177">
        <f t="array" ref="Q1010">SUM(IF(ISERROR(Q1011:Q1061),"",Q1011:Q1061))</f>
        <v>-0.2834983704</v>
      </c>
      <c r="R1010" s="177">
        <f t="array" ref="R1010">SUM(IF(ISERROR(R1011:R1061),"",R1011:R1061))</f>
        <v>-0.2907765623</v>
      </c>
      <c r="S1010" s="177">
        <f t="array" ref="S1010">SUM(IF(ISERROR(S1011:S1061),"",S1011:S1061))</f>
        <v>-0.3546996234</v>
      </c>
      <c r="T1010" s="177">
        <f t="array" ref="T1010">SUM(IF(ISERROR(T1011:T1061),"",T1011:T1061))</f>
        <v>-0.3378564541</v>
      </c>
      <c r="U1010" s="177">
        <f t="array" ref="U1010">SUM(IF(ISERROR(U1011:U1061),"",U1011:U1061))</f>
        <v>-0.3104602651</v>
      </c>
      <c r="V1010" s="177">
        <f t="array" ref="V1010">SUM(IF(ISERROR(V1011:V1061),"",V1011:V1061))</f>
        <v>-0.2620811294</v>
      </c>
      <c r="W1010" s="177">
        <f t="array" ref="W1010">SUM(IF(ISERROR(W1011:W1061),"",W1011:W1061))</f>
        <v>-0.2100348143</v>
      </c>
      <c r="X1010" s="177">
        <f t="array" ref="X1010">SUM(IF(ISERROR(X1011:X1061),"",X1011:X1061))</f>
        <v>-0.1651322331</v>
      </c>
      <c r="Y1010" s="177">
        <f t="array" ref="Y1010">SUM(IF(ISERROR(Y1011:Y1061),"",Y1011:Y1061))</f>
        <v>-0.1223612975</v>
      </c>
      <c r="Z1010" s="177">
        <f t="array" ref="Z1010">SUM(IF(ISERROR(Z1011:Z1061),"",Z1011:Z1061))</f>
        <v>-0.09431014557</v>
      </c>
      <c r="AA1010" s="177">
        <f t="array" ref="AA1010">SUM(IF(ISERROR(AA1011:AA1061),"",AA1011:AA1061))</f>
        <v>-0.07148595775</v>
      </c>
      <c r="AB1010" s="177">
        <f t="array" ref="AB1010">SUM(IF(ISERROR(AB1011:AB1061),"",AB1011:AB1061))</f>
        <v>-0.05434484021</v>
      </c>
      <c r="AC1010" s="177">
        <f t="array" ref="AC1010">SUM(IF(ISERROR(AC1011:AC1061),"",AC1011:AC1061))</f>
        <v>-0.03968780991</v>
      </c>
      <c r="AD1010" s="177">
        <f t="array" ref="AD1010">SUM(IF(ISERROR(AD1011:AD1061),"",AD1011:AD1061))</f>
        <v>-0.03704783797</v>
      </c>
      <c r="AE1010" s="177">
        <f t="array" ref="AE1010">SUM(IF(ISERROR(AE1011:AE1061),"",AE1011:AE1061))</f>
        <v>-0.03632972894</v>
      </c>
      <c r="AF1010" s="177">
        <f t="array" ref="AF1010">SUM(IF(ISERROR(AF1011:AF1061),"",AF1011:AF1061))</f>
        <v>-0.03683291888</v>
      </c>
      <c r="AG1010" s="177">
        <f t="array" ref="AG1010">SUM(IF(ISERROR(AG1011:AG1061),"",AG1011:AG1061))</f>
        <v>-0.03635769192</v>
      </c>
      <c r="AH1010" s="177">
        <f t="array" ref="AH1010">SUM(IF(ISERROR(AH1011:AH1061),"",AH1011:AH1061))</f>
        <v>-0.03485209006</v>
      </c>
      <c r="AI1010" s="177">
        <f t="array" ref="AI1010">SUM(IF(ISERROR(AI1011:AI1061),"",AI1011:AI1061))</f>
        <v>-0.03393655275</v>
      </c>
      <c r="AJ1010" s="177">
        <f t="array" ref="AJ1010">SUM(IF(ISERROR(AJ1011:AJ1061),"",AJ1011:AJ1061))</f>
        <v>-0.03322668815</v>
      </c>
      <c r="AK1010" s="177">
        <f t="array" ref="AK1010">SUM(IF(ISERROR(AK1011:AK1061),"",AK1011:AK1061))</f>
        <v>-0.03273503135</v>
      </c>
      <c r="AL1010" s="177">
        <f t="array" ref="AL1010">SUM(IF(ISERROR(AL1011:AL1061),"",AL1011:AL1061))</f>
        <v>-0.03259990618</v>
      </c>
      <c r="AM1010" s="177">
        <f t="array" ref="AM1010">SUM(IF(ISERROR(AM1011:AM1061),"",AM1011:AM1061))</f>
        <v>-0.03440843495</v>
      </c>
      <c r="AN1010" s="177">
        <f t="array" ref="AN1010">SUM(IF(ISERROR(AN1011:AN1061),"",AN1011:AN1061))</f>
        <v>-0.04748055385</v>
      </c>
      <c r="AO1010" s="177">
        <f t="array" ref="AO1010">SUM(IF(ISERROR(AO1011:AO1061),"",AO1011:AO1061))</f>
        <v>-0.07453422721</v>
      </c>
      <c r="AP1010" s="177">
        <f t="array" ref="AP1010">SUM(IF(ISERROR(AP1011:AP1061),"",AP1011:AP1061))</f>
        <v>-0.08677356483</v>
      </c>
      <c r="AQ1010" s="177">
        <f t="array" ref="AQ1010">SUM(IF(ISERROR(AQ1011:AQ1061),"",AQ1011:AQ1061))</f>
        <v>-0.09839793449</v>
      </c>
      <c r="AR1010" s="177">
        <f t="array" ref="AR1010">SUM(IF(ISERROR(AR1011:AR1061),"",AR1011:AR1061))</f>
        <v>-0.1025068968</v>
      </c>
      <c r="AS1010" s="177">
        <f t="array" ref="AS1010">SUM(IF(ISERROR(AS1011:AS1061),"",AS1011:AS1061))</f>
        <v>-0.1265813717</v>
      </c>
      <c r="AT1010" s="177">
        <f t="array" ref="AT1010">SUM(IF(ISERROR(AT1011:AT1061),"",AT1011:AT1061))</f>
        <v>-0.1256993469</v>
      </c>
      <c r="AU1010" s="177">
        <f t="array" ref="AU1010">SUM(IF(ISERROR(AU1011:AU1061),"",AU1011:AU1061))</f>
        <v>-0.1216676892</v>
      </c>
      <c r="AV1010" s="177">
        <f t="array" ref="AV1010">SUM(IF(ISERROR(AV1011:AV1061),"",AV1011:AV1061))</f>
        <v>-0.1096525717</v>
      </c>
      <c r="AW1010" s="177">
        <f t="array" ref="AW1010">SUM(IF(ISERROR(AW1011:AW1061),"",AW1011:AW1061))</f>
        <v>-0.09668553629</v>
      </c>
      <c r="AX1010" s="177">
        <f t="array" ref="AX1010">SUM(IF(ISERROR(AX1011:AX1061),"",AX1011:AX1061))</f>
        <v>-0.08884718923</v>
      </c>
      <c r="AY1010" s="177">
        <f t="array" ref="AY1010">SUM(IF(ISERROR(AY1011:AY1061),"",AY1011:AY1061))</f>
        <v>-0.08149866437</v>
      </c>
      <c r="AZ1010" s="177">
        <f t="array" ref="AZ1010">SUM(IF(ISERROR(AZ1011:AZ1061),"",AZ1011:AZ1061))</f>
        <v>-0.07688854399</v>
      </c>
      <c r="BA1010" s="177">
        <f t="array" ref="BA1010">SUM(IF(ISERROR(BA1011:BA1061),"",BA1011:BA1061))</f>
        <v>-0.07328620367</v>
      </c>
      <c r="BB1010" s="177">
        <f t="array" ref="BB1010">SUM(IF(ISERROR(BB1011:BB1061),"",BB1011:BB1061))</f>
        <v>-0.05868049522</v>
      </c>
      <c r="BC1010" s="177">
        <f t="array" ref="BC1010">SUM(IF(ISERROR(BC1011:BC1061),"",BC1011:BC1061))</f>
        <v>-0.04516999198</v>
      </c>
      <c r="BD1010" s="177">
        <f t="array" ref="BD1010">SUM(IF(ISERROR(BD1011:BD1061),"",BD1011:BD1061))</f>
        <v>-0.03599432837</v>
      </c>
      <c r="BE1010" s="177">
        <f t="array" ref="BE1010">SUM(IF(ISERROR(BE1011:BE1061),"",BE1011:BE1061))</f>
        <v>-0.02818808602</v>
      </c>
      <c r="BF1010" s="177">
        <f t="array" ref="BF1010">SUM(IF(ISERROR(BF1011:BF1061),"",BF1011:BF1061))</f>
        <v>-0.02160117132</v>
      </c>
      <c r="BG1010" s="177">
        <f t="array" ref="BG1010">SUM(IF(ISERROR(BG1011:BG1061),"",BG1011:BG1061))</f>
        <v>-0.01534816536</v>
      </c>
      <c r="BH1010" s="177">
        <f t="array" ref="BH1010">SUM(IF(ISERROR(BH1011:BH1061),"",BH1011:BH1061))</f>
        <v>-0.009464182475</v>
      </c>
      <c r="BI1010" s="177">
        <f t="array" ref="BI1010">SUM(IF(ISERROR(BI1011:BI1061),"",BI1011:BI1061))</f>
        <v>-0.004864811699</v>
      </c>
      <c r="BJ1010" s="177">
        <f t="array" ref="BJ1010">SUM(IF(ISERROR(BJ1011:BJ1061),"",BJ1011:BJ1061))</f>
        <v>-0.001667127144</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-0.001445740019</v>
      </c>
      <c r="E1012" s="177">
        <f>IF($D$902&gt;0,IPMT('Assumptions (Solar)'!$V$10,Model!X$1,'Assumptions (Solar)'!$V$13,'Assumptions (Solar)'!$V$8*Model!$D$902*('Assumptions (Solar)'!$B$20*'Assumptions (Solar)'!$B$2+'Assumptions (Solar)'!$B$21*'Assumptions (Solar)'!$B$3)/10^9),0)</f>
        <v>-0.001345941325</v>
      </c>
      <c r="F1012" s="177">
        <f>IF($D$902&gt;0,IPMT('Assumptions (Solar)'!$V$10,Model!Y$1,'Assumptions (Solar)'!$V$13,'Assumptions (Solar)'!$V$8*Model!$D$902*('Assumptions (Solar)'!$B$20*'Assumptions (Solar)'!$B$2+'Assumptions (Solar)'!$B$21*'Assumptions (Solar)'!$B$3)/10^9),0)</f>
        <v>-0.001238158735</v>
      </c>
      <c r="G1012" s="177">
        <f>IF($D$902&gt;0,IPMT('Assumptions (Solar)'!$V$10,Model!Z$1,'Assumptions (Solar)'!$V$13,'Assumptions (Solar)'!$V$8*Model!$D$902*('Assumptions (Solar)'!$B$20*'Assumptions (Solar)'!$B$2+'Assumptions (Solar)'!$B$21*'Assumptions (Solar)'!$B$3)/10^9),0)</f>
        <v>-0.001121753538</v>
      </c>
      <c r="H1012" s="177">
        <f>IF($D$902&gt;0,IPMT('Assumptions (Solar)'!$V$10,Model!AA$1,'Assumptions (Solar)'!$V$13,'Assumptions (Solar)'!$V$8*Model!$D$902*('Assumptions (Solar)'!$B$20*'Assumptions (Solar)'!$B$2+'Assumptions (Solar)'!$B$21*'Assumptions (Solar)'!$B$3)/10^9),0)</f>
        <v>-0.000996035925</v>
      </c>
      <c r="I1012" s="177">
        <f>IF($D$902&gt;0,IPMT('Assumptions (Solar)'!$V$10,Model!AB$1,'Assumptions (Solar)'!$V$13,'Assumptions (Solar)'!$V$8*Model!$D$902*('Assumptions (Solar)'!$B$20*'Assumptions (Solar)'!$B$2+'Assumptions (Solar)'!$B$21*'Assumptions (Solar)'!$B$3)/10^9),0)</f>
        <v>-0.0008602609032</v>
      </c>
      <c r="J1012" s="177">
        <f>IF($D$902&gt;0,IPMT('Assumptions (Solar)'!$V$10,Model!AC$1,'Assumptions (Solar)'!$V$13,'Assumptions (Solar)'!$V$8*Model!$D$902*('Assumptions (Solar)'!$B$20*'Assumptions (Solar)'!$B$2+'Assumptions (Solar)'!$B$21*'Assumptions (Solar)'!$B$3)/10^9),0)</f>
        <v>-0.0007136238796</v>
      </c>
      <c r="K1012" s="177">
        <f>IF($D$902&gt;0,IPMT('Assumptions (Solar)'!$V$10,Model!AD$1,'Assumptions (Solar)'!$V$13,'Assumptions (Solar)'!$V$8*Model!$D$902*('Assumptions (Solar)'!$B$20*'Assumptions (Solar)'!$B$2+'Assumptions (Solar)'!$B$21*'Assumptions (Solar)'!$B$3)/10^9),0)</f>
        <v>-0.0005552558942</v>
      </c>
      <c r="L1012" s="177">
        <f>IF($D$902&gt;0,IPMT('Assumptions (Solar)'!$V$10,Model!AE$1,'Assumptions (Solar)'!$V$13,'Assumptions (Solar)'!$V$8*Model!$D$902*('Assumptions (Solar)'!$B$20*'Assumptions (Solar)'!$B$2+'Assumptions (Solar)'!$B$21*'Assumptions (Solar)'!$B$3)/10^9),0)</f>
        <v>-0.0003842184699</v>
      </c>
      <c r="M1012" s="177">
        <f>IF($D$902&gt;0,IPMT('Assumptions (Solar)'!$V$10,Model!AF$1,'Assumptions (Solar)'!$V$13,'Assumptions (Solar)'!$V$8*Model!$D$902*('Assumptions (Solar)'!$B$20*'Assumptions (Solar)'!$B$2+'Assumptions (Solar)'!$B$21*'Assumptions (Solar)'!$B$3)/10^9),0)</f>
        <v>-0.0001994980517</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-0.0007726593998</v>
      </c>
      <c r="F1013" s="160">
        <f>IF($E$902&gt;0,IPMT('Assumptions (Solar)'!$V$10,Model!X$1,'Assumptions (Solar)'!$V$13,'Assumptions (Solar)'!$V$8*Model!$E$902*('Assumptions (Solar)'!$C$20*'Assumptions (Solar)'!$C$2+'Assumptions (Solar)'!$C$21*'Assumptions (Solar)'!$C$3)/10^9),0)</f>
        <v>-0.0007193231165</v>
      </c>
      <c r="G1013" s="160">
        <f>IF($E$902&gt;0,IPMT('Assumptions (Solar)'!$V$10,Model!Y$1,'Assumptions (Solar)'!$V$13,'Assumptions (Solar)'!$V$8*Model!$E$902*('Assumptions (Solar)'!$C$20*'Assumptions (Solar)'!$C$2+'Assumptions (Solar)'!$C$21*'Assumptions (Solar)'!$C$3)/10^9),0)</f>
        <v>-0.0006617199305</v>
      </c>
      <c r="H1013" s="160">
        <f>IF($E$902&gt;0,IPMT('Assumptions (Solar)'!$V$10,Model!Z$1,'Assumptions (Solar)'!$V$13,'Assumptions (Solar)'!$V$8*Model!$E$902*('Assumptions (Solar)'!$C$20*'Assumptions (Solar)'!$C$2+'Assumptions (Solar)'!$C$21*'Assumptions (Solar)'!$C$3)/10^9),0)</f>
        <v>-0.0005995084896</v>
      </c>
      <c r="I1013" s="160">
        <f>IF($E$902&gt;0,IPMT('Assumptions (Solar)'!$V$10,Model!AA$1,'Assumptions (Solar)'!$V$13,'Assumptions (Solar)'!$V$8*Model!$E$902*('Assumptions (Solar)'!$C$20*'Assumptions (Solar)'!$C$2+'Assumptions (Solar)'!$C$21*'Assumptions (Solar)'!$C$3)/10^9),0)</f>
        <v>-0.0005323201335</v>
      </c>
      <c r="J1013" s="160">
        <f>IF($E$902&gt;0,IPMT('Assumptions (Solar)'!$V$10,Model!AB$1,'Assumptions (Solar)'!$V$13,'Assumptions (Solar)'!$V$8*Model!$E$902*('Assumptions (Solar)'!$C$20*'Assumptions (Solar)'!$C$2+'Assumptions (Solar)'!$C$21*'Assumptions (Solar)'!$C$3)/10^9),0)</f>
        <v>-0.0004597567089</v>
      </c>
      <c r="K1013" s="160">
        <f>IF($E$902&gt;0,IPMT('Assumptions (Solar)'!$V$10,Model!AC$1,'Assumptions (Solar)'!$V$13,'Assumptions (Solar)'!$V$8*Model!$E$902*('Assumptions (Solar)'!$C$20*'Assumptions (Solar)'!$C$2+'Assumptions (Solar)'!$C$21*'Assumptions (Solar)'!$C$3)/10^9),0)</f>
        <v>-0.0003813882104</v>
      </c>
      <c r="L1013" s="160">
        <f>IF($E$902&gt;0,IPMT('Assumptions (Solar)'!$V$10,Model!AD$1,'Assumptions (Solar)'!$V$13,'Assumptions (Solar)'!$V$8*Model!$E$902*('Assumptions (Solar)'!$C$20*'Assumptions (Solar)'!$C$2+'Assumptions (Solar)'!$C$21*'Assumptions (Solar)'!$C$3)/10^9),0)</f>
        <v>-0.0002967502319</v>
      </c>
      <c r="M1013" s="160">
        <f>IF($E$902&gt;0,IPMT('Assumptions (Solar)'!$V$10,Model!AE$1,'Assumptions (Solar)'!$V$13,'Assumptions (Solar)'!$V$8*Model!$E$902*('Assumptions (Solar)'!$C$20*'Assumptions (Solar)'!$C$2+'Assumptions (Solar)'!$C$21*'Assumptions (Solar)'!$C$3)/10^9),0)</f>
        <v>-0.0002053412152</v>
      </c>
      <c r="N1013" s="160">
        <f>IF($E$902&gt;0,IPMT('Assumptions (Solar)'!$V$10,Model!AF$1,'Assumptions (Solar)'!$V$13,'Assumptions (Solar)'!$V$8*Model!$E$902*('Assumptions (Solar)'!$C$20*'Assumptions (Solar)'!$C$2+'Assumptions (Solar)'!$C$21*'Assumptions (Solar)'!$C$3)/10^9),0)</f>
        <v>-0.0001066194771</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-0.00003746096473</v>
      </c>
      <c r="G1014" s="160">
        <f>IF($F$902&gt;0,IPMT('Assumptions (Solar)'!$V$10,Model!X$1,'Assumptions (Solar)'!$V$13,'Assumptions (Solar)'!$V$8*Model!$F$902*('Assumptions (Solar)'!$D$20*'Assumptions (Solar)'!$D$2+'Assumptions (Solar)'!$D$21*'Assumptions (Solar)'!$D$3)/10^9),0)</f>
        <v>-0.00003487505349</v>
      </c>
      <c r="H1014" s="160">
        <f>IF($F$902&gt;0,IPMT('Assumptions (Solar)'!$V$10,Model!Y$1,'Assumptions (Solar)'!$V$13,'Assumptions (Solar)'!$V$8*Model!$F$902*('Assumptions (Solar)'!$D$20*'Assumptions (Solar)'!$D$2+'Assumptions (Solar)'!$D$21*'Assumptions (Solar)'!$D$3)/10^9),0)</f>
        <v>-0.00003208226935</v>
      </c>
      <c r="I1014" s="160">
        <f>IF($F$902&gt;0,IPMT('Assumptions (Solar)'!$V$10,Model!Z$1,'Assumptions (Solar)'!$V$13,'Assumptions (Solar)'!$V$8*Model!$F$902*('Assumptions (Solar)'!$D$20*'Assumptions (Solar)'!$D$2+'Assumptions (Solar)'!$D$21*'Assumptions (Solar)'!$D$3)/10^9),0)</f>
        <v>-0.00002906606247</v>
      </c>
      <c r="J1014" s="160">
        <f>IF($F$902&gt;0,IPMT('Assumptions (Solar)'!$V$10,Model!AA$1,'Assumptions (Solar)'!$V$13,'Assumptions (Solar)'!$V$8*Model!$F$902*('Assumptions (Solar)'!$D$20*'Assumptions (Solar)'!$D$2+'Assumptions (Solar)'!$D$21*'Assumptions (Solar)'!$D$3)/10^9),0)</f>
        <v>-0.00002580855905</v>
      </c>
      <c r="K1014" s="160">
        <f>IF($F$902&gt;0,IPMT('Assumptions (Solar)'!$V$10,Model!AB$1,'Assumptions (Solar)'!$V$13,'Assumptions (Solar)'!$V$8*Model!$F$902*('Assumptions (Solar)'!$D$20*'Assumptions (Solar)'!$D$2+'Assumptions (Solar)'!$D$21*'Assumptions (Solar)'!$D$3)/10^9),0)</f>
        <v>-0.00002229045536</v>
      </c>
      <c r="L1014" s="160">
        <f>IF($F$902&gt;0,IPMT('Assumptions (Solar)'!$V$10,Model!AC$1,'Assumptions (Solar)'!$V$13,'Assumptions (Solar)'!$V$8*Model!$F$902*('Assumptions (Solar)'!$D$20*'Assumptions (Solar)'!$D$2+'Assumptions (Solar)'!$D$21*'Assumptions (Solar)'!$D$3)/10^9),0)</f>
        <v>-0.00001849090337</v>
      </c>
      <c r="M1014" s="160">
        <f>IF($F$902&gt;0,IPMT('Assumptions (Solar)'!$V$10,Model!AD$1,'Assumptions (Solar)'!$V$13,'Assumptions (Solar)'!$V$8*Model!$F$902*('Assumptions (Solar)'!$D$20*'Assumptions (Solar)'!$D$2+'Assumptions (Solar)'!$D$21*'Assumptions (Solar)'!$D$3)/10^9),0)</f>
        <v>-0.00001438738722</v>
      </c>
      <c r="N1014" s="160">
        <f>IF($F$902&gt;0,IPMT('Assumptions (Solar)'!$V$10,Model!AE$1,'Assumptions (Solar)'!$V$13,'Assumptions (Solar)'!$V$8*Model!$F$902*('Assumptions (Solar)'!$D$20*'Assumptions (Solar)'!$D$2+'Assumptions (Solar)'!$D$21*'Assumptions (Solar)'!$D$3)/10^9),0)</f>
        <v>-0.000009955589774</v>
      </c>
      <c r="O1014" s="160">
        <f>IF($F$902&gt;0,IPMT('Assumptions (Solar)'!$V$10,Model!AF$1,'Assumptions (Solar)'!$V$13,'Assumptions (Solar)'!$V$8*Model!$F$902*('Assumptions (Solar)'!$D$20*'Assumptions (Solar)'!$D$2+'Assumptions (Solar)'!$D$21*'Assumptions (Solar)'!$D$3)/10^9),0)</f>
        <v>-0.000005169248537</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-0.0002089402323</v>
      </c>
      <c r="L1019" s="160">
        <f>IF($K$902&gt;0,IPMT('Assumptions (Solar)'!$V$10,Model!X$1,'Assumptions (Solar)'!$V$13,'Assumptions (Solar)'!$V$8*Model!$K$902*('Assumptions (Solar)'!$I$20*'Assumptions (Solar)'!$I$2+'Assumptions (Solar)'!$I$21*'Assumptions (Solar)'!$I$3)/10^9),0)</f>
        <v>-0.0001945171949</v>
      </c>
      <c r="M1019" s="160">
        <f>IF($K$902&gt;0,IPMT('Assumptions (Solar)'!$V$10,Model!Y$1,'Assumptions (Solar)'!$V$13,'Assumptions (Solar)'!$V$8*Model!$K$902*('Assumptions (Solar)'!$I$20*'Assumptions (Solar)'!$I$2+'Assumptions (Solar)'!$I$21*'Assumptions (Solar)'!$I$3)/10^9),0)</f>
        <v>-0.0001789403145</v>
      </c>
      <c r="N1019" s="160">
        <f>IF($K$902&gt;0,IPMT('Assumptions (Solar)'!$V$10,Model!Z$1,'Assumptions (Solar)'!$V$13,'Assumptions (Solar)'!$V$8*Model!$K$902*('Assumptions (Solar)'!$I$20*'Assumptions (Solar)'!$I$2+'Assumptions (Solar)'!$I$21*'Assumptions (Solar)'!$I$3)/10^9),0)</f>
        <v>-0.0001621172837</v>
      </c>
      <c r="O1019" s="160">
        <f>IF($K$902&gt;0,IPMT('Assumptions (Solar)'!$V$10,Model!AA$1,'Assumptions (Solar)'!$V$13,'Assumptions (Solar)'!$V$8*Model!$K$902*('Assumptions (Solar)'!$I$20*'Assumptions (Solar)'!$I$2+'Assumptions (Solar)'!$I$21*'Assumptions (Solar)'!$I$3)/10^9),0)</f>
        <v>-0.0001439484104</v>
      </c>
      <c r="P1019" s="160">
        <f>IF($K$902&gt;0,IPMT('Assumptions (Solar)'!$V$10,Model!AB$1,'Assumptions (Solar)'!$V$13,'Assumptions (Solar)'!$V$8*Model!$K$902*('Assumptions (Solar)'!$I$20*'Assumptions (Solar)'!$I$2+'Assumptions (Solar)'!$I$21*'Assumptions (Solar)'!$I$3)/10^9),0)</f>
        <v>-0.0001243260272</v>
      </c>
      <c r="Q1019" s="160">
        <f>IF($K$902&gt;0,IPMT('Assumptions (Solar)'!$V$10,Model!AC$1,'Assumptions (Solar)'!$V$13,'Assumptions (Solar)'!$V$8*Model!$K$902*('Assumptions (Solar)'!$I$20*'Assumptions (Solar)'!$I$2+'Assumptions (Solar)'!$I$21*'Assumptions (Solar)'!$I$3)/10^9),0)</f>
        <v>-0.0001031338534</v>
      </c>
      <c r="R1019" s="160">
        <f>IF($K$902&gt;0,IPMT('Assumptions (Solar)'!$V$10,Model!AD$1,'Assumptions (Solar)'!$V$13,'Assumptions (Solar)'!$V$8*Model!$K$902*('Assumptions (Solar)'!$I$20*'Assumptions (Solar)'!$I$2+'Assumptions (Solar)'!$I$21*'Assumptions (Solar)'!$I$3)/10^9),0)</f>
        <v>-0.0000802463057</v>
      </c>
      <c r="S1019" s="160">
        <f>IF($K$902&gt;0,IPMT('Assumptions (Solar)'!$V$10,Model!AE$1,'Assumptions (Solar)'!$V$13,'Assumptions (Solar)'!$V$8*Model!$K$902*('Assumptions (Solar)'!$I$20*'Assumptions (Solar)'!$I$2+'Assumptions (Solar)'!$I$21*'Assumptions (Solar)'!$I$3)/10^9),0)</f>
        <v>-0.00005552775417</v>
      </c>
      <c r="T1019" s="160">
        <f>IF($K$902&gt;0,IPMT('Assumptions (Solar)'!$V$10,Model!AF$1,'Assumptions (Solar)'!$V$13,'Assumptions (Solar)'!$V$8*Model!$K$902*('Assumptions (Solar)'!$I$20*'Assumptions (Solar)'!$I$2+'Assumptions (Solar)'!$I$21*'Assumptions (Solar)'!$I$3)/10^9),0)</f>
        <v>-0.00002883171851</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-0.001363162828</v>
      </c>
      <c r="M1020" s="160">
        <f>IF($L$902&gt;0,IPMT('Assumptions (Solar)'!$V$10,Model!X$1,'Assumptions (Solar)'!$V$13,'Assumptions (Solar)'!$V$8*Model!$L$902*('Assumptions (Solar)'!$J$20*'Assumptions (Solar)'!$J$2+'Assumptions (Solar)'!$J$21*'Assumptions (Solar)'!$J$3)/10^9),0)</f>
        <v>-0.001269064395</v>
      </c>
      <c r="N1020" s="160">
        <f>IF($L$902&gt;0,IPMT('Assumptions (Solar)'!$V$10,Model!Y$1,'Assumptions (Solar)'!$V$13,'Assumptions (Solar)'!$V$8*Model!$L$902*('Assumptions (Solar)'!$J$20*'Assumptions (Solar)'!$J$2+'Assumptions (Solar)'!$J$21*'Assumptions (Solar)'!$J$3)/10^9),0)</f>
        <v>-0.001167438088</v>
      </c>
      <c r="O1020" s="160">
        <f>IF($L$902&gt;0,IPMT('Assumptions (Solar)'!$V$10,Model!Z$1,'Assumptions (Solar)'!$V$13,'Assumptions (Solar)'!$V$8*Model!$L$902*('Assumptions (Solar)'!$J$20*'Assumptions (Solar)'!$J$2+'Assumptions (Solar)'!$J$21*'Assumptions (Solar)'!$J$3)/10^9),0)</f>
        <v>-0.001057681675</v>
      </c>
      <c r="P1020" s="160">
        <f>IF($L$902&gt;0,IPMT('Assumptions (Solar)'!$V$10,Model!AA$1,'Assumptions (Solar)'!$V$13,'Assumptions (Solar)'!$V$8*Model!$L$902*('Assumptions (Solar)'!$J$20*'Assumptions (Solar)'!$J$2+'Assumptions (Solar)'!$J$21*'Assumptions (Solar)'!$J$3)/10^9),0)</f>
        <v>-0.0009391447501</v>
      </c>
      <c r="Q1020" s="160">
        <f>IF($L$902&gt;0,IPMT('Assumptions (Solar)'!$V$10,Model!AB$1,'Assumptions (Solar)'!$V$13,'Assumptions (Solar)'!$V$8*Model!$L$902*('Assumptions (Solar)'!$J$20*'Assumptions (Solar)'!$J$2+'Assumptions (Solar)'!$J$21*'Assumptions (Solar)'!$J$3)/10^9),0)</f>
        <v>-0.0008111248708</v>
      </c>
      <c r="R1020" s="160">
        <f>IF($L$902&gt;0,IPMT('Assumptions (Solar)'!$V$10,Model!AC$1,'Assumptions (Solar)'!$V$13,'Assumptions (Solar)'!$V$8*Model!$L$902*('Assumptions (Solar)'!$J$20*'Assumptions (Solar)'!$J$2+'Assumptions (Solar)'!$J$21*'Assumptions (Solar)'!$J$3)/10^9),0)</f>
        <v>-0.0006728634011</v>
      </c>
      <c r="S1020" s="160">
        <f>IF($L$902&gt;0,IPMT('Assumptions (Solar)'!$V$10,Model!AD$1,'Assumptions (Solar)'!$V$13,'Assumptions (Solar)'!$V$8*Model!$L$902*('Assumptions (Solar)'!$J$20*'Assumptions (Solar)'!$J$2+'Assumptions (Solar)'!$J$21*'Assumptions (Solar)'!$J$3)/10^9),0)</f>
        <v>-0.0005235410138</v>
      </c>
      <c r="T1020" s="160">
        <f>IF($L$902&gt;0,IPMT('Assumptions (Solar)'!$V$10,Model!AE$1,'Assumptions (Solar)'!$V$13,'Assumptions (Solar)'!$V$8*Model!$L$902*('Assumptions (Solar)'!$J$20*'Assumptions (Solar)'!$J$2+'Assumptions (Solar)'!$J$21*'Assumptions (Solar)'!$J$3)/10^9),0)</f>
        <v>-0.0003622728356</v>
      </c>
      <c r="U1020" s="160">
        <f>IF($L$902&gt;0,IPMT('Assumptions (Solar)'!$V$10,Model!AF$1,'Assumptions (Solar)'!$V$13,'Assumptions (Solar)'!$V$8*Model!$L$902*('Assumptions (Solar)'!$J$20*'Assumptions (Solar)'!$J$2+'Assumptions (Solar)'!$J$21*'Assumptions (Solar)'!$J$3)/10^9),0)</f>
        <v>-0.0001881032031</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-0.01259355656</v>
      </c>
      <c r="N1021" s="160">
        <f>IF($M$902&gt;0,IPMT('Assumptions (Solar)'!$V$10,Model!X$1,'Assumptions (Solar)'!$V$13,'Assumptions (Solar)'!$V$8*Model!$M$902*('Assumptions (Solar)'!$K$20*'Assumptions (Solar)'!$K$2+'Assumptions (Solar)'!$K$21*'Assumptions (Solar)'!$K$3)/10^9),0)</f>
        <v>-0.01172422979</v>
      </c>
      <c r="O1021" s="160">
        <f>IF($M$902&gt;0,IPMT('Assumptions (Solar)'!$V$10,Model!Y$1,'Assumptions (Solar)'!$V$13,'Assumptions (Solar)'!$V$8*Model!$M$902*('Assumptions (Solar)'!$K$20*'Assumptions (Solar)'!$K$2+'Assumptions (Solar)'!$K$21*'Assumptions (Solar)'!$K$3)/10^9),0)</f>
        <v>-0.01078535688</v>
      </c>
      <c r="P1021" s="160">
        <f>IF($M$902&gt;0,IPMT('Assumptions (Solar)'!$V$10,Model!Z$1,'Assumptions (Solar)'!$V$13,'Assumptions (Solar)'!$V$8*Model!$M$902*('Assumptions (Solar)'!$K$20*'Assumptions (Solar)'!$K$2+'Assumptions (Solar)'!$K$21*'Assumptions (Solar)'!$K$3)/10^9),0)</f>
        <v>-0.009771374137</v>
      </c>
      <c r="Q1021" s="160">
        <f>IF($M$902&gt;0,IPMT('Assumptions (Solar)'!$V$10,Model!AA$1,'Assumptions (Solar)'!$V$13,'Assumptions (Solar)'!$V$8*Model!$M$902*('Assumptions (Solar)'!$K$20*'Assumptions (Solar)'!$K$2+'Assumptions (Solar)'!$K$21*'Assumptions (Solar)'!$K$3)/10^9),0)</f>
        <v>-0.008676272772</v>
      </c>
      <c r="R1021" s="160">
        <f>IF($M$902&gt;0,IPMT('Assumptions (Solar)'!$V$10,Model!AB$1,'Assumptions (Solar)'!$V$13,'Assumptions (Solar)'!$V$8*Model!$M$902*('Assumptions (Solar)'!$K$20*'Assumptions (Solar)'!$K$2+'Assumptions (Solar)'!$K$21*'Assumptions (Solar)'!$K$3)/10^9),0)</f>
        <v>-0.007493563298</v>
      </c>
      <c r="S1021" s="160">
        <f>IF($M$902&gt;0,IPMT('Assumptions (Solar)'!$V$10,Model!AC$1,'Assumptions (Solar)'!$V$13,'Assumptions (Solar)'!$V$8*Model!$M$902*('Assumptions (Solar)'!$K$20*'Assumptions (Solar)'!$K$2+'Assumptions (Solar)'!$K$21*'Assumptions (Solar)'!$K$3)/10^9),0)</f>
        <v>-0.006216237066</v>
      </c>
      <c r="T1021" s="160">
        <f>IF($M$902&gt;0,IPMT('Assumptions (Solar)'!$V$10,Model!AD$1,'Assumptions (Solar)'!$V$13,'Assumptions (Solar)'!$V$8*Model!$M$902*('Assumptions (Solar)'!$K$20*'Assumptions (Solar)'!$K$2+'Assumptions (Solar)'!$K$21*'Assumptions (Solar)'!$K$3)/10^9),0)</f>
        <v>-0.004836724736</v>
      </c>
      <c r="U1021" s="160">
        <f>IF($M$902&gt;0,IPMT('Assumptions (Solar)'!$V$10,Model!AE$1,'Assumptions (Solar)'!$V$13,'Assumptions (Solar)'!$V$8*Model!$M$902*('Assumptions (Solar)'!$K$20*'Assumptions (Solar)'!$K$2+'Assumptions (Solar)'!$K$21*'Assumptions (Solar)'!$K$3)/10^9),0)</f>
        <v>-0.003346851419</v>
      </c>
      <c r="V1021" s="160">
        <f>IF($M$902&gt;0,IPMT('Assumptions (Solar)'!$V$10,Model!AF$1,'Assumptions (Solar)'!$V$13,'Assumptions (Solar)'!$V$8*Model!$M$902*('Assumptions (Solar)'!$K$20*'Assumptions (Solar)'!$K$2+'Assumptions (Solar)'!$K$21*'Assumptions (Solar)'!$K$3)/10^9),0)</f>
        <v>-0.001737788237</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-0.06691104448</v>
      </c>
      <c r="O1022" s="177">
        <f>IF($N$902&gt;0,IPMT('Assumptions (Solar)'!$V$10,Model!X$1,'Assumptions (Solar)'!$V$13,'Assumptions (Solar)'!$V$8*Model!$N$902*('Assumptions (Solar)'!$L$20*'Assumptions (Solar)'!$L$2+'Assumptions (Solar)'!$L$21*'Assumptions (Solar)'!$L$3)/10^9),0)</f>
        <v>-0.06229220929</v>
      </c>
      <c r="P1022" s="177">
        <f>IF($N$902&gt;0,IPMT('Assumptions (Solar)'!$V$10,Model!Y$1,'Assumptions (Solar)'!$V$13,'Assumptions (Solar)'!$V$8*Model!$N$902*('Assumptions (Solar)'!$L$20*'Assumptions (Solar)'!$L$2+'Assumptions (Solar)'!$L$21*'Assumptions (Solar)'!$L$3)/10^9),0)</f>
        <v>-0.05730386729</v>
      </c>
      <c r="Q1022" s="177">
        <f>IF($N$902&gt;0,IPMT('Assumptions (Solar)'!$V$10,Model!Z$1,'Assumptions (Solar)'!$V$13,'Assumptions (Solar)'!$V$8*Model!$N$902*('Assumptions (Solar)'!$L$20*'Assumptions (Solar)'!$L$2+'Assumptions (Solar)'!$L$21*'Assumptions (Solar)'!$L$3)/10^9),0)</f>
        <v>-0.05191645792</v>
      </c>
      <c r="R1022" s="177">
        <f>IF($N$902&gt;0,IPMT('Assumptions (Solar)'!$V$10,Model!AA$1,'Assumptions (Solar)'!$V$13,'Assumptions (Solar)'!$V$8*Model!$N$902*('Assumptions (Solar)'!$L$20*'Assumptions (Solar)'!$L$2+'Assumptions (Solar)'!$L$21*'Assumptions (Solar)'!$L$3)/10^9),0)</f>
        <v>-0.04609805581</v>
      </c>
      <c r="S1022" s="177">
        <f>IF($N$902&gt;0,IPMT('Assumptions (Solar)'!$V$10,Model!AB$1,'Assumptions (Solar)'!$V$13,'Assumptions (Solar)'!$V$8*Model!$N$902*('Assumptions (Solar)'!$L$20*'Assumptions (Solar)'!$L$2+'Assumptions (Solar)'!$L$21*'Assumptions (Solar)'!$L$3)/10^9),0)</f>
        <v>-0.03981418153</v>
      </c>
      <c r="T1022" s="177">
        <f>IF($N$902&gt;0,IPMT('Assumptions (Solar)'!$V$10,Model!AC$1,'Assumptions (Solar)'!$V$13,'Assumptions (Solar)'!$V$8*Model!$N$902*('Assumptions (Solar)'!$L$20*'Assumptions (Solar)'!$L$2+'Assumptions (Solar)'!$L$21*'Assumptions (Solar)'!$L$3)/10^9),0)</f>
        <v>-0.0330275973</v>
      </c>
      <c r="U1022" s="177">
        <f>IF($N$902&gt;0,IPMT('Assumptions (Solar)'!$V$10,Model!AD$1,'Assumptions (Solar)'!$V$13,'Assumptions (Solar)'!$V$8*Model!$N$902*('Assumptions (Solar)'!$L$20*'Assumptions (Solar)'!$L$2+'Assumptions (Solar)'!$L$21*'Assumptions (Solar)'!$L$3)/10^9),0)</f>
        <v>-0.02569808634</v>
      </c>
      <c r="V1022" s="177">
        <f>IF($N$902&gt;0,IPMT('Assumptions (Solar)'!$V$10,Model!AE$1,'Assumptions (Solar)'!$V$13,'Assumptions (Solar)'!$V$8*Model!$N$902*('Assumptions (Solar)'!$L$20*'Assumptions (Solar)'!$L$2+'Assumptions (Solar)'!$L$21*'Assumptions (Solar)'!$L$3)/10^9),0)</f>
        <v>-0.0177822145</v>
      </c>
      <c r="W1022" s="177">
        <f>IF($N$902&gt;0,IPMT('Assumptions (Solar)'!$V$10,Model!AF$1,'Assumptions (Solar)'!$V$13,'Assumptions (Solar)'!$V$8*Model!$N$902*('Assumptions (Solar)'!$L$20*'Assumptions (Solar)'!$L$2+'Assumptions (Solar)'!$L$21*'Assumptions (Solar)'!$L$3)/10^9),0)</f>
        <v>-0.009233072914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-0.1292564487</v>
      </c>
      <c r="P1023" s="160">
        <f>IF($O$902&gt;0,IPMT('Assumptions (Solar)'!$V$10,Model!X$1,'Assumptions (Solar)'!$V$13,'Assumptions (Solar)'!$V$8*Model!$O$902*('Assumptions (Solar)'!$M$20*'Assumptions (Solar)'!$M$2+'Assumptions (Solar)'!$M$21*'Assumptions (Solar)'!$M$3)/10^9),0)</f>
        <v>-0.1203339422</v>
      </c>
      <c r="Q1023" s="160">
        <f>IF($O$902&gt;0,IPMT('Assumptions (Solar)'!$V$10,Model!Y$1,'Assumptions (Solar)'!$V$13,'Assumptions (Solar)'!$V$8*Model!$O$902*('Assumptions (Solar)'!$M$20*'Assumptions (Solar)'!$M$2+'Assumptions (Solar)'!$M$21*'Assumptions (Solar)'!$M$3)/10^9),0)</f>
        <v>-0.1106976351</v>
      </c>
      <c r="R1023" s="160">
        <f>IF($O$902&gt;0,IPMT('Assumptions (Solar)'!$V$10,Model!Z$1,'Assumptions (Solar)'!$V$13,'Assumptions (Solar)'!$V$8*Model!$O$902*('Assumptions (Solar)'!$M$20*'Assumptions (Solar)'!$M$2+'Assumptions (Solar)'!$M$21*'Assumptions (Solar)'!$M$3)/10^9),0)</f>
        <v>-0.1002904234</v>
      </c>
      <c r="S1023" s="160">
        <f>IF($O$902&gt;0,IPMT('Assumptions (Solar)'!$V$10,Model!AA$1,'Assumptions (Solar)'!$V$13,'Assumptions (Solar)'!$V$8*Model!$O$902*('Assumptions (Solar)'!$M$20*'Assumptions (Solar)'!$M$2+'Assumptions (Solar)'!$M$21*'Assumptions (Solar)'!$M$3)/10^9),0)</f>
        <v>-0.08905063482</v>
      </c>
      <c r="T1023" s="160">
        <f>IF($O$902&gt;0,IPMT('Assumptions (Solar)'!$V$10,Model!AB$1,'Assumptions (Solar)'!$V$13,'Assumptions (Solar)'!$V$8*Model!$O$902*('Assumptions (Solar)'!$M$20*'Assumptions (Solar)'!$M$2+'Assumptions (Solar)'!$M$21*'Assumptions (Solar)'!$M$3)/10^9),0)</f>
        <v>-0.07691166314</v>
      </c>
      <c r="U1023" s="160">
        <f>IF($O$902&gt;0,IPMT('Assumptions (Solar)'!$V$10,Model!AC$1,'Assumptions (Solar)'!$V$13,'Assumptions (Solar)'!$V$8*Model!$O$902*('Assumptions (Solar)'!$M$20*'Assumptions (Solar)'!$M$2+'Assumptions (Solar)'!$M$21*'Assumptions (Solar)'!$M$3)/10^9),0)</f>
        <v>-0.06380157373</v>
      </c>
      <c r="V1023" s="160">
        <f>IF($O$902&gt;0,IPMT('Assumptions (Solar)'!$V$10,Model!AD$1,'Assumptions (Solar)'!$V$13,'Assumptions (Solar)'!$V$8*Model!$O$902*('Assumptions (Solar)'!$M$20*'Assumptions (Solar)'!$M$2+'Assumptions (Solar)'!$M$21*'Assumptions (Solar)'!$M$3)/10^9),0)</f>
        <v>-0.04964267716</v>
      </c>
      <c r="W1023" s="160">
        <f>IF($O$902&gt;0,IPMT('Assumptions (Solar)'!$V$10,Model!AE$1,'Assumptions (Solar)'!$V$13,'Assumptions (Solar)'!$V$8*Model!$O$902*('Assumptions (Solar)'!$M$20*'Assumptions (Solar)'!$M$2+'Assumptions (Solar)'!$M$21*'Assumptions (Solar)'!$M$3)/10^9),0)</f>
        <v>-0.03435106887</v>
      </c>
      <c r="X1023" s="160">
        <f>IF($O$902&gt;0,IPMT('Assumptions (Solar)'!$V$10,Model!AF$1,'Assumptions (Solar)'!$V$13,'Assumptions (Solar)'!$V$8*Model!$O$902*('Assumptions (Solar)'!$M$20*'Assumptions (Solar)'!$M$2+'Assumptions (Solar)'!$M$21*'Assumptions (Solar)'!$M$3)/10^9),0)</f>
        <v>-0.01783613191</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-0.05757086174</v>
      </c>
      <c r="Q1024" s="177">
        <f>IF($P$902&gt;0,IPMT('Assumptions (Solar)'!$V$10,Model!X$1,'Assumptions (Solar)'!$V$13,'Assumptions (Solar)'!$V$8*Model!$P$902*('Assumptions (Solar)'!$N$20*'Assumptions (Solar)'!$N$2+'Assumptions (Solar)'!$N$21*'Assumptions (Solar)'!$N$3)/10^9),0)</f>
        <v>-0.05359677459</v>
      </c>
      <c r="R1024" s="177">
        <f>IF($P$902&gt;0,IPMT('Assumptions (Solar)'!$V$10,Model!Y$1,'Assumptions (Solar)'!$V$13,'Assumptions (Solar)'!$V$8*Model!$P$902*('Assumptions (Solar)'!$N$20*'Assumptions (Solar)'!$N$2+'Assumptions (Solar)'!$N$21*'Assumptions (Solar)'!$N$3)/10^9),0)</f>
        <v>-0.04930476047</v>
      </c>
      <c r="S1024" s="177">
        <f>IF($P$902&gt;0,IPMT('Assumptions (Solar)'!$V$10,Model!Z$1,'Assumptions (Solar)'!$V$13,'Assumptions (Solar)'!$V$8*Model!$P$902*('Assumptions (Solar)'!$N$20*'Assumptions (Solar)'!$N$2+'Assumptions (Solar)'!$N$21*'Assumptions (Solar)'!$N$3)/10^9),0)</f>
        <v>-0.04466938522</v>
      </c>
      <c r="T1024" s="177">
        <f>IF($P$902&gt;0,IPMT('Assumptions (Solar)'!$V$10,Model!AA$1,'Assumptions (Solar)'!$V$13,'Assumptions (Solar)'!$V$8*Model!$P$902*('Assumptions (Solar)'!$N$20*'Assumptions (Solar)'!$N$2+'Assumptions (Solar)'!$N$21*'Assumptions (Solar)'!$N$3)/10^9),0)</f>
        <v>-0.03966317995</v>
      </c>
      <c r="U1024" s="177">
        <f>IF($P$902&gt;0,IPMT('Assumptions (Solar)'!$V$10,Model!AB$1,'Assumptions (Solar)'!$V$13,'Assumptions (Solar)'!$V$8*Model!$P$902*('Assumptions (Solar)'!$N$20*'Assumptions (Solar)'!$N$2+'Assumptions (Solar)'!$N$21*'Assumptions (Solar)'!$N$3)/10^9),0)</f>
        <v>-0.03425647825</v>
      </c>
      <c r="V1024" s="177">
        <f>IF($P$902&gt;0,IPMT('Assumptions (Solar)'!$V$10,Model!AC$1,'Assumptions (Solar)'!$V$13,'Assumptions (Solar)'!$V$8*Model!$P$902*('Assumptions (Solar)'!$N$20*'Assumptions (Solar)'!$N$2+'Assumptions (Solar)'!$N$21*'Assumptions (Solar)'!$N$3)/10^9),0)</f>
        <v>-0.02841724043</v>
      </c>
      <c r="W1024" s="177">
        <f>IF($P$902&gt;0,IPMT('Assumptions (Solar)'!$V$10,Model!AD$1,'Assumptions (Solar)'!$V$13,'Assumptions (Solar)'!$V$8*Model!$P$902*('Assumptions (Solar)'!$N$20*'Assumptions (Solar)'!$N$2+'Assumptions (Solar)'!$N$21*'Assumptions (Solar)'!$N$3)/10^9),0)</f>
        <v>-0.02211086357</v>
      </c>
      <c r="X1024" s="177">
        <f>IF($P$902&gt;0,IPMT('Assumptions (Solar)'!$V$10,Model!AE$1,'Assumptions (Solar)'!$V$13,'Assumptions (Solar)'!$V$8*Model!$P$902*('Assumptions (Solar)'!$N$20*'Assumptions (Solar)'!$N$2+'Assumptions (Solar)'!$N$21*'Assumptions (Solar)'!$N$3)/10^9),0)</f>
        <v>-0.01529997657</v>
      </c>
      <c r="Y1024" s="177">
        <f>IF($P$902&gt;0,IPMT('Assumptions (Solar)'!$V$10,Model!AF$1,'Assumptions (Solar)'!$V$13,'Assumptions (Solar)'!$V$8*Model!$P$902*('Assumptions (Solar)'!$N$20*'Assumptions (Solar)'!$N$2+'Assumptions (Solar)'!$N$21*'Assumptions (Solar)'!$N$3)/10^9),0)</f>
        <v>-0.007944218601</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-0.05769697128</v>
      </c>
      <c r="R1025" s="160">
        <f>IF($Q$902&gt;0,IPMT('Assumptions (Solar)'!$V$10,Model!X$1,'Assumptions (Solar)'!$V$13,'Assumptions (Solar)'!$V$8*Model!$Q$902*('Assumptions (Solar)'!$O$20*'Assumptions (Solar)'!$O$2+'Assumptions (Solar)'!$O$21*'Assumptions (Solar)'!$O$3)/10^9),0)</f>
        <v>-0.05371417885</v>
      </c>
      <c r="S1025" s="160">
        <f>IF($Q$902&gt;0,IPMT('Assumptions (Solar)'!$V$10,Model!Y$1,'Assumptions (Solar)'!$V$13,'Assumptions (Solar)'!$V$8*Model!$Q$902*('Assumptions (Solar)'!$O$20*'Assumptions (Solar)'!$O$2+'Assumptions (Solar)'!$O$21*'Assumptions (Solar)'!$O$3)/10^9),0)</f>
        <v>-0.04941276303</v>
      </c>
      <c r="T1025" s="160">
        <f>IF($Q$902&gt;0,IPMT('Assumptions (Solar)'!$V$10,Model!Z$1,'Assumptions (Solar)'!$V$13,'Assumptions (Solar)'!$V$8*Model!$Q$902*('Assumptions (Solar)'!$O$20*'Assumptions (Solar)'!$O$2+'Assumptions (Solar)'!$O$21*'Assumptions (Solar)'!$O$3)/10^9),0)</f>
        <v>-0.04476723394</v>
      </c>
      <c r="U1025" s="160">
        <f>IF($Q$902&gt;0,IPMT('Assumptions (Solar)'!$V$10,Model!AA$1,'Assumptions (Solar)'!$V$13,'Assumptions (Solar)'!$V$8*Model!$Q$902*('Assumptions (Solar)'!$O$20*'Assumptions (Solar)'!$O$2+'Assumptions (Solar)'!$O$21*'Assumptions (Solar)'!$O$3)/10^9),0)</f>
        <v>-0.03975006253</v>
      </c>
      <c r="V1025" s="160">
        <f>IF($Q$902&gt;0,IPMT('Assumptions (Solar)'!$V$10,Model!AB$1,'Assumptions (Solar)'!$V$13,'Assumptions (Solar)'!$V$8*Model!$Q$902*('Assumptions (Solar)'!$O$20*'Assumptions (Solar)'!$O$2+'Assumptions (Solar)'!$O$21*'Assumptions (Solar)'!$O$3)/10^9),0)</f>
        <v>-0.0343315174</v>
      </c>
      <c r="W1025" s="160">
        <f>IF($Q$902&gt;0,IPMT('Assumptions (Solar)'!$V$10,Model!AC$1,'Assumptions (Solar)'!$V$13,'Assumptions (Solar)'!$V$8*Model!$Q$902*('Assumptions (Solar)'!$O$20*'Assumptions (Solar)'!$O$2+'Assumptions (Solar)'!$O$21*'Assumptions (Solar)'!$O$3)/10^9),0)</f>
        <v>-0.02847948867</v>
      </c>
      <c r="X1025" s="160">
        <f>IF($Q$902&gt;0,IPMT('Assumptions (Solar)'!$V$10,Model!AD$1,'Assumptions (Solar)'!$V$13,'Assumptions (Solar)'!$V$8*Model!$Q$902*('Assumptions (Solar)'!$O$20*'Assumptions (Solar)'!$O$2+'Assumptions (Solar)'!$O$21*'Assumptions (Solar)'!$O$3)/10^9),0)</f>
        <v>-0.02215929763</v>
      </c>
      <c r="Y1025" s="160">
        <f>IF($Q$902&gt;0,IPMT('Assumptions (Solar)'!$V$10,Model!AE$1,'Assumptions (Solar)'!$V$13,'Assumptions (Solar)'!$V$8*Model!$Q$902*('Assumptions (Solar)'!$O$20*'Assumptions (Solar)'!$O$2+'Assumptions (Solar)'!$O$21*'Assumptions (Solar)'!$O$3)/10^9),0)</f>
        <v>-0.01533349131</v>
      </c>
      <c r="Z1025" s="160">
        <f>IF($Q$902&gt;0,IPMT('Assumptions (Solar)'!$V$10,Model!AF$1,'Assumptions (Solar)'!$V$13,'Assumptions (Solar)'!$V$8*Model!$Q$902*('Assumptions (Solar)'!$O$20*'Assumptions (Solar)'!$O$2+'Assumptions (Solar)'!$O$21*'Assumptions (Solar)'!$O$3)/10^9),0)</f>
        <v>-0.00796162049</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-0.0331224708</v>
      </c>
      <c r="S1026" s="177">
        <f>IF($R$902&gt;0,IPMT('Assumptions (Solar)'!$V$10,Model!X$1,'Assumptions (Solar)'!$V$13,'Assumptions (Solar)'!$V$8*Model!$R$902*('Assumptions (Solar)'!$P$20*'Assumptions (Solar)'!$P$2+'Assumptions (Solar)'!$P$21*'Assumptions (Solar)'!$P$3)/10^9),0)</f>
        <v>-0.03083604358</v>
      </c>
      <c r="T1026" s="177">
        <f>IF($R$902&gt;0,IPMT('Assumptions (Solar)'!$V$10,Model!Y$1,'Assumptions (Solar)'!$V$13,'Assumptions (Solar)'!$V$8*Model!$R$902*('Assumptions (Solar)'!$P$20*'Assumptions (Solar)'!$P$2+'Assumptions (Solar)'!$P$21*'Assumptions (Solar)'!$P$3)/10^9),0)</f>
        <v>-0.02836670217</v>
      </c>
      <c r="U1026" s="177">
        <f>IF($R$902&gt;0,IPMT('Assumptions (Solar)'!$V$10,Model!Z$1,'Assumptions (Solar)'!$V$13,'Assumptions (Solar)'!$V$8*Model!$R$902*('Assumptions (Solar)'!$P$20*'Assumptions (Solar)'!$P$2+'Assumptions (Solar)'!$P$21*'Assumptions (Solar)'!$P$3)/10^9),0)</f>
        <v>-0.02569981346</v>
      </c>
      <c r="V1026" s="177">
        <f>IF($R$902&gt;0,IPMT('Assumptions (Solar)'!$V$10,Model!AA$1,'Assumptions (Solar)'!$V$13,'Assumptions (Solar)'!$V$8*Model!$R$902*('Assumptions (Solar)'!$P$20*'Assumptions (Solar)'!$P$2+'Assumptions (Solar)'!$P$21*'Assumptions (Solar)'!$P$3)/10^9),0)</f>
        <v>-0.02281957365</v>
      </c>
      <c r="W1026" s="177">
        <f>IF($R$902&gt;0,IPMT('Assumptions (Solar)'!$V$10,Model!AB$1,'Assumptions (Solar)'!$V$13,'Assumptions (Solar)'!$V$8*Model!$R$902*('Assumptions (Solar)'!$P$20*'Assumptions (Solar)'!$P$2+'Assumptions (Solar)'!$P$21*'Assumptions (Solar)'!$P$3)/10^9),0)</f>
        <v>-0.01970891465</v>
      </c>
      <c r="X1026" s="177">
        <f>IF($R$902&gt;0,IPMT('Assumptions (Solar)'!$V$10,Model!AC$1,'Assumptions (Solar)'!$V$13,'Assumptions (Solar)'!$V$8*Model!$R$902*('Assumptions (Solar)'!$P$20*'Assumptions (Solar)'!$P$2+'Assumptions (Solar)'!$P$21*'Assumptions (Solar)'!$P$3)/10^9),0)</f>
        <v>-0.01634940294</v>
      </c>
      <c r="Y1026" s="177">
        <f>IF($R$902&gt;0,IPMT('Assumptions (Solar)'!$V$10,Model!AD$1,'Assumptions (Solar)'!$V$13,'Assumptions (Solar)'!$V$8*Model!$R$902*('Assumptions (Solar)'!$P$20*'Assumptions (Solar)'!$P$2+'Assumptions (Solar)'!$P$21*'Assumptions (Solar)'!$P$3)/10^9),0)</f>
        <v>-0.01272113029</v>
      </c>
      <c r="Z1026" s="177">
        <f>IF($R$902&gt;0,IPMT('Assumptions (Solar)'!$V$10,Model!AE$1,'Assumptions (Solar)'!$V$13,'Assumptions (Solar)'!$V$8*Model!$R$902*('Assumptions (Solar)'!$P$20*'Assumptions (Solar)'!$P$2+'Assumptions (Solar)'!$P$21*'Assumptions (Solar)'!$P$3)/10^9),0)</f>
        <v>-0.008802595821</v>
      </c>
      <c r="AA1026" s="177">
        <f>IF($R$902&gt;0,IPMT('Assumptions (Solar)'!$V$10,Model!AF$1,'Assumptions (Solar)'!$V$13,'Assumptions (Solar)'!$V$8*Model!$R$902*('Assumptions (Solar)'!$P$20*'Assumptions (Solar)'!$P$2+'Assumptions (Solar)'!$P$21*'Assumptions (Solar)'!$P$3)/10^9),0)</f>
        <v>-0.0045705786</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-0.0941213094</v>
      </c>
      <c r="T1027" s="160">
        <f>IF($S$902&gt;0,IPMT('Assumptions (Solar)'!$V$10,Model!X$1,'Assumptions (Solar)'!$V$13,'Assumptions (Solar)'!$V$8*Model!$S$902*('Assumptions (Solar)'!$Q$20*'Assumptions (Solar)'!$Q$2+'Assumptions (Solar)'!$Q$21*'Assumptions (Solar)'!$Q$3)/10^9),0)</f>
        <v>-0.08762416354</v>
      </c>
      <c r="U1027" s="160">
        <f>IF($S$902&gt;0,IPMT('Assumptions (Solar)'!$V$10,Model!Y$1,'Assumptions (Solar)'!$V$13,'Assumptions (Solar)'!$V$8*Model!$S$902*('Assumptions (Solar)'!$Q$20*'Assumptions (Solar)'!$Q$2+'Assumptions (Solar)'!$Q$21*'Assumptions (Solar)'!$Q$3)/10^9),0)</f>
        <v>-0.080607246</v>
      </c>
      <c r="V1027" s="160">
        <f>IF($S$902&gt;0,IPMT('Assumptions (Solar)'!$V$10,Model!Z$1,'Assumptions (Solar)'!$V$13,'Assumptions (Solar)'!$V$8*Model!$S$902*('Assumptions (Solar)'!$Q$20*'Assumptions (Solar)'!$Q$2+'Assumptions (Solar)'!$Q$21*'Assumptions (Solar)'!$Q$3)/10^9),0)</f>
        <v>-0.07302897507</v>
      </c>
      <c r="W1027" s="160">
        <f>IF($S$902&gt;0,IPMT('Assumptions (Solar)'!$V$10,Model!AA$1,'Assumptions (Solar)'!$V$13,'Assumptions (Solar)'!$V$8*Model!$S$902*('Assumptions (Solar)'!$Q$20*'Assumptions (Solar)'!$Q$2+'Assumptions (Solar)'!$Q$21*'Assumptions (Solar)'!$Q$3)/10^9),0)</f>
        <v>-0.06484444246</v>
      </c>
      <c r="X1027" s="160">
        <f>IF($S$902&gt;0,IPMT('Assumptions (Solar)'!$V$10,Model!AB$1,'Assumptions (Solar)'!$V$13,'Assumptions (Solar)'!$V$8*Model!$S$902*('Assumptions (Solar)'!$Q$20*'Assumptions (Solar)'!$Q$2+'Assumptions (Solar)'!$Q$21*'Assumptions (Solar)'!$Q$3)/10^9),0)</f>
        <v>-0.05600514724</v>
      </c>
      <c r="Y1027" s="160">
        <f>IF($S$902&gt;0,IPMT('Assumptions (Solar)'!$V$10,Model!AC$1,'Assumptions (Solar)'!$V$13,'Assumptions (Solar)'!$V$8*Model!$S$902*('Assumptions (Solar)'!$Q$20*'Assumptions (Solar)'!$Q$2+'Assumptions (Solar)'!$Q$21*'Assumptions (Solar)'!$Q$3)/10^9),0)</f>
        <v>-0.0464587084</v>
      </c>
      <c r="Z1027" s="160">
        <f>IF($S$902&gt;0,IPMT('Assumptions (Solar)'!$V$10,Model!AD$1,'Assumptions (Solar)'!$V$13,'Assumptions (Solar)'!$V$8*Model!$S$902*('Assumptions (Solar)'!$Q$20*'Assumptions (Solar)'!$Q$2+'Assumptions (Solar)'!$Q$21*'Assumptions (Solar)'!$Q$3)/10^9),0)</f>
        <v>-0.03614855446</v>
      </c>
      <c r="AA1027" s="160">
        <f>IF($S$902&gt;0,IPMT('Assumptions (Solar)'!$V$10,Model!AE$1,'Assumptions (Solar)'!$V$13,'Assumptions (Solar)'!$V$8*Model!$S$902*('Assumptions (Solar)'!$Q$20*'Assumptions (Solar)'!$Q$2+'Assumptions (Solar)'!$Q$21*'Assumptions (Solar)'!$Q$3)/10^9),0)</f>
        <v>-0.0250135882</v>
      </c>
      <c r="AB1027" s="160">
        <f>IF($S$902&gt;0,IPMT('Assumptions (Solar)'!$V$10,Model!AF$1,'Assumptions (Solar)'!$V$13,'Assumptions (Solar)'!$V$8*Model!$S$902*('Assumptions (Solar)'!$Q$20*'Assumptions (Solar)'!$Q$2+'Assumptions (Solar)'!$Q$21*'Assumptions (Solar)'!$Q$3)/10^9),0)</f>
        <v>-0.01298782464</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-0.02226808481</v>
      </c>
      <c r="U1028" s="160">
        <f>IF($T$902&gt;0,IPMT('Assumptions (Solar)'!$V$10,Model!X$1,'Assumptions (Solar)'!$V$13,'Assumptions (Solar)'!$V$8*Model!$T$902*('Assumptions (Solar)'!$R$20*'Assumptions (Solar)'!$R$2+'Assumptions (Solar)'!$R$21*'Assumptions (Solar)'!$R$3)/10^9),0)</f>
        <v>-0.02073093031</v>
      </c>
      <c r="V1028" s="160">
        <f>IF($T$902&gt;0,IPMT('Assumptions (Solar)'!$V$10,Model!Y$1,'Assumptions (Solar)'!$V$13,'Assumptions (Solar)'!$V$8*Model!$T$902*('Assumptions (Solar)'!$R$20*'Assumptions (Solar)'!$R$2+'Assumptions (Solar)'!$R$21*'Assumptions (Solar)'!$R$3)/10^9),0)</f>
        <v>-0.01907080344</v>
      </c>
      <c r="W1028" s="160">
        <f>IF($T$902&gt;0,IPMT('Assumptions (Solar)'!$V$10,Model!Z$1,'Assumptions (Solar)'!$V$13,'Assumptions (Solar)'!$V$8*Model!$T$902*('Assumptions (Solar)'!$R$20*'Assumptions (Solar)'!$R$2+'Assumptions (Solar)'!$R$21*'Assumptions (Solar)'!$R$3)/10^9),0)</f>
        <v>-0.01727786642</v>
      </c>
      <c r="X1028" s="160">
        <f>IF($T$902&gt;0,IPMT('Assumptions (Solar)'!$V$10,Model!AA$1,'Assumptions (Solar)'!$V$13,'Assumptions (Solar)'!$V$8*Model!$T$902*('Assumptions (Solar)'!$R$20*'Assumptions (Solar)'!$R$2+'Assumptions (Solar)'!$R$21*'Assumptions (Solar)'!$R$3)/10^9),0)</f>
        <v>-0.01534149444</v>
      </c>
      <c r="Y1028" s="160">
        <f>IF($T$902&gt;0,IPMT('Assumptions (Solar)'!$V$10,Model!AB$1,'Assumptions (Solar)'!$V$13,'Assumptions (Solar)'!$V$8*Model!$T$902*('Assumptions (Solar)'!$R$20*'Assumptions (Solar)'!$R$2+'Assumptions (Solar)'!$R$21*'Assumptions (Solar)'!$R$3)/10^9),0)</f>
        <v>-0.0132502127</v>
      </c>
      <c r="Z1028" s="160">
        <f>IF($T$902&gt;0,IPMT('Assumptions (Solar)'!$V$10,Model!AC$1,'Assumptions (Solar)'!$V$13,'Assumptions (Solar)'!$V$8*Model!$T$902*('Assumptions (Solar)'!$R$20*'Assumptions (Solar)'!$R$2+'Assumptions (Solar)'!$R$21*'Assumptions (Solar)'!$R$3)/10^9),0)</f>
        <v>-0.01099162842</v>
      </c>
      <c r="AA1028" s="160">
        <f>IF($T$902&gt;0,IPMT('Assumptions (Solar)'!$V$10,Model!AD$1,'Assumptions (Solar)'!$V$13,'Assumptions (Solar)'!$V$8*Model!$T$902*('Assumptions (Solar)'!$R$20*'Assumptions (Solar)'!$R$2+'Assumptions (Solar)'!$R$21*'Assumptions (Solar)'!$R$3)/10^9),0)</f>
        <v>-0.008552357397</v>
      </c>
      <c r="AB1028" s="160">
        <f>IF($T$902&gt;0,IPMT('Assumptions (Solar)'!$V$10,Model!AE$1,'Assumptions (Solar)'!$V$13,'Assumptions (Solar)'!$V$8*Model!$T$902*('Assumptions (Solar)'!$R$20*'Assumptions (Solar)'!$R$2+'Assumptions (Solar)'!$R$21*'Assumptions (Solar)'!$R$3)/10^9),0)</f>
        <v>-0.005917944695</v>
      </c>
      <c r="AC1028" s="160">
        <f>IF($T$902&gt;0,IPMT('Assumptions (Solar)'!$V$10,Model!AF$1,'Assumptions (Solar)'!$V$13,'Assumptions (Solar)'!$V$8*Model!$T$902*('Assumptions (Solar)'!$R$20*'Assumptions (Solar)'!$R$2+'Assumptions (Solar)'!$R$21*'Assumptions (Solar)'!$R$3)/10^9),0)</f>
        <v>-0.003072778976</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-0.01638111987</v>
      </c>
      <c r="V1029" s="160">
        <f>IF($U$902&gt;0,IPMT('Assumptions (Solar)'!$V$10,Model!X$1,'Assumptions (Solar)'!$V$13,'Assumptions (Solar)'!$V$8*Model!$U$902*('Assumptions (Solar)'!$S$20*'Assumptions (Solar)'!$S$2+'Assumptions (Solar)'!$S$21*'Assumptions (Solar)'!$S$3)/10^9),0)</f>
        <v>-0.01525033954</v>
      </c>
      <c r="W1029" s="160">
        <f>IF($U$902&gt;0,IPMT('Assumptions (Solar)'!$V$10,Model!Y$1,'Assumptions (Solar)'!$V$13,'Assumptions (Solar)'!$V$8*Model!$U$902*('Assumptions (Solar)'!$S$20*'Assumptions (Solar)'!$S$2+'Assumptions (Solar)'!$S$21*'Assumptions (Solar)'!$S$3)/10^9),0)</f>
        <v>-0.01402909679</v>
      </c>
      <c r="X1029" s="160">
        <f>IF($U$902&gt;0,IPMT('Assumptions (Solar)'!$V$10,Model!Z$1,'Assumptions (Solar)'!$V$13,'Assumptions (Solar)'!$V$8*Model!$U$902*('Assumptions (Solar)'!$S$20*'Assumptions (Solar)'!$S$2+'Assumptions (Solar)'!$S$21*'Assumptions (Solar)'!$S$3)/10^9),0)</f>
        <v>-0.01271015461</v>
      </c>
      <c r="Y1029" s="160">
        <f>IF($U$902&gt;0,IPMT('Assumptions (Solar)'!$V$10,Model!AA$1,'Assumptions (Solar)'!$V$13,'Assumptions (Solar)'!$V$8*Model!$U$902*('Assumptions (Solar)'!$S$20*'Assumptions (Solar)'!$S$2+'Assumptions (Solar)'!$S$21*'Assumptions (Solar)'!$S$3)/10^9),0)</f>
        <v>-0.01128569706</v>
      </c>
      <c r="Z1029" s="160">
        <f>IF($U$902&gt;0,IPMT('Assumptions (Solar)'!$V$10,Model!AB$1,'Assumptions (Solar)'!$V$13,'Assumptions (Solar)'!$V$8*Model!$U$902*('Assumptions (Solar)'!$S$20*'Assumptions (Solar)'!$S$2+'Assumptions (Solar)'!$S$21*'Assumptions (Solar)'!$S$3)/10^9),0)</f>
        <v>-0.009747282908</v>
      </c>
      <c r="AA1029" s="160">
        <f>IF($U$902&gt;0,IPMT('Assumptions (Solar)'!$V$10,Model!AC$1,'Assumptions (Solar)'!$V$13,'Assumptions (Solar)'!$V$8*Model!$U$902*('Assumptions (Solar)'!$S$20*'Assumptions (Solar)'!$S$2+'Assumptions (Solar)'!$S$21*'Assumptions (Solar)'!$S$3)/10^9),0)</f>
        <v>-0.008085795622</v>
      </c>
      <c r="AB1029" s="160">
        <f>IF($U$902&gt;0,IPMT('Assumptions (Solar)'!$V$10,Model!AD$1,'Assumptions (Solar)'!$V$13,'Assumptions (Solar)'!$V$8*Model!$U$902*('Assumptions (Solar)'!$S$20*'Assumptions (Solar)'!$S$2+'Assumptions (Solar)'!$S$21*'Assumptions (Solar)'!$S$3)/10^9),0)</f>
        <v>-0.006291389353</v>
      </c>
      <c r="AC1029" s="160">
        <f>IF($U$902&gt;0,IPMT('Assumptions (Solar)'!$V$10,Model!AE$1,'Assumptions (Solar)'!$V$13,'Assumptions (Solar)'!$V$8*Model!$U$902*('Assumptions (Solar)'!$S$20*'Assumptions (Solar)'!$S$2+'Assumptions (Solar)'!$S$21*'Assumptions (Solar)'!$S$3)/10^9),0)</f>
        <v>-0.004353430582</v>
      </c>
      <c r="AD1029" s="160">
        <f>IF($U$902&gt;0,IPMT('Assumptions (Solar)'!$V$10,Model!AF$1,'Assumptions (Solar)'!$V$13,'Assumptions (Solar)'!$V$8*Model!$U$902*('Assumptions (Solar)'!$S$20*'Assumptions (Solar)'!$S$2+'Assumptions (Solar)'!$S$21*'Assumptions (Solar)'!$S$3)/10^9),0)</f>
        <v>-0.00226043511</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-0.009430627731</v>
      </c>
      <c r="Y1032" s="160">
        <f>IF($X$902&gt;0,IPMT('Assumptions (Solar)'!$V$10,Model!X$1,'Assumptions (Solar)'!$V$13,'Assumptions (Solar)'!$V$8*Model!$X$902*('Assumptions (Solar)'!$V$20*'Assumptions (Solar)'!$V$2+'Assumptions (Solar)'!$V$21*'Assumptions (Solar)'!$V$3)/10^9),0)</f>
        <v>-0.00877963632</v>
      </c>
      <c r="Z1032" s="160">
        <f>IF($X$902&gt;0,IPMT('Assumptions (Solar)'!$V$10,Model!Y$1,'Assumptions (Solar)'!$V$13,'Assumptions (Solar)'!$V$8*Model!$X$902*('Assumptions (Solar)'!$V$20*'Assumptions (Solar)'!$V$2+'Assumptions (Solar)'!$V$21*'Assumptions (Solar)'!$V$3)/10^9),0)</f>
        <v>-0.008076565597</v>
      </c>
      <c r="AA1032" s="160">
        <f>IF($X$902&gt;0,IPMT('Assumptions (Solar)'!$V$10,Model!Z$1,'Assumptions (Solar)'!$V$13,'Assumptions (Solar)'!$V$8*Model!$X$902*('Assumptions (Solar)'!$V$20*'Assumptions (Solar)'!$V$2+'Assumptions (Solar)'!$V$21*'Assumptions (Solar)'!$V$3)/10^9),0)</f>
        <v>-0.007317249216</v>
      </c>
      <c r="AB1032" s="160">
        <f>IF($X$902&gt;0,IPMT('Assumptions (Solar)'!$V$10,Model!AA$1,'Assumptions (Solar)'!$V$13,'Assumptions (Solar)'!$V$8*Model!$X$902*('Assumptions (Solar)'!$V$20*'Assumptions (Solar)'!$V$2+'Assumptions (Solar)'!$V$21*'Assumptions (Solar)'!$V$3)/10^9),0)</f>
        <v>-0.006497187525</v>
      </c>
      <c r="AC1032" s="160">
        <f>IF($X$902&gt;0,IPMT('Assumptions (Solar)'!$V$10,Model!AB$1,'Assumptions (Solar)'!$V$13,'Assumptions (Solar)'!$V$8*Model!$X$902*('Assumptions (Solar)'!$V$20*'Assumptions (Solar)'!$V$2+'Assumptions (Solar)'!$V$21*'Assumptions (Solar)'!$V$3)/10^9),0)</f>
        <v>-0.005611520898</v>
      </c>
      <c r="AD1032" s="160">
        <f>IF($X$902&gt;0,IPMT('Assumptions (Solar)'!$V$10,Model!AC$1,'Assumptions (Solar)'!$V$13,'Assumptions (Solar)'!$V$8*Model!$X$902*('Assumptions (Solar)'!$V$20*'Assumptions (Solar)'!$V$2+'Assumptions (Solar)'!$V$21*'Assumptions (Solar)'!$V$3)/10^9),0)</f>
        <v>-0.004655000941</v>
      </c>
      <c r="AE1032" s="160">
        <f>IF($X$902&gt;0,IPMT('Assumptions (Solar)'!$V$10,Model!AD$1,'Assumptions (Solar)'!$V$13,'Assumptions (Solar)'!$V$8*Model!$X$902*('Assumptions (Solar)'!$V$20*'Assumptions (Solar)'!$V$2+'Assumptions (Solar)'!$V$21*'Assumptions (Solar)'!$V$3)/10^9),0)</f>
        <v>-0.003621959387</v>
      </c>
      <c r="AF1032" s="160">
        <f>IF($X$902&gt;0,IPMT('Assumptions (Solar)'!$V$10,Model!AE$1,'Assumptions (Solar)'!$V$13,'Assumptions (Solar)'!$V$8*Model!$X$902*('Assumptions (Solar)'!$V$20*'Assumptions (Solar)'!$V$2+'Assumptions (Solar)'!$V$21*'Assumptions (Solar)'!$V$3)/10^9),0)</f>
        <v>-0.00250627451</v>
      </c>
      <c r="AG1032" s="160">
        <f>IF($X$902&gt;0,IPMT('Assumptions (Solar)'!$V$10,Model!AF$1,'Assumptions (Solar)'!$V$13,'Assumptions (Solar)'!$V$8*Model!$X$902*('Assumptions (Solar)'!$V$20*'Assumptions (Solar)'!$V$2+'Assumptions (Solar)'!$V$21*'Assumptions (Solar)'!$V$3)/10^9),0)</f>
        <v>-0.001301334841</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-0.00658820282</v>
      </c>
      <c r="Z1033" s="160">
        <f>IF($Y$902&gt;0,IPMT('Assumptions (Solar)'!$V$10,Model!X$1,'Assumptions (Solar)'!$V$13,'Assumptions (Solar)'!$V$8*Model!$Y$902*('Assumptions (Solar)'!$W$20*'Assumptions (Solar)'!$W$2+'Assumptions (Solar)'!$W$21*'Assumptions (Solar)'!$W$3)/10^9),0)</f>
        <v>-0.006133422548</v>
      </c>
      <c r="AA1033" s="160">
        <f>IF($Y$902&gt;0,IPMT('Assumptions (Solar)'!$V$10,Model!Y$1,'Assumptions (Solar)'!$V$13,'Assumptions (Solar)'!$V$8*Model!$Y$902*('Assumptions (Solar)'!$W$20*'Assumptions (Solar)'!$W$2+'Assumptions (Solar)'!$W$21*'Assumptions (Solar)'!$W$3)/10^9),0)</f>
        <v>-0.005642259854</v>
      </c>
      <c r="AB1033" s="160">
        <f>IF($Y$902&gt;0,IPMT('Assumptions (Solar)'!$V$10,Model!Z$1,'Assumptions (Solar)'!$V$13,'Assumptions (Solar)'!$V$8*Model!$Y$902*('Assumptions (Solar)'!$W$20*'Assumptions (Solar)'!$W$2+'Assumptions (Solar)'!$W$21*'Assumptions (Solar)'!$W$3)/10^9),0)</f>
        <v>-0.005111804145</v>
      </c>
      <c r="AC1033" s="160">
        <f>IF($Y$902&gt;0,IPMT('Assumptions (Solar)'!$V$10,Model!AA$1,'Assumptions (Solar)'!$V$13,'Assumptions (Solar)'!$V$8*Model!$Y$902*('Assumptions (Solar)'!$W$20*'Assumptions (Solar)'!$W$2+'Assumptions (Solar)'!$W$21*'Assumptions (Solar)'!$W$3)/10^9),0)</f>
        <v>-0.004538911979</v>
      </c>
      <c r="AD1033" s="160">
        <f>IF($Y$902&gt;0,IPMT('Assumptions (Solar)'!$V$10,Model!AB$1,'Assumptions (Solar)'!$V$13,'Assumptions (Solar)'!$V$8*Model!$Y$902*('Assumptions (Solar)'!$W$20*'Assumptions (Solar)'!$W$2+'Assumptions (Solar)'!$W$21*'Assumptions (Solar)'!$W$3)/10^9),0)</f>
        <v>-0.003920188439</v>
      </c>
      <c r="AE1033" s="160">
        <f>IF($Y$902&gt;0,IPMT('Assumptions (Solar)'!$V$10,Model!AC$1,'Assumptions (Solar)'!$V$13,'Assumptions (Solar)'!$V$8*Model!$Y$902*('Assumptions (Solar)'!$W$20*'Assumptions (Solar)'!$W$2+'Assumptions (Solar)'!$W$21*'Assumptions (Solar)'!$W$3)/10^9),0)</f>
        <v>-0.003251967017</v>
      </c>
      <c r="AF1033" s="160">
        <f>IF($Y$902&gt;0,IPMT('Assumptions (Solar)'!$V$10,Model!AD$1,'Assumptions (Solar)'!$V$13,'Assumptions (Solar)'!$V$8*Model!$Y$902*('Assumptions (Solar)'!$W$20*'Assumptions (Solar)'!$W$2+'Assumptions (Solar)'!$W$21*'Assumptions (Solar)'!$W$3)/10^9),0)</f>
        <v>-0.00253028788</v>
      </c>
      <c r="AG1033" s="160">
        <f>IF($Y$902&gt;0,IPMT('Assumptions (Solar)'!$V$10,Model!AE$1,'Assumptions (Solar)'!$V$13,'Assumptions (Solar)'!$V$8*Model!$Y$902*('Assumptions (Solar)'!$W$20*'Assumptions (Solar)'!$W$2+'Assumptions (Solar)'!$W$21*'Assumptions (Solar)'!$W$3)/10^9),0)</f>
        <v>-0.001750874413</v>
      </c>
      <c r="AH1033" s="160">
        <f>IF($Y$902&gt;0,IPMT('Assumptions (Solar)'!$V$10,Model!AF$1,'Assumptions (Solar)'!$V$13,'Assumptions (Solar)'!$V$8*Model!$Y$902*('Assumptions (Solar)'!$W$20*'Assumptions (Solar)'!$W$2+'Assumptions (Solar)'!$W$21*'Assumptions (Solar)'!$W$3)/10^9),0)</f>
        <v>-0.0009091078682</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-0.006448475329</v>
      </c>
      <c r="AA1034" s="160">
        <f>IF($Z$902&gt;0,IPMT('Assumptions (Solar)'!$V$10,Model!X$1,'Assumptions (Solar)'!$V$13,'Assumptions (Solar)'!$V$8*Model!$Z$902*('Assumptions (Solar)'!$X$20*'Assumptions (Solar)'!$X$2+'Assumptions (Solar)'!$X$21*'Assumptions (Solar)'!$X$3)/10^9),0)</f>
        <v>-0.006003340374</v>
      </c>
      <c r="AB1034" s="160">
        <f>IF($Z$902&gt;0,IPMT('Assumptions (Solar)'!$V$10,Model!Y$1,'Assumptions (Solar)'!$V$13,'Assumptions (Solar)'!$V$8*Model!$Z$902*('Assumptions (Solar)'!$X$20*'Assumptions (Solar)'!$X$2+'Assumptions (Solar)'!$X$21*'Assumptions (Solar)'!$X$3)/10^9),0)</f>
        <v>-0.005522594623</v>
      </c>
      <c r="AC1034" s="160">
        <f>IF($Z$902&gt;0,IPMT('Assumptions (Solar)'!$V$10,Model!Z$1,'Assumptions (Solar)'!$V$13,'Assumptions (Solar)'!$V$8*Model!$Z$902*('Assumptions (Solar)'!$X$20*'Assumptions (Solar)'!$X$2+'Assumptions (Solar)'!$X$21*'Assumptions (Solar)'!$X$3)/10^9),0)</f>
        <v>-0.005003389211</v>
      </c>
      <c r="AD1034" s="160">
        <f>IF($Z$902&gt;0,IPMT('Assumptions (Solar)'!$V$10,Model!AA$1,'Assumptions (Solar)'!$V$13,'Assumptions (Solar)'!$V$8*Model!$Z$902*('Assumptions (Solar)'!$X$20*'Assumptions (Solar)'!$X$2+'Assumptions (Solar)'!$X$21*'Assumptions (Solar)'!$X$3)/10^9),0)</f>
        <v>-0.004442647367</v>
      </c>
      <c r="AE1034" s="160">
        <f>IF($Z$902&gt;0,IPMT('Assumptions (Solar)'!$V$10,Model!AB$1,'Assumptions (Solar)'!$V$13,'Assumptions (Solar)'!$V$8*Model!$Z$902*('Assumptions (Solar)'!$X$20*'Assumptions (Solar)'!$X$2+'Assumptions (Solar)'!$X$21*'Assumptions (Solar)'!$X$3)/10^9),0)</f>
        <v>-0.003837046175</v>
      </c>
      <c r="AF1034" s="160">
        <f>IF($Z$902&gt;0,IPMT('Assumptions (Solar)'!$V$10,Model!AC$1,'Assumptions (Solar)'!$V$13,'Assumptions (Solar)'!$V$8*Model!$Z$902*('Assumptions (Solar)'!$X$20*'Assumptions (Solar)'!$X$2+'Assumptions (Solar)'!$X$21*'Assumptions (Solar)'!$X$3)/10^9),0)</f>
        <v>-0.003182996888</v>
      </c>
      <c r="AG1034" s="160">
        <f>IF($Z$902&gt;0,IPMT('Assumptions (Solar)'!$V$10,Model!AD$1,'Assumptions (Solar)'!$V$13,'Assumptions (Solar)'!$V$8*Model!$Z$902*('Assumptions (Solar)'!$X$20*'Assumptions (Solar)'!$X$2+'Assumptions (Solar)'!$X$21*'Assumptions (Solar)'!$X$3)/10^9),0)</f>
        <v>-0.002476623658</v>
      </c>
      <c r="AH1034" s="160">
        <f>IF($Z$902&gt;0,IPMT('Assumptions (Solar)'!$V$10,Model!AE$1,'Assumptions (Solar)'!$V$13,'Assumptions (Solar)'!$V$8*Model!$Z$902*('Assumptions (Solar)'!$X$20*'Assumptions (Solar)'!$X$2+'Assumptions (Solar)'!$X$21*'Assumptions (Solar)'!$X$3)/10^9),0)</f>
        <v>-0.00171374057</v>
      </c>
      <c r="AI1034" s="160">
        <f>IF($Z$902&gt;0,IPMT('Assumptions (Solar)'!$V$10,Model!AF$1,'Assumptions (Solar)'!$V$13,'Assumptions (Solar)'!$V$8*Model!$Z$902*('Assumptions (Solar)'!$X$20*'Assumptions (Solar)'!$X$2+'Assumptions (Solar)'!$X$21*'Assumptions (Solar)'!$X$3)/10^9),0)</f>
        <v>-0.0008898268344</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-0.006300788486</v>
      </c>
      <c r="AB1035" s="160">
        <f>IF($AA$902&gt;0,IPMT('Assumptions (Solar)'!$V$10,Model!X$1,'Assumptions (Solar)'!$V$13,'Assumptions (Solar)'!$V$8*Model!$AA$902*('Assumptions (Solar)'!$Y$20*'Assumptions (Solar)'!$Y$2+'Assumptions (Solar)'!$Y$21*'Assumptions (Solar)'!$Y$3)/10^9),0)</f>
        <v>-0.005865848279</v>
      </c>
      <c r="AC1035" s="160">
        <f>IF($AA$902&gt;0,IPMT('Assumptions (Solar)'!$V$10,Model!Y$1,'Assumptions (Solar)'!$V$13,'Assumptions (Solar)'!$V$8*Model!$AA$902*('Assumptions (Solar)'!$Y$20*'Assumptions (Solar)'!$Y$2+'Assumptions (Solar)'!$Y$21*'Assumptions (Solar)'!$Y$3)/10^9),0)</f>
        <v>-0.005396112855</v>
      </c>
      <c r="AD1035" s="160">
        <f>IF($AA$902&gt;0,IPMT('Assumptions (Solar)'!$V$10,Model!Z$1,'Assumptions (Solar)'!$V$13,'Assumptions (Solar)'!$V$8*Model!$AA$902*('Assumptions (Solar)'!$Y$20*'Assumptions (Solar)'!$Y$2+'Assumptions (Solar)'!$Y$21*'Assumptions (Solar)'!$Y$3)/10^9),0)</f>
        <v>-0.004888798596</v>
      </c>
      <c r="AE1035" s="160">
        <f>IF($AA$902&gt;0,IPMT('Assumptions (Solar)'!$V$10,Model!AA$1,'Assumptions (Solar)'!$V$13,'Assumptions (Solar)'!$V$8*Model!$AA$902*('Assumptions (Solar)'!$Y$20*'Assumptions (Solar)'!$Y$2+'Assumptions (Solar)'!$Y$21*'Assumptions (Solar)'!$Y$3)/10^9),0)</f>
        <v>-0.004340899198</v>
      </c>
      <c r="AF1035" s="160">
        <f>IF($AA$902&gt;0,IPMT('Assumptions (Solar)'!$V$10,Model!AB$1,'Assumptions (Solar)'!$V$13,'Assumptions (Solar)'!$V$8*Model!$AA$902*('Assumptions (Solar)'!$Y$20*'Assumptions (Solar)'!$Y$2+'Assumptions (Solar)'!$Y$21*'Assumptions (Solar)'!$Y$3)/10^9),0)</f>
        <v>-0.003749167847</v>
      </c>
      <c r="AG1035" s="160">
        <f>IF($AA$902&gt;0,IPMT('Assumptions (Solar)'!$V$10,Model!AC$1,'Assumptions (Solar)'!$V$13,'Assumptions (Solar)'!$V$8*Model!$AA$902*('Assumptions (Solar)'!$Y$20*'Assumptions (Solar)'!$Y$2+'Assumptions (Solar)'!$Y$21*'Assumptions (Solar)'!$Y$3)/10^9),0)</f>
        <v>-0.003110097988</v>
      </c>
      <c r="AH1035" s="160">
        <f>IF($AA$902&gt;0,IPMT('Assumptions (Solar)'!$V$10,Model!AD$1,'Assumptions (Solar)'!$V$13,'Assumptions (Solar)'!$V$8*Model!$AA$902*('Assumptions (Solar)'!$Y$20*'Assumptions (Solar)'!$Y$2+'Assumptions (Solar)'!$Y$21*'Assumptions (Solar)'!$Y$3)/10^9),0)</f>
        <v>-0.002419902541</v>
      </c>
      <c r="AI1035" s="160">
        <f>IF($AA$902&gt;0,IPMT('Assumptions (Solar)'!$V$10,Model!AE$1,'Assumptions (Solar)'!$V$13,'Assumptions (Solar)'!$V$8*Model!$AA$902*('Assumptions (Solar)'!$Y$20*'Assumptions (Solar)'!$Y$2+'Assumptions (Solar)'!$Y$21*'Assumptions (Solar)'!$Y$3)/10^9),0)</f>
        <v>-0.001674491457</v>
      </c>
      <c r="AJ1035" s="160">
        <f>IF($AA$902&gt;0,IPMT('Assumptions (Solar)'!$V$10,Model!AF$1,'Assumptions (Solar)'!$V$13,'Assumptions (Solar)'!$V$8*Model!$AA$902*('Assumptions (Solar)'!$Y$20*'Assumptions (Solar)'!$Y$2+'Assumptions (Solar)'!$Y$21*'Assumptions (Solar)'!$Y$3)/10^9),0)</f>
        <v>-0.0008694474875</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-0.006150246945</v>
      </c>
      <c r="AC1036" s="160">
        <f>IF($AB$902&gt;0,IPMT('Assumptions (Solar)'!$V$10,Model!X$1,'Assumptions (Solar)'!$V$13,'Assumptions (Solar)'!$V$8*Model!$AB$902*('Assumptions (Solar)'!$Z$20*'Assumptions (Solar)'!$Z$2+'Assumptions (Solar)'!$Z$21*'Assumptions (Solar)'!$Z$3)/10^9),0)</f>
        <v>-0.005725698543</v>
      </c>
      <c r="AD1036" s="160">
        <f>IF($AB$902&gt;0,IPMT('Assumptions (Solar)'!$V$10,Model!Y$1,'Assumptions (Solar)'!$V$13,'Assumptions (Solar)'!$V$8*Model!$AB$902*('Assumptions (Solar)'!$Z$20*'Assumptions (Solar)'!$Z$2+'Assumptions (Solar)'!$Z$21*'Assumptions (Solar)'!$Z$3)/10^9),0)</f>
        <v>-0.005267186269</v>
      </c>
      <c r="AE1036" s="160">
        <f>IF($AB$902&gt;0,IPMT('Assumptions (Solar)'!$V$10,Model!Z$1,'Assumptions (Solar)'!$V$13,'Assumptions (Solar)'!$V$8*Model!$AB$902*('Assumptions (Solar)'!$Z$20*'Assumptions (Solar)'!$Z$2+'Assumptions (Solar)'!$Z$21*'Assumptions (Solar)'!$Z$3)/10^9),0)</f>
        <v>-0.004771993013</v>
      </c>
      <c r="AF1036" s="160">
        <f>IF($AB$902&gt;0,IPMT('Assumptions (Solar)'!$V$10,Model!AA$1,'Assumptions (Solar)'!$V$13,'Assumptions (Solar)'!$V$8*Model!$AB$902*('Assumptions (Solar)'!$Z$20*'Assumptions (Solar)'!$Z$2+'Assumptions (Solar)'!$Z$21*'Assumptions (Solar)'!$Z$3)/10^9),0)</f>
        <v>-0.004237184296</v>
      </c>
      <c r="AG1036" s="160">
        <f>IF($AB$902&gt;0,IPMT('Assumptions (Solar)'!$V$10,Model!AB$1,'Assumptions (Solar)'!$V$13,'Assumptions (Solar)'!$V$8*Model!$AB$902*('Assumptions (Solar)'!$Z$20*'Assumptions (Solar)'!$Z$2+'Assumptions (Solar)'!$Z$21*'Assumptions (Solar)'!$Z$3)/10^9),0)</f>
        <v>-0.003659590882</v>
      </c>
      <c r="AH1036" s="160">
        <f>IF($AB$902&gt;0,IPMT('Assumptions (Solar)'!$V$10,Model!AC$1,'Assumptions (Solar)'!$V$13,'Assumptions (Solar)'!$V$8*Model!$AB$902*('Assumptions (Solar)'!$Z$20*'Assumptions (Solar)'!$Z$2+'Assumptions (Solar)'!$Z$21*'Assumptions (Solar)'!$Z$3)/10^9),0)</f>
        <v>-0.003035789995</v>
      </c>
      <c r="AI1036" s="160">
        <f>IF($AB$902&gt;0,IPMT('Assumptions (Solar)'!$V$10,Model!AD$1,'Assumptions (Solar)'!$V$13,'Assumptions (Solar)'!$V$8*Model!$AB$902*('Assumptions (Solar)'!$Z$20*'Assumptions (Solar)'!$Z$2+'Assumptions (Solar)'!$Z$21*'Assumptions (Solar)'!$Z$3)/10^9),0)</f>
        <v>-0.002362085037</v>
      </c>
      <c r="AJ1036" s="160">
        <f>IF($AB$902&gt;0,IPMT('Assumptions (Solar)'!$V$10,Model!AE$1,'Assumptions (Solar)'!$V$13,'Assumptions (Solar)'!$V$8*Model!$AB$902*('Assumptions (Solar)'!$Z$20*'Assumptions (Solar)'!$Z$2+'Assumptions (Solar)'!$Z$21*'Assumptions (Solar)'!$Z$3)/10^9),0)</f>
        <v>-0.001634483683</v>
      </c>
      <c r="AK1036" s="160">
        <f>IF($AB$902&gt;0,IPMT('Assumptions (Solar)'!$V$10,Model!AF$1,'Assumptions (Solar)'!$V$13,'Assumptions (Solar)'!$V$8*Model!$AB$902*('Assumptions (Solar)'!$Z$20*'Assumptions (Solar)'!$Z$2+'Assumptions (Solar)'!$Z$21*'Assumptions (Solar)'!$Z$3)/10^9),0)</f>
        <v>-0.00084867422</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-0.005985966864</v>
      </c>
      <c r="AD1037" s="160">
        <f>IF($AC$902&gt;0,IPMT('Assumptions (Solar)'!$V$10,Model!X$1,'Assumptions (Solar)'!$V$13,'Assumptions (Solar)'!$V$8*Model!$AC$902*('Assumptions (Solar)'!$AA$20*'Assumptions (Solar)'!$AA$2+'Assumptions (Solar)'!$AA$21*'Assumptions (Solar)'!$AA$3)/10^9),0)</f>
        <v>-0.005572758632</v>
      </c>
      <c r="AE1037" s="160">
        <f>IF($AC$902&gt;0,IPMT('Assumptions (Solar)'!$V$10,Model!Y$1,'Assumptions (Solar)'!$V$13,'Assumptions (Solar)'!$V$8*Model!$AC$902*('Assumptions (Solar)'!$AA$20*'Assumptions (Solar)'!$AA$2+'Assumptions (Solar)'!$AA$21*'Assumptions (Solar)'!$AA$3)/10^9),0)</f>
        <v>-0.005126493742</v>
      </c>
      <c r="AF1037" s="160">
        <f>IF($AC$902&gt;0,IPMT('Assumptions (Solar)'!$V$10,Model!Z$1,'Assumptions (Solar)'!$V$13,'Assumptions (Solar)'!$V$8*Model!$AC$902*('Assumptions (Solar)'!$AA$20*'Assumptions (Solar)'!$AA$2+'Assumptions (Solar)'!$AA$21*'Assumptions (Solar)'!$AA$3)/10^9),0)</f>
        <v>-0.00464452766</v>
      </c>
      <c r="AG1037" s="160">
        <f>IF($AC$902&gt;0,IPMT('Assumptions (Solar)'!$V$10,Model!AA$1,'Assumptions (Solar)'!$V$13,'Assumptions (Solar)'!$V$8*Model!$AC$902*('Assumptions (Solar)'!$AA$20*'Assumptions (Solar)'!$AA$2+'Assumptions (Solar)'!$AA$21*'Assumptions (Solar)'!$AA$3)/10^9),0)</f>
        <v>-0.004124004291</v>
      </c>
      <c r="AH1037" s="160">
        <f>IF($AC$902&gt;0,IPMT('Assumptions (Solar)'!$V$10,Model!AB$1,'Assumptions (Solar)'!$V$13,'Assumptions (Solar)'!$V$8*Model!$AC$902*('Assumptions (Solar)'!$AA$20*'Assumptions (Solar)'!$AA$2+'Assumptions (Solar)'!$AA$21*'Assumptions (Solar)'!$AA$3)/10^9),0)</f>
        <v>-0.003561839054</v>
      </c>
      <c r="AI1037" s="160">
        <f>IF($AC$902&gt;0,IPMT('Assumptions (Solar)'!$V$10,Model!AC$1,'Assumptions (Solar)'!$V$13,'Assumptions (Solar)'!$V$8*Model!$AC$902*('Assumptions (Solar)'!$AA$20*'Assumptions (Solar)'!$AA$2+'Assumptions (Solar)'!$AA$21*'Assumptions (Solar)'!$AA$3)/10^9),0)</f>
        <v>-0.002954700597</v>
      </c>
      <c r="AJ1037" s="160">
        <f>IF($AC$902&gt;0,IPMT('Assumptions (Solar)'!$V$10,Model!AD$1,'Assumptions (Solar)'!$V$13,'Assumptions (Solar)'!$V$8*Model!$AC$902*('Assumptions (Solar)'!$AA$20*'Assumptions (Solar)'!$AA$2+'Assumptions (Solar)'!$AA$21*'Assumptions (Solar)'!$AA$3)/10^9),0)</f>
        <v>-0.002298991063</v>
      </c>
      <c r="AK1037" s="160">
        <f>IF($AC$902&gt;0,IPMT('Assumptions (Solar)'!$V$10,Model!AE$1,'Assumptions (Solar)'!$V$13,'Assumptions (Solar)'!$V$8*Model!$AC$902*('Assumptions (Solar)'!$AA$20*'Assumptions (Solar)'!$AA$2+'Assumptions (Solar)'!$AA$21*'Assumptions (Solar)'!$AA$3)/10^9),0)</f>
        <v>-0.001590824767</v>
      </c>
      <c r="AL1037" s="160">
        <f>IF($AC$902&gt;0,IPMT('Assumptions (Solar)'!$V$10,Model!AF$1,'Assumptions (Solar)'!$V$13,'Assumptions (Solar)'!$V$8*Model!$AC$902*('Assumptions (Solar)'!$AA$20*'Assumptions (Solar)'!$AA$2+'Assumptions (Solar)'!$AA$21*'Assumptions (Solar)'!$AA$3)/10^9),0)</f>
        <v>-0.0008260051677</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-0.006040822616</v>
      </c>
      <c r="AE1038" s="160">
        <f>IF($AD$902&gt;0,IPMT('Assumptions (Solar)'!$V$10,Model!X$1,'Assumptions (Solar)'!$V$13,'Assumptions (Solar)'!$V$8*Model!$AD$902*('Assumptions (Solar)'!$AB$20*'Assumptions (Solar)'!$AB$2+'Assumptions (Solar)'!$AB$21*'Assumptions (Solar)'!$AB$3)/10^9),0)</f>
        <v>-0.00562382772</v>
      </c>
      <c r="AF1038" s="160">
        <f>IF($AD$902&gt;0,IPMT('Assumptions (Solar)'!$V$10,Model!Y$1,'Assumptions (Solar)'!$V$13,'Assumptions (Solar)'!$V$8*Model!$AD$902*('Assumptions (Solar)'!$AB$20*'Assumptions (Solar)'!$AB$2+'Assumptions (Solar)'!$AB$21*'Assumptions (Solar)'!$AB$3)/10^9),0)</f>
        <v>-0.005173473232</v>
      </c>
      <c r="AG1038" s="160">
        <f>IF($AD$902&gt;0,IPMT('Assumptions (Solar)'!$V$10,Model!Z$1,'Assumptions (Solar)'!$V$13,'Assumptions (Solar)'!$V$8*Model!$AD$902*('Assumptions (Solar)'!$AB$20*'Assumptions (Solar)'!$AB$2+'Assumptions (Solar)'!$AB$21*'Assumptions (Solar)'!$AB$3)/10^9),0)</f>
        <v>-0.004687090384</v>
      </c>
      <c r="AH1038" s="160">
        <f>IF($AD$902&gt;0,IPMT('Assumptions (Solar)'!$V$10,Model!AA$1,'Assumptions (Solar)'!$V$13,'Assumptions (Solar)'!$V$8*Model!$AD$902*('Assumptions (Solar)'!$AB$20*'Assumptions (Solar)'!$AB$2+'Assumptions (Solar)'!$AB$21*'Assumptions (Solar)'!$AB$3)/10^9),0)</f>
        <v>-0.004161796909</v>
      </c>
      <c r="AI1038" s="160">
        <f>IF($AD$902&gt;0,IPMT('Assumptions (Solar)'!$V$10,Model!AB$1,'Assumptions (Solar)'!$V$13,'Assumptions (Solar)'!$V$8*Model!$AD$902*('Assumptions (Solar)'!$AB$20*'Assumptions (Solar)'!$AB$2+'Assumptions (Solar)'!$AB$21*'Assumptions (Solar)'!$AB$3)/10^9),0)</f>
        <v>-0.003594479956</v>
      </c>
      <c r="AJ1038" s="160">
        <f>IF($AD$902&gt;0,IPMT('Assumptions (Solar)'!$V$10,Model!AC$1,'Assumptions (Solar)'!$V$13,'Assumptions (Solar)'!$V$8*Model!$AD$902*('Assumptions (Solar)'!$AB$20*'Assumptions (Solar)'!$AB$2+'Assumptions (Solar)'!$AB$21*'Assumptions (Solar)'!$AB$3)/10^9),0)</f>
        <v>-0.002981777647</v>
      </c>
      <c r="AK1038" s="160">
        <f>IF($AD$902&gt;0,IPMT('Assumptions (Solar)'!$V$10,Model!AD$1,'Assumptions (Solar)'!$V$13,'Assumptions (Solar)'!$V$8*Model!$AD$902*('Assumptions (Solar)'!$AB$20*'Assumptions (Solar)'!$AB$2+'Assumptions (Solar)'!$AB$21*'Assumptions (Solar)'!$AB$3)/10^9),0)</f>
        <v>-0.002320059153</v>
      </c>
      <c r="AL1038" s="160">
        <f>IF($AD$902&gt;0,IPMT('Assumptions (Solar)'!$V$10,Model!AE$1,'Assumptions (Solar)'!$V$13,'Assumptions (Solar)'!$V$8*Model!$AD$902*('Assumptions (Solar)'!$AB$20*'Assumptions (Solar)'!$AB$2+'Assumptions (Solar)'!$AB$21*'Assumptions (Solar)'!$AB$3)/10^9),0)</f>
        <v>-0.001605403179</v>
      </c>
      <c r="AM1038" s="160">
        <f>IF($AD$902&gt;0,IPMT('Assumptions (Solar)'!$V$10,Model!AF$1,'Assumptions (Solar)'!$V$13,'Assumptions (Solar)'!$V$8*Model!$AD$902*('Assumptions (Solar)'!$AB$20*'Assumptions (Solar)'!$AB$2+'Assumptions (Solar)'!$AB$21*'Assumptions (Solar)'!$AB$3)/10^9),0)</f>
        <v>-0.0008335747276</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-0.005755542694</v>
      </c>
      <c r="AF1039" s="160">
        <f>IF($AE$902&gt;0,IPMT('Assumptions (Solar)'!$V$10,Model!X$1,'Assumptions (Solar)'!$V$13,'Assumptions (Solar)'!$V$8*Model!$AE$902*('Assumptions (Solar)'!$AC$20*'Assumptions (Solar)'!$AC$2+'Assumptions (Solar)'!$AC$21*'Assumptions (Solar)'!$AC$3)/10^9),0)</f>
        <v>-0.005358240524</v>
      </c>
      <c r="AG1039" s="160">
        <f>IF($AE$902&gt;0,IPMT('Assumptions (Solar)'!$V$10,Model!Y$1,'Assumptions (Solar)'!$V$13,'Assumptions (Solar)'!$V$8*Model!$AE$902*('Assumptions (Solar)'!$AC$20*'Assumptions (Solar)'!$AC$2+'Assumptions (Solar)'!$AC$21*'Assumptions (Solar)'!$AC$3)/10^9),0)</f>
        <v>-0.004929154181</v>
      </c>
      <c r="AH1039" s="160">
        <f>IF($AE$902&gt;0,IPMT('Assumptions (Solar)'!$V$10,Model!Z$1,'Assumptions (Solar)'!$V$13,'Assumptions (Solar)'!$V$8*Model!$AE$902*('Assumptions (Solar)'!$AC$20*'Assumptions (Solar)'!$AC$2+'Assumptions (Solar)'!$AC$21*'Assumptions (Solar)'!$AC$3)/10^9),0)</f>
        <v>-0.004465740931</v>
      </c>
      <c r="AI1039" s="160">
        <f>IF($AE$902&gt;0,IPMT('Assumptions (Solar)'!$V$10,Model!AA$1,'Assumptions (Solar)'!$V$13,'Assumptions (Solar)'!$V$8*Model!$AE$902*('Assumptions (Solar)'!$AC$20*'Assumptions (Solar)'!$AC$2+'Assumptions (Solar)'!$AC$21*'Assumptions (Solar)'!$AC$3)/10^9),0)</f>
        <v>-0.003965254621</v>
      </c>
      <c r="AJ1039" s="160">
        <f>IF($AE$902&gt;0,IPMT('Assumptions (Solar)'!$V$10,Model!AB$1,'Assumptions (Solar)'!$V$13,'Assumptions (Solar)'!$V$8*Model!$AE$902*('Assumptions (Solar)'!$AC$20*'Assumptions (Solar)'!$AC$2+'Assumptions (Solar)'!$AC$21*'Assumptions (Solar)'!$AC$3)/10^9),0)</f>
        <v>-0.003424729406</v>
      </c>
      <c r="AK1039" s="160">
        <f>IF($AE$902&gt;0,IPMT('Assumptions (Solar)'!$V$10,Model!AC$1,'Assumptions (Solar)'!$V$13,'Assumptions (Solar)'!$V$8*Model!$AE$902*('Assumptions (Solar)'!$AC$20*'Assumptions (Solar)'!$AC$2+'Assumptions (Solar)'!$AC$21*'Assumptions (Solar)'!$AC$3)/10^9),0)</f>
        <v>-0.002840962173</v>
      </c>
      <c r="AL1039" s="160">
        <f>IF($AE$902&gt;0,IPMT('Assumptions (Solar)'!$V$10,Model!AD$1,'Assumptions (Solar)'!$V$13,'Assumptions (Solar)'!$V$8*Model!$AE$902*('Assumptions (Solar)'!$AC$20*'Assumptions (Solar)'!$AC$2+'Assumptions (Solar)'!$AC$21*'Assumptions (Solar)'!$AC$3)/10^9),0)</f>
        <v>-0.002210493562</v>
      </c>
      <c r="AM1039" s="160">
        <f>IF($AE$902&gt;0,IPMT('Assumptions (Solar)'!$V$10,Model!AE$1,'Assumptions (Solar)'!$V$13,'Assumptions (Solar)'!$V$8*Model!$AE$902*('Assumptions (Solar)'!$AC$20*'Assumptions (Solar)'!$AC$2+'Assumptions (Solar)'!$AC$21*'Assumptions (Solar)'!$AC$3)/10^9),0)</f>
        <v>-0.001529587463</v>
      </c>
      <c r="AN1039" s="160">
        <f>IF($AE$902&gt;0,IPMT('Assumptions (Solar)'!$V$10,Model!AF$1,'Assumptions (Solar)'!$V$13,'Assumptions (Solar)'!$V$8*Model!$AE$902*('Assumptions (Solar)'!$AC$20*'Assumptions (Solar)'!$AC$2+'Assumptions (Solar)'!$AC$21*'Assumptions (Solar)'!$AC$3)/10^9),0)</f>
        <v>-0.0007942088748</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-0.005450766047</v>
      </c>
      <c r="AG1040" s="160">
        <f>IF($AF$902&gt;0,IPMT('Assumptions (Solar)'!$V$10,Model!X$1,'Assumptions (Solar)'!$V$13,'Assumptions (Solar)'!$V$8*Model!$AF$902*('Assumptions (Solar)'!$AD$20*'Assumptions (Solar)'!$AD$2+'Assumptions (Solar)'!$AD$21*'Assumptions (Solar)'!$AD$3)/10^9),0)</f>
        <v>-0.005074502454</v>
      </c>
      <c r="AH1040" s="160">
        <f>IF($AF$902&gt;0,IPMT('Assumptions (Solar)'!$V$10,Model!Y$1,'Assumptions (Solar)'!$V$13,'Assumptions (Solar)'!$V$8*Model!$AF$902*('Assumptions (Solar)'!$AD$20*'Assumptions (Solar)'!$AD$2+'Assumptions (Solar)'!$AD$21*'Assumptions (Solar)'!$AD$3)/10^9),0)</f>
        <v>-0.004668137773</v>
      </c>
      <c r="AI1040" s="160">
        <f>IF($AF$902&gt;0,IPMT('Assumptions (Solar)'!$V$10,Model!Z$1,'Assumptions (Solar)'!$V$13,'Assumptions (Solar)'!$V$8*Model!$AF$902*('Assumptions (Solar)'!$AD$20*'Assumptions (Solar)'!$AD$2+'Assumptions (Solar)'!$AD$21*'Assumptions (Solar)'!$AD$3)/10^9),0)</f>
        <v>-0.004229263918</v>
      </c>
      <c r="AJ1040" s="160">
        <f>IF($AF$902&gt;0,IPMT('Assumptions (Solar)'!$V$10,Model!AA$1,'Assumptions (Solar)'!$V$13,'Assumptions (Solar)'!$V$8*Model!$AF$902*('Assumptions (Solar)'!$AD$20*'Assumptions (Solar)'!$AD$2+'Assumptions (Solar)'!$AD$21*'Assumptions (Solar)'!$AD$3)/10^9),0)</f>
        <v>-0.003755280154</v>
      </c>
      <c r="AK1040" s="160">
        <f>IF($AF$902&gt;0,IPMT('Assumptions (Solar)'!$V$10,Model!AB$1,'Assumptions (Solar)'!$V$13,'Assumptions (Solar)'!$V$8*Model!$AF$902*('Assumptions (Solar)'!$AD$20*'Assumptions (Solar)'!$AD$2+'Assumptions (Solar)'!$AD$21*'Assumptions (Solar)'!$AD$3)/10^9),0)</f>
        <v>-0.00324337769</v>
      </c>
      <c r="AL1040" s="160">
        <f>IF($AF$902&gt;0,IPMT('Assumptions (Solar)'!$V$10,Model!AC$1,'Assumptions (Solar)'!$V$13,'Assumptions (Solar)'!$V$8*Model!$AF$902*('Assumptions (Solar)'!$AD$20*'Assumptions (Solar)'!$AD$2+'Assumptions (Solar)'!$AD$21*'Assumptions (Solar)'!$AD$3)/10^9),0)</f>
        <v>-0.002690523028</v>
      </c>
      <c r="AM1040" s="160">
        <f>IF($AF$902&gt;0,IPMT('Assumptions (Solar)'!$V$10,Model!AD$1,'Assumptions (Solar)'!$V$13,'Assumptions (Solar)'!$V$8*Model!$AF$902*('Assumptions (Solar)'!$AD$20*'Assumptions (Solar)'!$AD$2+'Assumptions (Solar)'!$AD$21*'Assumptions (Solar)'!$AD$3)/10^9),0)</f>
        <v>-0.002093439993</v>
      </c>
      <c r="AN1040" s="160">
        <f>IF($AF$902&gt;0,IPMT('Assumptions (Solar)'!$V$10,Model!AE$1,'Assumptions (Solar)'!$V$13,'Assumptions (Solar)'!$V$8*Model!$AF$902*('Assumptions (Solar)'!$AD$20*'Assumptions (Solar)'!$AD$2+'Assumptions (Solar)'!$AD$21*'Assumptions (Solar)'!$AD$3)/10^9),0)</f>
        <v>-0.001448590316</v>
      </c>
      <c r="AO1040" s="160">
        <f>IF($AF$902&gt;0,IPMT('Assumptions (Solar)'!$V$10,Model!AF$1,'Assumptions (Solar)'!$V$13,'Assumptions (Solar)'!$V$8*Model!$AF$902*('Assumptions (Solar)'!$AD$20*'Assumptions (Solar)'!$AD$2+'Assumptions (Solar)'!$AD$21*'Assumptions (Solar)'!$AD$3)/10^9),0)</f>
        <v>-0.0007521526639</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-0.005244418828</v>
      </c>
      <c r="AH1041" s="160">
        <f>IF($AG$902&gt;0,IPMT('Assumptions (Solar)'!$V$10,Model!X$1,'Assumptions (Solar)'!$V$13,'Assumptions (Solar)'!$V$8*Model!$AG$902*('Assumptions (Solar)'!$AE$20*'Assumptions (Solar)'!$AE$2+'Assumptions (Solar)'!$AE$21*'Assumptions (Solar)'!$AE$3)/10^9),0)</f>
        <v>-0.004882399278</v>
      </c>
      <c r="AI1041" s="160">
        <f>IF($AG$902&gt;0,IPMT('Assumptions (Solar)'!$V$10,Model!Y$1,'Assumptions (Solar)'!$V$13,'Assumptions (Solar)'!$V$8*Model!$AG$902*('Assumptions (Solar)'!$AE$20*'Assumptions (Solar)'!$AE$2+'Assumptions (Solar)'!$AE$21*'Assumptions (Solar)'!$AE$3)/10^9),0)</f>
        <v>-0.004491418164</v>
      </c>
      <c r="AJ1041" s="160">
        <f>IF($AG$902&gt;0,IPMT('Assumptions (Solar)'!$V$10,Model!Z$1,'Assumptions (Solar)'!$V$13,'Assumptions (Solar)'!$V$8*Model!$AG$902*('Assumptions (Solar)'!$AE$20*'Assumptions (Solar)'!$AE$2+'Assumptions (Solar)'!$AE$21*'Assumptions (Solar)'!$AE$3)/10^9),0)</f>
        <v>-0.004069158561</v>
      </c>
      <c r="AK1041" s="160">
        <f>IF($AG$902&gt;0,IPMT('Assumptions (Solar)'!$V$10,Model!AA$1,'Assumptions (Solar)'!$V$13,'Assumptions (Solar)'!$V$8*Model!$AG$902*('Assumptions (Solar)'!$AE$20*'Assumptions (Solar)'!$AE$2+'Assumptions (Solar)'!$AE$21*'Assumptions (Solar)'!$AE$3)/10^9),0)</f>
        <v>-0.003613118189</v>
      </c>
      <c r="AL1041" s="160">
        <f>IF($AG$902&gt;0,IPMT('Assumptions (Solar)'!$V$10,Model!AB$1,'Assumptions (Solar)'!$V$13,'Assumptions (Solar)'!$V$8*Model!$AG$902*('Assumptions (Solar)'!$AE$20*'Assumptions (Solar)'!$AE$2+'Assumptions (Solar)'!$AE$21*'Assumptions (Solar)'!$AE$3)/10^9),0)</f>
        <v>-0.003120594587</v>
      </c>
      <c r="AM1041" s="160">
        <f>IF($AG$902&gt;0,IPMT('Assumptions (Solar)'!$V$10,Model!AC$1,'Assumptions (Solar)'!$V$13,'Assumptions (Solar)'!$V$8*Model!$AG$902*('Assumptions (Solar)'!$AE$20*'Assumptions (Solar)'!$AE$2+'Assumptions (Solar)'!$AE$21*'Assumptions (Solar)'!$AE$3)/10^9),0)</f>
        <v>-0.002588669098</v>
      </c>
      <c r="AN1041" s="160">
        <f>IF($AG$902&gt;0,IPMT('Assumptions (Solar)'!$V$10,Model!AD$1,'Assumptions (Solar)'!$V$13,'Assumptions (Solar)'!$V$8*Model!$AG$902*('Assumptions (Solar)'!$AE$20*'Assumptions (Solar)'!$AE$2+'Assumptions (Solar)'!$AE$21*'Assumptions (Solar)'!$AE$3)/10^9),0)</f>
        <v>-0.002014189569</v>
      </c>
      <c r="AO1041" s="160">
        <f>IF($AG$902&gt;0,IPMT('Assumptions (Solar)'!$V$10,Model!AE$1,'Assumptions (Solar)'!$V$13,'Assumptions (Solar)'!$V$8*Model!$AG$902*('Assumptions (Solar)'!$AE$20*'Assumptions (Solar)'!$AE$2+'Assumptions (Solar)'!$AE$21*'Assumptions (Solar)'!$AE$3)/10^9),0)</f>
        <v>-0.001393751678</v>
      </c>
      <c r="AP1041" s="160">
        <f>IF($AG$902&gt;0,IPMT('Assumptions (Solar)'!$V$10,Model!AF$1,'Assumptions (Solar)'!$V$13,'Assumptions (Solar)'!$V$8*Model!$AG$902*('Assumptions (Solar)'!$AE$20*'Assumptions (Solar)'!$AE$2+'Assumptions (Solar)'!$AE$21*'Assumptions (Solar)'!$AE$3)/10^9),0)</f>
        <v>-0.000723678756</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-0.00503363514</v>
      </c>
      <c r="AI1042" s="160">
        <f>IF($AH$902&gt;0,IPMT('Assumptions (Solar)'!$V$10,Model!X$1,'Assumptions (Solar)'!$V$13,'Assumptions (Solar)'!$V$8*Model!$AH$902*('Assumptions (Solar)'!$AF$20*'Assumptions (Solar)'!$AF$2+'Assumptions (Solar)'!$AF$21*'Assumptions (Solar)'!$AF$3)/10^9),0)</f>
        <v>-0.00468616588</v>
      </c>
      <c r="AJ1042" s="160">
        <f>IF($AH$902&gt;0,IPMT('Assumptions (Solar)'!$V$10,Model!Y$1,'Assumptions (Solar)'!$V$13,'Assumptions (Solar)'!$V$8*Model!$AH$902*('Assumptions (Solar)'!$AF$20*'Assumptions (Solar)'!$AF$2+'Assumptions (Solar)'!$AF$21*'Assumptions (Solar)'!$AF$3)/10^9),0)</f>
        <v>-0.004310899079</v>
      </c>
      <c r="AK1042" s="160">
        <f>IF($AH$902&gt;0,IPMT('Assumptions (Solar)'!$V$10,Model!Z$1,'Assumptions (Solar)'!$V$13,'Assumptions (Solar)'!$V$8*Model!$AH$902*('Assumptions (Solar)'!$AF$20*'Assumptions (Solar)'!$AF$2+'Assumptions (Solar)'!$AF$21*'Assumptions (Solar)'!$AF$3)/10^9),0)</f>
        <v>-0.003905610934</v>
      </c>
      <c r="AL1042" s="160">
        <f>IF($AH$902&gt;0,IPMT('Assumptions (Solar)'!$V$10,Model!AA$1,'Assumptions (Solar)'!$V$13,'Assumptions (Solar)'!$V$8*Model!$AH$902*('Assumptions (Solar)'!$AF$20*'Assumptions (Solar)'!$AF$2+'Assumptions (Solar)'!$AF$21*'Assumptions (Solar)'!$AF$3)/10^9),0)</f>
        <v>-0.003467899738</v>
      </c>
      <c r="AM1042" s="160">
        <f>IF($AH$902&gt;0,IPMT('Assumptions (Solar)'!$V$10,Model!AB$1,'Assumptions (Solar)'!$V$13,'Assumptions (Solar)'!$V$8*Model!$AH$902*('Assumptions (Solar)'!$AF$20*'Assumptions (Solar)'!$AF$2+'Assumptions (Solar)'!$AF$21*'Assumptions (Solar)'!$AF$3)/10^9),0)</f>
        <v>-0.002995171646</v>
      </c>
      <c r="AN1042" s="160">
        <f>IF($AH$902&gt;0,IPMT('Assumptions (Solar)'!$V$10,Model!AC$1,'Assumptions (Solar)'!$V$13,'Assumptions (Solar)'!$V$8*Model!$AH$902*('Assumptions (Solar)'!$AF$20*'Assumptions (Solar)'!$AF$2+'Assumptions (Solar)'!$AF$21*'Assumptions (Solar)'!$AF$3)/10^9),0)</f>
        <v>-0.002484625306</v>
      </c>
      <c r="AO1042" s="160">
        <f>IF($AH$902&gt;0,IPMT('Assumptions (Solar)'!$V$10,Model!AD$1,'Assumptions (Solar)'!$V$13,'Assumptions (Solar)'!$V$8*Model!$AH$902*('Assumptions (Solar)'!$AF$20*'Assumptions (Solar)'!$AF$2+'Assumptions (Solar)'!$AF$21*'Assumptions (Solar)'!$AF$3)/10^9),0)</f>
        <v>-0.00193323526</v>
      </c>
      <c r="AP1042" s="160">
        <f>IF($AH$902&gt;0,IPMT('Assumptions (Solar)'!$V$10,Model!AE$1,'Assumptions (Solar)'!$V$13,'Assumptions (Solar)'!$V$8*Model!$AH$902*('Assumptions (Solar)'!$AF$20*'Assumptions (Solar)'!$AF$2+'Assumptions (Solar)'!$AF$21*'Assumptions (Solar)'!$AF$3)/10^9),0)</f>
        <v>-0.001337734009</v>
      </c>
      <c r="AQ1042" s="160">
        <f>IF($AH$902&gt;0,IPMT('Assumptions (Solar)'!$V$10,Model!AF$1,'Assumptions (Solar)'!$V$13,'Assumptions (Solar)'!$V$8*Model!$AH$902*('Assumptions (Solar)'!$AF$20*'Assumptions (Solar)'!$AF$2+'Assumptions (Solar)'!$AF$21*'Assumptions (Solar)'!$AF$3)/10^9),0)</f>
        <v>-0.0006945926585</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-0.005088866281</v>
      </c>
      <c r="AJ1043" s="160">
        <f>IF($AI$902&gt;0,IPMT('Assumptions (Solar)'!$V$10,Model!X$1,'Assumptions (Solar)'!$V$13,'Assumptions (Solar)'!$V$8*Model!$AI$902*('Assumptions (Solar)'!$AG$20*'Assumptions (Solar)'!$AG$2+'Assumptions (Solar)'!$AG$21*'Assumptions (Solar)'!$AG$3)/10^9),0)</f>
        <v>-0.004737584443</v>
      </c>
      <c r="AK1043" s="160">
        <f>IF($AI$902&gt;0,IPMT('Assumptions (Solar)'!$V$10,Model!Y$1,'Assumptions (Solar)'!$V$13,'Assumptions (Solar)'!$V$8*Model!$AI$902*('Assumptions (Solar)'!$AG$20*'Assumptions (Solar)'!$AG$2+'Assumptions (Solar)'!$AG$21*'Assumptions (Solar)'!$AG$3)/10^9),0)</f>
        <v>-0.004358200059</v>
      </c>
      <c r="AL1043" s="160">
        <f>IF($AI$902&gt;0,IPMT('Assumptions (Solar)'!$V$10,Model!Z$1,'Assumptions (Solar)'!$V$13,'Assumptions (Solar)'!$V$8*Model!$AI$902*('Assumptions (Solar)'!$AG$20*'Assumptions (Solar)'!$AG$2+'Assumptions (Solar)'!$AG$21*'Assumptions (Solar)'!$AG$3)/10^9),0)</f>
        <v>-0.003948464924</v>
      </c>
      <c r="AM1043" s="160">
        <f>IF($AI$902&gt;0,IPMT('Assumptions (Solar)'!$V$10,Model!AA$1,'Assumptions (Solar)'!$V$13,'Assumptions (Solar)'!$V$8*Model!$AI$902*('Assumptions (Solar)'!$AG$20*'Assumptions (Solar)'!$AG$2+'Assumptions (Solar)'!$AG$21*'Assumptions (Solar)'!$AG$3)/10^9),0)</f>
        <v>-0.003505950978</v>
      </c>
      <c r="AN1043" s="160">
        <f>IF($AI$902&gt;0,IPMT('Assumptions (Solar)'!$V$10,Model!AB$1,'Assumptions (Solar)'!$V$13,'Assumptions (Solar)'!$V$8*Model!$AI$902*('Assumptions (Solar)'!$AG$20*'Assumptions (Solar)'!$AG$2+'Assumptions (Solar)'!$AG$21*'Assumptions (Solar)'!$AG$3)/10^9),0)</f>
        <v>-0.003028035916</v>
      </c>
      <c r="AO1043" s="160">
        <f>IF($AI$902&gt;0,IPMT('Assumptions (Solar)'!$V$10,Model!AC$1,'Assumptions (Solar)'!$V$13,'Assumptions (Solar)'!$V$8*Model!$AI$902*('Assumptions (Solar)'!$AG$20*'Assumptions (Solar)'!$AG$2+'Assumptions (Solar)'!$AG$21*'Assumptions (Solar)'!$AG$3)/10^9),0)</f>
        <v>-0.00251188765</v>
      </c>
      <c r="AP1043" s="160">
        <f>IF($AI$902&gt;0,IPMT('Assumptions (Solar)'!$V$10,Model!AD$1,'Assumptions (Solar)'!$V$13,'Assumptions (Solar)'!$V$8*Model!$AI$902*('Assumptions (Solar)'!$AG$20*'Assumptions (Solar)'!$AG$2+'Assumptions (Solar)'!$AG$21*'Assumptions (Solar)'!$AG$3)/10^9),0)</f>
        <v>-0.001954447522</v>
      </c>
      <c r="AQ1043" s="160">
        <f>IF($AI$902&gt;0,IPMT('Assumptions (Solar)'!$V$10,Model!AE$1,'Assumptions (Solar)'!$V$13,'Assumptions (Solar)'!$V$8*Model!$AI$902*('Assumptions (Solar)'!$AG$20*'Assumptions (Solar)'!$AG$2+'Assumptions (Solar)'!$AG$21*'Assumptions (Solar)'!$AG$3)/10^9),0)</f>
        <v>-0.001352412184</v>
      </c>
      <c r="AR1043" s="160">
        <f>IF($AI$902&gt;0,IPMT('Assumptions (Solar)'!$V$10,Model!AF$1,'Assumptions (Solar)'!$V$13,'Assumptions (Solar)'!$V$8*Model!$AI$902*('Assumptions (Solar)'!$AG$20*'Assumptions (Solar)'!$AG$2+'Assumptions (Solar)'!$AG$21*'Assumptions (Solar)'!$AG$3)/10^9),0)</f>
        <v>-0.0007022140184</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-0.005144336625</v>
      </c>
      <c r="AK1044" s="177">
        <f>IF($AJ$902&gt;0,IPMT('Assumptions (Solar)'!$V$10,Model!X$1,'Assumptions (Solar)'!$V$13,'Assumptions (Solar)'!$V$8*Model!$AJ$902*('Assumptions (Solar)'!$AH$20*'Assumptions (Solar)'!$AH$2+'Assumptions (Solar)'!$AH$21*'Assumptions (Solar)'!$AH$3)/10^9),0)</f>
        <v>-0.004789225698</v>
      </c>
      <c r="AL1044" s="177">
        <f>IF($AJ$902&gt;0,IPMT('Assumptions (Solar)'!$V$10,Model!Y$1,'Assumptions (Solar)'!$V$13,'Assumptions (Solar)'!$V$8*Model!$AJ$902*('Assumptions (Solar)'!$AH$20*'Assumptions (Solar)'!$AH$2+'Assumptions (Solar)'!$AH$21*'Assumptions (Solar)'!$AH$3)/10^9),0)</f>
        <v>-0.004405705897</v>
      </c>
      <c r="AM1044" s="177">
        <f>IF($AJ$902&gt;0,IPMT('Assumptions (Solar)'!$V$10,Model!Z$1,'Assumptions (Solar)'!$V$13,'Assumptions (Solar)'!$V$8*Model!$AJ$902*('Assumptions (Solar)'!$AH$20*'Assumptions (Solar)'!$AH$2+'Assumptions (Solar)'!$AH$21*'Assumptions (Solar)'!$AH$3)/10^9),0)</f>
        <v>-0.003991504512</v>
      </c>
      <c r="AN1044" s="177">
        <f>IF($AJ$902&gt;0,IPMT('Assumptions (Solar)'!$V$10,Model!AA$1,'Assumptions (Solar)'!$V$13,'Assumptions (Solar)'!$V$8*Model!$AJ$902*('Assumptions (Solar)'!$AH$20*'Assumptions (Solar)'!$AH$2+'Assumptions (Solar)'!$AH$21*'Assumptions (Solar)'!$AH$3)/10^9),0)</f>
        <v>-0.003544167016</v>
      </c>
      <c r="AO1044" s="177">
        <f>IF($AJ$902&gt;0,IPMT('Assumptions (Solar)'!$V$10,Model!AB$1,'Assumptions (Solar)'!$V$13,'Assumptions (Solar)'!$V$8*Model!$AJ$902*('Assumptions (Solar)'!$AH$20*'Assumptions (Solar)'!$AH$2+'Assumptions (Solar)'!$AH$21*'Assumptions (Solar)'!$AH$3)/10^9),0)</f>
        <v>-0.00306104252</v>
      </c>
      <c r="AP1044" s="177">
        <f>IF($AJ$902&gt;0,IPMT('Assumptions (Solar)'!$V$10,Model!AC$1,'Assumptions (Solar)'!$V$13,'Assumptions (Solar)'!$V$8*Model!$AJ$902*('Assumptions (Solar)'!$AH$20*'Assumptions (Solar)'!$AH$2+'Assumptions (Solar)'!$AH$21*'Assumptions (Solar)'!$AH$3)/10^9),0)</f>
        <v>-0.002539268065</v>
      </c>
      <c r="AQ1044" s="177">
        <f>IF($AJ$902&gt;0,IPMT('Assumptions (Solar)'!$V$10,Model!AD$1,'Assumptions (Solar)'!$V$13,'Assumptions (Solar)'!$V$8*Model!$AJ$902*('Assumptions (Solar)'!$AH$20*'Assumptions (Solar)'!$AH$2+'Assumptions (Solar)'!$AH$21*'Assumptions (Solar)'!$AH$3)/10^9),0)</f>
        <v>-0.001975751653</v>
      </c>
      <c r="AR1044" s="177">
        <f>IF($AJ$902&gt;0,IPMT('Assumptions (Solar)'!$V$10,Model!AE$1,'Assumptions (Solar)'!$V$13,'Assumptions (Solar)'!$V$8*Model!$AJ$902*('Assumptions (Solar)'!$AH$20*'Assumptions (Solar)'!$AH$2+'Assumptions (Solar)'!$AH$21*'Assumptions (Solar)'!$AH$3)/10^9),0)</f>
        <v>-0.001367153929</v>
      </c>
      <c r="AS1044" s="177">
        <f>IF($AJ$902&gt;0,IPMT('Assumptions (Solar)'!$V$10,Model!AF$1,'Assumptions (Solar)'!$V$13,'Assumptions (Solar)'!$V$8*Model!$AJ$902*('Assumptions (Solar)'!$AH$20*'Assumptions (Solar)'!$AH$2+'Assumptions (Solar)'!$AH$21*'Assumptions (Solar)'!$AH$3)/10^9),0)</f>
        <v>-0.000709868386</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-0.00522497847</v>
      </c>
      <c r="AL1045" s="160">
        <f>IF($AK$902&gt;0,IPMT('Assumptions (Solar)'!$V$10,Model!X$1,'Assumptions (Solar)'!$V$13,'Assumptions (Solar)'!$V$8*Model!$AK$902*('Assumptions (Solar)'!$AI$20*'Assumptions (Solar)'!$AI$2+'Assumptions (Solar)'!$AI$21*'Assumptions (Solar)'!$AI$3)/10^9),0)</f>
        <v>-0.004864300877</v>
      </c>
      <c r="AM1045" s="160">
        <f>IF($AK$902&gt;0,IPMT('Assumptions (Solar)'!$V$10,Model!Y$1,'Assumptions (Solar)'!$V$13,'Assumptions (Solar)'!$V$8*Model!$AK$902*('Assumptions (Solar)'!$AI$20*'Assumptions (Solar)'!$AI$2+'Assumptions (Solar)'!$AI$21*'Assumptions (Solar)'!$AI$3)/10^9),0)</f>
        <v>-0.004474769078</v>
      </c>
      <c r="AN1045" s="160">
        <f>IF($AK$902&gt;0,IPMT('Assumptions (Solar)'!$V$10,Model!Z$1,'Assumptions (Solar)'!$V$13,'Assumptions (Solar)'!$V$8*Model!$AK$902*('Assumptions (Solar)'!$AI$20*'Assumptions (Solar)'!$AI$2+'Assumptions (Solar)'!$AI$21*'Assumptions (Solar)'!$AI$3)/10^9),0)</f>
        <v>-0.004054074734</v>
      </c>
      <c r="AO1045" s="160">
        <f>IF($AK$902&gt;0,IPMT('Assumptions (Solar)'!$V$10,Model!AA$1,'Assumptions (Solar)'!$V$13,'Assumptions (Solar)'!$V$8*Model!$AK$902*('Assumptions (Solar)'!$AI$20*'Assumptions (Solar)'!$AI$2+'Assumptions (Solar)'!$AI$21*'Assumptions (Solar)'!$AI$3)/10^9),0)</f>
        <v>-0.003599724843</v>
      </c>
      <c r="AP1045" s="160">
        <f>IF($AK$902&gt;0,IPMT('Assumptions (Solar)'!$V$10,Model!AB$1,'Assumptions (Solar)'!$V$13,'Assumptions (Solar)'!$V$8*Model!$AK$902*('Assumptions (Solar)'!$AI$20*'Assumptions (Solar)'!$AI$2+'Assumptions (Solar)'!$AI$21*'Assumptions (Solar)'!$AI$3)/10^9),0)</f>
        <v>-0.003109026961</v>
      </c>
      <c r="AQ1045" s="160">
        <f>IF($AK$902&gt;0,IPMT('Assumptions (Solar)'!$V$10,Model!AC$1,'Assumptions (Solar)'!$V$13,'Assumptions (Solar)'!$V$8*Model!$AK$902*('Assumptions (Solar)'!$AI$20*'Assumptions (Solar)'!$AI$2+'Assumptions (Solar)'!$AI$21*'Assumptions (Solar)'!$AI$3)/10^9),0)</f>
        <v>-0.002579073248</v>
      </c>
      <c r="AR1045" s="160">
        <f>IF($AK$902&gt;0,IPMT('Assumptions (Solar)'!$V$10,Model!AD$1,'Assumptions (Solar)'!$V$13,'Assumptions (Solar)'!$V$8*Model!$AK$902*('Assumptions (Solar)'!$AI$20*'Assumptions (Solar)'!$AI$2+'Assumptions (Solar)'!$AI$21*'Assumptions (Solar)'!$AI$3)/10^9),0)</f>
        <v>-0.002006723238</v>
      </c>
      <c r="AS1045" s="160">
        <f>IF($AK$902&gt;0,IPMT('Assumptions (Solar)'!$V$10,Model!AE$1,'Assumptions (Solar)'!$V$13,'Assumptions (Solar)'!$V$8*Model!$AK$902*('Assumptions (Solar)'!$AI$20*'Assumptions (Solar)'!$AI$2+'Assumptions (Solar)'!$AI$21*'Assumptions (Solar)'!$AI$3)/10^9),0)</f>
        <v>-0.001388585227</v>
      </c>
      <c r="AT1045" s="160">
        <f>IF($AK$902&gt;0,IPMT('Assumptions (Solar)'!$V$10,Model!AF$1,'Assumptions (Solar)'!$V$13,'Assumptions (Solar)'!$V$8*Model!$AK$902*('Assumptions (Solar)'!$AI$20*'Assumptions (Solar)'!$AI$2+'Assumptions (Solar)'!$AI$21*'Assumptions (Solar)'!$AI$3)/10^9),0)</f>
        <v>-0.0007209961757</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-0.005460515222</v>
      </c>
      <c r="AM1046" s="177">
        <f>IF($AL$902&gt;0,IPMT('Assumptions (Solar)'!$V$10,Model!X$1,'Assumptions (Solar)'!$V$13,'Assumptions (Solar)'!$V$8*Model!$AL$902*('Assumptions (Solar)'!$AJ$20*'Assumptions (Solar)'!$AJ$2+'Assumptions (Solar)'!$AJ$21*'Assumptions (Solar)'!$AJ$3)/10^9),0)</f>
        <v>-0.005083578648</v>
      </c>
      <c r="AN1046" s="177">
        <f>IF($AL$902&gt;0,IPMT('Assumptions (Solar)'!$V$10,Model!Y$1,'Assumptions (Solar)'!$V$13,'Assumptions (Solar)'!$V$8*Model!$AL$902*('Assumptions (Solar)'!$AJ$20*'Assumptions (Solar)'!$AJ$2+'Assumptions (Solar)'!$AJ$21*'Assumptions (Solar)'!$AJ$3)/10^9),0)</f>
        <v>-0.004676487149</v>
      </c>
      <c r="AO1046" s="177">
        <f>IF($AL$902&gt;0,IPMT('Assumptions (Solar)'!$V$10,Model!Z$1,'Assumptions (Solar)'!$V$13,'Assumptions (Solar)'!$V$8*Model!$AL$902*('Assumptions (Solar)'!$AJ$20*'Assumptions (Solar)'!$AJ$2+'Assumptions (Solar)'!$AJ$21*'Assumptions (Solar)'!$AJ$3)/10^9),0)</f>
        <v>-0.004236828329</v>
      </c>
      <c r="AP1046" s="177">
        <f>IF($AL$902&gt;0,IPMT('Assumptions (Solar)'!$V$10,Model!AA$1,'Assumptions (Solar)'!$V$13,'Assumptions (Solar)'!$V$8*Model!$AL$902*('Assumptions (Solar)'!$AJ$20*'Assumptions (Solar)'!$AJ$2+'Assumptions (Solar)'!$AJ$21*'Assumptions (Solar)'!$AJ$3)/10^9),0)</f>
        <v>-0.003761996804</v>
      </c>
      <c r="AQ1046" s="177">
        <f>IF($AL$902&gt;0,IPMT('Assumptions (Solar)'!$V$10,Model!AB$1,'Assumptions (Solar)'!$V$13,'Assumptions (Solar)'!$V$8*Model!$AL$902*('Assumptions (Solar)'!$AJ$20*'Assumptions (Solar)'!$AJ$2+'Assumptions (Solar)'!$AJ$21*'Assumptions (Solar)'!$AJ$3)/10^9),0)</f>
        <v>-0.003249178756</v>
      </c>
      <c r="AR1046" s="177">
        <f>IF($AL$902&gt;0,IPMT('Assumptions (Solar)'!$V$10,Model!AC$1,'Assumptions (Solar)'!$V$13,'Assumptions (Solar)'!$V$8*Model!$AL$902*('Assumptions (Solar)'!$AJ$20*'Assumptions (Solar)'!$AJ$2+'Assumptions (Solar)'!$AJ$21*'Assumptions (Solar)'!$AJ$3)/10^9),0)</f>
        <v>-0.002695335265</v>
      </c>
      <c r="AS1046" s="177">
        <f>IF($AL$902&gt;0,IPMT('Assumptions (Solar)'!$V$10,Model!AD$1,'Assumptions (Solar)'!$V$13,'Assumptions (Solar)'!$V$8*Model!$AL$902*('Assumptions (Solar)'!$AJ$20*'Assumptions (Solar)'!$AJ$2+'Assumptions (Solar)'!$AJ$21*'Assumptions (Solar)'!$AJ$3)/10^9),0)</f>
        <v>-0.002097184295</v>
      </c>
      <c r="AT1046" s="177">
        <f>IF($AL$902&gt;0,IPMT('Assumptions (Solar)'!$V$10,Model!AE$1,'Assumptions (Solar)'!$V$13,'Assumptions (Solar)'!$V$8*Model!$AL$902*('Assumptions (Solar)'!$AJ$20*'Assumptions (Solar)'!$AJ$2+'Assumptions (Solar)'!$AJ$21*'Assumptions (Solar)'!$AJ$3)/10^9),0)</f>
        <v>-0.001451181247</v>
      </c>
      <c r="AU1046" s="177">
        <f>IF($AL$902&gt;0,IPMT('Assumptions (Solar)'!$V$10,Model!AF$1,'Assumptions (Solar)'!$V$13,'Assumptions (Solar)'!$V$8*Model!$AL$902*('Assumptions (Solar)'!$AJ$20*'Assumptions (Solar)'!$AJ$2+'Assumptions (Solar)'!$AJ$21*'Assumptions (Solar)'!$AJ$3)/10^9),0)</f>
        <v>-0.0007534979552</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-0.00731218881</v>
      </c>
      <c r="AN1047" s="160">
        <f>IF($AM$902&gt;0,IPMT('Assumptions (Solar)'!$V$10,Model!X$1,'Assumptions (Solar)'!$V$13,'Assumptions (Solar)'!$V$8*Model!$AM$902*('Assumptions (Solar)'!$AK$20*'Assumptions (Solar)'!$AK$2+'Assumptions (Solar)'!$AK$21*'Assumptions (Solar)'!$AK$3)/10^9),0)</f>
        <v>-0.006807432155</v>
      </c>
      <c r="AO1047" s="160">
        <f>IF($AM$902&gt;0,IPMT('Assumptions (Solar)'!$V$10,Model!Y$1,'Assumptions (Solar)'!$V$13,'Assumptions (Solar)'!$V$8*Model!$AM$902*('Assumptions (Solar)'!$AK$20*'Assumptions (Solar)'!$AK$2+'Assumptions (Solar)'!$AK$21*'Assumptions (Solar)'!$AK$3)/10^9),0)</f>
        <v>-0.006262294968</v>
      </c>
      <c r="AP1047" s="160">
        <f>IF($AM$902&gt;0,IPMT('Assumptions (Solar)'!$V$10,Model!Z$1,'Assumptions (Solar)'!$V$13,'Assumptions (Solar)'!$V$8*Model!$AM$902*('Assumptions (Solar)'!$AK$20*'Assumptions (Solar)'!$AK$2+'Assumptions (Solar)'!$AK$21*'Assumptions (Solar)'!$AK$3)/10^9),0)</f>
        <v>-0.005673546806</v>
      </c>
      <c r="AQ1047" s="160">
        <f>IF($AM$902&gt;0,IPMT('Assumptions (Solar)'!$V$10,Model!AA$1,'Assumptions (Solar)'!$V$13,'Assumptions (Solar)'!$V$8*Model!$AM$902*('Assumptions (Solar)'!$AK$20*'Assumptions (Solar)'!$AK$2+'Assumptions (Solar)'!$AK$21*'Assumptions (Solar)'!$AK$3)/10^9),0)</f>
        <v>-0.005037698791</v>
      </c>
      <c r="AR1047" s="160">
        <f>IF($AM$902&gt;0,IPMT('Assumptions (Solar)'!$V$10,Model!AB$1,'Assumptions (Solar)'!$V$13,'Assumptions (Solar)'!$V$8*Model!$AM$902*('Assumptions (Solar)'!$AK$20*'Assumptions (Solar)'!$AK$2+'Assumptions (Solar)'!$AK$21*'Assumptions (Solar)'!$AK$3)/10^9),0)</f>
        <v>-0.004350982934</v>
      </c>
      <c r="AS1047" s="160">
        <f>IF($AM$902&gt;0,IPMT('Assumptions (Solar)'!$V$10,Model!AC$1,'Assumptions (Solar)'!$V$13,'Assumptions (Solar)'!$V$8*Model!$AM$902*('Assumptions (Solar)'!$AK$20*'Assumptions (Solar)'!$AK$2+'Assumptions (Solar)'!$AK$21*'Assumptions (Solar)'!$AK$3)/10^9),0)</f>
        <v>-0.00360932981</v>
      </c>
      <c r="AT1047" s="160">
        <f>IF($AM$902&gt;0,IPMT('Assumptions (Solar)'!$V$10,Model!AD$1,'Assumptions (Solar)'!$V$13,'Assumptions (Solar)'!$V$8*Model!$AM$902*('Assumptions (Solar)'!$AK$20*'Assumptions (Solar)'!$AK$2+'Assumptions (Solar)'!$AK$21*'Assumptions (Solar)'!$AK$3)/10^9),0)</f>
        <v>-0.002808344435</v>
      </c>
      <c r="AU1047" s="160">
        <f>IF($AM$902&gt;0,IPMT('Assumptions (Solar)'!$V$10,Model!AE$1,'Assumptions (Solar)'!$V$13,'Assumptions (Solar)'!$V$8*Model!$AM$902*('Assumptions (Solar)'!$AK$20*'Assumptions (Solar)'!$AK$2+'Assumptions (Solar)'!$AK$21*'Assumptions (Solar)'!$AK$3)/10^9),0)</f>
        <v>-0.00194328023</v>
      </c>
      <c r="AV1047" s="160">
        <f>IF($AM$902&gt;0,IPMT('Assumptions (Solar)'!$V$10,Model!AF$1,'Assumptions (Solar)'!$V$13,'Assumptions (Solar)'!$V$8*Model!$AM$902*('Assumptions (Solar)'!$AK$20*'Assumptions (Solar)'!$AK$2+'Assumptions (Solar)'!$AK$21*'Assumptions (Solar)'!$AK$3)/10^9),0)</f>
        <v>-0.001009010889</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-0.01862874282</v>
      </c>
      <c r="AO1048" s="160">
        <f>IF($AN$902&gt;0,IPMT('Assumptions (Solar)'!$V$10,Model!X$1,'Assumptions (Solar)'!$V$13,'Assumptions (Solar)'!$V$8*Model!$AN$902*('Assumptions (Solar)'!$AL$20*'Assumptions (Solar)'!$AL$2+'Assumptions (Solar)'!$AL$21*'Assumptions (Solar)'!$AL$3)/10^9),0)</f>
        <v>-0.01734281023</v>
      </c>
      <c r="AP1048" s="160">
        <f>IF($AN$902&gt;0,IPMT('Assumptions (Solar)'!$V$10,Model!Y$1,'Assumptions (Solar)'!$V$13,'Assumptions (Solar)'!$V$8*Model!$AN$902*('Assumptions (Solar)'!$AL$20*'Assumptions (Solar)'!$AL$2+'Assumptions (Solar)'!$AL$21*'Assumptions (Solar)'!$AL$3)/10^9),0)</f>
        <v>-0.01595400303</v>
      </c>
      <c r="AQ1048" s="160">
        <f>IF($AN$902&gt;0,IPMT('Assumptions (Solar)'!$V$10,Model!Z$1,'Assumptions (Solar)'!$V$13,'Assumptions (Solar)'!$V$8*Model!$AN$902*('Assumptions (Solar)'!$AL$20*'Assumptions (Solar)'!$AL$2+'Assumptions (Solar)'!$AL$21*'Assumptions (Solar)'!$AL$3)/10^9),0)</f>
        <v>-0.01445409125</v>
      </c>
      <c r="AR1048" s="160">
        <f>IF($AN$902&gt;0,IPMT('Assumptions (Solar)'!$V$10,Model!AA$1,'Assumptions (Solar)'!$V$13,'Assumptions (Solar)'!$V$8*Model!$AN$902*('Assumptions (Solar)'!$AL$20*'Assumptions (Solar)'!$AL$2+'Assumptions (Solar)'!$AL$21*'Assumptions (Solar)'!$AL$3)/10^9),0)</f>
        <v>-0.01283418654</v>
      </c>
      <c r="AS1048" s="160">
        <f>IF($AN$902&gt;0,IPMT('Assumptions (Solar)'!$V$10,Model!AB$1,'Assumptions (Solar)'!$V$13,'Assumptions (Solar)'!$V$8*Model!$AN$902*('Assumptions (Solar)'!$AL$20*'Assumptions (Solar)'!$AL$2+'Assumptions (Solar)'!$AL$21*'Assumptions (Solar)'!$AL$3)/10^9),0)</f>
        <v>-0.01108468944</v>
      </c>
      <c r="AT1048" s="160">
        <f>IF($AN$902&gt;0,IPMT('Assumptions (Solar)'!$V$10,Model!AC$1,'Assumptions (Solar)'!$V$13,'Assumptions (Solar)'!$V$8*Model!$AN$902*('Assumptions (Solar)'!$AL$20*'Assumptions (Solar)'!$AL$2+'Assumptions (Solar)'!$AL$21*'Assumptions (Solar)'!$AL$3)/10^9),0)</f>
        <v>-0.009195232579</v>
      </c>
      <c r="AU1048" s="160">
        <f>IF($AN$902&gt;0,IPMT('Assumptions (Solar)'!$V$10,Model!AD$1,'Assumptions (Solar)'!$V$13,'Assumptions (Solar)'!$V$8*Model!$AN$902*('Assumptions (Solar)'!$AL$20*'Assumptions (Solar)'!$AL$2+'Assumptions (Solar)'!$AL$21*'Assumptions (Solar)'!$AL$3)/10^9),0)</f>
        <v>-0.007154619168</v>
      </c>
      <c r="AV1048" s="160">
        <f>IF($AN$902&gt;0,IPMT('Assumptions (Solar)'!$V$10,Model!AE$1,'Assumptions (Solar)'!$V$13,'Assumptions (Solar)'!$V$8*Model!$AN$902*('Assumptions (Solar)'!$AL$20*'Assumptions (Solar)'!$AL$2+'Assumptions (Solar)'!$AL$21*'Assumptions (Solar)'!$AL$3)/10^9),0)</f>
        <v>-0.004950756684</v>
      </c>
      <c r="AW1048" s="160">
        <f>IF($AN$902&gt;0,IPMT('Assumptions (Solar)'!$V$10,Model!AF$1,'Assumptions (Solar)'!$V$13,'Assumptions (Solar)'!$V$8*Model!$AN$902*('Assumptions (Solar)'!$AL$20*'Assumptions (Solar)'!$AL$2+'Assumptions (Solar)'!$AL$21*'Assumptions (Solar)'!$AL$3)/10^9),0)</f>
        <v>-0.002570585201</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-0.03344049907</v>
      </c>
      <c r="AP1049" s="160">
        <f>IF($AO$902&gt;0,IPMT('Assumptions (Solar)'!$V$10,Model!X$1,'Assumptions (Solar)'!$V$13,'Assumptions (Solar)'!$V$8*Model!$AO$902*('Assumptions (Solar)'!$AM$20*'Assumptions (Solar)'!$AM$2+'Assumptions (Solar)'!$AM$21*'Assumptions (Solar)'!$AM$3)/10^9),0)</f>
        <v>-0.03113211852</v>
      </c>
      <c r="AQ1049" s="160">
        <f>IF($AO$902&gt;0,IPMT('Assumptions (Solar)'!$V$10,Model!Y$1,'Assumptions (Solar)'!$V$13,'Assumptions (Solar)'!$V$8*Model!$AO$902*('Assumptions (Solar)'!$AM$20*'Assumptions (Solar)'!$AM$2+'Assumptions (Solar)'!$AM$21*'Assumptions (Solar)'!$AM$3)/10^9),0)</f>
        <v>-0.02863906752</v>
      </c>
      <c r="AR1049" s="160">
        <f>IF($AO$902&gt;0,IPMT('Assumptions (Solar)'!$V$10,Model!Z$1,'Assumptions (Solar)'!$V$13,'Assumptions (Solar)'!$V$8*Model!$AO$902*('Assumptions (Solar)'!$AM$20*'Assumptions (Solar)'!$AM$2+'Assumptions (Solar)'!$AM$21*'Assumptions (Solar)'!$AM$3)/10^9),0)</f>
        <v>-0.02594657245</v>
      </c>
      <c r="AS1049" s="160">
        <f>IF($AO$902&gt;0,IPMT('Assumptions (Solar)'!$V$10,Model!AA$1,'Assumptions (Solar)'!$V$13,'Assumptions (Solar)'!$V$8*Model!$AO$902*('Assumptions (Solar)'!$AM$20*'Assumptions (Solar)'!$AM$2+'Assumptions (Solar)'!$AM$21*'Assumptions (Solar)'!$AM$3)/10^9),0)</f>
        <v>-0.02303867776</v>
      </c>
      <c r="AT1049" s="160">
        <f>IF($AO$902&gt;0,IPMT('Assumptions (Solar)'!$V$10,Model!AB$1,'Assumptions (Solar)'!$V$13,'Assumptions (Solar)'!$V$8*Model!$AO$902*('Assumptions (Solar)'!$AM$20*'Assumptions (Solar)'!$AM$2+'Assumptions (Solar)'!$AM$21*'Assumptions (Solar)'!$AM$3)/10^9),0)</f>
        <v>-0.01989815151</v>
      </c>
      <c r="AU1049" s="160">
        <f>IF($AO$902&gt;0,IPMT('Assumptions (Solar)'!$V$10,Model!AC$1,'Assumptions (Solar)'!$V$13,'Assumptions (Solar)'!$V$8*Model!$AO$902*('Assumptions (Solar)'!$AM$20*'Assumptions (Solar)'!$AM$2+'Assumptions (Solar)'!$AM$21*'Assumptions (Solar)'!$AM$3)/10^9),0)</f>
        <v>-0.01650638315</v>
      </c>
      <c r="AV1049" s="160">
        <f>IF($AO$902&gt;0,IPMT('Assumptions (Solar)'!$V$10,Model!AD$1,'Assumptions (Solar)'!$V$13,'Assumptions (Solar)'!$V$8*Model!$AO$902*('Assumptions (Solar)'!$AM$20*'Assumptions (Solar)'!$AM$2+'Assumptions (Solar)'!$AM$21*'Assumptions (Solar)'!$AM$3)/10^9),0)</f>
        <v>-0.01284327332</v>
      </c>
      <c r="AW1049" s="160">
        <f>IF($AO$902&gt;0,IPMT('Assumptions (Solar)'!$V$10,Model!AE$1,'Assumptions (Solar)'!$V$13,'Assumptions (Solar)'!$V$8*Model!$AO$902*('Assumptions (Solar)'!$AM$20*'Assumptions (Solar)'!$AM$2+'Assumptions (Solar)'!$AM$21*'Assumptions (Solar)'!$AM$3)/10^9),0)</f>
        <v>-0.008887114708</v>
      </c>
      <c r="AX1049" s="160">
        <f>IF($AO$902&gt;0,IPMT('Assumptions (Solar)'!$V$10,Model!AF$1,'Assumptions (Solar)'!$V$13,'Assumptions (Solar)'!$V$8*Model!$AO$902*('Assumptions (Solar)'!$AM$20*'Assumptions (Solar)'!$AM$2+'Assumptions (Solar)'!$AM$21*'Assumptions (Solar)'!$AM$3)/10^9),0)</f>
        <v>-0.004614463406</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-0.02058774436</v>
      </c>
      <c r="AQ1050" s="160">
        <f>IF($AP$902&gt;0,IPMT('Assumptions (Solar)'!$V$10,Model!X$1,'Assumptions (Solar)'!$V$13,'Assumptions (Solar)'!$V$8*Model!$AP$902*('Assumptions (Solar)'!$AN$20*'Assumptions (Solar)'!$AN$2+'Assumptions (Solar)'!$AN$21*'Assumptions (Solar)'!$AN$3)/10^9),0)</f>
        <v>-0.01916658289</v>
      </c>
      <c r="AR1050" s="160">
        <f>IF($AP$902&gt;0,IPMT('Assumptions (Solar)'!$V$10,Model!Y$1,'Assumptions (Solar)'!$V$13,'Assumptions (Solar)'!$V$8*Model!$AP$902*('Assumptions (Solar)'!$AN$20*'Assumptions (Solar)'!$AN$2+'Assumptions (Solar)'!$AN$21*'Assumptions (Solar)'!$AN$3)/10^9),0)</f>
        <v>-0.01763172851</v>
      </c>
      <c r="AS1050" s="160">
        <f>IF($AP$902&gt;0,IPMT('Assumptions (Solar)'!$V$10,Model!Z$1,'Assumptions (Solar)'!$V$13,'Assumptions (Solar)'!$V$8*Model!$AP$902*('Assumptions (Solar)'!$AN$20*'Assumptions (Solar)'!$AN$2+'Assumptions (Solar)'!$AN$21*'Assumptions (Solar)'!$AN$3)/10^9),0)</f>
        <v>-0.01597408578</v>
      </c>
      <c r="AT1050" s="160">
        <f>IF($AP$902&gt;0,IPMT('Assumptions (Solar)'!$V$10,Model!AA$1,'Assumptions (Solar)'!$V$13,'Assumptions (Solar)'!$V$8*Model!$AP$902*('Assumptions (Solar)'!$AN$20*'Assumptions (Solar)'!$AN$2+'Assumptions (Solar)'!$AN$21*'Assumptions (Solar)'!$AN$3)/10^9),0)</f>
        <v>-0.01418383162</v>
      </c>
      <c r="AU1050" s="160">
        <f>IF($AP$902&gt;0,IPMT('Assumptions (Solar)'!$V$10,Model!AB$1,'Assumptions (Solar)'!$V$13,'Assumptions (Solar)'!$V$8*Model!$AP$902*('Assumptions (Solar)'!$AN$20*'Assumptions (Solar)'!$AN$2+'Assumptions (Solar)'!$AN$21*'Assumptions (Solar)'!$AN$3)/10^9),0)</f>
        <v>-0.01225035714</v>
      </c>
      <c r="AV1050" s="160">
        <f>IF($AP$902&gt;0,IPMT('Assumptions (Solar)'!$V$10,Model!AC$1,'Assumptions (Solar)'!$V$13,'Assumptions (Solar)'!$V$8*Model!$AP$902*('Assumptions (Solar)'!$AN$20*'Assumptions (Solar)'!$AN$2+'Assumptions (Solar)'!$AN$21*'Assumptions (Solar)'!$AN$3)/10^9),0)</f>
        <v>-0.01016220469</v>
      </c>
      <c r="AW1050" s="160">
        <f>IF($AP$902&gt;0,IPMT('Assumptions (Solar)'!$V$10,Model!AD$1,'Assumptions (Solar)'!$V$13,'Assumptions (Solar)'!$V$8*Model!$AP$902*('Assumptions (Solar)'!$AN$20*'Assumptions (Solar)'!$AN$2+'Assumptions (Solar)'!$AN$21*'Assumptions (Solar)'!$AN$3)/10^9),0)</f>
        <v>-0.007907000052</v>
      </c>
      <c r="AX1050" s="160">
        <f>IF($AP$902&gt;0,IPMT('Assumptions (Solar)'!$V$10,Model!AE$1,'Assumptions (Solar)'!$V$13,'Assumptions (Solar)'!$V$8*Model!$AP$902*('Assumptions (Solar)'!$AN$20*'Assumptions (Solar)'!$AN$2+'Assumptions (Solar)'!$AN$21*'Assumptions (Solar)'!$AN$3)/10^9),0)</f>
        <v>-0.00547137904</v>
      </c>
      <c r="AY1050" s="160">
        <f>IF($AP$902&gt;0,IPMT('Assumptions (Solar)'!$V$10,Model!AF$1,'Assumptions (Solar)'!$V$13,'Assumptions (Solar)'!$V$8*Model!$AP$902*('Assumptions (Solar)'!$AN$20*'Assumptions (Solar)'!$AN$2+'Assumptions (Solar)'!$AN$21*'Assumptions (Solar)'!$AN$3)/10^9),0)</f>
        <v>-0.002840908348</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-0.02124948553</v>
      </c>
      <c r="AR1051" s="160">
        <f>IF($AQ$902&gt;0,IPMT('Assumptions (Solar)'!$V$10,Model!X$1,'Assumptions (Solar)'!$V$13,'Assumptions (Solar)'!$V$8*Model!$AQ$902*('Assumptions (Solar)'!$AO$20*'Assumptions (Solar)'!$AO$2+'Assumptions (Solar)'!$AO$21*'Assumptions (Solar)'!$AO$3)/10^9),0)</f>
        <v>-0.01978264441</v>
      </c>
      <c r="AS1051" s="160">
        <f>IF($AQ$902&gt;0,IPMT('Assumptions (Solar)'!$V$10,Model!Y$1,'Assumptions (Solar)'!$V$13,'Assumptions (Solar)'!$V$8*Model!$AQ$902*('Assumptions (Solar)'!$AO$20*'Assumptions (Solar)'!$AO$2+'Assumptions (Solar)'!$AO$21*'Assumptions (Solar)'!$AO$3)/10^9),0)</f>
        <v>-0.018198456</v>
      </c>
      <c r="AT1051" s="160">
        <f>IF($AQ$902&gt;0,IPMT('Assumptions (Solar)'!$V$10,Model!Z$1,'Assumptions (Solar)'!$V$13,'Assumptions (Solar)'!$V$8*Model!$AQ$902*('Assumptions (Solar)'!$AO$20*'Assumptions (Solar)'!$AO$2+'Assumptions (Solar)'!$AO$21*'Assumptions (Solar)'!$AO$3)/10^9),0)</f>
        <v>-0.01648753251</v>
      </c>
      <c r="AU1051" s="160">
        <f>IF($AQ$902&gt;0,IPMT('Assumptions (Solar)'!$V$10,Model!AA$1,'Assumptions (Solar)'!$V$13,'Assumptions (Solar)'!$V$8*Model!$AQ$902*('Assumptions (Solar)'!$AO$20*'Assumptions (Solar)'!$AO$2+'Assumptions (Solar)'!$AO$21*'Assumptions (Solar)'!$AO$3)/10^9),0)</f>
        <v>-0.01463973515</v>
      </c>
      <c r="AV1051" s="160">
        <f>IF($AQ$902&gt;0,IPMT('Assumptions (Solar)'!$V$10,Model!AB$1,'Assumptions (Solar)'!$V$13,'Assumptions (Solar)'!$V$8*Model!$AQ$902*('Assumptions (Solar)'!$AO$20*'Assumptions (Solar)'!$AO$2+'Assumptions (Solar)'!$AO$21*'Assumptions (Solar)'!$AO$3)/10^9),0)</f>
        <v>-0.012644114</v>
      </c>
      <c r="AW1051" s="160">
        <f>IF($AQ$902&gt;0,IPMT('Assumptions (Solar)'!$V$10,Model!AC$1,'Assumptions (Solar)'!$V$13,'Assumptions (Solar)'!$V$8*Model!$AQ$902*('Assumptions (Solar)'!$AO$20*'Assumptions (Solar)'!$AO$2+'Assumptions (Solar)'!$AO$21*'Assumptions (Solar)'!$AO$3)/10^9),0)</f>
        <v>-0.01048884315</v>
      </c>
      <c r="AX1051" s="160">
        <f>IF($AQ$902&gt;0,IPMT('Assumptions (Solar)'!$V$10,Model!AD$1,'Assumptions (Solar)'!$V$13,'Assumptions (Solar)'!$V$8*Model!$AQ$902*('Assumptions (Solar)'!$AO$20*'Assumptions (Solar)'!$AO$2+'Assumptions (Solar)'!$AO$21*'Assumptions (Solar)'!$AO$3)/10^9),0)</f>
        <v>-0.008161150644</v>
      </c>
      <c r="AY1051" s="160">
        <f>IF($AQ$902&gt;0,IPMT('Assumptions (Solar)'!$V$10,Model!AE$1,'Assumptions (Solar)'!$V$13,'Assumptions (Solar)'!$V$8*Model!$AQ$902*('Assumptions (Solar)'!$AO$20*'Assumptions (Solar)'!$AO$2+'Assumptions (Solar)'!$AO$21*'Assumptions (Solar)'!$AO$3)/10^9),0)</f>
        <v>-0.005647242733</v>
      </c>
      <c r="AZ1051" s="160">
        <f>IF($AQ$902&gt;0,IPMT('Assumptions (Solar)'!$V$10,Model!AF$1,'Assumptions (Solar)'!$V$13,'Assumptions (Solar)'!$V$8*Model!$AQ$902*('Assumptions (Solar)'!$AO$20*'Assumptions (Solar)'!$AO$2+'Assumptions (Solar)'!$AO$21*'Assumptions (Solar)'!$AO$3)/10^9),0)</f>
        <v>-0.002932222188</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-0.01518935549</v>
      </c>
      <c r="AS1052" s="160">
        <f>IF($AR$902&gt;0,IPMT('Assumptions (Solar)'!$V$10,Model!X$1,'Assumptions (Solar)'!$V$13,'Assumptions (Solar)'!$V$8*Model!$AR$902*('Assumptions (Solar)'!$AP$20*'Assumptions (Solar)'!$AP$2+'Assumptions (Solar)'!$AP$21*'Assumptions (Solar)'!$AP$3)/10^9),0)</f>
        <v>-0.01414084205</v>
      </c>
      <c r="AT1052" s="160">
        <f>IF($AR$902&gt;0,IPMT('Assumptions (Solar)'!$V$10,Model!Y$1,'Assumptions (Solar)'!$V$13,'Assumptions (Solar)'!$V$8*Model!$AR$902*('Assumptions (Solar)'!$AP$20*'Assumptions (Solar)'!$AP$2+'Assumptions (Solar)'!$AP$21*'Assumptions (Solar)'!$AP$3)/10^9),0)</f>
        <v>-0.01300844753</v>
      </c>
      <c r="AU1052" s="160">
        <f>IF($AR$902&gt;0,IPMT('Assumptions (Solar)'!$V$10,Model!Z$1,'Assumptions (Solar)'!$V$13,'Assumptions (Solar)'!$V$8*Model!$AR$902*('Assumptions (Solar)'!$AP$20*'Assumptions (Solar)'!$AP$2+'Assumptions (Solar)'!$AP$21*'Assumptions (Solar)'!$AP$3)/10^9),0)</f>
        <v>-0.01178546145</v>
      </c>
      <c r="AV1052" s="160">
        <f>IF($AR$902&gt;0,IPMT('Assumptions (Solar)'!$V$10,Model!AA$1,'Assumptions (Solar)'!$V$13,'Assumptions (Solar)'!$V$8*Model!$AR$902*('Assumptions (Solar)'!$AP$20*'Assumptions (Solar)'!$AP$2+'Assumptions (Solar)'!$AP$21*'Assumptions (Solar)'!$AP$3)/10^9),0)</f>
        <v>-0.01046463648</v>
      </c>
      <c r="AW1052" s="160">
        <f>IF($AR$902&gt;0,IPMT('Assumptions (Solar)'!$V$10,Model!AB$1,'Assumptions (Solar)'!$V$13,'Assumptions (Solar)'!$V$8*Model!$AR$902*('Assumptions (Solar)'!$AP$20*'Assumptions (Solar)'!$AP$2+'Assumptions (Solar)'!$AP$21*'Assumptions (Solar)'!$AP$3)/10^9),0)</f>
        <v>-0.009038145519</v>
      </c>
      <c r="AX1052" s="160">
        <f>IF($AR$902&gt;0,IPMT('Assumptions (Solar)'!$V$10,Model!AC$1,'Assumptions (Solar)'!$V$13,'Assumptions (Solar)'!$V$8*Model!$AR$902*('Assumptions (Solar)'!$AP$20*'Assumptions (Solar)'!$AP$2+'Assumptions (Solar)'!$AP$21*'Assumptions (Solar)'!$AP$3)/10^9),0)</f>
        <v>-0.007497535278</v>
      </c>
      <c r="AY1052" s="160">
        <f>IF($AR$902&gt;0,IPMT('Assumptions (Solar)'!$V$10,Model!AD$1,'Assumptions (Solar)'!$V$13,'Assumptions (Solar)'!$V$8*Model!$AR$902*('Assumptions (Solar)'!$AP$20*'Assumptions (Solar)'!$AP$2+'Assumptions (Solar)'!$AP$21*'Assumptions (Solar)'!$AP$3)/10^9),0)</f>
        <v>-0.005833676217</v>
      </c>
      <c r="AZ1052" s="160">
        <f>IF($AR$902&gt;0,IPMT('Assumptions (Solar)'!$V$10,Model!AE$1,'Assumptions (Solar)'!$V$13,'Assumptions (Solar)'!$V$8*Model!$AR$902*('Assumptions (Solar)'!$AP$20*'Assumptions (Solar)'!$AP$2+'Assumptions (Solar)'!$AP$21*'Assumptions (Solar)'!$AP$3)/10^9),0)</f>
        <v>-0.004036708432</v>
      </c>
      <c r="BA1052" s="160">
        <f>IF($AR$902&gt;0,IPMT('Assumptions (Solar)'!$V$10,Model!AF$1,'Assumptions (Solar)'!$V$13,'Assumptions (Solar)'!$V$8*Model!$AR$902*('Assumptions (Solar)'!$AP$20*'Assumptions (Solar)'!$AP$2+'Assumptions (Solar)'!$AP$21*'Assumptions (Solar)'!$AP$3)/10^9),0)</f>
        <v>-0.002095983225</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-0.03633965293</v>
      </c>
      <c r="AT1053" s="160">
        <f>IF($AS$902&gt;0,IPMT('Assumptions (Solar)'!$V$10,Model!X$1,'Assumptions (Solar)'!$V$13,'Assumptions (Solar)'!$V$8*Model!$AS$902*('Assumptions (Solar)'!$AQ$20*'Assumptions (Solar)'!$AQ$2+'Assumptions (Solar)'!$AQ$21*'Assumptions (Solar)'!$AQ$3)/10^9),0)</f>
        <v>-0.03383114527</v>
      </c>
      <c r="AU1053" s="160">
        <f>IF($AS$902&gt;0,IPMT('Assumptions (Solar)'!$V$10,Model!Y$1,'Assumptions (Solar)'!$V$13,'Assumptions (Solar)'!$V$8*Model!$AS$902*('Assumptions (Solar)'!$AQ$20*'Assumptions (Solar)'!$AQ$2+'Assumptions (Solar)'!$AQ$21*'Assumptions (Solar)'!$AQ$3)/10^9),0)</f>
        <v>-0.031121957</v>
      </c>
      <c r="AV1053" s="160">
        <f>IF($AS$902&gt;0,IPMT('Assumptions (Solar)'!$V$10,Model!Z$1,'Assumptions (Solar)'!$V$13,'Assumptions (Solar)'!$V$8*Model!$AS$902*('Assumptions (Solar)'!$AQ$20*'Assumptions (Solar)'!$AQ$2+'Assumptions (Solar)'!$AQ$21*'Assumptions (Solar)'!$AQ$3)/10^9),0)</f>
        <v>-0.02819603366</v>
      </c>
      <c r="AW1053" s="160">
        <f>IF($AS$902&gt;0,IPMT('Assumptions (Solar)'!$V$10,Model!AA$1,'Assumptions (Solar)'!$V$13,'Assumptions (Solar)'!$V$8*Model!$AS$902*('Assumptions (Solar)'!$AQ$20*'Assumptions (Solar)'!$AQ$2+'Assumptions (Solar)'!$AQ$21*'Assumptions (Solar)'!$AQ$3)/10^9),0)</f>
        <v>-0.02503603646</v>
      </c>
      <c r="AX1053" s="160">
        <f>IF($AS$902&gt;0,IPMT('Assumptions (Solar)'!$V$10,Model!AB$1,'Assumptions (Solar)'!$V$13,'Assumptions (Solar)'!$V$8*Model!$AS$902*('Assumptions (Solar)'!$AQ$20*'Assumptions (Solar)'!$AQ$2+'Assumptions (Solar)'!$AQ$21*'Assumptions (Solar)'!$AQ$3)/10^9),0)</f>
        <v>-0.02162323948</v>
      </c>
      <c r="AY1053" s="160">
        <f>IF($AS$902&gt;0,IPMT('Assumptions (Solar)'!$V$10,Model!AC$1,'Assumptions (Solar)'!$V$13,'Assumptions (Solar)'!$V$8*Model!$AS$902*('Assumptions (Solar)'!$AQ$20*'Assumptions (Solar)'!$AQ$2+'Assumptions (Solar)'!$AQ$21*'Assumptions (Solar)'!$AQ$3)/10^9),0)</f>
        <v>-0.01793741874</v>
      </c>
      <c r="AZ1053" s="160">
        <f>IF($AS$902&gt;0,IPMT('Assumptions (Solar)'!$V$10,Model!AD$1,'Assumptions (Solar)'!$V$13,'Assumptions (Solar)'!$V$8*Model!$AS$902*('Assumptions (Solar)'!$AQ$20*'Assumptions (Solar)'!$AQ$2+'Assumptions (Solar)'!$AQ$21*'Assumptions (Solar)'!$AQ$3)/10^9),0)</f>
        <v>-0.01395673234</v>
      </c>
      <c r="BA1053" s="160">
        <f>IF($AS$902&gt;0,IPMT('Assumptions (Solar)'!$V$10,Model!AE$1,'Assumptions (Solar)'!$V$13,'Assumptions (Solar)'!$V$8*Model!$AS$902*('Assumptions (Solar)'!$AQ$20*'Assumptions (Solar)'!$AQ$2+'Assumptions (Solar)'!$AQ$21*'Assumptions (Solar)'!$AQ$3)/10^9),0)</f>
        <v>-0.009657591036</v>
      </c>
      <c r="BB1053" s="160">
        <f>IF($AS$902&gt;0,IPMT('Assumptions (Solar)'!$V$10,Model!AF$1,'Assumptions (Solar)'!$V$13,'Assumptions (Solar)'!$V$8*Model!$AS$902*('Assumptions (Solar)'!$AQ$20*'Assumptions (Solar)'!$AQ$2+'Assumptions (Solar)'!$AQ$21*'Assumptions (Solar)'!$AQ$3)/10^9),0)</f>
        <v>-0.005014518422</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-0.01411448403</v>
      </c>
      <c r="AU1054" s="160">
        <f>IF($AT$902&gt;0,IPMT('Assumptions (Solar)'!$V$10,Model!X$1,'Assumptions (Solar)'!$V$13,'Assumptions (Solar)'!$V$8*Model!$AT$902*('Assumptions (Solar)'!$AR$20*'Assumptions (Solar)'!$AR$2+'Assumptions (Solar)'!$AR$21*'Assumptions (Solar)'!$AR$3)/10^9),0)</f>
        <v>-0.01314016841</v>
      </c>
      <c r="AV1054" s="160">
        <f>IF($AT$902&gt;0,IPMT('Assumptions (Solar)'!$V$10,Model!Y$1,'Assumptions (Solar)'!$V$13,'Assumptions (Solar)'!$V$8*Model!$AT$902*('Assumptions (Solar)'!$AR$20*'Assumptions (Solar)'!$AR$2+'Assumptions (Solar)'!$AR$21*'Assumptions (Solar)'!$AR$3)/10^9),0)</f>
        <v>-0.01208790755</v>
      </c>
      <c r="AW1054" s="160">
        <f>IF($AT$902&gt;0,IPMT('Assumptions (Solar)'!$V$10,Model!Z$1,'Assumptions (Solar)'!$V$13,'Assumptions (Solar)'!$V$8*Model!$AT$902*('Assumptions (Solar)'!$AR$20*'Assumptions (Solar)'!$AR$2+'Assumptions (Solar)'!$AR$21*'Assumptions (Solar)'!$AR$3)/10^9),0)</f>
        <v>-0.01095146582</v>
      </c>
      <c r="AX1054" s="160">
        <f>IF($AT$902&gt;0,IPMT('Assumptions (Solar)'!$V$10,Model!AA$1,'Assumptions (Solar)'!$V$13,'Assumptions (Solar)'!$V$8*Model!$AT$902*('Assumptions (Solar)'!$AR$20*'Assumptions (Solar)'!$AR$2+'Assumptions (Solar)'!$AR$21*'Assumptions (Solar)'!$AR$3)/10^9),0)</f>
        <v>-0.009724108742</v>
      </c>
      <c r="AY1054" s="160">
        <f>IF($AT$902&gt;0,IPMT('Assumptions (Solar)'!$V$10,Model!AB$1,'Assumptions (Solar)'!$V$13,'Assumptions (Solar)'!$V$8*Model!$AT$902*('Assumptions (Solar)'!$AR$20*'Assumptions (Solar)'!$AR$2+'Assumptions (Solar)'!$AR$21*'Assumptions (Solar)'!$AR$3)/10^9),0)</f>
        <v>-0.008398563103</v>
      </c>
      <c r="AZ1054" s="160">
        <f>IF($AT$902&gt;0,IPMT('Assumptions (Solar)'!$V$10,Model!AC$1,'Assumptions (Solar)'!$V$13,'Assumptions (Solar)'!$V$8*Model!$AT$902*('Assumptions (Solar)'!$AR$20*'Assumptions (Solar)'!$AR$2+'Assumptions (Solar)'!$AR$21*'Assumptions (Solar)'!$AR$3)/10^9),0)</f>
        <v>-0.006966973813</v>
      </c>
      <c r="BA1054" s="160">
        <f>IF($AT$902&gt;0,IPMT('Assumptions (Solar)'!$V$10,Model!AD$1,'Assumptions (Solar)'!$V$13,'Assumptions (Solar)'!$V$8*Model!$AT$902*('Assumptions (Solar)'!$AR$20*'Assumptions (Solar)'!$AR$2+'Assumptions (Solar)'!$AR$21*'Assumptions (Solar)'!$AR$3)/10^9),0)</f>
        <v>-0.00542085738</v>
      </c>
      <c r="BB1054" s="160">
        <f>IF($AT$902&gt;0,IPMT('Assumptions (Solar)'!$V$10,Model!AE$1,'Assumptions (Solar)'!$V$13,'Assumptions (Solar)'!$V$8*Model!$AT$902*('Assumptions (Solar)'!$AR$20*'Assumptions (Solar)'!$AR$2+'Assumptions (Solar)'!$AR$21*'Assumptions (Solar)'!$AR$3)/10^9),0)</f>
        <v>-0.003751051632</v>
      </c>
      <c r="BC1054" s="160">
        <f>IF($AT$902&gt;0,IPMT('Assumptions (Solar)'!$V$10,Model!AF$1,'Assumptions (Solar)'!$V$13,'Assumptions (Solar)'!$V$8*Model!$AT$902*('Assumptions (Solar)'!$AR$20*'Assumptions (Solar)'!$AR$2+'Assumptions (Solar)'!$AR$21*'Assumptions (Solar)'!$AR$3)/10^9),0)</f>
        <v>-0.001947661424</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-0.01237222956</v>
      </c>
      <c r="AV1055" s="160">
        <f>IF($AU$902&gt;0,IPMT('Assumptions (Solar)'!$V$10,Model!X$1,'Assumptions (Solar)'!$V$13,'Assumptions (Solar)'!$V$8*Model!$AU$902*('Assumptions (Solar)'!$AS$20*'Assumptions (Solar)'!$AS$2+'Assumptions (Solar)'!$AS$21*'Assumptions (Solar)'!$AS$3)/10^9),0)</f>
        <v>-0.01151818088</v>
      </c>
      <c r="AW1055" s="160">
        <f>IF($AU$902&gt;0,IPMT('Assumptions (Solar)'!$V$10,Model!Y$1,'Assumptions (Solar)'!$V$13,'Assumptions (Solar)'!$V$8*Model!$AU$902*('Assumptions (Solar)'!$AS$20*'Assumptions (Solar)'!$AS$2+'Assumptions (Solar)'!$AS$21*'Assumptions (Solar)'!$AS$3)/10^9),0)</f>
        <v>-0.0105958083</v>
      </c>
      <c r="AX1055" s="160">
        <f>IF($AU$902&gt;0,IPMT('Assumptions (Solar)'!$V$10,Model!Z$1,'Assumptions (Solar)'!$V$13,'Assumptions (Solar)'!$V$8*Model!$AU$902*('Assumptions (Solar)'!$AS$20*'Assumptions (Solar)'!$AS$2+'Assumptions (Solar)'!$AS$21*'Assumptions (Solar)'!$AS$3)/10^9),0)</f>
        <v>-0.009599645921</v>
      </c>
      <c r="AY1055" s="160">
        <f>IF($AU$902&gt;0,IPMT('Assumptions (Solar)'!$V$10,Model!AA$1,'Assumptions (Solar)'!$V$13,'Assumptions (Solar)'!$V$8*Model!$AU$902*('Assumptions (Solar)'!$AS$20*'Assumptions (Solar)'!$AS$2+'Assumptions (Solar)'!$AS$21*'Assumptions (Solar)'!$AS$3)/10^9),0)</f>
        <v>-0.008523790549</v>
      </c>
      <c r="AZ1055" s="160">
        <f>IF($AU$902&gt;0,IPMT('Assumptions (Solar)'!$V$10,Model!AB$1,'Assumptions (Solar)'!$V$13,'Assumptions (Solar)'!$V$8*Model!$AU$902*('Assumptions (Solar)'!$AS$20*'Assumptions (Solar)'!$AS$2+'Assumptions (Solar)'!$AS$21*'Assumptions (Solar)'!$AS$3)/10^9),0)</f>
        <v>-0.007361866748</v>
      </c>
      <c r="BA1055" s="160">
        <f>IF($AU$902&gt;0,IPMT('Assumptions (Solar)'!$V$10,Model!AC$1,'Assumptions (Solar)'!$V$13,'Assumptions (Solar)'!$V$8*Model!$AU$902*('Assumptions (Solar)'!$AS$20*'Assumptions (Solar)'!$AS$2+'Assumptions (Solar)'!$AS$21*'Assumptions (Solar)'!$AS$3)/10^9),0)</f>
        <v>-0.006106989044</v>
      </c>
      <c r="BB1055" s="160">
        <f>IF($AU$902&gt;0,IPMT('Assumptions (Solar)'!$V$10,Model!AD$1,'Assumptions (Solar)'!$V$13,'Assumptions (Solar)'!$V$8*Model!$AU$902*('Assumptions (Solar)'!$AS$20*'Assumptions (Solar)'!$AS$2+'Assumptions (Solar)'!$AS$21*'Assumptions (Solar)'!$AS$3)/10^9),0)</f>
        <v>-0.004751721122</v>
      </c>
      <c r="BC1055" s="160">
        <f>IF($AU$902&gt;0,IPMT('Assumptions (Solar)'!$V$10,Model!AE$1,'Assumptions (Solar)'!$V$13,'Assumptions (Solar)'!$V$8*Model!$AU$902*('Assumptions (Solar)'!$AS$20*'Assumptions (Solar)'!$AS$2+'Assumptions (Solar)'!$AS$21*'Assumptions (Solar)'!$AS$3)/10^9),0)</f>
        <v>-0.003288031767</v>
      </c>
      <c r="BD1055" s="160">
        <f>IF($AU$902&gt;0,IPMT('Assumptions (Solar)'!$V$10,Model!AF$1,'Assumptions (Solar)'!$V$13,'Assumptions (Solar)'!$V$8*Model!$AU$902*('Assumptions (Solar)'!$AS$20*'Assumptions (Solar)'!$AS$2+'Assumptions (Solar)'!$AS$21*'Assumptions (Solar)'!$AS$3)/10^9),0)</f>
        <v>-0.001707247264</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-0.005776453498</v>
      </c>
      <c r="AW1056" s="160">
        <f>IF($AV$902&gt;0,IPMT('Assumptions (Solar)'!$V$10,Model!X$1,'Assumptions (Solar)'!$V$13,'Assumptions (Solar)'!$V$8*Model!$AV$902*('Assumptions (Solar)'!$AT$20*'Assumptions (Solar)'!$AT$2+'Assumptions (Solar)'!$AT$21*'Assumptions (Solar)'!$AT$3)/10^9),0)</f>
        <v>-0.005377707867</v>
      </c>
      <c r="AX1056" s="160">
        <f>IF($AV$902&gt;0,IPMT('Assumptions (Solar)'!$V$10,Model!Y$1,'Assumptions (Solar)'!$V$13,'Assumptions (Solar)'!$V$8*Model!$AV$902*('Assumptions (Solar)'!$AT$20*'Assumptions (Solar)'!$AT$2+'Assumptions (Solar)'!$AT$21*'Assumptions (Solar)'!$AT$3)/10^9),0)</f>
        <v>-0.004947062585</v>
      </c>
      <c r="AY1056" s="160">
        <f>IF($AV$902&gt;0,IPMT('Assumptions (Solar)'!$V$10,Model!Z$1,'Assumptions (Solar)'!$V$13,'Assumptions (Solar)'!$V$8*Model!$AV$902*('Assumptions (Solar)'!$AT$20*'Assumptions (Solar)'!$AT$2+'Assumptions (Solar)'!$AT$21*'Assumptions (Solar)'!$AT$3)/10^9),0)</f>
        <v>-0.00448196568</v>
      </c>
      <c r="AZ1056" s="160">
        <f>IF($AV$902&gt;0,IPMT('Assumptions (Solar)'!$V$10,Model!AA$1,'Assumptions (Solar)'!$V$13,'Assumptions (Solar)'!$V$8*Model!$AV$902*('Assumptions (Solar)'!$AT$20*'Assumptions (Solar)'!$AT$2+'Assumptions (Solar)'!$AT$21*'Assumptions (Solar)'!$AT$3)/10^9),0)</f>
        <v>-0.003979661023</v>
      </c>
      <c r="BA1056" s="160">
        <f>IF($AV$902&gt;0,IPMT('Assumptions (Solar)'!$V$10,Model!AB$1,'Assumptions (Solar)'!$V$13,'Assumptions (Solar)'!$V$8*Model!$AV$902*('Assumptions (Solar)'!$AT$20*'Assumptions (Solar)'!$AT$2+'Assumptions (Solar)'!$AT$21*'Assumptions (Solar)'!$AT$3)/10^9),0)</f>
        <v>-0.003437171994</v>
      </c>
      <c r="BB1056" s="160">
        <f>IF($AV$902&gt;0,IPMT('Assumptions (Solar)'!$V$10,Model!AC$1,'Assumptions (Solar)'!$V$13,'Assumptions (Solar)'!$V$8*Model!$AV$902*('Assumptions (Solar)'!$AT$20*'Assumptions (Solar)'!$AT$2+'Assumptions (Solar)'!$AT$21*'Assumptions (Solar)'!$AT$3)/10^9),0)</f>
        <v>-0.002851283842</v>
      </c>
      <c r="BC1056" s="160">
        <f>IF($AV$902&gt;0,IPMT('Assumptions (Solar)'!$V$10,Model!AD$1,'Assumptions (Solar)'!$V$13,'Assumptions (Solar)'!$V$8*Model!$AV$902*('Assumptions (Solar)'!$AT$20*'Assumptions (Solar)'!$AT$2+'Assumptions (Solar)'!$AT$21*'Assumptions (Solar)'!$AT$3)/10^9),0)</f>
        <v>-0.002218524638</v>
      </c>
      <c r="BD1056" s="160">
        <f>IF($AV$902&gt;0,IPMT('Assumptions (Solar)'!$V$10,Model!AE$1,'Assumptions (Solar)'!$V$13,'Assumptions (Solar)'!$V$8*Model!$AV$902*('Assumptions (Solar)'!$AT$20*'Assumptions (Solar)'!$AT$2+'Assumptions (Solar)'!$AT$21*'Assumptions (Solar)'!$AT$3)/10^9),0)</f>
        <v>-0.001535144698</v>
      </c>
      <c r="BE1056" s="160">
        <f>IF($AV$902&gt;0,IPMT('Assumptions (Solar)'!$V$10,Model!AF$1,'Assumptions (Solar)'!$V$13,'Assumptions (Solar)'!$V$8*Model!$AV$902*('Assumptions (Solar)'!$AT$20*'Assumptions (Solar)'!$AT$2+'Assumptions (Solar)'!$AT$21*'Assumptions (Solar)'!$AT$3)/10^9),0)</f>
        <v>-0.0007970943623</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-0.005832829212</v>
      </c>
      <c r="AX1057" s="160">
        <f>IF($AW$902&gt;0,IPMT('Assumptions (Solar)'!$V$10,Model!X$1,'Assumptions (Solar)'!$V$13,'Assumptions (Solar)'!$V$8*Model!$AW$902*('Assumptions (Solar)'!$AU$20*'Assumptions (Solar)'!$AU$2+'Assumptions (Solar)'!$AU$21*'Assumptions (Solar)'!$AU$3)/10^9),0)</f>
        <v>-0.005430191994</v>
      </c>
      <c r="AY1057" s="160">
        <f>IF($AW$902&gt;0,IPMT('Assumptions (Solar)'!$V$10,Model!Y$1,'Assumptions (Solar)'!$V$13,'Assumptions (Solar)'!$V$8*Model!$AW$902*('Assumptions (Solar)'!$AU$20*'Assumptions (Solar)'!$AU$2+'Assumptions (Solar)'!$AU$21*'Assumptions (Solar)'!$AU$3)/10^9),0)</f>
        <v>-0.004995343798</v>
      </c>
      <c r="AZ1057" s="160">
        <f>IF($AW$902&gt;0,IPMT('Assumptions (Solar)'!$V$10,Model!Z$1,'Assumptions (Solar)'!$V$13,'Assumptions (Solar)'!$V$8*Model!$AW$902*('Assumptions (Solar)'!$AU$20*'Assumptions (Solar)'!$AU$2+'Assumptions (Solar)'!$AU$21*'Assumptions (Solar)'!$AU$3)/10^9),0)</f>
        <v>-0.004525707747</v>
      </c>
      <c r="BA1057" s="160">
        <f>IF($AW$902&gt;0,IPMT('Assumptions (Solar)'!$V$10,Model!AA$1,'Assumptions (Solar)'!$V$13,'Assumptions (Solar)'!$V$8*Model!$AW$902*('Assumptions (Solar)'!$AU$20*'Assumptions (Solar)'!$AU$2+'Assumptions (Solar)'!$AU$21*'Assumptions (Solar)'!$AU$3)/10^9),0)</f>
        <v>-0.004018500811</v>
      </c>
      <c r="BB1057" s="160">
        <f>IF($AW$902&gt;0,IPMT('Assumptions (Solar)'!$V$10,Model!AB$1,'Assumptions (Solar)'!$V$13,'Assumptions (Solar)'!$V$8*Model!$AW$902*('Assumptions (Solar)'!$AU$20*'Assumptions (Solar)'!$AU$2+'Assumptions (Solar)'!$AU$21*'Assumptions (Solar)'!$AU$3)/10^9),0)</f>
        <v>-0.003470717321</v>
      </c>
      <c r="BC1057" s="160">
        <f>IF($AW$902&gt;0,IPMT('Assumptions (Solar)'!$V$10,Model!AC$1,'Assumptions (Solar)'!$V$13,'Assumptions (Solar)'!$V$8*Model!$AW$902*('Assumptions (Solar)'!$AU$20*'Assumptions (Solar)'!$AU$2+'Assumptions (Solar)'!$AU$21*'Assumptions (Solar)'!$AU$3)/10^9),0)</f>
        <v>-0.002879111152</v>
      </c>
      <c r="BD1057" s="160">
        <f>IF($AW$902&gt;0,IPMT('Assumptions (Solar)'!$V$10,Model!AD$1,'Assumptions (Solar)'!$V$13,'Assumptions (Solar)'!$V$8*Model!$AW$902*('Assumptions (Solar)'!$AU$20*'Assumptions (Solar)'!$AU$2+'Assumptions (Solar)'!$AU$21*'Assumptions (Solar)'!$AU$3)/10^9),0)</f>
        <v>-0.002240176489</v>
      </c>
      <c r="BE1057" s="160">
        <f>IF($AW$902&gt;0,IPMT('Assumptions (Solar)'!$V$10,Model!AE$1,'Assumptions (Solar)'!$V$13,'Assumptions (Solar)'!$V$8*Model!$AW$902*('Assumptions (Solar)'!$AU$20*'Assumptions (Solar)'!$AU$2+'Assumptions (Solar)'!$AU$21*'Assumptions (Solar)'!$AU$3)/10^9),0)</f>
        <v>-0.001550127053</v>
      </c>
      <c r="BF1057" s="160">
        <f>IF($AW$902&gt;0,IPMT('Assumptions (Solar)'!$V$10,Model!AF$1,'Assumptions (Solar)'!$V$13,'Assumptions (Solar)'!$V$8*Model!$AW$902*('Assumptions (Solar)'!$AU$20*'Assumptions (Solar)'!$AU$2+'Assumptions (Solar)'!$AU$21*'Assumptions (Solar)'!$AU$3)/10^9),0)</f>
        <v>-0.0008048736621</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-0.01177841214</v>
      </c>
      <c r="AY1058" s="160">
        <f>IF($AX$902&gt;0,IPMT('Assumptions (Solar)'!$V$10,Model!X$1,'Assumptions (Solar)'!$V$13,'Assumptions (Solar)'!$V$8*Model!$AX$902*('Assumptions (Solar)'!$AV$20*'Assumptions (Solar)'!$AV$2+'Assumptions (Solar)'!$AV$21*'Assumptions (Solar)'!$AV$3)/10^9),0)</f>
        <v>-0.01096535437</v>
      </c>
      <c r="AZ1058" s="160">
        <f>IF($AX$902&gt;0,IPMT('Assumptions (Solar)'!$V$10,Model!Y$1,'Assumptions (Solar)'!$V$13,'Assumptions (Solar)'!$V$8*Model!$AX$902*('Assumptions (Solar)'!$AV$20*'Assumptions (Solar)'!$AV$2+'Assumptions (Solar)'!$AV$21*'Assumptions (Solar)'!$AV$3)/10^9),0)</f>
        <v>-0.01008725199</v>
      </c>
      <c r="BA1058" s="160">
        <f>IF($AX$902&gt;0,IPMT('Assumptions (Solar)'!$V$10,Model!Z$1,'Assumptions (Solar)'!$V$13,'Assumptions (Solar)'!$V$8*Model!$AX$902*('Assumptions (Solar)'!$AV$20*'Assumptions (Solar)'!$AV$2+'Assumptions (Solar)'!$AV$21*'Assumptions (Solar)'!$AV$3)/10^9),0)</f>
        <v>-0.009138901405</v>
      </c>
      <c r="BB1058" s="160">
        <f>IF($AX$902&gt;0,IPMT('Assumptions (Solar)'!$V$10,Model!AA$1,'Assumptions (Solar)'!$V$13,'Assumptions (Solar)'!$V$8*Model!$AX$902*('Assumptions (Solar)'!$AV$20*'Assumptions (Solar)'!$AV$2+'Assumptions (Solar)'!$AV$21*'Assumptions (Solar)'!$AV$3)/10^9),0)</f>
        <v>-0.008114682778</v>
      </c>
      <c r="BC1058" s="160">
        <f>IF($AX$902&gt;0,IPMT('Assumptions (Solar)'!$V$10,Model!AB$1,'Assumptions (Solar)'!$V$13,'Assumptions (Solar)'!$V$8*Model!$AX$902*('Assumptions (Solar)'!$AV$20*'Assumptions (Solar)'!$AV$2+'Assumptions (Solar)'!$AV$21*'Assumptions (Solar)'!$AV$3)/10^9),0)</f>
        <v>-0.007008526661</v>
      </c>
      <c r="BD1058" s="160">
        <f>IF($AX$902&gt;0,IPMT('Assumptions (Solar)'!$V$10,Model!AC$1,'Assumptions (Solar)'!$V$13,'Assumptions (Solar)'!$V$8*Model!$AX$902*('Assumptions (Solar)'!$AV$20*'Assumptions (Solar)'!$AV$2+'Assumptions (Solar)'!$AV$21*'Assumptions (Solar)'!$AV$3)/10^9),0)</f>
        <v>-0.005813878055</v>
      </c>
      <c r="BE1058" s="160">
        <f>IF($AX$902&gt;0,IPMT('Assumptions (Solar)'!$V$10,Model!AD$1,'Assumptions (Solar)'!$V$13,'Assumptions (Solar)'!$V$8*Model!$AX$902*('Assumptions (Solar)'!$AV$20*'Assumptions (Solar)'!$AV$2+'Assumptions (Solar)'!$AV$21*'Assumptions (Solar)'!$AV$3)/10^9),0)</f>
        <v>-0.00452365756</v>
      </c>
      <c r="BF1058" s="160">
        <f>IF($AX$902&gt;0,IPMT('Assumptions (Solar)'!$V$10,Model!AE$1,'Assumptions (Solar)'!$V$13,'Assumptions (Solar)'!$V$8*Model!$AX$902*('Assumptions (Solar)'!$AV$20*'Assumptions (Solar)'!$AV$2+'Assumptions (Solar)'!$AV$21*'Assumptions (Solar)'!$AV$3)/10^9),0)</f>
        <v>-0.003130219425</v>
      </c>
      <c r="BG1058" s="160">
        <f>IF($AX$902&gt;0,IPMT('Assumptions (Solar)'!$V$10,Model!AF$1,'Assumptions (Solar)'!$V$13,'Assumptions (Solar)'!$V$8*Model!$AX$902*('Assumptions (Solar)'!$AV$20*'Assumptions (Solar)'!$AV$2+'Assumptions (Solar)'!$AV$21*'Assumptions (Solar)'!$AV$3)/10^9),0)</f>
        <v>-0.00162530624</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-0.01187440082</v>
      </c>
      <c r="AZ1059" s="160">
        <f>IF($AY$902&gt;0,IPMT('Assumptions (Solar)'!$V$10,Model!X$1,'Assumptions (Solar)'!$V$13,'Assumptions (Solar)'!$V$8*Model!$AY$902*('Assumptions (Solar)'!$AW$20*'Assumptions (Solar)'!$AW$2+'Assumptions (Solar)'!$AW$21*'Assumptions (Solar)'!$AW$3)/10^9),0)</f>
        <v>-0.011054717</v>
      </c>
      <c r="BA1059" s="160">
        <f>IF($AY$902&gt;0,IPMT('Assumptions (Solar)'!$V$10,Model!Y$1,'Assumptions (Solar)'!$V$13,'Assumptions (Solar)'!$V$8*Model!$AY$902*('Assumptions (Solar)'!$AW$20*'Assumptions (Solar)'!$AW$2+'Assumptions (Solar)'!$AW$21*'Assumptions (Solar)'!$AW$3)/10^9),0)</f>
        <v>-0.01016945848</v>
      </c>
      <c r="BB1059" s="160">
        <f>IF($AY$902&gt;0,IPMT('Assumptions (Solar)'!$V$10,Model!Z$1,'Assumptions (Solar)'!$V$13,'Assumptions (Solar)'!$V$8*Model!$AY$902*('Assumptions (Solar)'!$AW$20*'Assumptions (Solar)'!$AW$2+'Assumptions (Solar)'!$AW$21*'Assumptions (Solar)'!$AW$3)/10^9),0)</f>
        <v>-0.009213379277</v>
      </c>
      <c r="BC1059" s="160">
        <f>IF($AY$902&gt;0,IPMT('Assumptions (Solar)'!$V$10,Model!AA$1,'Assumptions (Solar)'!$V$13,'Assumptions (Solar)'!$V$8*Model!$AY$902*('Assumptions (Solar)'!$AW$20*'Assumptions (Solar)'!$AW$2+'Assumptions (Solar)'!$AW$21*'Assumptions (Solar)'!$AW$3)/10^9),0)</f>
        <v>-0.008180813736</v>
      </c>
      <c r="BD1059" s="160">
        <f>IF($AY$902&gt;0,IPMT('Assumptions (Solar)'!$V$10,Model!AB$1,'Assumptions (Solar)'!$V$13,'Assumptions (Solar)'!$V$8*Model!$AY$902*('Assumptions (Solar)'!$AW$20*'Assumptions (Solar)'!$AW$2+'Assumptions (Solar)'!$AW$21*'Assumptions (Solar)'!$AW$3)/10^9),0)</f>
        <v>-0.007065642952</v>
      </c>
      <c r="BE1059" s="160">
        <f>IF($AY$902&gt;0,IPMT('Assumptions (Solar)'!$V$10,Model!AC$1,'Assumptions (Solar)'!$V$13,'Assumptions (Solar)'!$V$8*Model!$AY$902*('Assumptions (Solar)'!$AW$20*'Assumptions (Solar)'!$AW$2+'Assumptions (Solar)'!$AW$21*'Assumptions (Solar)'!$AW$3)/10^9),0)</f>
        <v>-0.005861258505</v>
      </c>
      <c r="BF1059" s="160">
        <f>IF($AY$902&gt;0,IPMT('Assumptions (Solar)'!$V$10,Model!AD$1,'Assumptions (Solar)'!$V$13,'Assumptions (Solar)'!$V$8*Model!$AY$902*('Assumptions (Solar)'!$AW$20*'Assumptions (Solar)'!$AW$2+'Assumptions (Solar)'!$AW$21*'Assumptions (Solar)'!$AW$3)/10^9),0)</f>
        <v>-0.004560523303</v>
      </c>
      <c r="BG1059" s="160">
        <f>IF($AY$902&gt;0,IPMT('Assumptions (Solar)'!$V$10,Model!AE$1,'Assumptions (Solar)'!$V$13,'Assumptions (Solar)'!$V$8*Model!$AY$902*('Assumptions (Solar)'!$AW$20*'Assumptions (Solar)'!$AW$2+'Assumptions (Solar)'!$AW$21*'Assumptions (Solar)'!$AW$3)/10^9),0)</f>
        <v>-0.003155729284</v>
      </c>
      <c r="BH1059" s="160">
        <f>IF($AY$902&gt;0,IPMT('Assumptions (Solar)'!$V$10,Model!AF$1,'Assumptions (Solar)'!$V$13,'Assumptions (Solar)'!$V$8*Model!$AY$902*('Assumptions (Solar)'!$AW$20*'Assumptions (Solar)'!$AW$2+'Assumptions (Solar)'!$AW$21*'Assumptions (Solar)'!$AW$3)/10^9),0)</f>
        <v>-0.001638551744</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-0.0119867027</v>
      </c>
      <c r="BA1060" s="160">
        <f>IF($AZ$902&gt;0,IPMT('Assumptions (Solar)'!$V$10,Model!X$1,'Assumptions (Solar)'!$V$13,'Assumptions (Solar)'!$V$8*Model!$AZ$902*('Assumptions (Solar)'!$AX$20*'Assumptions (Solar)'!$AX$2+'Assumptions (Solar)'!$AX$21*'Assumptions (Solar)'!$AX$3)/10^9),0)</f>
        <v>-0.01115926675</v>
      </c>
      <c r="BB1060" s="160">
        <f>IF($AZ$902&gt;0,IPMT('Assumptions (Solar)'!$V$10,Model!Y$1,'Assumptions (Solar)'!$V$13,'Assumptions (Solar)'!$V$8*Model!$AZ$902*('Assumptions (Solar)'!$AX$20*'Assumptions (Solar)'!$AX$2+'Assumptions (Solar)'!$AX$21*'Assumptions (Solar)'!$AX$3)/10^9),0)</f>
        <v>-0.01026563591</v>
      </c>
      <c r="BC1060" s="160">
        <f>IF($AZ$902&gt;0,IPMT('Assumptions (Solar)'!$V$10,Model!Z$1,'Assumptions (Solar)'!$V$13,'Assumptions (Solar)'!$V$8*Model!$AZ$902*('Assumptions (Solar)'!$AX$20*'Assumptions (Solar)'!$AX$2+'Assumptions (Solar)'!$AX$21*'Assumptions (Solar)'!$AX$3)/10^9),0)</f>
        <v>-0.009300514607</v>
      </c>
      <c r="BD1060" s="160">
        <f>IF($AZ$902&gt;0,IPMT('Assumptions (Solar)'!$V$10,Model!AA$1,'Assumptions (Solar)'!$V$13,'Assumptions (Solar)'!$V$8*Model!$AZ$902*('Assumptions (Solar)'!$AX$20*'Assumptions (Solar)'!$AX$2+'Assumptions (Solar)'!$AX$21*'Assumptions (Solar)'!$AX$3)/10^9),0)</f>
        <v>-0.008258183601</v>
      </c>
      <c r="BE1060" s="160">
        <f>IF($AZ$902&gt;0,IPMT('Assumptions (Solar)'!$V$10,Model!AB$1,'Assumptions (Solar)'!$V$13,'Assumptions (Solar)'!$V$8*Model!$AZ$902*('Assumptions (Solar)'!$AX$20*'Assumptions (Solar)'!$AX$2+'Assumptions (Solar)'!$AX$21*'Assumptions (Solar)'!$AX$3)/10^9),0)</f>
        <v>-0.007132466114</v>
      </c>
      <c r="BF1060" s="160">
        <f>IF($AZ$902&gt;0,IPMT('Assumptions (Solar)'!$V$10,Model!AC$1,'Assumptions (Solar)'!$V$13,'Assumptions (Solar)'!$V$8*Model!$AZ$902*('Assumptions (Solar)'!$AX$20*'Assumptions (Solar)'!$AX$2+'Assumptions (Solar)'!$AX$21*'Assumptions (Solar)'!$AX$3)/10^9),0)</f>
        <v>-0.005916691228</v>
      </c>
      <c r="BG1060" s="160">
        <f>IF($AZ$902&gt;0,IPMT('Assumptions (Solar)'!$V$10,Model!AD$1,'Assumptions (Solar)'!$V$13,'Assumptions (Solar)'!$V$8*Model!$AZ$902*('Assumptions (Solar)'!$AX$20*'Assumptions (Solar)'!$AX$2+'Assumptions (Solar)'!$AX$21*'Assumptions (Solar)'!$AX$3)/10^9),0)</f>
        <v>-0.004603654351</v>
      </c>
      <c r="BH1060" s="160">
        <f>IF($AZ$902&gt;0,IPMT('Assumptions (Solar)'!$V$10,Model!AE$1,'Assumptions (Solar)'!$V$13,'Assumptions (Solar)'!$V$8*Model!$AZ$902*('Assumptions (Solar)'!$AX$20*'Assumptions (Solar)'!$AX$2+'Assumptions (Solar)'!$AX$21*'Assumptions (Solar)'!$AX$3)/10^9),0)</f>
        <v>-0.003185574524</v>
      </c>
      <c r="BI1060" s="160">
        <f>IF($AZ$902&gt;0,IPMT('Assumptions (Solar)'!$V$10,Model!AF$1,'Assumptions (Solar)'!$V$13,'Assumptions (Solar)'!$V$8*Model!$AZ$902*('Assumptions (Solar)'!$AX$20*'Assumptions (Solar)'!$AX$2+'Assumptions (Solar)'!$AX$21*'Assumptions (Solar)'!$AX$3)/10^9),0)</f>
        <v>-0.00165404831</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-0.01208148355</v>
      </c>
      <c r="BB1061" s="160">
        <f>IF($BA$902&gt;0,IPMT('Assumptions (Solar)'!$V$10,Model!X$1,'Assumptions (Solar)'!$V$13,'Assumptions (Solar)'!$V$8*Model!$BA$902*('Assumptions (Solar)'!$AY$20*'Assumptions (Solar)'!$AY$2+'Assumptions (Solar)'!$AY$21*'Assumptions (Solar)'!$AY$3)/10^9),0)</f>
        <v>-0.01124750492</v>
      </c>
      <c r="BC1061" s="160">
        <f>IF($BA$902&gt;0,IPMT('Assumptions (Solar)'!$V$10,Model!Y$1,'Assumptions (Solar)'!$V$13,'Assumptions (Solar)'!$V$8*Model!$BA$902*('Assumptions (Solar)'!$AY$20*'Assumptions (Solar)'!$AY$2+'Assumptions (Solar)'!$AY$21*'Assumptions (Solar)'!$AY$3)/10^9),0)</f>
        <v>-0.01034680799</v>
      </c>
      <c r="BD1061" s="160">
        <f>IF($BA$902&gt;0,IPMT('Assumptions (Solar)'!$V$10,Model!Z$1,'Assumptions (Solar)'!$V$13,'Assumptions (Solar)'!$V$8*Model!$BA$902*('Assumptions (Solar)'!$AY$20*'Assumptions (Solar)'!$AY$2+'Assumptions (Solar)'!$AY$21*'Assumptions (Solar)'!$AY$3)/10^9),0)</f>
        <v>-0.009374055317</v>
      </c>
      <c r="BE1061" s="160">
        <f>IF($BA$902&gt;0,IPMT('Assumptions (Solar)'!$V$10,Model!AA$1,'Assumptions (Solar)'!$V$13,'Assumptions (Solar)'!$V$8*Model!$BA$902*('Assumptions (Solar)'!$AY$20*'Assumptions (Solar)'!$AY$2+'Assumptions (Solar)'!$AY$21*'Assumptions (Solar)'!$AY$3)/10^9),0)</f>
        <v>-0.008323482426</v>
      </c>
      <c r="BF1061" s="160">
        <f>IF($BA$902&gt;0,IPMT('Assumptions (Solar)'!$V$10,Model!AB$1,'Assumptions (Solar)'!$V$13,'Assumptions (Solar)'!$V$8*Model!$BA$902*('Assumptions (Solar)'!$AY$20*'Assumptions (Solar)'!$AY$2+'Assumptions (Solar)'!$AY$21*'Assumptions (Solar)'!$AY$3)/10^9),0)</f>
        <v>-0.007188863704</v>
      </c>
      <c r="BG1061" s="160">
        <f>IF($BA$902&gt;0,IPMT('Assumptions (Solar)'!$V$10,Model!AC$1,'Assumptions (Solar)'!$V$13,'Assumptions (Solar)'!$V$8*Model!$BA$902*('Assumptions (Solar)'!$AY$20*'Assumptions (Solar)'!$AY$2+'Assumptions (Solar)'!$AY$21*'Assumptions (Solar)'!$AY$3)/10^9),0)</f>
        <v>-0.005963475485</v>
      </c>
      <c r="BH1061" s="160">
        <f>IF($BA$902&gt;0,IPMT('Assumptions (Solar)'!$V$10,Model!AD$1,'Assumptions (Solar)'!$V$13,'Assumptions (Solar)'!$V$8*Model!$BA$902*('Assumptions (Solar)'!$AY$20*'Assumptions (Solar)'!$AY$2+'Assumptions (Solar)'!$AY$21*'Assumptions (Solar)'!$AY$3)/10^9),0)</f>
        <v>-0.004640056208</v>
      </c>
      <c r="BI1061" s="160">
        <f>IF($BA$902&gt;0,IPMT('Assumptions (Solar)'!$V$10,Model!AE$1,'Assumptions (Solar)'!$V$13,'Assumptions (Solar)'!$V$8*Model!$BA$902*('Assumptions (Solar)'!$AY$20*'Assumptions (Solar)'!$AY$2+'Assumptions (Solar)'!$AY$21*'Assumptions (Solar)'!$AY$3)/10^9),0)</f>
        <v>-0.003210763389</v>
      </c>
      <c r="BJ1061" s="160">
        <f>IF($BA$902&gt;0,IPMT('Assumptions (Solar)'!$V$10,Model!AF$1,'Assumptions (Solar)'!$V$13,'Assumptions (Solar)'!$V$8*Model!$BA$902*('Assumptions (Solar)'!$AY$20*'Assumptions (Solar)'!$AY$2+'Assumptions (Solar)'!$AY$21*'Assumptions (Solar)'!$AY$3)/10^9),0)</f>
        <v>-0.001667127144</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0.006023916745</v>
      </c>
      <c r="E1062" s="176">
        <f t="shared" si="43"/>
        <v>0.01285768096</v>
      </c>
      <c r="F1062" s="176">
        <f t="shared" si="43"/>
        <v>0.01109011009</v>
      </c>
      <c r="G1062" s="176">
        <f t="shared" si="43"/>
        <v>0.006810153409</v>
      </c>
      <c r="H1062" s="176">
        <f t="shared" si="43"/>
        <v>0.005474002464</v>
      </c>
      <c r="I1062" s="176">
        <f t="shared" si="43"/>
        <v>0.003679176897</v>
      </c>
      <c r="J1062" s="176">
        <f t="shared" si="43"/>
        <v>0.001017097595</v>
      </c>
      <c r="K1062" s="176">
        <f t="shared" si="43"/>
        <v>0.000915537459</v>
      </c>
      <c r="L1062" s="176">
        <f t="shared" si="43"/>
        <v>0.007072780001</v>
      </c>
      <c r="M1062" s="176">
        <f t="shared" si="43"/>
        <v>0.06239666547</v>
      </c>
      <c r="N1062" s="176">
        <f t="shared" si="43"/>
        <v>0.3687071703</v>
      </c>
      <c r="O1062" s="176">
        <f t="shared" si="43"/>
        <v>1.03878944</v>
      </c>
      <c r="P1062" s="176">
        <f t="shared" si="43"/>
        <v>1.402979282</v>
      </c>
      <c r="Q1062" s="176">
        <f t="shared" si="43"/>
        <v>1.333682425</v>
      </c>
      <c r="R1062" s="176">
        <f t="shared" si="43"/>
        <v>1.238854469</v>
      </c>
      <c r="S1062" s="176">
        <f t="shared" si="43"/>
        <v>1.372455278</v>
      </c>
      <c r="T1062" s="176">
        <f t="shared" si="43"/>
        <v>1.284499504</v>
      </c>
      <c r="U1062" s="176">
        <f t="shared" si="43"/>
        <v>0.8802454976</v>
      </c>
      <c r="V1062" s="176">
        <f t="shared" si="43"/>
        <v>0.5729012431</v>
      </c>
      <c r="W1062" s="176">
        <f t="shared" si="43"/>
        <v>0.3846059906</v>
      </c>
      <c r="X1062" s="176">
        <f t="shared" si="43"/>
        <v>0.2449979447</v>
      </c>
      <c r="Y1062" s="176">
        <f t="shared" si="43"/>
        <v>0.1563580861</v>
      </c>
      <c r="Z1062" s="176">
        <f t="shared" si="43"/>
        <v>0.1281698541</v>
      </c>
      <c r="AA1062" s="176">
        <f t="shared" si="43"/>
        <v>0.1182294387</v>
      </c>
      <c r="AB1062" s="176">
        <f t="shared" si="43"/>
        <v>0.1318703801</v>
      </c>
      <c r="AC1062" s="176">
        <f t="shared" si="43"/>
        <v>0.1337511097</v>
      </c>
      <c r="AD1062" s="176">
        <f t="shared" si="43"/>
        <v>0.1281816043</v>
      </c>
      <c r="AE1062" s="176">
        <f t="shared" si="43"/>
        <v>0.1258181016</v>
      </c>
      <c r="AF1062" s="176">
        <f t="shared" si="43"/>
        <v>0.1219329596</v>
      </c>
      <c r="AG1062" s="176">
        <f t="shared" si="43"/>
        <v>0.1174569473</v>
      </c>
      <c r="AH1062" s="176">
        <f t="shared" si="43"/>
        <v>0.1132337731</v>
      </c>
      <c r="AI1062" s="176">
        <f t="shared" si="43"/>
        <v>0.1098829805</v>
      </c>
      <c r="AJ1062" s="176">
        <f t="shared" si="43"/>
        <v>0.1080701466</v>
      </c>
      <c r="AK1062" s="176">
        <f t="shared" si="43"/>
        <v>0.107630035</v>
      </c>
      <c r="AL1062" s="176">
        <f t="shared" si="43"/>
        <v>0.1087499891</v>
      </c>
      <c r="AM1062" s="176">
        <f t="shared" si="43"/>
        <v>0.1183708512</v>
      </c>
      <c r="AN1062" s="176">
        <f t="shared" si="43"/>
        <v>0.1792027438</v>
      </c>
      <c r="AO1062" s="176">
        <f t="shared" si="43"/>
        <v>0.3245941756</v>
      </c>
      <c r="AP1062" s="176">
        <f t="shared" si="43"/>
        <v>0.4201583638</v>
      </c>
      <c r="AQ1062" s="176">
        <f t="shared" si="43"/>
        <v>0.4283640026</v>
      </c>
      <c r="AR1062" s="176">
        <f t="shared" si="43"/>
        <v>0.4210440026</v>
      </c>
      <c r="AS1062" s="176">
        <f t="shared" si="43"/>
        <v>0.4896978082</v>
      </c>
      <c r="AT1062" s="176">
        <f t="shared" si="43"/>
        <v>0.5023700756</v>
      </c>
      <c r="AU1062" s="176">
        <f t="shared" si="43"/>
        <v>0.4031646401</v>
      </c>
      <c r="AV1062" s="176">
        <f t="shared" si="43"/>
        <v>0.3121770256</v>
      </c>
      <c r="AW1062" s="176">
        <f t="shared" si="43"/>
        <v>0.2516192186</v>
      </c>
      <c r="AX1062" s="176">
        <f t="shared" si="43"/>
        <v>0.2182437555</v>
      </c>
      <c r="AY1062" s="176">
        <f t="shared" si="43"/>
        <v>0.2118249547</v>
      </c>
      <c r="AZ1062" s="176">
        <f t="shared" si="43"/>
        <v>0.2189298693</v>
      </c>
      <c r="BA1062" s="176">
        <f t="shared" si="43"/>
        <v>0.2269471929</v>
      </c>
      <c r="BB1062" s="176">
        <f t="shared" si="43"/>
        <v>0.1922561806</v>
      </c>
      <c r="BC1062" s="176">
        <f t="shared" si="43"/>
        <v>0.1197266772</v>
      </c>
      <c r="BD1062" s="176">
        <f t="shared" si="43"/>
        <v>0.07201292799</v>
      </c>
      <c r="BE1062" s="176">
        <f t="shared" si="43"/>
        <v>0.04337960376</v>
      </c>
      <c r="BF1062" s="176">
        <f t="shared" si="43"/>
        <v>0.01449778026</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0.006023916745</v>
      </c>
      <c r="E1064" s="177">
        <f>IF($D$902&gt;0,'Assumptions (Solar)'!W$14*Model!$D$902*('Assumptions (Solar)'!$B$20*'Assumptions (Solar)'!$B$2+'Assumptions (Solar)'!$B$21*'Assumptions (Solar)'!$B$3)/10^9,0)</f>
        <v>0.009638266793</v>
      </c>
      <c r="F1064" s="177">
        <f>IF($D$902&gt;0,'Assumptions (Solar)'!X$14*Model!$D$902*('Assumptions (Solar)'!$B$20*'Assumptions (Solar)'!$B$2+'Assumptions (Solar)'!$B$21*'Assumptions (Solar)'!$B$3)/10^9,0)</f>
        <v>0.005782960076</v>
      </c>
      <c r="G1064" s="177">
        <f>IF($D$902&gt;0,'Assumptions (Solar)'!Y$14*Model!$D$902*('Assumptions (Solar)'!$B$20*'Assumptions (Solar)'!$B$2+'Assumptions (Solar)'!$B$21*'Assumptions (Solar)'!$B$3)/10^9,0)</f>
        <v>0.003469776045</v>
      </c>
      <c r="H1064" s="177">
        <f>IF($D$902&gt;0,'Assumptions (Solar)'!Z$14*Model!$D$902*('Assumptions (Solar)'!$B$20*'Assumptions (Solar)'!$B$2+'Assumptions (Solar)'!$B$21*'Assumptions (Solar)'!$B$3)/10^9,0)</f>
        <v>0.003469776045</v>
      </c>
      <c r="I1064" s="177">
        <f>IF($D$902&gt;0,'Assumptions (Solar)'!AA$14*Model!$D$902*('Assumptions (Solar)'!$B$20*'Assumptions (Solar)'!$B$2+'Assumptions (Solar)'!$B$21*'Assumptions (Solar)'!$B$3)/10^9,0)</f>
        <v>0.001734888023</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0.003219414166</v>
      </c>
      <c r="F1065" s="160">
        <f>IF($E$902&gt;0,'Assumptions (Solar)'!W$14*Model!$E$902*('Assumptions (Solar)'!$C$20*'Assumptions (Solar)'!$C$2+'Assumptions (Solar)'!$C$21*'Assumptions (Solar)'!$C$3)/10^9,0)</f>
        <v>0.005151062665</v>
      </c>
      <c r="G1065" s="160">
        <f>IF($E$902&gt;0,'Assumptions (Solar)'!X$14*Model!$E$902*('Assumptions (Solar)'!$C$20*'Assumptions (Solar)'!$C$2+'Assumptions (Solar)'!$C$21*'Assumptions (Solar)'!$C$3)/10^9,0)</f>
        <v>0.003090637599</v>
      </c>
      <c r="H1065" s="160">
        <f>IF($E$902&gt;0,'Assumptions (Solar)'!Y$14*Model!$E$902*('Assumptions (Solar)'!$C$20*'Assumptions (Solar)'!$C$2+'Assumptions (Solar)'!$C$21*'Assumptions (Solar)'!$C$3)/10^9,0)</f>
        <v>0.001854382559</v>
      </c>
      <c r="I1065" s="160">
        <f>IF($E$902&gt;0,'Assumptions (Solar)'!Z$14*Model!$E$902*('Assumptions (Solar)'!$C$20*'Assumptions (Solar)'!$C$2+'Assumptions (Solar)'!$C$21*'Assumptions (Solar)'!$C$3)/10^9,0)</f>
        <v>0.001854382559</v>
      </c>
      <c r="J1065" s="160">
        <f>IF($E$902&gt;0,'Assumptions (Solar)'!AA$14*Model!$E$902*('Assumptions (Solar)'!$C$20*'Assumptions (Solar)'!$C$2+'Assumptions (Solar)'!$C$21*'Assumptions (Solar)'!$C$3)/10^9,0)</f>
        <v>0.0009271912797</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0.000156087353</v>
      </c>
      <c r="G1066" s="160">
        <f>IF($F$902&gt;0,'Assumptions (Solar)'!W$14*Model!$F$902*('Assumptions (Solar)'!$D$20*'Assumptions (Solar)'!$D$2+'Assumptions (Solar)'!$D$21*'Assumptions (Solar)'!$D$3)/10^9,0)</f>
        <v>0.0002497397649</v>
      </c>
      <c r="H1066" s="160">
        <f>IF($F$902&gt;0,'Assumptions (Solar)'!X$14*Model!$F$902*('Assumptions (Solar)'!$D$20*'Assumptions (Solar)'!$D$2+'Assumptions (Solar)'!$D$21*'Assumptions (Solar)'!$D$3)/10^9,0)</f>
        <v>0.0001498438589</v>
      </c>
      <c r="I1066" s="160">
        <f>IF($F$902&gt;0,'Assumptions (Solar)'!Y$14*Model!$F$902*('Assumptions (Solar)'!$D$20*'Assumptions (Solar)'!$D$2+'Assumptions (Solar)'!$D$21*'Assumptions (Solar)'!$D$3)/10^9,0)</f>
        <v>0.00008990631535</v>
      </c>
      <c r="J1066" s="160">
        <f>IF($F$902&gt;0,'Assumptions (Solar)'!Z$14*Model!$F$902*('Assumptions (Solar)'!$D$20*'Assumptions (Solar)'!$D$2+'Assumptions (Solar)'!$D$21*'Assumptions (Solar)'!$D$3)/10^9,0)</f>
        <v>0.00008990631535</v>
      </c>
      <c r="K1066" s="160">
        <f>IF($F$902&gt;0,'Assumptions (Solar)'!AA$14*Model!$F$902*('Assumptions (Solar)'!$D$20*'Assumptions (Solar)'!$D$2+'Assumptions (Solar)'!$D$21*'Assumptions (Solar)'!$D$3)/10^9,0)</f>
        <v>0.00004495315767</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0.0008705843013</v>
      </c>
      <c r="L1071" s="160">
        <f>IF($K$902&gt;0,'Assumptions (Solar)'!W$14*Model!$K$902*('Assumptions (Solar)'!$I$20*'Assumptions (Solar)'!$I$2+'Assumptions (Solar)'!$I$21*'Assumptions (Solar)'!$I$3)/10^9,0)</f>
        <v>0.001392934882</v>
      </c>
      <c r="M1071" s="160">
        <f>IF($K$902&gt;0,'Assumptions (Solar)'!X$14*Model!$K$902*('Assumptions (Solar)'!$I$20*'Assumptions (Solar)'!$I$2+'Assumptions (Solar)'!$I$21*'Assumptions (Solar)'!$I$3)/10^9,0)</f>
        <v>0.0008357609293</v>
      </c>
      <c r="N1071" s="160">
        <f>IF($K$902&gt;0,'Assumptions (Solar)'!Y$14*Model!$K$902*('Assumptions (Solar)'!$I$20*'Assumptions (Solar)'!$I$2+'Assumptions (Solar)'!$I$21*'Assumptions (Solar)'!$I$3)/10^9,0)</f>
        <v>0.0005014565576</v>
      </c>
      <c r="O1071" s="160">
        <f>IF($K$902&gt;0,'Assumptions (Solar)'!Z$14*Model!$K$902*('Assumptions (Solar)'!$I$20*'Assumptions (Solar)'!$I$2+'Assumptions (Solar)'!$I$21*'Assumptions (Solar)'!$I$3)/10^9,0)</f>
        <v>0.0005014565576</v>
      </c>
      <c r="P1071" s="160">
        <f>IF($K$902&gt;0,'Assumptions (Solar)'!AA$14*Model!$K$902*('Assumptions (Solar)'!$I$20*'Assumptions (Solar)'!$I$2+'Assumptions (Solar)'!$I$21*'Assumptions (Solar)'!$I$3)/10^9,0)</f>
        <v>0.0002507282788</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0.005679845119</v>
      </c>
      <c r="M1072" s="160">
        <f>IF($L$902&gt;0,'Assumptions (Solar)'!W$14*Model!$L$902*('Assumptions (Solar)'!$J$20*'Assumptions (Solar)'!$J$2+'Assumptions (Solar)'!$J$21*'Assumptions (Solar)'!$J$3)/10^9,0)</f>
        <v>0.00908775219</v>
      </c>
      <c r="N1072" s="160">
        <f>IF($L$902&gt;0,'Assumptions (Solar)'!X$14*Model!$L$902*('Assumptions (Solar)'!$J$20*'Assumptions (Solar)'!$J$2+'Assumptions (Solar)'!$J$21*'Assumptions (Solar)'!$J$3)/10^9,0)</f>
        <v>0.005452651314</v>
      </c>
      <c r="O1072" s="160">
        <f>IF($L$902&gt;0,'Assumptions (Solar)'!Y$14*Model!$L$902*('Assumptions (Solar)'!$J$20*'Assumptions (Solar)'!$J$2+'Assumptions (Solar)'!$J$21*'Assumptions (Solar)'!$J$3)/10^9,0)</f>
        <v>0.003271590788</v>
      </c>
      <c r="P1072" s="160">
        <f>IF($L$902&gt;0,'Assumptions (Solar)'!Z$14*Model!$L$902*('Assumptions (Solar)'!$J$20*'Assumptions (Solar)'!$J$2+'Assumptions (Solar)'!$J$21*'Assumptions (Solar)'!$J$3)/10^9,0)</f>
        <v>0.003271590788</v>
      </c>
      <c r="Q1072" s="160">
        <f>IF($L$902&gt;0,'Assumptions (Solar)'!AA$14*Model!$L$902*('Assumptions (Solar)'!$J$20*'Assumptions (Solar)'!$J$2+'Assumptions (Solar)'!$J$21*'Assumptions (Solar)'!$J$3)/10^9,0)</f>
        <v>0.001635795394</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0.05247315235</v>
      </c>
      <c r="N1073" s="160">
        <f>IF($M$902&gt;0,'Assumptions (Solar)'!W$14*Model!$M$902*('Assumptions (Solar)'!$K$20*'Assumptions (Solar)'!$K$2+'Assumptions (Solar)'!$K$21*'Assumptions (Solar)'!$K$3)/10^9,0)</f>
        <v>0.08395704376</v>
      </c>
      <c r="O1073" s="160">
        <f>IF($M$902&gt;0,'Assumptions (Solar)'!X$14*Model!$M$902*('Assumptions (Solar)'!$K$20*'Assumptions (Solar)'!$K$2+'Assumptions (Solar)'!$K$21*'Assumptions (Solar)'!$K$3)/10^9,0)</f>
        <v>0.05037422626</v>
      </c>
      <c r="P1073" s="160">
        <f>IF($M$902&gt;0,'Assumptions (Solar)'!Y$14*Model!$M$902*('Assumptions (Solar)'!$K$20*'Assumptions (Solar)'!$K$2+'Assumptions (Solar)'!$K$21*'Assumptions (Solar)'!$K$3)/10^9,0)</f>
        <v>0.03022453576</v>
      </c>
      <c r="Q1073" s="160">
        <f>IF($M$902&gt;0,'Assumptions (Solar)'!Z$14*Model!$M$902*('Assumptions (Solar)'!$K$20*'Assumptions (Solar)'!$K$2+'Assumptions (Solar)'!$K$21*'Assumptions (Solar)'!$K$3)/10^9,0)</f>
        <v>0.03022453576</v>
      </c>
      <c r="R1073" s="160">
        <f>IF($M$902&gt;0,'Assumptions (Solar)'!AA$14*Model!$M$902*('Assumptions (Solar)'!$K$20*'Assumptions (Solar)'!$K$2+'Assumptions (Solar)'!$K$21*'Assumptions (Solar)'!$K$3)/10^9,0)</f>
        <v>0.01511226788</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0.2787960187</v>
      </c>
      <c r="O1074" s="177">
        <f>IF($N$902&gt;0,'Assumptions (Solar)'!W$14*Model!$N$902*('Assumptions (Solar)'!$L$20*'Assumptions (Solar)'!$L$2+'Assumptions (Solar)'!$L$21*'Assumptions (Solar)'!$L$3)/10^9,0)</f>
        <v>0.4460736298</v>
      </c>
      <c r="P1074" s="177">
        <f>IF($N$902&gt;0,'Assumptions (Solar)'!X$14*Model!$N$902*('Assumptions (Solar)'!$L$20*'Assumptions (Solar)'!$L$2+'Assumptions (Solar)'!$L$21*'Assumptions (Solar)'!$L$3)/10^9,0)</f>
        <v>0.2676441779</v>
      </c>
      <c r="Q1074" s="177">
        <f>IF($N$902&gt;0,'Assumptions (Solar)'!Y$14*Model!$N$902*('Assumptions (Solar)'!$L$20*'Assumptions (Solar)'!$L$2+'Assumptions (Solar)'!$L$21*'Assumptions (Solar)'!$L$3)/10^9,0)</f>
        <v>0.1605865067</v>
      </c>
      <c r="R1074" s="177">
        <f>IF($N$902&gt;0,'Assumptions (Solar)'!Z$14*Model!$N$902*('Assumptions (Solar)'!$L$20*'Assumptions (Solar)'!$L$2+'Assumptions (Solar)'!$L$21*'Assumptions (Solar)'!$L$3)/10^9,0)</f>
        <v>0.1605865067</v>
      </c>
      <c r="S1074" s="177">
        <f>IF($N$902&gt;0,'Assumptions (Solar)'!AA$14*Model!$N$902*('Assumptions (Solar)'!$L$20*'Assumptions (Solar)'!$L$2+'Assumptions (Solar)'!$L$21*'Assumptions (Solar)'!$L$3)/10^9,0)</f>
        <v>0.08029325337</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0.5385685364</v>
      </c>
      <c r="P1075" s="160">
        <f>IF($O$902&gt;0,'Assumptions (Solar)'!W$14*Model!$O$902*('Assumptions (Solar)'!$M$20*'Assumptions (Solar)'!$M$2+'Assumptions (Solar)'!$M$21*'Assumptions (Solar)'!$M$3)/10^9,0)</f>
        <v>0.8617096582</v>
      </c>
      <c r="Q1075" s="160">
        <f>IF($O$902&gt;0,'Assumptions (Solar)'!X$14*Model!$O$902*('Assumptions (Solar)'!$M$20*'Assumptions (Solar)'!$M$2+'Assumptions (Solar)'!$M$21*'Assumptions (Solar)'!$M$3)/10^9,0)</f>
        <v>0.5170257949</v>
      </c>
      <c r="R1075" s="160">
        <f>IF($O$902&gt;0,'Assumptions (Solar)'!Y$14*Model!$O$902*('Assumptions (Solar)'!$M$20*'Assumptions (Solar)'!$M$2+'Assumptions (Solar)'!$M$21*'Assumptions (Solar)'!$M$3)/10^9,0)</f>
        <v>0.310215477</v>
      </c>
      <c r="S1075" s="160">
        <f>IF($O$902&gt;0,'Assumptions (Solar)'!Z$14*Model!$O$902*('Assumptions (Solar)'!$M$20*'Assumptions (Solar)'!$M$2+'Assumptions (Solar)'!$M$21*'Assumptions (Solar)'!$M$3)/10^9,0)</f>
        <v>0.310215477</v>
      </c>
      <c r="T1075" s="160">
        <f>IF($O$902&gt;0,'Assumptions (Solar)'!AA$14*Model!$O$902*('Assumptions (Solar)'!$M$20*'Assumptions (Solar)'!$M$2+'Assumptions (Solar)'!$M$21*'Assumptions (Solar)'!$M$3)/10^9,0)</f>
        <v>0.1551077385</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0.2398785906</v>
      </c>
      <c r="Q1076" s="177">
        <f>IF($P$902&gt;0,'Assumptions (Solar)'!W$14*Model!$P$902*('Assumptions (Solar)'!$N$20*'Assumptions (Solar)'!$N$2+'Assumptions (Solar)'!$N$21*'Assumptions (Solar)'!$N$3)/10^9,0)</f>
        <v>0.383805745</v>
      </c>
      <c r="R1076" s="177">
        <f>IF($P$902&gt;0,'Assumptions (Solar)'!X$14*Model!$P$902*('Assumptions (Solar)'!$N$20*'Assumptions (Solar)'!$N$2+'Assumptions (Solar)'!$N$21*'Assumptions (Solar)'!$N$3)/10^9,0)</f>
        <v>0.230283447</v>
      </c>
      <c r="S1076" s="177">
        <f>IF($P$902&gt;0,'Assumptions (Solar)'!Y$14*Model!$P$902*('Assumptions (Solar)'!$N$20*'Assumptions (Solar)'!$N$2+'Assumptions (Solar)'!$N$21*'Assumptions (Solar)'!$N$3)/10^9,0)</f>
        <v>0.1381700682</v>
      </c>
      <c r="T1076" s="177">
        <f>IF($P$902&gt;0,'Assumptions (Solar)'!Z$14*Model!$P$902*('Assumptions (Solar)'!$N$20*'Assumptions (Solar)'!$N$2+'Assumptions (Solar)'!$N$21*'Assumptions (Solar)'!$N$3)/10^9,0)</f>
        <v>0.1381700682</v>
      </c>
      <c r="U1076" s="177">
        <f>IF($P$902&gt;0,'Assumptions (Solar)'!AA$14*Model!$P$902*('Assumptions (Solar)'!$N$20*'Assumptions (Solar)'!$N$2+'Assumptions (Solar)'!$N$21*'Assumptions (Solar)'!$N$3)/10^9,0)</f>
        <v>0.06908503409</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0.240404047</v>
      </c>
      <c r="R1077" s="160">
        <f>IF($Q$902&gt;0,'Assumptions (Solar)'!W$14*Model!$Q$902*('Assumptions (Solar)'!$O$20*'Assumptions (Solar)'!$O$2+'Assumptions (Solar)'!$O$21*'Assumptions (Solar)'!$O$3)/10^9,0)</f>
        <v>0.3846464752</v>
      </c>
      <c r="S1077" s="160">
        <f>IF($Q$902&gt;0,'Assumptions (Solar)'!X$14*Model!$Q$902*('Assumptions (Solar)'!$O$20*'Assumptions (Solar)'!$O$2+'Assumptions (Solar)'!$O$21*'Assumptions (Solar)'!$O$3)/10^9,0)</f>
        <v>0.2307878851</v>
      </c>
      <c r="T1077" s="160">
        <f>IF($Q$902&gt;0,'Assumptions (Solar)'!Y$14*Model!$Q$902*('Assumptions (Solar)'!$O$20*'Assumptions (Solar)'!$O$2+'Assumptions (Solar)'!$O$21*'Assumptions (Solar)'!$O$3)/10^9,0)</f>
        <v>0.1384727311</v>
      </c>
      <c r="U1077" s="160">
        <f>IF($Q$902&gt;0,'Assumptions (Solar)'!Z$14*Model!$Q$902*('Assumptions (Solar)'!$O$20*'Assumptions (Solar)'!$O$2+'Assumptions (Solar)'!$O$21*'Assumptions (Solar)'!$O$3)/10^9,0)</f>
        <v>0.1384727311</v>
      </c>
      <c r="V1077" s="160">
        <f>IF($Q$902&gt;0,'Assumptions (Solar)'!AA$14*Model!$Q$902*('Assumptions (Solar)'!$O$20*'Assumptions (Solar)'!$O$2+'Assumptions (Solar)'!$O$21*'Assumptions (Solar)'!$O$3)/10^9,0)</f>
        <v>0.06923636553</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0.138010295</v>
      </c>
      <c r="S1078" s="177">
        <f>IF($R$902&gt;0,'Assumptions (Solar)'!W$14*Model!$R$902*('Assumptions (Solar)'!$P$20*'Assumptions (Solar)'!$P$2+'Assumptions (Solar)'!$P$21*'Assumptions (Solar)'!$P$3)/10^9,0)</f>
        <v>0.220816472</v>
      </c>
      <c r="T1078" s="177">
        <f>IF($R$902&gt;0,'Assumptions (Solar)'!X$14*Model!$R$902*('Assumptions (Solar)'!$P$20*'Assumptions (Solar)'!$P$2+'Assumptions (Solar)'!$P$21*'Assumptions (Solar)'!$P$3)/10^9,0)</f>
        <v>0.1324898832</v>
      </c>
      <c r="U1078" s="177">
        <f>IF($R$902&gt;0,'Assumptions (Solar)'!Y$14*Model!$R$902*('Assumptions (Solar)'!$P$20*'Assumptions (Solar)'!$P$2+'Assumptions (Solar)'!$P$21*'Assumptions (Solar)'!$P$3)/10^9,0)</f>
        <v>0.07949392992</v>
      </c>
      <c r="V1078" s="177">
        <f>IF($R$902&gt;0,'Assumptions (Solar)'!Z$14*Model!$R$902*('Assumptions (Solar)'!$P$20*'Assumptions (Solar)'!$P$2+'Assumptions (Solar)'!$P$21*'Assumptions (Solar)'!$P$3)/10^9,0)</f>
        <v>0.07949392992</v>
      </c>
      <c r="W1078" s="177">
        <f>IF($R$902&gt;0,'Assumptions (Solar)'!AA$14*Model!$R$902*('Assumptions (Solar)'!$P$20*'Assumptions (Solar)'!$P$2+'Assumptions (Solar)'!$P$21*'Assumptions (Solar)'!$P$3)/10^9,0)</f>
        <v>0.03974696496</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0.3921721225</v>
      </c>
      <c r="T1079" s="160">
        <f>IF($S$902&gt;0,'Assumptions (Solar)'!W$14*Model!$S$902*('Assumptions (Solar)'!$Q$20*'Assumptions (Solar)'!$Q$2+'Assumptions (Solar)'!$Q$21*'Assumptions (Solar)'!$Q$3)/10^9,0)</f>
        <v>0.627475396</v>
      </c>
      <c r="U1079" s="160">
        <f>IF($S$902&gt;0,'Assumptions (Solar)'!X$14*Model!$S$902*('Assumptions (Solar)'!$Q$20*'Assumptions (Solar)'!$Q$2+'Assumptions (Solar)'!$Q$21*'Assumptions (Solar)'!$Q$3)/10^9,0)</f>
        <v>0.3764852376</v>
      </c>
      <c r="V1079" s="160">
        <f>IF($S$902&gt;0,'Assumptions (Solar)'!Y$14*Model!$S$902*('Assumptions (Solar)'!$Q$20*'Assumptions (Solar)'!$Q$2+'Assumptions (Solar)'!$Q$21*'Assumptions (Solar)'!$Q$3)/10^9,0)</f>
        <v>0.2258911426</v>
      </c>
      <c r="W1079" s="160">
        <f>IF($S$902&gt;0,'Assumptions (Solar)'!Z$14*Model!$S$902*('Assumptions (Solar)'!$Q$20*'Assumptions (Solar)'!$Q$2+'Assumptions (Solar)'!$Q$21*'Assumptions (Solar)'!$Q$3)/10^9,0)</f>
        <v>0.2258911426</v>
      </c>
      <c r="X1079" s="160">
        <f>IF($S$902&gt;0,'Assumptions (Solar)'!AA$14*Model!$S$902*('Assumptions (Solar)'!$Q$20*'Assumptions (Solar)'!$Q$2+'Assumptions (Solar)'!$Q$21*'Assumptions (Solar)'!$Q$3)/10^9,0)</f>
        <v>0.1129455713</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0.09278368673</v>
      </c>
      <c r="U1080" s="160">
        <f>IF($T$902&gt;0,'Assumptions (Solar)'!W$14*Model!$T$902*('Assumptions (Solar)'!$R$20*'Assumptions (Solar)'!$R$2+'Assumptions (Solar)'!$R$21*'Assumptions (Solar)'!$R$3)/10^9,0)</f>
        <v>0.1484538988</v>
      </c>
      <c r="V1080" s="160">
        <f>IF($T$902&gt;0,'Assumptions (Solar)'!X$14*Model!$T$902*('Assumptions (Solar)'!$R$20*'Assumptions (Solar)'!$R$2+'Assumptions (Solar)'!$R$21*'Assumptions (Solar)'!$R$3)/10^9,0)</f>
        <v>0.08907233926</v>
      </c>
      <c r="W1080" s="160">
        <f>IF($T$902&gt;0,'Assumptions (Solar)'!Y$14*Model!$T$902*('Assumptions (Solar)'!$R$20*'Assumptions (Solar)'!$R$2+'Assumptions (Solar)'!$R$21*'Assumptions (Solar)'!$R$3)/10^9,0)</f>
        <v>0.05344340356</v>
      </c>
      <c r="X1080" s="160">
        <f>IF($T$902&gt;0,'Assumptions (Solar)'!Z$14*Model!$T$902*('Assumptions (Solar)'!$R$20*'Assumptions (Solar)'!$R$2+'Assumptions (Solar)'!$R$21*'Assumptions (Solar)'!$R$3)/10^9,0)</f>
        <v>0.05344340356</v>
      </c>
      <c r="Y1080" s="160">
        <f>IF($T$902&gt;0,'Assumptions (Solar)'!AA$14*Model!$T$902*('Assumptions (Solar)'!$R$20*'Assumptions (Solar)'!$R$2+'Assumptions (Solar)'!$R$21*'Assumptions (Solar)'!$R$3)/10^9,0)</f>
        <v>0.02672170178</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0.06825466613</v>
      </c>
      <c r="V1081" s="160">
        <f>IF($U$902&gt;0,'Assumptions (Solar)'!W$14*Model!$U$902*('Assumptions (Solar)'!$S$20*'Assumptions (Solar)'!$S$2+'Assumptions (Solar)'!$S$21*'Assumptions (Solar)'!$S$3)/10^9,0)</f>
        <v>0.1092074658</v>
      </c>
      <c r="W1081" s="160">
        <f>IF($U$902&gt;0,'Assumptions (Solar)'!X$14*Model!$U$902*('Assumptions (Solar)'!$S$20*'Assumptions (Solar)'!$S$2+'Assumptions (Solar)'!$S$21*'Assumptions (Solar)'!$S$3)/10^9,0)</f>
        <v>0.06552447949</v>
      </c>
      <c r="X1081" s="160">
        <f>IF($U$902&gt;0,'Assumptions (Solar)'!Y$14*Model!$U$902*('Assumptions (Solar)'!$S$20*'Assumptions (Solar)'!$S$2+'Assumptions (Solar)'!$S$21*'Assumptions (Solar)'!$S$3)/10^9,0)</f>
        <v>0.03931468769</v>
      </c>
      <c r="Y1081" s="160">
        <f>IF($U$902&gt;0,'Assumptions (Solar)'!Z$14*Model!$U$902*('Assumptions (Solar)'!$S$20*'Assumptions (Solar)'!$S$2+'Assumptions (Solar)'!$S$21*'Assumptions (Solar)'!$S$3)/10^9,0)</f>
        <v>0.03931468769</v>
      </c>
      <c r="Z1081" s="160">
        <f>IF($U$902&gt;0,'Assumptions (Solar)'!AA$14*Model!$U$902*('Assumptions (Solar)'!$S$20*'Assumptions (Solar)'!$S$2+'Assumptions (Solar)'!$S$21*'Assumptions (Solar)'!$S$3)/10^9,0)</f>
        <v>0.01965734385</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0.03929428221</v>
      </c>
      <c r="Y1084" s="160">
        <f>IF($X$902&gt;0,'Assumptions (Solar)'!W14*Model!$X$902*('Assumptions (Solar)'!$V$20*'Assumptions (Solar)'!$V$2+'Assumptions (Solar)'!$V$21*'Assumptions (Solar)'!$V$3)/10^9,0)</f>
        <v>0.06287085154</v>
      </c>
      <c r="Z1084" s="160">
        <f>IF($X$902&gt;0,'Assumptions (Solar)'!X14*Model!$X$902*('Assumptions (Solar)'!$V$20*'Assumptions (Solar)'!$V$2+'Assumptions (Solar)'!$V$21*'Assumptions (Solar)'!$V$3)/10^9,0)</f>
        <v>0.03772251092</v>
      </c>
      <c r="AA1084" s="160">
        <f>IF($X$902&gt;0,'Assumptions (Solar)'!Y14*Model!$X$902*('Assumptions (Solar)'!$V$20*'Assumptions (Solar)'!$V$2+'Assumptions (Solar)'!$V$21*'Assumptions (Solar)'!$V$3)/10^9,0)</f>
        <v>0.02263350655</v>
      </c>
      <c r="AB1084" s="160">
        <f>IF($X$902&gt;0,'Assumptions (Solar)'!Z14*Model!$X$902*('Assumptions (Solar)'!$V$20*'Assumptions (Solar)'!$V$2+'Assumptions (Solar)'!$V$21*'Assumptions (Solar)'!$V$3)/10^9,0)</f>
        <v>0.02263350655</v>
      </c>
      <c r="AC1084" s="160">
        <f>IF($X$902&gt;0,'Assumptions (Solar)'!AA14*Model!$X$902*('Assumptions (Solar)'!$V$20*'Assumptions (Solar)'!$V$2+'Assumptions (Solar)'!$V$21*'Assumptions (Solar)'!$V$3)/10^9,0)</f>
        <v>0.01131675328</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0.02745084508</v>
      </c>
      <c r="Z1085" s="160">
        <f>IF($Y$902&gt;0,'Assumptions (Solar)'!W14*Model!$Y$902*('Assumptions (Solar)'!$W$20*'Assumptions (Solar)'!$W$2+'Assumptions (Solar)'!$W$21*'Assumptions (Solar)'!$W$3)/10^9,0)</f>
        <v>0.04392135213</v>
      </c>
      <c r="AA1085" s="160">
        <f>IF($Y$902&gt;0,'Assumptions (Solar)'!X14*Model!$Y$902*('Assumptions (Solar)'!$W$20*'Assumptions (Solar)'!$W$2+'Assumptions (Solar)'!$W$21*'Assumptions (Solar)'!$W$3)/10^9,0)</f>
        <v>0.02635281128</v>
      </c>
      <c r="AB1085" s="160">
        <f>IF($Y$902&gt;0,'Assumptions (Solar)'!Y14*Model!$Y$902*('Assumptions (Solar)'!$W$20*'Assumptions (Solar)'!$W$2+'Assumptions (Solar)'!$W$21*'Assumptions (Solar)'!$W$3)/10^9,0)</f>
        <v>0.01581168677</v>
      </c>
      <c r="AC1085" s="160">
        <f>IF($Y$902&gt;0,'Assumptions (Solar)'!Z14*Model!$Y$902*('Assumptions (Solar)'!$W$20*'Assumptions (Solar)'!$W$2+'Assumptions (Solar)'!$W$21*'Assumptions (Solar)'!$W$3)/10^9,0)</f>
        <v>0.01581168677</v>
      </c>
      <c r="AD1085" s="160">
        <f>IF($Y$902&gt;0,'Assumptions (Solar)'!AA14*Model!$Y$902*('Assumptions (Solar)'!$W$20*'Assumptions (Solar)'!$W$2+'Assumptions (Solar)'!$W$21*'Assumptions (Solar)'!$W$3)/10^9,0)</f>
        <v>0.007905843384</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0.0268686472</v>
      </c>
      <c r="AA1086" s="160">
        <f>IF($Z$902&gt;0,'Assumptions (Solar)'!W14*Model!$Z$902*('Assumptions (Solar)'!$X$20*'Assumptions (Solar)'!$X$2+'Assumptions (Solar)'!$X$21*'Assumptions (Solar)'!$X$3)/10^9,0)</f>
        <v>0.04298983552</v>
      </c>
      <c r="AB1086" s="160">
        <f>IF($Z$902&gt;0,'Assumptions (Solar)'!X14*Model!$Z$902*('Assumptions (Solar)'!$X$20*'Assumptions (Solar)'!$X$2+'Assumptions (Solar)'!$X$21*'Assumptions (Solar)'!$X$3)/10^9,0)</f>
        <v>0.02579390131</v>
      </c>
      <c r="AC1086" s="160">
        <f>IF($Z$902&gt;0,'Assumptions (Solar)'!Y14*Model!$Z$902*('Assumptions (Solar)'!$X$20*'Assumptions (Solar)'!$X$2+'Assumptions (Solar)'!$X$21*'Assumptions (Solar)'!$X$3)/10^9,0)</f>
        <v>0.01547634079</v>
      </c>
      <c r="AD1086" s="160">
        <f>IF($Z$902&gt;0,'Assumptions (Solar)'!Z14*Model!$Z$902*('Assumptions (Solar)'!$X$20*'Assumptions (Solar)'!$X$2+'Assumptions (Solar)'!$X$21*'Assumptions (Solar)'!$X$3)/10^9,0)</f>
        <v>0.01547634079</v>
      </c>
      <c r="AE1086" s="160">
        <f>IF($Z$902&gt;0,'Assumptions (Solar)'!AA14*Model!$Z$902*('Assumptions (Solar)'!$X$20*'Assumptions (Solar)'!$X$2+'Assumptions (Solar)'!$X$21*'Assumptions (Solar)'!$X$3)/10^9,0)</f>
        <v>0.007738170394</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0.02625328536</v>
      </c>
      <c r="AB1087" s="160">
        <f>IF($AA$902&gt;0,'Assumptions (Solar)'!W14*Model!$AA$902*('Assumptions (Solar)'!$Y$20*'Assumptions (Solar)'!$Y$2+'Assumptions (Solar)'!$Y$21*'Assumptions (Solar)'!$Y$3)/10^9,0)</f>
        <v>0.04200525658</v>
      </c>
      <c r="AC1087" s="160">
        <f>IF($AA$902&gt;0,'Assumptions (Solar)'!X14*Model!$AA$902*('Assumptions (Solar)'!$Y$20*'Assumptions (Solar)'!$Y$2+'Assumptions (Solar)'!$Y$21*'Assumptions (Solar)'!$Y$3)/10^9,0)</f>
        <v>0.02520315395</v>
      </c>
      <c r="AD1087" s="160">
        <f>IF($AA$902&gt;0,'Assumptions (Solar)'!Y14*Model!$AA$902*('Assumptions (Solar)'!$Y$20*'Assumptions (Solar)'!$Y$2+'Assumptions (Solar)'!$Y$21*'Assumptions (Solar)'!$Y$3)/10^9,0)</f>
        <v>0.01512189237</v>
      </c>
      <c r="AE1087" s="160">
        <f>IF($AA$902&gt;0,'Assumptions (Solar)'!Z14*Model!$AA$902*('Assumptions (Solar)'!$Y$20*'Assumptions (Solar)'!$Y$2+'Assumptions (Solar)'!$Y$21*'Assumptions (Solar)'!$Y$3)/10^9,0)</f>
        <v>0.01512189237</v>
      </c>
      <c r="AF1087" s="160">
        <f>IF($AA$902&gt;0,'Assumptions (Solar)'!AA14*Model!$AA$902*('Assumptions (Solar)'!$Y$20*'Assumptions (Solar)'!$Y$2+'Assumptions (Solar)'!$Y$21*'Assumptions (Solar)'!$Y$3)/10^9,0)</f>
        <v>0.007560946184</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0.02562602894</v>
      </c>
      <c r="AC1088" s="160">
        <f>IF($AB$902&gt;0,'Assumptions (Solar)'!W14*Model!$AB$902*('Assumptions (Solar)'!$Z$20*'Assumptions (Solar)'!$Z$2+'Assumptions (Solar)'!$Z$21*'Assumptions (Solar)'!$Z$3)/10^9,0)</f>
        <v>0.0410016463</v>
      </c>
      <c r="AD1088" s="160">
        <f>IF($AB$902&gt;0,'Assumptions (Solar)'!X14*Model!$AB$902*('Assumptions (Solar)'!$Z$20*'Assumptions (Solar)'!$Z$2+'Assumptions (Solar)'!$Z$21*'Assumptions (Solar)'!$Z$3)/10^9,0)</f>
        <v>0.02460098778</v>
      </c>
      <c r="AE1088" s="160">
        <f>IF($AB$902&gt;0,'Assumptions (Solar)'!Y14*Model!$AB$902*('Assumptions (Solar)'!$Z$20*'Assumptions (Solar)'!$Z$2+'Assumptions (Solar)'!$Z$21*'Assumptions (Solar)'!$Z$3)/10^9,0)</f>
        <v>0.01476059267</v>
      </c>
      <c r="AF1088" s="160">
        <f>IF($AB$902&gt;0,'Assumptions (Solar)'!Z14*Model!$AB$902*('Assumptions (Solar)'!$Z$20*'Assumptions (Solar)'!$Z$2+'Assumptions (Solar)'!$Z$21*'Assumptions (Solar)'!$Z$3)/10^9,0)</f>
        <v>0.01476059267</v>
      </c>
      <c r="AG1088" s="160">
        <f>IF($AB$902&gt;0,'Assumptions (Solar)'!AA14*Model!$AB$902*('Assumptions (Solar)'!$Z$20*'Assumptions (Solar)'!$Z$2+'Assumptions (Solar)'!$Z$21*'Assumptions (Solar)'!$Z$3)/10^9,0)</f>
        <v>0.007380296334</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0.0249415286</v>
      </c>
      <c r="AD1089" s="160">
        <f>IF($AC$902&gt;0,'Assumptions (Solar)'!W14*Model!$AC$902*('Assumptions (Solar)'!$AA$20*'Assumptions (Solar)'!$AA$2+'Assumptions (Solar)'!$AA$21*'Assumptions (Solar)'!$AA$3)/10^9,0)</f>
        <v>0.03990644576</v>
      </c>
      <c r="AE1089" s="160">
        <f>IF($AC$902&gt;0,'Assumptions (Solar)'!X14*Model!$AC$902*('Assumptions (Solar)'!$AA$20*'Assumptions (Solar)'!$AA$2+'Assumptions (Solar)'!$AA$21*'Assumptions (Solar)'!$AA$3)/10^9,0)</f>
        <v>0.02394386746</v>
      </c>
      <c r="AF1089" s="160">
        <f>IF($AC$902&gt;0,'Assumptions (Solar)'!Y14*Model!$AC$902*('Assumptions (Solar)'!$AA$20*'Assumptions (Solar)'!$AA$2+'Assumptions (Solar)'!$AA$21*'Assumptions (Solar)'!$AA$3)/10^9,0)</f>
        <v>0.01436632047</v>
      </c>
      <c r="AG1089" s="160">
        <f>IF($AC$902&gt;0,'Assumptions (Solar)'!Z14*Model!$AC$902*('Assumptions (Solar)'!$AA$20*'Assumptions (Solar)'!$AA$2+'Assumptions (Solar)'!$AA$21*'Assumptions (Solar)'!$AA$3)/10^9,0)</f>
        <v>0.01436632047</v>
      </c>
      <c r="AH1089" s="160">
        <f>IF($AC$902&gt;0,'Assumptions (Solar)'!AA14*Model!$AC$902*('Assumptions (Solar)'!$AA$20*'Assumptions (Solar)'!$AA$2+'Assumptions (Solar)'!$AA$21*'Assumptions (Solar)'!$AA$3)/10^9,0)</f>
        <v>0.007183160237</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0.02517009423</v>
      </c>
      <c r="AE1090" s="160">
        <f>IF($AD$902&gt;0,'Assumptions (Solar)'!W14*Model!$AD$902*('Assumptions (Solar)'!$AB$20*'Assumptions (Solar)'!$AB$2+'Assumptions (Solar)'!$AB$21*'Assumptions (Solar)'!$AB$3)/10^9,0)</f>
        <v>0.04027215078</v>
      </c>
      <c r="AF1090" s="160">
        <f>IF($AD$902&gt;0,'Assumptions (Solar)'!X14*Model!$AD$902*('Assumptions (Solar)'!$AB$20*'Assumptions (Solar)'!$AB$2+'Assumptions (Solar)'!$AB$21*'Assumptions (Solar)'!$AB$3)/10^9,0)</f>
        <v>0.02416329047</v>
      </c>
      <c r="AG1090" s="160">
        <f>IF($AD$902&gt;0,'Assumptions (Solar)'!Y14*Model!$AD$902*('Assumptions (Solar)'!$AB$20*'Assumptions (Solar)'!$AB$2+'Assumptions (Solar)'!$AB$21*'Assumptions (Solar)'!$AB$3)/10^9,0)</f>
        <v>0.01449797428</v>
      </c>
      <c r="AH1090" s="160">
        <f>IF($AD$902&gt;0,'Assumptions (Solar)'!Z14*Model!$AD$902*('Assumptions (Solar)'!$AB$20*'Assumptions (Solar)'!$AB$2+'Assumptions (Solar)'!$AB$21*'Assumptions (Solar)'!$AB$3)/10^9,0)</f>
        <v>0.01449797428</v>
      </c>
      <c r="AI1090" s="160">
        <f>IF($AD$902&gt;0,'Assumptions (Solar)'!AA14*Model!$AD$902*('Assumptions (Solar)'!$AB$20*'Assumptions (Solar)'!$AB$2+'Assumptions (Solar)'!$AB$21*'Assumptions (Solar)'!$AB$3)/10^9,0)</f>
        <v>0.00724898714</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0.02398142789</v>
      </c>
      <c r="AF1091" s="160">
        <f>IF($AE$902&gt;0,'Assumptions (Solar)'!W14*Model!$AE$902*('Assumptions (Solar)'!$AC$20*'Assumptions (Solar)'!$AC$2+'Assumptions (Solar)'!$AC$21*'Assumptions (Solar)'!$AC$3)/10^9,0)</f>
        <v>0.03837028462</v>
      </c>
      <c r="AG1091" s="160">
        <f>IF($AE$902&gt;0,'Assumptions (Solar)'!X14*Model!$AE$902*('Assumptions (Solar)'!$AC$20*'Assumptions (Solar)'!$AC$2+'Assumptions (Solar)'!$AC$21*'Assumptions (Solar)'!$AC$3)/10^9,0)</f>
        <v>0.02302217077</v>
      </c>
      <c r="AH1091" s="160">
        <f>IF($AE$902&gt;0,'Assumptions (Solar)'!Y14*Model!$AE$902*('Assumptions (Solar)'!$AC$20*'Assumptions (Solar)'!$AC$2+'Assumptions (Solar)'!$AC$21*'Assumptions (Solar)'!$AC$3)/10^9,0)</f>
        <v>0.01381330246</v>
      </c>
      <c r="AI1091" s="160">
        <f>IF($AE$902&gt;0,'Assumptions (Solar)'!Z14*Model!$AE$902*('Assumptions (Solar)'!$AC$20*'Assumptions (Solar)'!$AC$2+'Assumptions (Solar)'!$AC$21*'Assumptions (Solar)'!$AC$3)/10^9,0)</f>
        <v>0.01381330246</v>
      </c>
      <c r="AJ1091" s="160">
        <f>IF($AE$902&gt;0,'Assumptions (Solar)'!AA14*Model!$AE$902*('Assumptions (Solar)'!$AC$20*'Assumptions (Solar)'!$AC$2+'Assumptions (Solar)'!$AC$21*'Assumptions (Solar)'!$AC$3)/10^9,0)</f>
        <v>0.006906651232</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0.0227115252</v>
      </c>
      <c r="AG1092" s="160">
        <f>IF($AF$902&gt;0,'Assumptions (Solar)'!W14*Model!$AF$902*('Assumptions (Solar)'!$AD$20*'Assumptions (Solar)'!$AD$2+'Assumptions (Solar)'!$AD$21*'Assumptions (Solar)'!$AD$3)/10^9,0)</f>
        <v>0.03633844031</v>
      </c>
      <c r="AH1092" s="160">
        <f>IF($AF$902&gt;0,'Assumptions (Solar)'!X14*Model!$AF$902*('Assumptions (Solar)'!$AD$20*'Assumptions (Solar)'!$AD$2+'Assumptions (Solar)'!$AD$21*'Assumptions (Solar)'!$AD$3)/10^9,0)</f>
        <v>0.02180306419</v>
      </c>
      <c r="AI1092" s="160">
        <f>IF($AF$902&gt;0,'Assumptions (Solar)'!Y14*Model!$AF$902*('Assumptions (Solar)'!$AD$20*'Assumptions (Solar)'!$AD$2+'Assumptions (Solar)'!$AD$21*'Assumptions (Solar)'!$AD$3)/10^9,0)</f>
        <v>0.01308183851</v>
      </c>
      <c r="AJ1092" s="160">
        <f>IF($AF$902&gt;0,'Assumptions (Solar)'!Z14*Model!$AF$902*('Assumptions (Solar)'!$AD$20*'Assumptions (Solar)'!$AD$2+'Assumptions (Solar)'!$AD$21*'Assumptions (Solar)'!$AD$3)/10^9,0)</f>
        <v>0.01308183851</v>
      </c>
      <c r="AK1092" s="160">
        <f>IF($AF$902&gt;0,'Assumptions (Solar)'!AA14*Model!$AF$902*('Assumptions (Solar)'!$AD$20*'Assumptions (Solar)'!$AD$2+'Assumptions (Solar)'!$AD$21*'Assumptions (Solar)'!$AD$3)/10^9,0)</f>
        <v>0.006540919257</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0.02185174512</v>
      </c>
      <c r="AH1093" s="160">
        <f>IF($AG$902&gt;0,'Assumptions (Solar)'!W14*Model!$AG$902*('Assumptions (Solar)'!$AE$20*'Assumptions (Solar)'!$AE$2+'Assumptions (Solar)'!$AE$21*'Assumptions (Solar)'!$AE$3)/10^9,0)</f>
        <v>0.03496279219</v>
      </c>
      <c r="AI1093" s="160">
        <f>IF($AG$902&gt;0,'Assumptions (Solar)'!X14*Model!$AG$902*('Assumptions (Solar)'!$AE$20*'Assumptions (Solar)'!$AE$2+'Assumptions (Solar)'!$AE$21*'Assumptions (Solar)'!$AE$3)/10^9,0)</f>
        <v>0.02097767531</v>
      </c>
      <c r="AJ1093" s="160">
        <f>IF($AG$902&gt;0,'Assumptions (Solar)'!Y14*Model!$AG$902*('Assumptions (Solar)'!$AE$20*'Assumptions (Solar)'!$AE$2+'Assumptions (Solar)'!$AE$21*'Assumptions (Solar)'!$AE$3)/10^9,0)</f>
        <v>0.01258660519</v>
      </c>
      <c r="AK1093" s="160">
        <f>IF($AG$902&gt;0,'Assumptions (Solar)'!Z14*Model!$AG$902*('Assumptions (Solar)'!$AE$20*'Assumptions (Solar)'!$AE$2+'Assumptions (Solar)'!$AE$21*'Assumptions (Solar)'!$AE$3)/10^9,0)</f>
        <v>0.01258660519</v>
      </c>
      <c r="AL1093" s="160">
        <f>IF($AG$902&gt;0,'Assumptions (Solar)'!AA14*Model!$AG$902*('Assumptions (Solar)'!$AE$20*'Assumptions (Solar)'!$AE$2+'Assumptions (Solar)'!$AE$21*'Assumptions (Solar)'!$AE$3)/10^9,0)</f>
        <v>0.006293302594</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0.02097347975</v>
      </c>
      <c r="AI1094" s="160">
        <f>IF($AH$902&gt;0,'Assumptions (Solar)'!W14*Model!$AH$902*('Assumptions (Solar)'!$AF$20*'Assumptions (Solar)'!$AF$2+'Assumptions (Solar)'!$AF$21*'Assumptions (Solar)'!$AF$3)/10^9,0)</f>
        <v>0.0335575676</v>
      </c>
      <c r="AJ1094" s="160">
        <f>IF($AH$902&gt;0,'Assumptions (Solar)'!X14*Model!$AH$902*('Assumptions (Solar)'!$AF$20*'Assumptions (Solar)'!$AF$2+'Assumptions (Solar)'!$AF$21*'Assumptions (Solar)'!$AF$3)/10^9,0)</f>
        <v>0.02013454056</v>
      </c>
      <c r="AK1094" s="160">
        <f>IF($AH$902&gt;0,'Assumptions (Solar)'!Y14*Model!$AH$902*('Assumptions (Solar)'!$AF$20*'Assumptions (Solar)'!$AF$2+'Assumptions (Solar)'!$AF$21*'Assumptions (Solar)'!$AF$3)/10^9,0)</f>
        <v>0.01208072434</v>
      </c>
      <c r="AL1094" s="160">
        <f>IF($AH$902&gt;0,'Assumptions (Solar)'!Z14*Model!$AH$902*('Assumptions (Solar)'!$AF$20*'Assumptions (Solar)'!$AF$2+'Assumptions (Solar)'!$AF$21*'Assumptions (Solar)'!$AF$3)/10^9,0)</f>
        <v>0.01208072434</v>
      </c>
      <c r="AM1094" s="160">
        <f>IF($AH$902&gt;0,'Assumptions (Solar)'!AA14*Model!$AH$902*('Assumptions (Solar)'!$AF$20*'Assumptions (Solar)'!$AF$2+'Assumptions (Solar)'!$AF$21*'Assumptions (Solar)'!$AF$3)/10^9,0)</f>
        <v>0.006040362168</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0.0212036095</v>
      </c>
      <c r="AJ1095" s="177">
        <f>IF($AI$902&gt;0,'Assumptions (Solar)'!W14*Model!$AI$902*('Assumptions (Solar)'!$AG$20*'Assumptions (Solar)'!$AG$2+'Assumptions (Solar)'!$AG$21*'Assumptions (Solar)'!$AG$3)/10^9,0)</f>
        <v>0.0339257752</v>
      </c>
      <c r="AK1095" s="177">
        <f>IF($AI$902&gt;0,'Assumptions (Solar)'!X14*Model!$AI$902*('Assumptions (Solar)'!$AG$20*'Assumptions (Solar)'!$AG$2+'Assumptions (Solar)'!$AG$21*'Assumptions (Solar)'!$AG$3)/10^9,0)</f>
        <v>0.02035546512</v>
      </c>
      <c r="AL1095" s="177">
        <f>IF($AI$902&gt;0,'Assumptions (Solar)'!Y14*Model!$AI$902*('Assumptions (Solar)'!$AG$20*'Assumptions (Solar)'!$AG$2+'Assumptions (Solar)'!$AG$21*'Assumptions (Solar)'!$AG$3)/10^9,0)</f>
        <v>0.01221327907</v>
      </c>
      <c r="AM1095" s="177">
        <f>IF($AI$902&gt;0,'Assumptions (Solar)'!Z14*Model!$AI$902*('Assumptions (Solar)'!$AG$20*'Assumptions (Solar)'!$AG$2+'Assumptions (Solar)'!$AG$21*'Assumptions (Solar)'!$AG$3)/10^9,0)</f>
        <v>0.01221327907</v>
      </c>
      <c r="AN1095" s="177">
        <f>IF($AI$902&gt;0,'Assumptions (Solar)'!AA14*Model!$AI$902*('Assumptions (Solar)'!$AG$20*'Assumptions (Solar)'!$AG$2+'Assumptions (Solar)'!$AG$21*'Assumptions (Solar)'!$AG$3)/10^9,0)</f>
        <v>0.006106639537</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0.02143473594</v>
      </c>
      <c r="AK1096" s="177">
        <f>IF($AJ$902&gt;0,'Assumptions (Solar)'!W14*Model!$AJ$902*('Assumptions (Solar)'!$AH$20*'Assumptions (Solar)'!$AH$2+'Assumptions (Solar)'!$AH$21*'Assumptions (Solar)'!$AH$3)/10^9,0)</f>
        <v>0.0342955775</v>
      </c>
      <c r="AL1096" s="177">
        <f>IF($AJ$902&gt;0,'Assumptions (Solar)'!X14*Model!$AJ$902*('Assumptions (Solar)'!$AH$20*'Assumptions (Solar)'!$AH$2+'Assumptions (Solar)'!$AH$21*'Assumptions (Solar)'!$AH$3)/10^9,0)</f>
        <v>0.0205773465</v>
      </c>
      <c r="AM1096" s="177">
        <f>IF($AJ$902&gt;0,'Assumptions (Solar)'!Y14*Model!$AJ$902*('Assumptions (Solar)'!$AH$20*'Assumptions (Solar)'!$AH$2+'Assumptions (Solar)'!$AH$21*'Assumptions (Solar)'!$AH$3)/10^9,0)</f>
        <v>0.0123464079</v>
      </c>
      <c r="AN1096" s="177">
        <f>IF($AJ$902&gt;0,'Assumptions (Solar)'!Z14*Model!$AJ$902*('Assumptions (Solar)'!$AH$20*'Assumptions (Solar)'!$AH$2+'Assumptions (Solar)'!$AH$21*'Assumptions (Solar)'!$AH$3)/10^9,0)</f>
        <v>0.0123464079</v>
      </c>
      <c r="AO1096" s="177">
        <f>IF($AJ$902&gt;0,'Assumptions (Solar)'!AA14*Model!$AJ$902*('Assumptions (Solar)'!$AH$20*'Assumptions (Solar)'!$AH$2+'Assumptions (Solar)'!$AH$21*'Assumptions (Solar)'!$AH$3)/10^9,0)</f>
        <v>0.00617320395</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0.02177074362</v>
      </c>
      <c r="AL1097" s="160">
        <f>IF($AK$902&gt;0,'Assumptions (Solar)'!W14*Model!$AK$902*('Assumptions (Solar)'!$AI$20*'Assumptions (Solar)'!$AI$2+'Assumptions (Solar)'!$AI$21*'Assumptions (Solar)'!$AI$3)/10^9,0)</f>
        <v>0.0348331898</v>
      </c>
      <c r="AM1097" s="160">
        <f>IF($AK$902&gt;0,'Assumptions (Solar)'!X14*Model!$AK$902*('Assumptions (Solar)'!$AI$20*'Assumptions (Solar)'!$AI$2+'Assumptions (Solar)'!$AI$21*'Assumptions (Solar)'!$AI$3)/10^9,0)</f>
        <v>0.02089991388</v>
      </c>
      <c r="AN1097" s="160">
        <f>IF($AK$902&gt;0,'Assumptions (Solar)'!Y14*Model!$AK$902*('Assumptions (Solar)'!$AI$20*'Assumptions (Solar)'!$AI$2+'Assumptions (Solar)'!$AI$21*'Assumptions (Solar)'!$AI$3)/10^9,0)</f>
        <v>0.01253994833</v>
      </c>
      <c r="AO1097" s="160">
        <f>IF($AK$902&gt;0,'Assumptions (Solar)'!Z14*Model!$AK$902*('Assumptions (Solar)'!$AI$20*'Assumptions (Solar)'!$AI$2+'Assumptions (Solar)'!$AI$21*'Assumptions (Solar)'!$AI$3)/10^9,0)</f>
        <v>0.01253994833</v>
      </c>
      <c r="AP1097" s="160">
        <f>IF($AK$902&gt;0,'Assumptions (Solar)'!AA14*Model!$AK$902*('Assumptions (Solar)'!$AI$20*'Assumptions (Solar)'!$AI$2+'Assumptions (Solar)'!$AI$21*'Assumptions (Solar)'!$AI$3)/10^9,0)</f>
        <v>0.006269974164</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0.02275214676</v>
      </c>
      <c r="AM1098" s="177">
        <f>IF($AL$902&gt;0,'Assumptions (Solar)'!W14*Model!$AL$902*('Assumptions (Solar)'!$AJ$20*'Assumptions (Solar)'!$AJ$2+'Assumptions (Solar)'!$AJ$21*'Assumptions (Solar)'!$AJ$3)/10^9,0)</f>
        <v>0.03640343481</v>
      </c>
      <c r="AN1098" s="177">
        <f>IF($AL$902&gt;0,'Assumptions (Solar)'!X14*Model!$AL$902*('Assumptions (Solar)'!$AJ$20*'Assumptions (Solar)'!$AJ$2+'Assumptions (Solar)'!$AJ$21*'Assumptions (Solar)'!$AJ$3)/10^9,0)</f>
        <v>0.02184206089</v>
      </c>
      <c r="AO1098" s="177">
        <f>IF($AL$902&gt;0,'Assumptions (Solar)'!Y14*Model!$AL$902*('Assumptions (Solar)'!$AJ$20*'Assumptions (Solar)'!$AJ$2+'Assumptions (Solar)'!$AJ$21*'Assumptions (Solar)'!$AJ$3)/10^9,0)</f>
        <v>0.01310523653</v>
      </c>
      <c r="AP1098" s="177">
        <f>IF($AL$902&gt;0,'Assumptions (Solar)'!Z14*Model!$AL$902*('Assumptions (Solar)'!$AJ$20*'Assumptions (Solar)'!$AJ$2+'Assumptions (Solar)'!$AJ$21*'Assumptions (Solar)'!$AJ$3)/10^9,0)</f>
        <v>0.01310523653</v>
      </c>
      <c r="AQ1098" s="177">
        <f>IF($AL$902&gt;0,'Assumptions (Solar)'!AA14*Model!$AL$902*('Assumptions (Solar)'!$AJ$20*'Assumptions (Solar)'!$AJ$2+'Assumptions (Solar)'!$AJ$21*'Assumptions (Solar)'!$AJ$3)/10^9,0)</f>
        <v>0.006552618266</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0.03046745338</v>
      </c>
      <c r="AN1099" s="160">
        <f>IF($AM$902&gt;0,'Assumptions (Solar)'!W14*Model!$AM$902*('Assumptions (Solar)'!$AK$20*'Assumptions (Solar)'!$AK$2+'Assumptions (Solar)'!$AK$21*'Assumptions (Solar)'!$AK$3)/10^9,0)</f>
        <v>0.0487479254</v>
      </c>
      <c r="AO1099" s="160">
        <f>IF($AM$902&gt;0,'Assumptions (Solar)'!X14*Model!$AM$902*('Assumptions (Solar)'!$AK$20*'Assumptions (Solar)'!$AK$2+'Assumptions (Solar)'!$AK$21*'Assumptions (Solar)'!$AK$3)/10^9,0)</f>
        <v>0.02924875524</v>
      </c>
      <c r="AP1099" s="160">
        <f>IF($AM$902&gt;0,'Assumptions (Solar)'!Y14*Model!$AM$902*('Assumptions (Solar)'!$AK$20*'Assumptions (Solar)'!$AK$2+'Assumptions (Solar)'!$AK$21*'Assumptions (Solar)'!$AK$3)/10^9,0)</f>
        <v>0.01754925314</v>
      </c>
      <c r="AQ1099" s="160">
        <f>IF($AM$902&gt;0,'Assumptions (Solar)'!Z14*Model!$AM$902*('Assumptions (Solar)'!$AK$20*'Assumptions (Solar)'!$AK$2+'Assumptions (Solar)'!$AK$21*'Assumptions (Solar)'!$AK$3)/10^9,0)</f>
        <v>0.01754925314</v>
      </c>
      <c r="AR1099" s="160">
        <f>IF($AM$902&gt;0,'Assumptions (Solar)'!AA14*Model!$AM$902*('Assumptions (Solar)'!$AK$20*'Assumptions (Solar)'!$AK$2+'Assumptions (Solar)'!$AK$21*'Assumptions (Solar)'!$AK$3)/10^9,0)</f>
        <v>0.008774626572</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0.07761976174</v>
      </c>
      <c r="AO1100" s="160">
        <f>IF($AN$902&gt;0,'Assumptions (Solar)'!W14*Model!$AN$902*('Assumptions (Solar)'!$AL$20*'Assumptions (Solar)'!$AL$2+'Assumptions (Solar)'!$AL$21*'Assumptions (Solar)'!$AL$3)/10^9,0)</f>
        <v>0.1241916188</v>
      </c>
      <c r="AP1100" s="160">
        <f>IF($AN$902&gt;0,'Assumptions (Solar)'!X14*Model!$AN$902*('Assumptions (Solar)'!$AL$20*'Assumptions (Solar)'!$AL$2+'Assumptions (Solar)'!$AL$21*'Assumptions (Solar)'!$AL$3)/10^9,0)</f>
        <v>0.07451497127</v>
      </c>
      <c r="AQ1100" s="160">
        <f>IF($AN$902&gt;0,'Assumptions (Solar)'!Y14*Model!$AN$902*('Assumptions (Solar)'!$AL$20*'Assumptions (Solar)'!$AL$2+'Assumptions (Solar)'!$AL$21*'Assumptions (Solar)'!$AL$3)/10^9,0)</f>
        <v>0.04470898276</v>
      </c>
      <c r="AR1100" s="160">
        <f>IF($AN$902&gt;0,'Assumptions (Solar)'!Z14*Model!$AN$902*('Assumptions (Solar)'!$AL$20*'Assumptions (Solar)'!$AL$2+'Assumptions (Solar)'!$AL$21*'Assumptions (Solar)'!$AL$3)/10^9,0)</f>
        <v>0.04470898276</v>
      </c>
      <c r="AS1100" s="160">
        <f>IF($AN$902&gt;0,'Assumptions (Solar)'!AA14*Model!$AN$902*('Assumptions (Solar)'!$AL$20*'Assumptions (Solar)'!$AL$2+'Assumptions (Solar)'!$AL$21*'Assumptions (Solar)'!$AL$3)/10^9,0)</f>
        <v>0.02235449138</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0.1393354128</v>
      </c>
      <c r="AP1101" s="160">
        <f>IF($AO$902&gt;0,'Assumptions (Solar)'!W14*Model!$AO$902*('Assumptions (Solar)'!$AM$20*'Assumptions (Solar)'!$AM$2+'Assumptions (Solar)'!$AM$21*'Assumptions (Solar)'!$AM$3)/10^9,0)</f>
        <v>0.2229366605</v>
      </c>
      <c r="AQ1101" s="160">
        <f>IF($AO$902&gt;0,'Assumptions (Solar)'!X14*Model!$AO$902*('Assumptions (Solar)'!$AM$20*'Assumptions (Solar)'!$AM$2+'Assumptions (Solar)'!$AM$21*'Assumptions (Solar)'!$AM$3)/10^9,0)</f>
        <v>0.1337619963</v>
      </c>
      <c r="AR1101" s="160">
        <f>IF($AO$902&gt;0,'Assumptions (Solar)'!Y14*Model!$AO$902*('Assumptions (Solar)'!$AM$20*'Assumptions (Solar)'!$AM$2+'Assumptions (Solar)'!$AM$21*'Assumptions (Solar)'!$AM$3)/10^9,0)</f>
        <v>0.08025719777</v>
      </c>
      <c r="AS1101" s="160">
        <f>IF($AO$902&gt;0,'Assumptions (Solar)'!Z14*Model!$AO$902*('Assumptions (Solar)'!$AM$20*'Assumptions (Solar)'!$AM$2+'Assumptions (Solar)'!$AM$21*'Assumptions (Solar)'!$AM$3)/10^9,0)</f>
        <v>0.08025719777</v>
      </c>
      <c r="AT1101" s="160">
        <f>IF($AO$902&gt;0,'Assumptions (Solar)'!AA14*Model!$AO$902*('Assumptions (Solar)'!$AM$20*'Assumptions (Solar)'!$AM$2+'Assumptions (Solar)'!$AM$21*'Assumptions (Solar)'!$AM$3)/10^9,0)</f>
        <v>0.04012859889</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0.08578226817</v>
      </c>
      <c r="AQ1102" s="160">
        <f>IF($AP$902&gt;0,'Assumptions (Solar)'!W14*Model!$AP$902*('Assumptions (Solar)'!$AN$20*'Assumptions (Solar)'!$AN$2+'Assumptions (Solar)'!$AN$21*'Assumptions (Solar)'!$AN$3)/10^9,0)</f>
        <v>0.1372516291</v>
      </c>
      <c r="AR1102" s="160">
        <f>IF($AP$902&gt;0,'Assumptions (Solar)'!X14*Model!$AP$902*('Assumptions (Solar)'!$AN$20*'Assumptions (Solar)'!$AN$2+'Assumptions (Solar)'!$AN$21*'Assumptions (Solar)'!$AN$3)/10^9,0)</f>
        <v>0.08235097744</v>
      </c>
      <c r="AS1102" s="160">
        <f>IF($AP$902&gt;0,'Assumptions (Solar)'!Y14*Model!$AP$902*('Assumptions (Solar)'!$AN$20*'Assumptions (Solar)'!$AN$2+'Assumptions (Solar)'!$AN$21*'Assumptions (Solar)'!$AN$3)/10^9,0)</f>
        <v>0.04941058647</v>
      </c>
      <c r="AT1102" s="160">
        <f>IF($AP$902&gt;0,'Assumptions (Solar)'!Z14*Model!$AP$902*('Assumptions (Solar)'!$AN$20*'Assumptions (Solar)'!$AN$2+'Assumptions (Solar)'!$AN$21*'Assumptions (Solar)'!$AN$3)/10^9,0)</f>
        <v>0.04941058647</v>
      </c>
      <c r="AU1102" s="160">
        <f>IF($AP$902&gt;0,'Assumptions (Solar)'!AA14*Model!$AP$902*('Assumptions (Solar)'!$AN$20*'Assumptions (Solar)'!$AN$2+'Assumptions (Solar)'!$AN$21*'Assumptions (Solar)'!$AN$3)/10^9,0)</f>
        <v>0.02470529323</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0.08853952303</v>
      </c>
      <c r="AR1103" s="160">
        <f>IF($AQ$902&gt;0,'Assumptions (Solar)'!W14*Model!$AQ$902*('Assumptions (Solar)'!$AO$20*'Assumptions (Solar)'!$AO$2+'Assumptions (Solar)'!$AO$21*'Assumptions (Solar)'!$AO$3)/10^9,0)</f>
        <v>0.1416632368</v>
      </c>
      <c r="AS1103" s="160">
        <f>IF($AQ$902&gt;0,'Assumptions (Solar)'!X14*Model!$AQ$902*('Assumptions (Solar)'!$AO$20*'Assumptions (Solar)'!$AO$2+'Assumptions (Solar)'!$AO$21*'Assumptions (Solar)'!$AO$3)/10^9,0)</f>
        <v>0.08499794211</v>
      </c>
      <c r="AT1103" s="160">
        <f>IF($AQ$902&gt;0,'Assumptions (Solar)'!Y14*Model!$AQ$902*('Assumptions (Solar)'!$AO$20*'Assumptions (Solar)'!$AO$2+'Assumptions (Solar)'!$AO$21*'Assumptions (Solar)'!$AO$3)/10^9,0)</f>
        <v>0.05099876526</v>
      </c>
      <c r="AU1103" s="160">
        <f>IF($AQ$902&gt;0,'Assumptions (Solar)'!Z14*Model!$AQ$902*('Assumptions (Solar)'!$AO$20*'Assumptions (Solar)'!$AO$2+'Assumptions (Solar)'!$AO$21*'Assumptions (Solar)'!$AO$3)/10^9,0)</f>
        <v>0.05099876526</v>
      </c>
      <c r="AV1103" s="160">
        <f>IF($AQ$902&gt;0,'Assumptions (Solar)'!AA14*Model!$AQ$902*('Assumptions (Solar)'!$AO$20*'Assumptions (Solar)'!$AO$2+'Assumptions (Solar)'!$AO$21*'Assumptions (Solar)'!$AO$3)/10^9,0)</f>
        <v>0.02549938263</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0.06328898121</v>
      </c>
      <c r="AS1104" s="160">
        <f>IF($AR$902&gt;0,'Assumptions (Solar)'!W14*Model!$AR$902*('Assumptions (Solar)'!$AP$20*'Assumptions (Solar)'!$AP$2+'Assumptions (Solar)'!$AP$21*'Assumptions (Solar)'!$AP$3)/10^9,0)</f>
        <v>0.1012623699</v>
      </c>
      <c r="AT1104" s="160">
        <f>IF($AR$902&gt;0,'Assumptions (Solar)'!X14*Model!$AR$902*('Assumptions (Solar)'!$AP$20*'Assumptions (Solar)'!$AP$2+'Assumptions (Solar)'!$AP$21*'Assumptions (Solar)'!$AP$3)/10^9,0)</f>
        <v>0.06075742196</v>
      </c>
      <c r="AU1104" s="160">
        <f>IF($AR$902&gt;0,'Assumptions (Solar)'!Y14*Model!$AR$902*('Assumptions (Solar)'!$AP$20*'Assumptions (Solar)'!$AP$2+'Assumptions (Solar)'!$AP$21*'Assumptions (Solar)'!$AP$3)/10^9,0)</f>
        <v>0.03645445318</v>
      </c>
      <c r="AV1104" s="160">
        <f>IF($AR$902&gt;0,'Assumptions (Solar)'!Z14*Model!$AR$902*('Assumptions (Solar)'!$AP$20*'Assumptions (Solar)'!$AP$2+'Assumptions (Solar)'!$AP$21*'Assumptions (Solar)'!$AP$3)/10^9,0)</f>
        <v>0.03645445318</v>
      </c>
      <c r="AW1104" s="160">
        <f>IF($AR$902&gt;0,'Assumptions (Solar)'!AA14*Model!$AR$902*('Assumptions (Solar)'!$AP$20*'Assumptions (Solar)'!$AP$2+'Assumptions (Solar)'!$AP$21*'Assumptions (Solar)'!$AP$3)/10^9,0)</f>
        <v>0.01822722659</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0.1514152206</v>
      </c>
      <c r="AT1105" s="160">
        <f>IF($AS$902&gt;0,'Assumptions (Solar)'!W14*Model!$AS$902*('Assumptions (Solar)'!$AQ$20*'Assumptions (Solar)'!$AQ$2+'Assumptions (Solar)'!$AQ$21*'Assumptions (Solar)'!$AQ$3)/10^9,0)</f>
        <v>0.2422643529</v>
      </c>
      <c r="AU1105" s="160">
        <f>IF($AS$902&gt;0,'Assumptions (Solar)'!X14*Model!$AS$902*('Assumptions (Solar)'!$AQ$20*'Assumptions (Solar)'!$AQ$2+'Assumptions (Solar)'!$AQ$21*'Assumptions (Solar)'!$AQ$3)/10^9,0)</f>
        <v>0.1453586117</v>
      </c>
      <c r="AV1105" s="160">
        <f>IF($AS$902&gt;0,'Assumptions (Solar)'!Y14*Model!$AS$902*('Assumptions (Solar)'!$AQ$20*'Assumptions (Solar)'!$AQ$2+'Assumptions (Solar)'!$AQ$21*'Assumptions (Solar)'!$AQ$3)/10^9,0)</f>
        <v>0.08721516704</v>
      </c>
      <c r="AW1105" s="160">
        <f>IF($AS$902&gt;0,'Assumptions (Solar)'!Z14*Model!$AS$902*('Assumptions (Solar)'!$AQ$20*'Assumptions (Solar)'!$AQ$2+'Assumptions (Solar)'!$AQ$21*'Assumptions (Solar)'!$AQ$3)/10^9,0)</f>
        <v>0.08721516704</v>
      </c>
      <c r="AX1105" s="160">
        <f>IF($AS$902&gt;0,'Assumptions (Solar)'!AA14*Model!$AS$902*('Assumptions (Solar)'!$AQ$20*'Assumptions (Solar)'!$AQ$2+'Assumptions (Solar)'!$AQ$21*'Assumptions (Solar)'!$AQ$3)/10^9,0)</f>
        <v>0.04360758352</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0.05881035013</v>
      </c>
      <c r="AU1106" s="160">
        <f>IF($AT$902&gt;0,'Assumptions (Solar)'!W14*Model!$AT$902*('Assumptions (Solar)'!$AR$20*'Assumptions (Solar)'!$AR$2+'Assumptions (Solar)'!$AR$21*'Assumptions (Solar)'!$AR$3)/10^9,0)</f>
        <v>0.0940965602</v>
      </c>
      <c r="AV1106" s="160">
        <f>IF($AT$902&gt;0,'Assumptions (Solar)'!X14*Model!$AT$902*('Assumptions (Solar)'!$AR$20*'Assumptions (Solar)'!$AR$2+'Assumptions (Solar)'!$AR$21*'Assumptions (Solar)'!$AR$3)/10^9,0)</f>
        <v>0.05645793612</v>
      </c>
      <c r="AW1106" s="160">
        <f>IF($AT$902&gt;0,'Assumptions (Solar)'!Y14*Model!$AT$902*('Assumptions (Solar)'!$AR$20*'Assumptions (Solar)'!$AR$2+'Assumptions (Solar)'!$AR$21*'Assumptions (Solar)'!$AR$3)/10^9,0)</f>
        <v>0.03387476167</v>
      </c>
      <c r="AX1106" s="160">
        <f>IF($AT$902&gt;0,'Assumptions (Solar)'!Z14*Model!$AT$902*('Assumptions (Solar)'!$AR$20*'Assumptions (Solar)'!$AR$2+'Assumptions (Solar)'!$AR$21*'Assumptions (Solar)'!$AR$3)/10^9,0)</f>
        <v>0.03387476167</v>
      </c>
      <c r="AY1106" s="160">
        <f>IF($AT$902&gt;0,'Assumptions (Solar)'!AA14*Model!$AT$902*('Assumptions (Solar)'!$AR$20*'Assumptions (Solar)'!$AR$2+'Assumptions (Solar)'!$AR$21*'Assumptions (Solar)'!$AR$3)/10^9,0)</f>
        <v>0.01693738084</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0.05155095648</v>
      </c>
      <c r="AV1107" s="160">
        <f>IF($AU$902&gt;0,'Assumptions (Solar)'!W14*Model!$AU$902*('Assumptions (Solar)'!$AS$20*'Assumptions (Solar)'!$AS$2+'Assumptions (Solar)'!$AS$21*'Assumptions (Solar)'!$AS$3)/10^9,0)</f>
        <v>0.08248153038</v>
      </c>
      <c r="AW1107" s="160">
        <f>IF($AU$902&gt;0,'Assumptions (Solar)'!X14*Model!$AU$902*('Assumptions (Solar)'!$AS$20*'Assumptions (Solar)'!$AS$2+'Assumptions (Solar)'!$AS$21*'Assumptions (Solar)'!$AS$3)/10^9,0)</f>
        <v>0.04948891823</v>
      </c>
      <c r="AX1107" s="160">
        <f>IF($AU$902&gt;0,'Assumptions (Solar)'!Y14*Model!$AU$902*('Assumptions (Solar)'!$AS$20*'Assumptions (Solar)'!$AS$2+'Assumptions (Solar)'!$AS$21*'Assumptions (Solar)'!$AS$3)/10^9,0)</f>
        <v>0.02969335094</v>
      </c>
      <c r="AY1107" s="160">
        <f>IF($AU$902&gt;0,'Assumptions (Solar)'!Z14*Model!$AU$902*('Assumptions (Solar)'!$AS$20*'Assumptions (Solar)'!$AS$2+'Assumptions (Solar)'!$AS$21*'Assumptions (Solar)'!$AS$3)/10^9,0)</f>
        <v>0.02969335094</v>
      </c>
      <c r="AZ1107" s="160">
        <f>IF($AU$902&gt;0,'Assumptions (Solar)'!AA14*Model!$AU$902*('Assumptions (Solar)'!$AS$20*'Assumptions (Solar)'!$AS$2+'Assumptions (Solar)'!$AS$21*'Assumptions (Solar)'!$AS$3)/10^9,0)</f>
        <v>0.01484667547</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0.02406855624</v>
      </c>
      <c r="AW1108" s="160">
        <f>IF($AV$902&gt;0,'Assumptions (Solar)'!W14*Model!$AV$902*('Assumptions (Solar)'!$AT$20*'Assumptions (Solar)'!$AT$2+'Assumptions (Solar)'!$AT$21*'Assumptions (Solar)'!$AT$3)/10^9,0)</f>
        <v>0.03850968999</v>
      </c>
      <c r="AX1108" s="160">
        <f>IF($AV$902&gt;0,'Assumptions (Solar)'!X14*Model!$AV$902*('Assumptions (Solar)'!$AT$20*'Assumptions (Solar)'!$AT$2+'Assumptions (Solar)'!$AT$21*'Assumptions (Solar)'!$AT$3)/10^9,0)</f>
        <v>0.02310581399</v>
      </c>
      <c r="AY1108" s="160">
        <f>IF($AV$902&gt;0,'Assumptions (Solar)'!Y14*Model!$AV$902*('Assumptions (Solar)'!$AT$20*'Assumptions (Solar)'!$AT$2+'Assumptions (Solar)'!$AT$21*'Assumptions (Solar)'!$AT$3)/10^9,0)</f>
        <v>0.0138634884</v>
      </c>
      <c r="AZ1108" s="160">
        <f>IF($AV$902&gt;0,'Assumptions (Solar)'!Z14*Model!$AV$902*('Assumptions (Solar)'!$AT$20*'Assumptions (Solar)'!$AT$2+'Assumptions (Solar)'!$AT$21*'Assumptions (Solar)'!$AT$3)/10^9,0)</f>
        <v>0.0138634884</v>
      </c>
      <c r="BA1108" s="160">
        <f>IF($AV$902&gt;0,'Assumptions (Solar)'!AA14*Model!$AV$902*('Assumptions (Solar)'!$AT$20*'Assumptions (Solar)'!$AT$2+'Assumptions (Solar)'!$AT$21*'Assumptions (Solar)'!$AT$3)/10^9,0)</f>
        <v>0.006931744198</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0.02430345505</v>
      </c>
      <c r="AX1109" s="160">
        <f>IF($AW$902&gt;0,'Assumptions (Solar)'!W14*Model!$AW$902*('Assumptions (Solar)'!$AU$20*'Assumptions (Solar)'!$AU$2+'Assumptions (Solar)'!$AU$21*'Assumptions (Solar)'!$AU$3)/10^9,0)</f>
        <v>0.03888552808</v>
      </c>
      <c r="AY1109" s="160">
        <f>IF($AW$902&gt;0,'Assumptions (Solar)'!X14*Model!$AW$902*('Assumptions (Solar)'!$AU$20*'Assumptions (Solar)'!$AU$2+'Assumptions (Solar)'!$AU$21*'Assumptions (Solar)'!$AU$3)/10^9,0)</f>
        <v>0.02333131685</v>
      </c>
      <c r="AZ1109" s="160">
        <f>IF($AW$902&gt;0,'Assumptions (Solar)'!Y14*Model!$AW$902*('Assumptions (Solar)'!$AU$20*'Assumptions (Solar)'!$AU$2+'Assumptions (Solar)'!$AU$21*'Assumptions (Solar)'!$AU$3)/10^9,0)</f>
        <v>0.01399879011</v>
      </c>
      <c r="BA1109" s="160">
        <f>IF($AW$902&gt;0,'Assumptions (Solar)'!Z14*Model!$AW$902*('Assumptions (Solar)'!$AU$20*'Assumptions (Solar)'!$AU$2+'Assumptions (Solar)'!$AU$21*'Assumptions (Solar)'!$AU$3)/10^9,0)</f>
        <v>0.01399879011</v>
      </c>
      <c r="BB1109" s="160">
        <f>IF($AW$902&gt;0,'Assumptions (Solar)'!AA14*Model!$AW$902*('Assumptions (Solar)'!$AU$20*'Assumptions (Solar)'!$AU$2+'Assumptions (Solar)'!$AU$21*'Assumptions (Solar)'!$AU$3)/10^9,0)</f>
        <v>0.006999395054</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0.04907671726</v>
      </c>
      <c r="AY1110" s="160">
        <f>IF($AX$902&gt;0,'Assumptions (Solar)'!W14*Model!$AX$902*('Assumptions (Solar)'!$AV$20*'Assumptions (Solar)'!$AV$2+'Assumptions (Solar)'!$AV$21*'Assumptions (Solar)'!$AV$3)/10^9,0)</f>
        <v>0.07852274762</v>
      </c>
      <c r="AZ1110" s="160">
        <f>IF($AX$902&gt;0,'Assumptions (Solar)'!X14*Model!$AX$902*('Assumptions (Solar)'!$AV$20*'Assumptions (Solar)'!$AV$2+'Assumptions (Solar)'!$AV$21*'Assumptions (Solar)'!$AV$3)/10^9,0)</f>
        <v>0.04711364857</v>
      </c>
      <c r="BA1110" s="160">
        <f>IF($AX$902&gt;0,'Assumptions (Solar)'!Y14*Model!$AX$902*('Assumptions (Solar)'!$AV$20*'Assumptions (Solar)'!$AV$2+'Assumptions (Solar)'!$AV$21*'Assumptions (Solar)'!$AV$3)/10^9,0)</f>
        <v>0.02826818914</v>
      </c>
      <c r="BB1110" s="160">
        <f>IF($AX$902&gt;0,'Assumptions (Solar)'!Z14*Model!$AX$902*('Assumptions (Solar)'!$AV$20*'Assumptions (Solar)'!$AV$2+'Assumptions (Solar)'!$AV$21*'Assumptions (Solar)'!$AV$3)/10^9,0)</f>
        <v>0.02826818914</v>
      </c>
      <c r="BC1110" s="160">
        <f>IF($AX$902&gt;0,'Assumptions (Solar)'!AA14*Model!$AX$902*('Assumptions (Solar)'!$AV$20*'Assumptions (Solar)'!$AV$2+'Assumptions (Solar)'!$AV$21*'Assumptions (Solar)'!$AV$3)/10^9,0)</f>
        <v>0.01413409457</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0.04947667009</v>
      </c>
      <c r="AZ1111" s="160">
        <f>IF($AY$902&gt;0,'Assumptions (Solar)'!W14*Model!$AY$902*('Assumptions (Solar)'!$AW$20*'Assumptions (Solar)'!$AW$2+'Assumptions (Solar)'!$AW$21*'Assumptions (Solar)'!$AW$3)/10^9,0)</f>
        <v>0.07916267215</v>
      </c>
      <c r="BA1111" s="160">
        <f>IF($AY$902&gt;0,'Assumptions (Solar)'!X14*Model!$AY$902*('Assumptions (Solar)'!$AW$20*'Assumptions (Solar)'!$AW$2+'Assumptions (Solar)'!$AW$21*'Assumptions (Solar)'!$AW$3)/10^9,0)</f>
        <v>0.04749760329</v>
      </c>
      <c r="BB1111" s="160">
        <f>IF($AY$902&gt;0,'Assumptions (Solar)'!Y14*Model!$AY$902*('Assumptions (Solar)'!$AW$20*'Assumptions (Solar)'!$AW$2+'Assumptions (Solar)'!$AW$21*'Assumptions (Solar)'!$AW$3)/10^9,0)</f>
        <v>0.02849856197</v>
      </c>
      <c r="BC1111" s="160">
        <f>IF($AY$902&gt;0,'Assumptions (Solar)'!Z14*Model!$AY$902*('Assumptions (Solar)'!$AW$20*'Assumptions (Solar)'!$AW$2+'Assumptions (Solar)'!$AW$21*'Assumptions (Solar)'!$AW$3)/10^9,0)</f>
        <v>0.02849856197</v>
      </c>
      <c r="BD1111" s="160">
        <f>IF($AY$902&gt;0,'Assumptions (Solar)'!AA14*Model!$AY$902*('Assumptions (Solar)'!$AW$20*'Assumptions (Solar)'!$AW$2+'Assumptions (Solar)'!$AW$21*'Assumptions (Solar)'!$AW$3)/10^9,0)</f>
        <v>0.01424928099</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0.0499445946</v>
      </c>
      <c r="BA1112" s="160">
        <f>IF($AZ$902&gt;0,'Assumptions (Solar)'!W14*Model!$AZ$902*('Assumptions (Solar)'!$AX$20*'Assumptions (Solar)'!$AX$2+'Assumptions (Solar)'!$AX$21*'Assumptions (Solar)'!$AX$3)/10^9,0)</f>
        <v>0.07991135136</v>
      </c>
      <c r="BB1112" s="160">
        <f>IF($AZ$902&gt;0,'Assumptions (Solar)'!X14*Model!$AZ$902*('Assumptions (Solar)'!$AX$20*'Assumptions (Solar)'!$AX$2+'Assumptions (Solar)'!$AX$21*'Assumptions (Solar)'!$AX$3)/10^9,0)</f>
        <v>0.04794681082</v>
      </c>
      <c r="BC1112" s="160">
        <f>IF($AZ$902&gt;0,'Assumptions (Solar)'!Y14*Model!$AZ$902*('Assumptions (Solar)'!$AX$20*'Assumptions (Solar)'!$AX$2+'Assumptions (Solar)'!$AX$21*'Assumptions (Solar)'!$AX$3)/10^9,0)</f>
        <v>0.02876808649</v>
      </c>
      <c r="BD1112" s="160">
        <f>IF($AZ$902&gt;0,'Assumptions (Solar)'!Z14*Model!$AZ$902*('Assumptions (Solar)'!$AX$20*'Assumptions (Solar)'!$AX$2+'Assumptions (Solar)'!$AX$21*'Assumptions (Solar)'!$AX$3)/10^9,0)</f>
        <v>0.02876808649</v>
      </c>
      <c r="BE1112" s="160">
        <f>IF($AZ$902&gt;0,'Assumptions (Solar)'!AA14*Model!$AZ$902*('Assumptions (Solar)'!$AX$20*'Assumptions (Solar)'!$AX$2+'Assumptions (Solar)'!$AX$21*'Assumptions (Solar)'!$AX$3)/10^9,0)</f>
        <v>0.01438404324</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0.05033951478</v>
      </c>
      <c r="BB1113" s="160">
        <f>IF($BA$902&gt;0,'Assumptions (Solar)'!W14*Model!$BA$902*('Assumptions (Solar)'!$AY$20*'Assumptions (Solar)'!$AY$2+'Assumptions (Solar)'!$AY$21*'Assumptions (Solar)'!$AY$3)/10^9,0)</f>
        <v>0.08054322365</v>
      </c>
      <c r="BC1113" s="160">
        <f>IF($BA$902&gt;0,'Assumptions (Solar)'!X14*Model!$BA$902*('Assumptions (Solar)'!$AY$20*'Assumptions (Solar)'!$AY$2+'Assumptions (Solar)'!$AY$21*'Assumptions (Solar)'!$AY$3)/10^9,0)</f>
        <v>0.04832593419</v>
      </c>
      <c r="BD1113" s="160">
        <f>IF($BA$902&gt;0,'Assumptions (Solar)'!Y14*Model!$BA$902*('Assumptions (Solar)'!$AY$20*'Assumptions (Solar)'!$AY$2+'Assumptions (Solar)'!$AY$21*'Assumptions (Solar)'!$AY$3)/10^9,0)</f>
        <v>0.02899556051</v>
      </c>
      <c r="BE1113" s="160">
        <f>IF($BA$902&gt;0,'Assumptions (Solar)'!Z14*Model!$BA$902*('Assumptions (Solar)'!$AY$20*'Assumptions (Solar)'!$AY$2+'Assumptions (Solar)'!$AY$21*'Assumptions (Solar)'!$AY$3)/10^9,0)</f>
        <v>0.02899556051</v>
      </c>
      <c r="BF1113" s="160">
        <f>IF($BA$902&gt;0,'Assumptions (Solar)'!AA14*Model!$BA$902*('Assumptions (Solar)'!$AY$20*'Assumptions (Solar)'!$AY$2+'Assumptions (Solar)'!$AY$21*'Assumptions (Solar)'!$AY$3)/10^9,0)</f>
        <v>0.01449778026</v>
      </c>
    </row>
    <row r="1114" ht="15.75" customHeight="1" collapsed="1">
      <c r="A1114" s="255" t="s">
        <v>62</v>
      </c>
      <c r="B1114" s="159" t="s">
        <v>351</v>
      </c>
      <c r="C1114" s="160">
        <f>IF(Model!C900+Model!C901-Model!C899-C1062+C1010&gt;0,(1-'Assumptions (Solar)'!B33)*(Model!C900+Model!C901-Model!C899-C1062+C1010)+C1062-C957+C958,Model!C900+Model!C901-Model!C899+C1010-C957+C958)</f>
        <v>-0.02411107828</v>
      </c>
      <c r="D1114" s="160">
        <f>IF(Model!D900+Model!D901-Model!D899-D1062+D1010&gt;0,(1-'Assumptions (Solar)'!C33)*(Model!D900+Model!D901-Model!D899-D1062+D1010)+D1062-D957+D958,Model!D900+Model!D901-Model!D899+D1010-D957+D958)</f>
        <v>-0.009212830458</v>
      </c>
      <c r="E1114" s="160">
        <f>IF(Model!E900+Model!E901-Model!E899-E1062+E1010&gt;0,(1-'Assumptions (Solar)'!D33)*(Model!E900+Model!E901-Model!E899-E1062+E1010)+E1062-E957+E958,Model!E900+Model!E901-Model!E899+E1010-E957+E958)</f>
        <v>-0.004581109576</v>
      </c>
      <c r="F1114" s="160">
        <f>IF(Model!F900+Model!F901-Model!F899-F1062+F1010&gt;0,(1-'Assumptions (Solar)'!E33)*(Model!F900+Model!F901-Model!F899-F1062+F1010)+F1062-F957+F958,Model!F900+Model!F901-Model!F899+F1010-F957+F958)</f>
        <v>-0.004337509919</v>
      </c>
      <c r="G1114" s="160">
        <f>IF(Model!G900+Model!G901-Model!G899-G1062+G1010&gt;0,(1-'Assumptions (Solar)'!F33)*(Model!G900+Model!G901-Model!G899-G1062+G1010)+G1062-G957+G958,Model!G900+Model!G901-Model!G899+G1010-G957+G958)</f>
        <v>-0.004028593905</v>
      </c>
      <c r="H1114" s="160">
        <f>IF(Model!H900+Model!H901-Model!H899-H1062+H1010&gt;0,(1-'Assumptions (Solar)'!G33)*(Model!H900+Model!H901-Model!H899-H1062+H1010)+H1062-H957+H958,Model!H900+Model!H901-Model!H899+H1010-H957+H958)</f>
        <v>-0.003233175792</v>
      </c>
      <c r="I1114" s="160">
        <f>IF(Model!I900+Model!I901-Model!I899-I1062+I1010&gt;0,(1-'Assumptions (Solar)'!H33)*(Model!I900+Model!I901-Model!I899-I1062+I1010)+I1062-I957+I958,Model!I900+Model!I901-Model!I899+I1010-I957+I958)</f>
        <v>-0.003379851019</v>
      </c>
      <c r="J1114" s="160">
        <f>IF(Model!J900+Model!J901-Model!J899-J1062+J1010&gt;0,(1-'Assumptions (Solar)'!I33)*(Model!J900+Model!J901-Model!J899-J1062+J1010)+J1062-J957+J958,Model!J900+Model!J901-Model!J899+J1010-J957+J958)</f>
        <v>-0.005160773392</v>
      </c>
      <c r="K1114" s="160">
        <f>IF(Model!K900+Model!K901-Model!K899-K1062+K1010&gt;0,(1-'Assumptions (Solar)'!J33)*(Model!K900+Model!K901-Model!K899-K1062+K1010)+K1062-K957+K958,Model!K900+Model!K901-Model!K899+K1010-K957+K958)</f>
        <v>-0.01449604415</v>
      </c>
      <c r="L1114" s="160">
        <f>IF(Model!L900+Model!L901-Model!L899-L1062+L1010&gt;0,(1-'Assumptions (Solar)'!K33)*(Model!L900+Model!L901-Model!L899-L1062+L1010)+L1062-L957+L958,Model!L900+Model!L901-Model!L899+L1010-L957+L958)</f>
        <v>-0.1108541152</v>
      </c>
      <c r="M1114" s="160">
        <f>IF(Model!M900+Model!M901-Model!M899-M1062+M1010&gt;0,(1-'Assumptions (Solar)'!L33)*(Model!M900+Model!M901-Model!M899-M1062+M1010)+M1062-M957+M958,Model!M900+Model!M901-Model!M899+M1010-M957+M958)</f>
        <v>-0.5858136535</v>
      </c>
      <c r="N1114" s="160">
        <f>IF(Model!N900+Model!N901-Model!N899-N1062+N1010&gt;0,(1-'Assumptions (Solar)'!M33)*(Model!N900+Model!N901-Model!N899-N1062+N1010)+N1062-N957+N958,Model!N900+Model!N901-Model!N899+N1010-N957+N958)</f>
        <v>-1.210789209</v>
      </c>
      <c r="O1114" s="160">
        <f>IF(Model!O900+Model!O901-Model!O899-O1062+O1010&gt;0,(1-'Assumptions (Solar)'!N33)*(Model!O900+Model!O901-Model!O899-O1062+O1010)+O1062-O957+O958,Model!O900+Model!O901-Model!O899+O1010-O957+O958)</f>
        <v>-0.7828450783</v>
      </c>
      <c r="P1114" s="160">
        <f>IF(Model!P900+Model!P901-Model!P899-P1062+P1010&gt;0,(1-'Assumptions (Solar)'!O33)*(Model!P900+Model!P901-Model!P899-P1062+P1010)+P1062-P957+P958,Model!P900+Model!P901-Model!P899+P1010-P957+P958)</f>
        <v>-0.8361420548</v>
      </c>
      <c r="Q1114" s="160">
        <f>IF(Model!Q900+Model!Q901-Model!Q899-Q1062+Q1010&gt;0,(1-'Assumptions (Solar)'!P33)*(Model!Q900+Model!Q901-Model!Q899-Q1062+Q1010)+Q1062-Q957+Q958,Model!Q900+Model!Q901-Model!Q899+Q1010-Q957+Q958)</f>
        <v>-0.6454842934</v>
      </c>
      <c r="R1114" s="160">
        <f>IF(Model!R900+Model!R901-Model!R899-R1062+R1010&gt;0,(1-'Assumptions (Solar)'!Q33)*(Model!R900+Model!R901-Model!R899-R1062+R1010)+R1062-R957+R958,Model!R900+Model!R901-Model!R899+R1010-R957+R958)</f>
        <v>-1.223326136</v>
      </c>
      <c r="S1114" s="160">
        <f>IF(Model!S900+Model!S901-Model!S899-S1062+S1010&gt;0,(1-'Assumptions (Solar)'!R33)*(Model!S900+Model!S901-Model!S899-S1062+S1010)+S1062-S957+S958,Model!S900+Model!S901-Model!S899+S1010-S957+S958)</f>
        <v>-0.7552806358</v>
      </c>
      <c r="T1114" s="160">
        <f>IF(Model!T900+Model!T901-Model!T899-T1062+T1010&gt;0,(1-'Assumptions (Solar)'!S33)*(Model!T900+Model!T901-Model!T899-T1062+T1010)+T1062-T957+T958,Model!T900+Model!T901-Model!T899+T1010-T957+T958)</f>
        <v>-0.6554268105</v>
      </c>
      <c r="U1114" s="160">
        <f>IF(Model!U900+Model!U901-Model!U899-U1062+U1010&gt;0,(1-'Assumptions (Solar)'!T33)*(Model!U900+Model!U901-Model!U899-U1062+U1010)+U1062-U957+U958,Model!U900+Model!U901-Model!U899+U1010-U957+U958)</f>
        <v>-0.5179504362</v>
      </c>
      <c r="V1114" s="160">
        <f>IF(Model!V900+Model!V901-Model!V899-V1062+V1010&gt;0,(1-'Assumptions (Solar)'!U33)*(Model!V900+Model!V901-Model!V899-V1062+V1010)+V1062-V957+V958,Model!V900+Model!V901-Model!V899+V1010-V957+V958)</f>
        <v>-0.4841745293</v>
      </c>
      <c r="W1114" s="160">
        <f>IF(Model!W900+Model!W901-Model!W899-W1062+W1010&gt;0,(1-'Assumptions (Solar)'!V33)*(Model!W900+Model!W901-Model!W899-W1062+W1010)+W1062-W957+W958,Model!W900+Model!W901-Model!W899+W1010-W957+W958)</f>
        <v>-0.5205669643</v>
      </c>
      <c r="X1114" s="160">
        <f>IF(Model!X900+Model!X901-Model!X899-X1062+X1010&gt;0,(1-'Assumptions (Solar)'!W33)*(Model!X900+Model!X901-Model!X899-X1062+X1010)+X1062-X957+X958,Model!X900+Model!X901-Model!X899+X1010-X957+X958)</f>
        <v>-0.3781421779</v>
      </c>
      <c r="Y1114" s="160">
        <f>IF(Model!Y900+Model!Y901-Model!Y899-Y1062+Y1010&gt;0,(1-'Assumptions (Solar)'!X33)*(Model!Y900+Model!Y901-Model!Y899-Y1062+Y1010)+Y1062-Y957+Y958,Model!Y900+Model!Y901-Model!Y899+Y1010-Y957+Y958)</f>
        <v>-0.1590113637</v>
      </c>
      <c r="Z1114" s="160">
        <f>IF(Model!Z900+Model!Z901-Model!Z899-Z1062+Z1010&gt;0,(1-'Assumptions (Solar)'!Y33)*(Model!Z900+Model!Z901-Model!Z899-Z1062+Z1010)+Z1062-Z957+Z958,Model!Z900+Model!Z901-Model!Z899+Z1010-Z957+Z958)</f>
        <v>-0.05382774721</v>
      </c>
      <c r="AA1114" s="160">
        <f>IF(Model!AA900+Model!AA901-Model!AA899-AA1062+AA1010&gt;0,(1-'Assumptions (Solar)'!Z33)*(Model!AA900+Model!AA901-Model!AA899-AA1062+AA1010)+AA1062-AA957+AA958,Model!AA900+Model!AA901-Model!AA899+AA1010-AA957+AA958)</f>
        <v>0.05872833626</v>
      </c>
      <c r="AB1114" s="160">
        <f>IF(Model!AB900+Model!AB901-Model!AB899-AB1062+AB1010&gt;0,(1-'Assumptions (Solar)'!AA33)*(Model!AB900+Model!AB901-Model!AB899-AB1062+AB1010)+AB1062-AB957+AB958,Model!AB900+Model!AB901-Model!AB899+AB1010-AB957+AB958)</f>
        <v>0.1372864658</v>
      </c>
      <c r="AC1114" s="160">
        <f>IF(Model!AC900+Model!AC901-Model!AC899-AC1062+AC1010&gt;0,(1-'Assumptions (Solar)'!AB33)*(Model!AC900+Model!AC901-Model!AC899-AC1062+AC1010)+AC1062-AC957+AC958,Model!AC900+Model!AC901-Model!AC899+AC1010-AC957+AC958)</f>
        <v>0.3211831119</v>
      </c>
      <c r="AD1114" s="160">
        <f>IF(Model!AD900+Model!AD901-Model!AD899-AD1062+AD1010&gt;0,(1-'Assumptions (Solar)'!AC33)*(Model!AD900+Model!AD901-Model!AD899-AD1062+AD1010)+AD1062-AD957+AD958,Model!AD900+Model!AD901-Model!AD899+AD1010-AD957+AD958)</f>
        <v>0.3775195475</v>
      </c>
      <c r="AE1114" s="160">
        <f>IF(Model!AE900+Model!AE901-Model!AE899-AE1062+AE1010&gt;0,(1-'Assumptions (Solar)'!AD33)*(Model!AE900+Model!AE901-Model!AE899-AE1062+AE1010)+AE1062-AE957+AE958,Model!AE900+Model!AE901-Model!AE899+AE1010-AE957+AE958)</f>
        <v>0.4244204149</v>
      </c>
      <c r="AF1114" s="160">
        <f>IF(Model!AF900+Model!AF901-Model!AF899-AF1062+AF1010&gt;0,(1-'Assumptions (Solar)'!AE33)*(Model!AF900+Model!AF901-Model!AF899-AF1062+AF1010)+AF1062-AF957+AF958,Model!AF900+Model!AF901-Model!AF899+AF1010-AF957+AF958)</f>
        <v>0.4418410241</v>
      </c>
      <c r="AG1114" s="160">
        <f>IF(Model!AG900+Model!AG901-Model!AG899-AG1062+AG1010&gt;0,(1-'Assumptions (Solar)'!AF33)*(Model!AG900+Model!AG901-Model!AG899-AG1062+AG1010)+AG1062-AG957+AG958,Model!AG900+Model!AG901-Model!AG899+AG1010-AG957+AG958)</f>
        <v>0.4603030106</v>
      </c>
      <c r="AH1114" s="160">
        <f>IF(Model!AH900+Model!AH901-Model!AH899-AH1062+AH1010&gt;0,(1-'Assumptions (Solar)'!AG33)*(Model!AH900+Model!AH901-Model!AH899-AH1062+AH1010)+AH1062-AH957+AH958,Model!AH900+Model!AH901-Model!AH899+AH1010-AH957+AH958)</f>
        <v>0.4943700246</v>
      </c>
      <c r="AI1114" s="160">
        <f>IF(Model!AI900+Model!AI901-Model!AI899-AI1062+AI1010&gt;0,(1-'Assumptions (Solar)'!AH33)*(Model!AI900+Model!AI901-Model!AI899-AI1062+AI1010)+AI1062-AI957+AI958,Model!AI900+Model!AI901-Model!AI899+AI1010-AI957+AI958)</f>
        <v>0.5214000804</v>
      </c>
      <c r="AJ1114" s="160">
        <f>IF(Model!AJ900+Model!AJ901-Model!AJ899-AJ1062+AJ1010&gt;0,(1-'Assumptions (Solar)'!AI33)*(Model!AJ900+Model!AJ901-Model!AJ899-AJ1062+AJ1010)+AJ1062-AJ957+AJ958,Model!AJ900+Model!AJ901-Model!AJ899+AJ1010-AJ957+AJ958)</f>
        <v>0.5485116564</v>
      </c>
      <c r="AK1114" s="160">
        <f>IF(Model!AK900+Model!AK901-Model!AK899-AK1062+AK1010&gt;0,(1-'Assumptions (Solar)'!AJ33)*(Model!AK900+Model!AK901-Model!AK899-AK1062+AK1010)+AK1062-AK957+AK958,Model!AK900+Model!AK901-Model!AK899+AK1010-AK957+AK958)</f>
        <v>0.5749525303</v>
      </c>
      <c r="AL1114" s="160">
        <f>IF(Model!AL900+Model!AL901-Model!AL899-AL1062+AL1010&gt;0,(1-'Assumptions (Solar)'!AK33)*(Model!AL900+Model!AL901-Model!AL899-AL1062+AL1010)+AL1062-AL957+AL958,Model!AL900+Model!AL901-Model!AL899+AL1010-AL957+AL958)</f>
        <v>0.5894127824</v>
      </c>
      <c r="AM1114" s="160">
        <f>IF(Model!AM900+Model!AM901-Model!AM899-AM1062+AM1010&gt;0,(1-'Assumptions (Solar)'!AL33)*(Model!AM900+Model!AM901-Model!AM899-AM1062+AM1010)+AM1062-AM957+AM958,Model!AM900+Model!AM901-Model!AM899+AM1010-AM957+AM958)</f>
        <v>0.5272936631</v>
      </c>
      <c r="AN1114" s="160">
        <f>IF(Model!AN900+Model!AN901-Model!AN899-AN1062+AN1010&gt;0,(1-'Assumptions (Solar)'!AM33)*(Model!AN900+Model!AN901-Model!AN899-AN1062+AN1010)+AN1062-AN957+AN958,Model!AN900+Model!AN901-Model!AN899+AN1010-AN957+AN958)</f>
        <v>0.4283865817</v>
      </c>
      <c r="AO1114" s="160">
        <f>IF(Model!AO900+Model!AO901-Model!AO899-AO1062+AO1010&gt;0,(1-'Assumptions (Solar)'!AN33)*(Model!AO900+Model!AO901-Model!AO899-AO1062+AO1010)+AO1062-AO957+AO958,Model!AO900+Model!AO901-Model!AO899+AO1010-AO957+AO958)</f>
        <v>0.5559435914</v>
      </c>
      <c r="AP1114" s="160">
        <f>IF(Model!AP900+Model!AP901-Model!AP899-AP1062+AP1010&gt;0,(1-'Assumptions (Solar)'!AO33)*(Model!AP900+Model!AP901-Model!AP899-AP1062+AP1010)+AP1062-AP957+AP958,Model!AP900+Model!AP901-Model!AP899+AP1010-AP957+AP958)</f>
        <v>0.5818197655</v>
      </c>
      <c r="AQ1114" s="160">
        <f>IF(Model!AQ900+Model!AQ901-Model!AQ899-AQ1062+AQ1010&gt;0,(1-'Assumptions (Solar)'!AP33)*(Model!AQ900+Model!AQ901-Model!AQ899-AQ1062+AQ1010)+AQ1062-AQ957+AQ958,Model!AQ900+Model!AQ901-Model!AQ899+AQ1010-AQ957+AQ958)</f>
        <v>0.6430899705</v>
      </c>
      <c r="AR1114" s="160">
        <f>IF(Model!AR900+Model!AR901-Model!AR899-AR1062+AR1010&gt;0,(1-'Assumptions (Solar)'!AQ33)*(Model!AR900+Model!AR901-Model!AR899-AR1062+AR1010)+AR1062-AR957+AR958,Model!AR900+Model!AR901-Model!AR899+AR1010-AR957+AR958)</f>
        <v>0.4839966962</v>
      </c>
      <c r="AS1114" s="160">
        <f>IF(Model!AS900+Model!AS901-Model!AS899-AS1062+AS1010&gt;0,(1-'Assumptions (Solar)'!AR33)*(Model!AS900+Model!AS901-Model!AS899-AS1062+AS1010)+AS1062-AS957+AS958,Model!AS900+Model!AS901-Model!AS899+AS1010-AS957+AS958)</f>
        <v>0.6678257219</v>
      </c>
      <c r="AT1114" s="160">
        <f>IF(Model!AT900+Model!AT901-Model!AT899-AT1062+AT1010&gt;0,(1-'Assumptions (Solar)'!AS33)*(Model!AT900+Model!AT901-Model!AT899-AT1062+AT1010)+AT1062-AT957+AT958,Model!AT900+Model!AT901-Model!AT899+AT1010-AT957+AT958)</f>
        <v>0.7073762631</v>
      </c>
      <c r="AU1114" s="160">
        <f>IF(Model!AU900+Model!AU901-Model!AU899-AU1062+AU1010&gt;0,(1-'Assumptions (Solar)'!AT33)*(Model!AU900+Model!AU901-Model!AU899-AU1062+AU1010)+AU1062-AU957+AU958,Model!AU900+Model!AU901-Model!AU899+AU1010-AU957+AU958)</f>
        <v>0.7688013975</v>
      </c>
      <c r="AV1114" s="160">
        <f>IF(Model!AV900+Model!AV901-Model!AV899-AV1062+AV1010&gt;0,(1-'Assumptions (Solar)'!AU33)*(Model!AV900+Model!AV901-Model!AV899-AV1062+AV1010)+AV1062-AV957+AV958,Model!AV900+Model!AV901-Model!AV899+AV1010-AV957+AV958)</f>
        <v>0.7889895692</v>
      </c>
      <c r="AW1114" s="160">
        <f>IF(Model!AW900+Model!AW901-Model!AW899-AW1062+AW1010&gt;0,(1-'Assumptions (Solar)'!AV33)*(Model!AW900+Model!AW901-Model!AW899-AW1062+AW1010)+AW1062-AW957+AW958,Model!AW900+Model!AW901-Model!AW899+AW1010-AW957+AW958)</f>
        <v>0.768470917</v>
      </c>
      <c r="AX1114" s="160">
        <f>IF(Model!AX900+Model!AX901-Model!AX899-AX1062+AX1010&gt;0,(1-'Assumptions (Solar)'!AW33)*(Model!AX900+Model!AX901-Model!AX899-AX1062+AX1010)+AX1062-AX957+AX958,Model!AX900+Model!AX901-Model!AX899+AX1010-AX957+AX958)</f>
        <v>0.8186986907</v>
      </c>
      <c r="AY1114" s="160">
        <f>IF(Model!AY900+Model!AY901-Model!AY899-AY1062+AY1010&gt;0,(1-'Assumptions (Solar)'!AX33)*(Model!AY900+Model!AY901-Model!AY899-AY1062+AY1010)+AY1062-AY957+AY958,Model!AY900+Model!AY901-Model!AY899+AY1010-AY957+AY958)</f>
        <v>0.9212892853</v>
      </c>
      <c r="AZ1114" s="160">
        <f>IF(Model!AZ900+Model!AZ901-Model!AZ899-AZ1062+AZ1010&gt;0,(1-'Assumptions (Solar)'!AY33)*(Model!AZ900+Model!AZ901-Model!AZ899-AZ1062+AZ1010)+AZ1062-AZ957+AZ958,Model!AZ900+Model!AZ901-Model!AZ899+AZ1010-AZ957+AZ958)</f>
        <v>0.9940150593</v>
      </c>
      <c r="BA1114" s="160">
        <f>IF(Model!BA900+Model!BA901-Model!BA899-BA1062+BA1010&gt;0,(1-'Assumptions (Solar)'!AZ33)*(Model!BA900+Model!BA901-Model!BA899-BA1062+BA1010)+BA1062-BA957+BA958,Model!BA900+Model!BA901-Model!BA899+BA1010-BA957+BA958)</f>
        <v>1.163162751</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-0.2347337499</v>
      </c>
      <c r="X1115" s="160">
        <f>IF(Model!X900+Model!X901-Model!X899-X1062+X1010&gt;0,'Assumptions (Solar)'!W33*(Model!X900+Model!X901-Model!X899-X1062+X1010)-'Assumptions (Solar)'!W34*Model!X898/10^3,-'Assumptions (Solar)'!W34*Model!X898/10^3)</f>
        <v>-0.2345948252</v>
      </c>
      <c r="Y1115" s="160">
        <f>IF(Model!Y900+Model!Y901-Model!Y899-Y1062+Y1010&gt;0,'Assumptions (Solar)'!X33*(Model!Y900+Model!Y901-Model!Y899-Y1062+Y1010)-'Assumptions (Solar)'!X34*Model!Y898/10^3,-'Assumptions (Solar)'!X34*Model!Y898/10^3)</f>
        <v>-0.2157041876</v>
      </c>
      <c r="Z1115" s="160">
        <f>IF(Model!Z900+Model!Z901-Model!Z899-Z1062+Z1010&gt;0,'Assumptions (Solar)'!Y33*(Model!Z900+Model!Z901-Model!Z899-Z1062+Z1010)-'Assumptions (Solar)'!Y34*Model!Z898/10^3,-'Assumptions (Solar)'!Y34*Model!Z898/10^3)</f>
        <v>-0.2121029299</v>
      </c>
      <c r="AA1115" s="160">
        <f>IF(Model!AA900+Model!AA901-Model!AA899-AA1062+AA1010&gt;0,'Assumptions (Solar)'!Z33*(Model!AA900+Model!AA901-Model!AA899-AA1062+AA1010)-'Assumptions (Solar)'!Z34*Model!AA898/10^3,-'Assumptions (Solar)'!Z34*Model!AA898/10^3)</f>
        <v>-0.2133644751</v>
      </c>
      <c r="AB1115" s="160">
        <f>IF(Model!AB900+Model!AB901-Model!AB899-AB1062+AB1010&gt;0,'Assumptions (Solar)'!AA33*(Model!AB900+Model!AB901-Model!AB899-AB1062+AB1010)-'Assumptions (Solar)'!AA34*Model!AB898/10^3,-'Assumptions (Solar)'!AA34*Model!AB898/10^3)</f>
        <v>-0.2198311194</v>
      </c>
      <c r="AC1115" s="160">
        <f>IF(Model!AC900+Model!AC901-Model!AC899-AC1062+AC1010&gt;0,'Assumptions (Solar)'!AB33*(Model!AC900+Model!AC901-Model!AC899-AC1062+AC1010)-'Assumptions (Solar)'!AB34*Model!AC898/10^3,-'Assumptions (Solar)'!AB34*Model!AC898/10^3)</f>
        <v>-0.2260977787</v>
      </c>
      <c r="AD1115" s="160">
        <f>IF(Model!AD900+Model!AD901-Model!AD899-AD1062+AD1010&gt;0,'Assumptions (Solar)'!AC33*(Model!AD900+Model!AD901-Model!AD899-AD1062+AD1010)-'Assumptions (Solar)'!AC34*Model!AD898/10^3,-'Assumptions (Solar)'!AC34*Model!AD898/10^3)</f>
        <v>-0.2331097317</v>
      </c>
      <c r="AE1115" s="160">
        <f>IF(Model!AE900+Model!AE901-Model!AE899-AE1062+AE1010&gt;0,'Assumptions (Solar)'!AD33*(Model!AE900+Model!AE901-Model!AE899-AE1062+AE1010)-'Assumptions (Solar)'!AD34*Model!AE898/10^3,-'Assumptions (Solar)'!AD34*Model!AE898/10^3)</f>
        <v>-0.2417531417</v>
      </c>
      <c r="AF1115" s="160">
        <f>IF(Model!AF900+Model!AF901-Model!AF899-AF1062+AF1010&gt;0,'Assumptions (Solar)'!AE33*(Model!AF900+Model!AF901-Model!AF899-AF1062+AF1010)-'Assumptions (Solar)'!AE34*Model!AF898/10^3,-'Assumptions (Solar)'!AE34*Model!AF898/10^3)</f>
        <v>-0.2504785942</v>
      </c>
      <c r="AG1115" s="160">
        <f>IF(Model!AG900+Model!AG901-Model!AG899-AG1062+AG1010&gt;0,'Assumptions (Solar)'!AF33*(Model!AG900+Model!AG901-Model!AG899-AG1062+AG1010)-'Assumptions (Solar)'!AF34*Model!AG898/10^3,-'Assumptions (Solar)'!AF34*Model!AG898/10^3)</f>
        <v>-0.2591401037</v>
      </c>
      <c r="AH1115" s="160">
        <f>IF(Model!AH900+Model!AH901-Model!AH899-AH1062+AH1010&gt;0,'Assumptions (Solar)'!AG33*(Model!AH900+Model!AH901-Model!AH899-AH1062+AH1010)-'Assumptions (Solar)'!AG34*Model!AH898/10^3,-'Assumptions (Solar)'!AG34*Model!AH898/10^3)</f>
        <v>-0.2681639435</v>
      </c>
      <c r="AI1115" s="160">
        <f>IF(Model!AI900+Model!AI901-Model!AI899-AI1062+AI1010&gt;0,'Assumptions (Solar)'!AH33*(Model!AI900+Model!AI901-Model!AI899-AI1062+AI1010)-'Assumptions (Solar)'!AH34*Model!AI898/10^3,-'Assumptions (Solar)'!AH34*Model!AI898/10^3)</f>
        <v>-0.278558231</v>
      </c>
      <c r="AJ1115" s="160">
        <f>IF(Model!AJ900+Model!AJ901-Model!AJ899-AJ1062+AJ1010&gt;0,'Assumptions (Solar)'!AI33*(Model!AJ900+Model!AJ901-Model!AJ899-AJ1062+AJ1010)-'Assumptions (Solar)'!AI34*Model!AJ898/10^3,-'Assumptions (Solar)'!AI34*Model!AJ898/10^3)</f>
        <v>-0.2898032673</v>
      </c>
      <c r="AK1115" s="160">
        <f>IF(Model!AK900+Model!AK901-Model!AK899-AK1062+AK1010&gt;0,'Assumptions (Solar)'!AJ33*(Model!AK900+Model!AK901-Model!AK899-AK1062+AK1010)-'Assumptions (Solar)'!AJ34*Model!AK898/10^3,-'Assumptions (Solar)'!AJ34*Model!AK898/10^3)</f>
        <v>-0.3017698244</v>
      </c>
      <c r="AL1115" s="160">
        <f>IF(Model!AL900+Model!AL901-Model!AL899-AL1062+AL1010&gt;0,'Assumptions (Solar)'!AK33*(Model!AL900+Model!AL901-Model!AL899-AL1062+AL1010)-'Assumptions (Solar)'!AK34*Model!AL898/10^3,-'Assumptions (Solar)'!AK34*Model!AL898/10^3)</f>
        <v>-0.3142514168</v>
      </c>
      <c r="AM1115" s="160">
        <f>IF(Model!AM900+Model!AM901-Model!AM899-AM1062+AM1010&gt;0,'Assumptions (Solar)'!AL33*(Model!AM900+Model!AM901-Model!AM899-AM1062+AM1010)-'Assumptions (Solar)'!AL34*Model!AM898/10^3,-'Assumptions (Solar)'!AL34*Model!AM898/10^3)</f>
        <v>-0.3285091774</v>
      </c>
      <c r="AN1115" s="160">
        <f>IF(Model!AN900+Model!AN901-Model!AN899-AN1062+AN1010&gt;0,'Assumptions (Solar)'!AM33*(Model!AN900+Model!AN901-Model!AN899-AN1062+AN1010)-'Assumptions (Solar)'!AM34*Model!AN898/10^3,-'Assumptions (Solar)'!AM34*Model!AN898/10^3)</f>
        <v>-0.3564583074</v>
      </c>
      <c r="AO1115" s="160">
        <f>IF(Model!AO900+Model!AO901-Model!AO899-AO1062+AO1010&gt;0,'Assumptions (Solar)'!AN33*(Model!AO900+Model!AO901-Model!AO899-AO1062+AO1010)-'Assumptions (Solar)'!AN34*Model!AO898/10^3,-'Assumptions (Solar)'!AN34*Model!AO898/10^3)</f>
        <v>-0.4048499083</v>
      </c>
      <c r="AP1115" s="160">
        <f>IF(Model!AP900+Model!AP901-Model!AP899-AP1062+AP1010&gt;0,'Assumptions (Solar)'!AO33*(Model!AP900+Model!AP901-Model!AP899-AP1062+AP1010)-'Assumptions (Solar)'!AO34*Model!AP898/10^3,-'Assumptions (Solar)'!AO34*Model!AP898/10^3)</f>
        <v>-0.4400221774</v>
      </c>
      <c r="AQ1115" s="160">
        <f>IF(Model!AQ900+Model!AQ901-Model!AQ899-AQ1062+AQ1010&gt;0,'Assumptions (Solar)'!AP33*(Model!AQ900+Model!AQ901-Model!AQ899-AQ1062+AQ1010)-'Assumptions (Solar)'!AP34*Model!AQ898/10^3,-'Assumptions (Solar)'!AP34*Model!AQ898/10^3)</f>
        <v>-0.4575367907</v>
      </c>
      <c r="AR1115" s="160">
        <f>IF(Model!AR900+Model!AR901-Model!AR899-AR1062+AR1010&gt;0,'Assumptions (Solar)'!AQ33*(Model!AR900+Model!AR901-Model!AR899-AR1062+AR1010)-'Assumptions (Solar)'!AQ34*Model!AR898/10^3,-'Assumptions (Solar)'!AQ34*Model!AR898/10^3)</f>
        <v>-0.4708184391</v>
      </c>
      <c r="AS1115" s="160">
        <f>IF(Model!AS900+Model!AS901-Model!AS899-AS1062+AS1010&gt;0,'Assumptions (Solar)'!AR33*(Model!AS900+Model!AS901-Model!AS899-AS1062+AS1010)-'Assumptions (Solar)'!AR34*Model!AS898/10^3,-'Assumptions (Solar)'!AR34*Model!AS898/10^3)</f>
        <v>-0.5047975899</v>
      </c>
      <c r="AT1115" s="160">
        <f>IF(Model!AT900+Model!AT901-Model!AT899-AT1062+AT1010&gt;0,'Assumptions (Solar)'!AS33*(Model!AT900+Model!AT901-Model!AT899-AT1062+AT1010)-'Assumptions (Solar)'!AS34*Model!AT898/10^3,-'Assumptions (Solar)'!AS34*Model!AT898/10^3)</f>
        <v>-0.5220051419</v>
      </c>
      <c r="AU1115" s="160">
        <f>IF(Model!AU900+Model!AU901-Model!AU899-AU1062+AU1010&gt;0,'Assumptions (Solar)'!AT33*(Model!AU900+Model!AU901-Model!AU899-AU1062+AU1010)-'Assumptions (Solar)'!AT34*Model!AU898/10^3,-'Assumptions (Solar)'!AT34*Model!AU898/10^3)</f>
        <v>-0.5152260252</v>
      </c>
      <c r="AV1115" s="160">
        <f>IF(Model!AV900+Model!AV901-Model!AV899-AV1062+AV1010&gt;0,'Assumptions (Solar)'!AU33*(Model!AV900+Model!AV901-Model!AV899-AV1062+AV1010)-'Assumptions (Solar)'!AU34*Model!AV898/10^3,-'Assumptions (Solar)'!AU34*Model!AV898/10^3)</f>
        <v>-0.5088887087</v>
      </c>
      <c r="AW1115" s="160">
        <f>IF(Model!AW900+Model!AW901-Model!AW899-AW1062+AW1010&gt;0,'Assumptions (Solar)'!AV33*(Model!AW900+Model!AW901-Model!AW899-AW1062+AW1010)-'Assumptions (Solar)'!AV34*Model!AW898/10^3,-'Assumptions (Solar)'!AV34*Model!AW898/10^3)</f>
        <v>-0.5098425414</v>
      </c>
      <c r="AX1115" s="160">
        <f>IF(Model!AX900+Model!AX901-Model!AX899-AX1062+AX1010&gt;0,'Assumptions (Solar)'!AW33*(Model!AX900+Model!AX901-Model!AX899-AX1062+AX1010)-'Assumptions (Solar)'!AW34*Model!AX898/10^3,-'Assumptions (Solar)'!AW34*Model!AX898/10^3)</f>
        <v>-0.5170090608</v>
      </c>
      <c r="AY1115" s="160">
        <f>IF(Model!AY900+Model!AY901-Model!AY899-AY1062+AY1010&gt;0,'Assumptions (Solar)'!AX33*(Model!AY900+Model!AY901-Model!AY899-AY1062+AY1010)-'Assumptions (Solar)'!AX34*Model!AY898/10^3,-'Assumptions (Solar)'!AX34*Model!AY898/10^3)</f>
        <v>-0.5256367526</v>
      </c>
      <c r="AZ1115" s="160">
        <f>IF(Model!AZ900+Model!AZ901-Model!AZ899-AZ1062+AZ1010&gt;0,'Assumptions (Solar)'!AY33*(Model!AZ900+Model!AZ901-Model!AZ899-AZ1062+AZ1010)-'Assumptions (Solar)'!AY34*Model!AZ898/10^3,-'Assumptions (Solar)'!AY34*Model!AZ898/10^3)</f>
        <v>-0.5410001047</v>
      </c>
      <c r="BA1115" s="160">
        <f>IF(Model!BA900+Model!BA901-Model!BA899-BA1062+BA1010&gt;0,'Assumptions (Solar)'!AZ33*(Model!BA900+Model!BA901-Model!BA899-BA1062+BA1010)-'Assumptions (Solar)'!AZ34*Model!BA898/10^3,-'Assumptions (Solar)'!AZ34*Model!BA898/10^3)</f>
        <v>-0.5593742061</v>
      </c>
    </row>
    <row r="1116" ht="15.75" customHeight="1">
      <c r="A1116" s="254" t="s">
        <v>363</v>
      </c>
      <c r="B1116" s="150" t="s">
        <v>364</v>
      </c>
      <c r="C1116" s="256">
        <f>C902*'Assumptions (Solar)'!$V$32/1000000000</f>
        <v>0</v>
      </c>
      <c r="D1116" s="256">
        <f>D902*'Assumptions (Solar)'!$V$32/1000000000</f>
        <v>0.006357</v>
      </c>
      <c r="E1116" s="256">
        <f>E902*'Assumptions (Solar)'!$V$32/1000000000</f>
        <v>0.003423</v>
      </c>
      <c r="F1116" s="256">
        <f>F902*'Assumptions (Solar)'!$V$32/1000000000</f>
        <v>0.000163</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0.000978</v>
      </c>
      <c r="L1116" s="256">
        <f>L902*'Assumptions (Solar)'!$V$32/1000000000</f>
        <v>0.00652</v>
      </c>
      <c r="M1116" s="256">
        <f>M902*'Assumptions (Solar)'!$V$32/1000000000</f>
        <v>0.061614</v>
      </c>
      <c r="N1116" s="256">
        <f>N902*'Assumptions (Solar)'!$V$32/1000000000</f>
        <v>0.401958</v>
      </c>
      <c r="O1116" s="256">
        <f>O902*'Assumptions (Solar)'!$V$32/1000000000</f>
        <v>0.841243</v>
      </c>
      <c r="P1116" s="256">
        <f>P902*'Assumptions (Solar)'!$V$32/1000000000</f>
        <v>0.449228</v>
      </c>
      <c r="Q1116" s="256">
        <f>Q902*'Assumptions (Solar)'!$V$32/1000000000</f>
        <v>0.462431</v>
      </c>
      <c r="R1116" s="256">
        <f>R902*'Assumptions (Solar)'!$V$32/1000000000</f>
        <v>0.28036</v>
      </c>
      <c r="S1116" s="256">
        <f>S902*'Assumptions (Solar)'!$V$32/1000000000</f>
        <v>0.885905</v>
      </c>
      <c r="T1116" s="256">
        <f>T902*'Assumptions (Solar)'!$V$32/1000000000</f>
        <v>0.241403</v>
      </c>
      <c r="U1116" s="256">
        <f>U902*'Assumptions (Solar)'!$V$32/1000000000</f>
        <v>0.188102</v>
      </c>
      <c r="V1116" s="256">
        <f>V902*'Assumptions (Solar)'!$V$32/1000000000</f>
        <v>0</v>
      </c>
      <c r="W1116" s="256">
        <f>W902*'Assumptions (Solar)'!$V$32/1000000000</f>
        <v>0</v>
      </c>
      <c r="X1116" s="256">
        <f>X902*'Assumptions (Solar)'!$V$32/1000000000</f>
        <v>0.1621545666</v>
      </c>
      <c r="Y1116" s="256">
        <f>Y902*'Assumptions (Solar)'!$V$32/1000000000</f>
        <v>0.1621545666</v>
      </c>
      <c r="Z1116" s="256">
        <f>Z902*'Assumptions (Solar)'!$V$32/1000000000</f>
        <v>0.1621545666</v>
      </c>
      <c r="AA1116" s="256">
        <f>AA902*'Assumptions (Solar)'!$V$32/1000000000</f>
        <v>0.1621545666</v>
      </c>
      <c r="AB1116" s="256">
        <f>AB902*'Assumptions (Solar)'!$V$32/1000000000</f>
        <v>0.1621545666</v>
      </c>
      <c r="AC1116" s="256">
        <f>AC902*'Assumptions (Solar)'!$V$32/1000000000</f>
        <v>0.1621545666</v>
      </c>
      <c r="AD1116" s="256">
        <f>AD902*'Assumptions (Solar)'!$V$32/1000000000</f>
        <v>0.1685115666</v>
      </c>
      <c r="AE1116" s="256">
        <f>AE902*'Assumptions (Solar)'!$V$32/1000000000</f>
        <v>0.1655775666</v>
      </c>
      <c r="AF1116" s="256">
        <f>AF902*'Assumptions (Solar)'!$V$32/1000000000</f>
        <v>0.1623175666</v>
      </c>
      <c r="AG1116" s="256">
        <f>AG902*'Assumptions (Solar)'!$V$32/1000000000</f>
        <v>0.1621545666</v>
      </c>
      <c r="AH1116" s="256">
        <f>AH902*'Assumptions (Solar)'!$V$32/1000000000</f>
        <v>0.1621545666</v>
      </c>
      <c r="AI1116" s="256">
        <f>AI902*'Assumptions (Solar)'!$V$32/1000000000</f>
        <v>0.1621545666</v>
      </c>
      <c r="AJ1116" s="256">
        <f>AJ902*'Assumptions (Solar)'!$V$32/1000000000</f>
        <v>0.1621545666</v>
      </c>
      <c r="AK1116" s="256">
        <f>AK902*'Assumptions (Solar)'!$V$32/1000000000</f>
        <v>0.1631325666</v>
      </c>
      <c r="AL1116" s="256">
        <f>AL902*'Assumptions (Solar)'!$V$32/1000000000</f>
        <v>0.1686745666</v>
      </c>
      <c r="AM1116" s="256">
        <f>AM902*'Assumptions (Solar)'!$V$32/1000000000</f>
        <v>0.2237685666</v>
      </c>
      <c r="AN1116" s="256">
        <f>AN902*'Assumptions (Solar)'!$V$32/1000000000</f>
        <v>0.5641125666</v>
      </c>
      <c r="AO1116" s="256">
        <f>AO902*'Assumptions (Solar)'!$V$32/1000000000</f>
        <v>1.003397567</v>
      </c>
      <c r="AP1116" s="256">
        <f>AP902*'Assumptions (Solar)'!$V$32/1000000000</f>
        <v>0.6113825666</v>
      </c>
      <c r="AQ1116" s="256">
        <f>AQ902*'Assumptions (Solar)'!$V$32/1000000000</f>
        <v>0.6245855666</v>
      </c>
      <c r="AR1116" s="256">
        <f>AR902*'Assumptions (Solar)'!$V$32/1000000000</f>
        <v>0.4425145666</v>
      </c>
      <c r="AS1116" s="256">
        <f>AS902*'Assumptions (Solar)'!$V$32/1000000000</f>
        <v>1.048059567</v>
      </c>
      <c r="AT1116" s="256">
        <f>AT902*'Assumptions (Solar)'!$V$32/1000000000</f>
        <v>0.4035575666</v>
      </c>
      <c r="AU1116" s="256">
        <f>AU902*'Assumptions (Solar)'!$V$32/1000000000</f>
        <v>0.3502565666</v>
      </c>
      <c r="AV1116" s="256">
        <f>AV902*'Assumptions (Solar)'!$V$32/1000000000</f>
        <v>0.1621545666</v>
      </c>
      <c r="AW1116" s="256">
        <f>AW902*'Assumptions (Solar)'!$V$32/1000000000</f>
        <v>0.1621545666</v>
      </c>
      <c r="AX1116" s="256">
        <f>AX902*'Assumptions (Solar)'!$V$32/1000000000</f>
        <v>0.3243091332</v>
      </c>
      <c r="AY1116" s="256">
        <f>AY902*'Assumptions (Solar)'!$V$32/1000000000</f>
        <v>0.3243091332</v>
      </c>
      <c r="AZ1116" s="256">
        <f>AZ902*'Assumptions (Solar)'!$V$32/1000000000</f>
        <v>0.3243091332</v>
      </c>
      <c r="BA1116" s="256">
        <f>BA902*'Assumptions (Solar)'!$V$32/1000000000</f>
        <v>0.3243091332</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0</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0</v>
      </c>
      <c r="AY1120" s="252">
        <f>'Assumptions (Nuclear)'!AX46</f>
        <v>2806.4</v>
      </c>
      <c r="AZ1120" s="252">
        <f>'Assumptions (Nuclear)'!AY46</f>
        <v>0</v>
      </c>
      <c r="BA1120" s="252">
        <f>'Assumptions (Nuclear)'!AZ46</f>
        <v>1403.2</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4209.6</v>
      </c>
      <c r="Y1121" s="167">
        <f>X1121-'Assumptions (Nuclear)'!X46+X1129</f>
        <v>4209.6</v>
      </c>
      <c r="Z1121" s="167">
        <f>Y1121-'Assumptions (Nuclear)'!Y46+Y1129</f>
        <v>4209.6</v>
      </c>
      <c r="AA1121" s="167">
        <f>Z1121-'Assumptions (Nuclear)'!Z46+Z1129</f>
        <v>4209.6</v>
      </c>
      <c r="AB1121" s="167">
        <f>AA1121-'Assumptions (Nuclear)'!AA46+AA1129</f>
        <v>4209.6</v>
      </c>
      <c r="AC1121" s="167">
        <f>AB1121-'Assumptions (Nuclear)'!AB46+AB1129</f>
        <v>4209.6</v>
      </c>
      <c r="AD1121" s="167">
        <f>AC1121-'Assumptions (Nuclear)'!AC46+AC1129</f>
        <v>4209.6</v>
      </c>
      <c r="AE1121" s="167">
        <f>AD1121-'Assumptions (Nuclear)'!AD46+AD1129</f>
        <v>4209.6</v>
      </c>
      <c r="AF1121" s="167">
        <f>AE1121-'Assumptions (Nuclear)'!AE46+AE1129</f>
        <v>4209.6</v>
      </c>
      <c r="AG1121" s="167">
        <f>AF1121-'Assumptions (Nuclear)'!AF46+AF1129</f>
        <v>4209.6</v>
      </c>
      <c r="AH1121" s="167">
        <f>AG1121-'Assumptions (Nuclear)'!AG46+AG1129</f>
        <v>4209.6</v>
      </c>
      <c r="AI1121" s="167">
        <f>AH1121-'Assumptions (Nuclear)'!AH46+AH1129</f>
        <v>4209.6</v>
      </c>
      <c r="AJ1121" s="167">
        <f>AI1121-'Assumptions (Nuclear)'!AI46+AI1129</f>
        <v>4209.6</v>
      </c>
      <c r="AK1121" s="167">
        <f>AJ1121-'Assumptions (Nuclear)'!AJ46+AJ1129</f>
        <v>4209.6</v>
      </c>
      <c r="AL1121" s="167">
        <f>AK1121-'Assumptions (Nuclear)'!AK46+AK1129</f>
        <v>4209.6</v>
      </c>
      <c r="AM1121" s="167">
        <f>AL1121-'Assumptions (Nuclear)'!AL46+AL1129</f>
        <v>4209.6</v>
      </c>
      <c r="AN1121" s="167">
        <f>AM1121-'Assumptions (Nuclear)'!AM46+AM1129</f>
        <v>4209.6</v>
      </c>
      <c r="AO1121" s="167">
        <f>AN1121-'Assumptions (Nuclear)'!AN46+AN1129</f>
        <v>4209.6</v>
      </c>
      <c r="AP1121" s="167">
        <f>AO1121-'Assumptions (Nuclear)'!AO46+AO1129</f>
        <v>4209.6</v>
      </c>
      <c r="AQ1121" s="167">
        <f>AP1121-'Assumptions (Nuclear)'!AP46+AP1129</f>
        <v>4209.6</v>
      </c>
      <c r="AR1121" s="167">
        <f>AQ1121-'Assumptions (Nuclear)'!AQ46+AQ1129</f>
        <v>4209.6</v>
      </c>
      <c r="AS1121" s="167">
        <f>AR1121-'Assumptions (Nuclear)'!AR46+AR1129</f>
        <v>4209.6</v>
      </c>
      <c r="AT1121" s="167">
        <f>AS1121-'Assumptions (Nuclear)'!AS46+AS1129</f>
        <v>4209.6</v>
      </c>
      <c r="AU1121" s="167">
        <f>AT1121-'Assumptions (Nuclear)'!AT46+AT1129</f>
        <v>4209.6</v>
      </c>
      <c r="AV1121" s="167">
        <f>AU1121-'Assumptions (Nuclear)'!AU46+AU1129</f>
        <v>4209.6</v>
      </c>
      <c r="AW1121" s="167">
        <f>AV1121-'Assumptions (Nuclear)'!AV46+AV1129</f>
        <v>4209.6</v>
      </c>
      <c r="AX1121" s="167">
        <f>AW1121-'Assumptions (Nuclear)'!AW46+AW1129</f>
        <v>4209.6</v>
      </c>
      <c r="AY1121" s="167">
        <f>AX1121-'Assumptions (Nuclear)'!AX46+AX1129</f>
        <v>1403.2</v>
      </c>
      <c r="AZ1121" s="167">
        <f>AY1121-'Assumptions (Nuclear)'!AY46+AY1129</f>
        <v>3613.607901</v>
      </c>
      <c r="BA1121" s="167">
        <f>AZ1121-'Assumptions (Nuclear)'!AZ46+AZ1129</f>
        <v>2210.407901</v>
      </c>
    </row>
    <row r="1122" ht="15.75" customHeight="1">
      <c r="A1122" s="261" t="s">
        <v>350</v>
      </c>
      <c r="B1122" s="150" t="s">
        <v>149</v>
      </c>
      <c r="C1122" s="151">
        <v>4209.6</v>
      </c>
      <c r="D1122" s="151">
        <v>4209.6</v>
      </c>
      <c r="E1122" s="151">
        <v>4209.6</v>
      </c>
      <c r="F1122" s="151">
        <v>4209.6</v>
      </c>
      <c r="G1122" s="151">
        <v>4209.6</v>
      </c>
      <c r="H1122" s="151">
        <v>4209.6</v>
      </c>
      <c r="I1122" s="151">
        <v>4209.6</v>
      </c>
      <c r="J1122" s="151">
        <v>4209.6</v>
      </c>
      <c r="K1122" s="151">
        <v>4209.6</v>
      </c>
      <c r="L1122" s="151">
        <v>4209.6</v>
      </c>
      <c r="M1122" s="151">
        <v>4209.6</v>
      </c>
      <c r="N1122" s="151">
        <v>4209.6</v>
      </c>
      <c r="O1122" s="151">
        <v>4209.6</v>
      </c>
      <c r="P1122" s="151">
        <v>4209.6</v>
      </c>
      <c r="Q1122" s="151">
        <v>4209.6</v>
      </c>
      <c r="R1122" s="151">
        <v>4209.6</v>
      </c>
      <c r="S1122" s="151">
        <v>4209.6</v>
      </c>
      <c r="T1122" s="151">
        <v>4209.6</v>
      </c>
      <c r="U1122" s="151">
        <v>4209.6</v>
      </c>
      <c r="V1122" s="172">
        <f t="shared" ref="V1122:W1122" si="44">U1122+V1129</f>
        <v>4209.6</v>
      </c>
      <c r="W1122" s="153">
        <f t="shared" si="44"/>
        <v>4209.6</v>
      </c>
      <c r="X1122" s="154">
        <f t="shared" ref="X1122:AZ1122" si="45">W1122+($BA$1122-$W$1122)/($BA$2-$W$2)</f>
        <v>4188.314568</v>
      </c>
      <c r="Y1122" s="154">
        <f t="shared" si="45"/>
        <v>4167.029136</v>
      </c>
      <c r="Z1122" s="154">
        <f t="shared" si="45"/>
        <v>4145.743704</v>
      </c>
      <c r="AA1122" s="154">
        <f t="shared" si="45"/>
        <v>4124.458272</v>
      </c>
      <c r="AB1122" s="154">
        <f t="shared" si="45"/>
        <v>4103.172839</v>
      </c>
      <c r="AC1122" s="154">
        <f t="shared" si="45"/>
        <v>4081.887407</v>
      </c>
      <c r="AD1122" s="154">
        <f t="shared" si="45"/>
        <v>4060.601975</v>
      </c>
      <c r="AE1122" s="154">
        <f t="shared" si="45"/>
        <v>4039.316543</v>
      </c>
      <c r="AF1122" s="154">
        <f t="shared" si="45"/>
        <v>4018.031111</v>
      </c>
      <c r="AG1122" s="154">
        <f t="shared" si="45"/>
        <v>3996.745679</v>
      </c>
      <c r="AH1122" s="154">
        <f t="shared" si="45"/>
        <v>3975.460247</v>
      </c>
      <c r="AI1122" s="154">
        <f t="shared" si="45"/>
        <v>3954.174815</v>
      </c>
      <c r="AJ1122" s="154">
        <f t="shared" si="45"/>
        <v>3932.889382</v>
      </c>
      <c r="AK1122" s="154">
        <f t="shared" si="45"/>
        <v>3911.60395</v>
      </c>
      <c r="AL1122" s="154">
        <f t="shared" si="45"/>
        <v>3890.318518</v>
      </c>
      <c r="AM1122" s="154">
        <f t="shared" si="45"/>
        <v>3869.033086</v>
      </c>
      <c r="AN1122" s="154">
        <f t="shared" si="45"/>
        <v>3847.747654</v>
      </c>
      <c r="AO1122" s="154">
        <f t="shared" si="45"/>
        <v>3826.462222</v>
      </c>
      <c r="AP1122" s="154">
        <f t="shared" si="45"/>
        <v>3805.17679</v>
      </c>
      <c r="AQ1122" s="154">
        <f t="shared" si="45"/>
        <v>3783.891358</v>
      </c>
      <c r="AR1122" s="154">
        <f t="shared" si="45"/>
        <v>3762.605925</v>
      </c>
      <c r="AS1122" s="154">
        <f t="shared" si="45"/>
        <v>3741.320493</v>
      </c>
      <c r="AT1122" s="154">
        <f t="shared" si="45"/>
        <v>3720.035061</v>
      </c>
      <c r="AU1122" s="154">
        <f t="shared" si="45"/>
        <v>3698.749629</v>
      </c>
      <c r="AV1122" s="154">
        <f t="shared" si="45"/>
        <v>3677.464197</v>
      </c>
      <c r="AW1122" s="154">
        <f t="shared" si="45"/>
        <v>3656.178765</v>
      </c>
      <c r="AX1122" s="154">
        <f t="shared" si="45"/>
        <v>3634.893333</v>
      </c>
      <c r="AY1122" s="154">
        <f t="shared" si="45"/>
        <v>3613.607901</v>
      </c>
      <c r="AZ1122" s="154">
        <f t="shared" si="45"/>
        <v>3592.322469</v>
      </c>
      <c r="BA1122" s="155">
        <f>Inputs!$H$4</f>
        <v>3571.037036</v>
      </c>
    </row>
    <row r="1123" ht="15.75" customHeight="1">
      <c r="A1123" s="262" t="s">
        <v>28</v>
      </c>
      <c r="B1123" s="159" t="s">
        <v>150</v>
      </c>
      <c r="C1123" s="156">
        <v>30.380571</v>
      </c>
      <c r="D1123" s="156">
        <v>28.724076</v>
      </c>
      <c r="E1123" s="156">
        <v>30.861911</v>
      </c>
      <c r="F1123" s="156">
        <v>28.581053</v>
      </c>
      <c r="G1123" s="156">
        <v>28.112609</v>
      </c>
      <c r="H1123" s="156">
        <v>25.807446</v>
      </c>
      <c r="I1123" s="156">
        <v>24.012231</v>
      </c>
      <c r="J1123" s="156">
        <v>26.782391</v>
      </c>
      <c r="K1123" s="156">
        <v>29.250496</v>
      </c>
      <c r="L1123" s="156">
        <v>30.661851</v>
      </c>
      <c r="M1123" s="156">
        <v>31.199935</v>
      </c>
      <c r="N1123" s="156">
        <v>31.277863</v>
      </c>
      <c r="O1123" s="156">
        <v>31.933916</v>
      </c>
      <c r="P1123" s="156">
        <v>31.43108</v>
      </c>
      <c r="Q1123" s="156">
        <v>32.320917</v>
      </c>
      <c r="R1123" s="156">
        <v>32.525595</v>
      </c>
      <c r="S1123" s="156">
        <v>32.377477</v>
      </c>
      <c r="T1123" s="156">
        <v>32.340138</v>
      </c>
      <c r="U1123" s="156">
        <v>31.097259</v>
      </c>
      <c r="V1123" s="157">
        <f t="shared" ref="V1123:W1123" si="46">U1123</f>
        <v>31.097259</v>
      </c>
      <c r="W1123" s="157">
        <f t="shared" si="46"/>
        <v>31.097259</v>
      </c>
      <c r="X1123" s="154">
        <f t="shared" ref="X1123:AZ1123" si="47">W1123+($BA$1123-$W$1123)/($BA$2-$W$2)</f>
        <v>31.05128937</v>
      </c>
      <c r="Y1123" s="154">
        <f t="shared" si="47"/>
        <v>31.00531975</v>
      </c>
      <c r="Z1123" s="154">
        <f t="shared" si="47"/>
        <v>30.95935012</v>
      </c>
      <c r="AA1123" s="154">
        <f t="shared" si="47"/>
        <v>30.9133805</v>
      </c>
      <c r="AB1123" s="154">
        <f t="shared" si="47"/>
        <v>30.86741087</v>
      </c>
      <c r="AC1123" s="154">
        <f t="shared" si="47"/>
        <v>30.82144124</v>
      </c>
      <c r="AD1123" s="154">
        <f t="shared" si="47"/>
        <v>30.77547162</v>
      </c>
      <c r="AE1123" s="154">
        <f t="shared" si="47"/>
        <v>30.72950199</v>
      </c>
      <c r="AF1123" s="154">
        <f t="shared" si="47"/>
        <v>30.68353237</v>
      </c>
      <c r="AG1123" s="154">
        <f t="shared" si="47"/>
        <v>30.63756274</v>
      </c>
      <c r="AH1123" s="154">
        <f t="shared" si="47"/>
        <v>30.59159311</v>
      </c>
      <c r="AI1123" s="154">
        <f t="shared" si="47"/>
        <v>30.54562349</v>
      </c>
      <c r="AJ1123" s="154">
        <f t="shared" si="47"/>
        <v>30.49965386</v>
      </c>
      <c r="AK1123" s="154">
        <f t="shared" si="47"/>
        <v>30.45368423</v>
      </c>
      <c r="AL1123" s="154">
        <f t="shared" si="47"/>
        <v>30.40771461</v>
      </c>
      <c r="AM1123" s="154">
        <f t="shared" si="47"/>
        <v>30.36174498</v>
      </c>
      <c r="AN1123" s="154">
        <f t="shared" si="47"/>
        <v>30.31577536</v>
      </c>
      <c r="AO1123" s="154">
        <f t="shared" si="47"/>
        <v>30.26980573</v>
      </c>
      <c r="AP1123" s="154">
        <f t="shared" si="47"/>
        <v>30.2238361</v>
      </c>
      <c r="AQ1123" s="154">
        <f t="shared" si="47"/>
        <v>30.17786648</v>
      </c>
      <c r="AR1123" s="154">
        <f t="shared" si="47"/>
        <v>30.13189685</v>
      </c>
      <c r="AS1123" s="154">
        <f t="shared" si="47"/>
        <v>30.08592723</v>
      </c>
      <c r="AT1123" s="154">
        <f t="shared" si="47"/>
        <v>30.0399576</v>
      </c>
      <c r="AU1123" s="154">
        <f t="shared" si="47"/>
        <v>29.99398797</v>
      </c>
      <c r="AV1123" s="154">
        <f t="shared" si="47"/>
        <v>29.94801835</v>
      </c>
      <c r="AW1123" s="154">
        <f t="shared" si="47"/>
        <v>29.90204872</v>
      </c>
      <c r="AX1123" s="154">
        <f t="shared" si="47"/>
        <v>29.8560791</v>
      </c>
      <c r="AY1123" s="154">
        <f t="shared" si="47"/>
        <v>29.81010947</v>
      </c>
      <c r="AZ1123" s="154">
        <f t="shared" si="47"/>
        <v>29.76413984</v>
      </c>
      <c r="BA1123" s="243">
        <f>Inputs!$I$4</f>
        <v>29.71817022</v>
      </c>
    </row>
    <row r="1124" ht="15.75" customHeight="1">
      <c r="A1124" s="262" t="s">
        <v>421</v>
      </c>
      <c r="B1124" s="159" t="s">
        <v>351</v>
      </c>
      <c r="C1124" s="95">
        <f>C1123*'Assumptions (Nuclear)'!B20/10^3</f>
        <v>0.518529225</v>
      </c>
      <c r="D1124" s="95">
        <f>D1123*'Assumptions (Nuclear)'!C20/10^3</f>
        <v>0.4871678992</v>
      </c>
      <c r="E1124" s="95">
        <f>E1123*'Assumptions (Nuclear)'!D20/10^3</f>
        <v>0.5201285595</v>
      </c>
      <c r="F1124" s="95">
        <f>F1123*'Assumptions (Nuclear)'!E20/10^3</f>
        <v>0.4786536792</v>
      </c>
      <c r="G1124" s="95">
        <f>G1123*'Assumptions (Nuclear)'!F20/10^3</f>
        <v>0.4678424425</v>
      </c>
      <c r="H1124" s="95">
        <f>H1123*'Assumptions (Nuclear)'!G20/10^3</f>
        <v>0.4340720479</v>
      </c>
      <c r="I1124" s="95">
        <f>I1123*'Assumptions (Nuclear)'!H20/10^3</f>
        <v>0.4137027813</v>
      </c>
      <c r="J1124" s="95">
        <f>J1123*'Assumptions (Nuclear)'!I20/10^3</f>
        <v>0.4833063144</v>
      </c>
      <c r="K1124" s="95">
        <f>K1123*'Assumptions (Nuclear)'!J20/10^3</f>
        <v>0.5378247909</v>
      </c>
      <c r="L1124" s="95">
        <f>L1123*'Assumptions (Nuclear)'!K20/10^3</f>
        <v>0.5827529753</v>
      </c>
      <c r="M1124" s="95">
        <f>M1123*'Assumptions (Nuclear)'!L20/10^3</f>
        <v>0.6007442523</v>
      </c>
      <c r="N1124" s="95">
        <f>N1123*'Assumptions (Nuclear)'!M20/10^3</f>
        <v>0.6100632881</v>
      </c>
      <c r="O1124" s="95">
        <f>O1123*'Assumptions (Nuclear)'!N20/10^3</f>
        <v>0.6328950287</v>
      </c>
      <c r="P1124" s="95">
        <f>P1123*'Assumptions (Nuclear)'!O20/10^3</f>
        <v>0.6248888363</v>
      </c>
      <c r="Q1124" s="95">
        <f>Q1123*'Assumptions (Nuclear)'!P20/10^3</f>
        <v>0.6466482932</v>
      </c>
      <c r="R1124" s="95">
        <f>R1123*'Assumptions (Nuclear)'!Q20/10^3</f>
        <v>0.669302529</v>
      </c>
      <c r="S1124" s="95">
        <f>S1123*'Assumptions (Nuclear)'!R20/10^3</f>
        <v>0.6728560898</v>
      </c>
      <c r="T1124" s="95">
        <f>T1123*'Assumptions (Nuclear)'!S20/10^3</f>
        <v>0.6607090193</v>
      </c>
      <c r="U1124" s="95">
        <f>U1123*'Assumptions (Nuclear)'!T20/10^3</f>
        <v>0.6562414289</v>
      </c>
      <c r="V1124" s="95">
        <f>V1123*'Assumptions (Nuclear)'!U20/10^3</f>
        <v>0.6603963188</v>
      </c>
      <c r="W1124" s="95">
        <f>W1123*'Assumptions (Nuclear)'!V20/10^3</f>
        <v>0.6693739032</v>
      </c>
      <c r="X1124" s="95">
        <f>X1123*'Assumptions (Nuclear)'!W20/10^3</f>
        <v>0.6774705752</v>
      </c>
      <c r="Y1124" s="95">
        <f>Y1123*'Assumptions (Nuclear)'!X20/10^3</f>
        <v>0.6856636808</v>
      </c>
      <c r="Z1124" s="95">
        <f>Z1123*'Assumptions (Nuclear)'!Y20/10^3</f>
        <v>0.6939543457</v>
      </c>
      <c r="AA1124" s="95">
        <f>AA1123*'Assumptions (Nuclear)'!Z20/10^3</f>
        <v>0.7023437083</v>
      </c>
      <c r="AB1124" s="95">
        <f>AB1123*'Assumptions (Nuclear)'!AA20/10^3</f>
        <v>0.7108329197</v>
      </c>
      <c r="AC1124" s="95">
        <f>AC1123*'Assumptions (Nuclear)'!AB20/10^3</f>
        <v>0.7194231445</v>
      </c>
      <c r="AD1124" s="95">
        <f>AD1123*'Assumptions (Nuclear)'!AC20/10^3</f>
        <v>0.7281155601</v>
      </c>
      <c r="AE1124" s="95">
        <f>AE1123*'Assumptions (Nuclear)'!AD20/10^3</f>
        <v>0.7369113574</v>
      </c>
      <c r="AF1124" s="95">
        <f>AF1123*'Assumptions (Nuclear)'!AE20/10^3</f>
        <v>0.7458117409</v>
      </c>
      <c r="AG1124" s="95">
        <f>AG1123*'Assumptions (Nuclear)'!AF20/10^3</f>
        <v>0.7548179287</v>
      </c>
      <c r="AH1124" s="95">
        <f>AH1123*'Assumptions (Nuclear)'!AG20/10^3</f>
        <v>0.7639311524</v>
      </c>
      <c r="AI1124" s="95">
        <f>AI1123*'Assumptions (Nuclear)'!AH20/10^3</f>
        <v>0.773152658</v>
      </c>
      <c r="AJ1124" s="95">
        <f>AJ1123*'Assumptions (Nuclear)'!AI20/10^3</f>
        <v>0.7824837053</v>
      </c>
      <c r="AK1124" s="95">
        <f>AK1123*'Assumptions (Nuclear)'!AJ20/10^3</f>
        <v>0.7919255684</v>
      </c>
      <c r="AL1124" s="95">
        <f>AL1123*'Assumptions (Nuclear)'!AK20/10^3</f>
        <v>0.8014795357</v>
      </c>
      <c r="AM1124" s="95">
        <f>AM1123*'Assumptions (Nuclear)'!AL20/10^3</f>
        <v>0.8111469104</v>
      </c>
      <c r="AN1124" s="95">
        <f>AN1123*'Assumptions (Nuclear)'!AM20/10^3</f>
        <v>0.8209290102</v>
      </c>
      <c r="AO1124" s="95">
        <f>AO1123*'Assumptions (Nuclear)'!AN20/10^3</f>
        <v>0.8308271678</v>
      </c>
      <c r="AP1124" s="95">
        <f>AP1123*'Assumptions (Nuclear)'!AO20/10^3</f>
        <v>0.8408427308</v>
      </c>
      <c r="AQ1124" s="95">
        <f>AQ1123*'Assumptions (Nuclear)'!AP20/10^3</f>
        <v>0.8509770621</v>
      </c>
      <c r="AR1124" s="95">
        <f>AR1123*'Assumptions (Nuclear)'!AQ20/10^3</f>
        <v>0.8612315399</v>
      </c>
      <c r="AS1124" s="95">
        <f>AS1123*'Assumptions (Nuclear)'!AR20/10^3</f>
        <v>0.8716075579</v>
      </c>
      <c r="AT1124" s="95">
        <f>AT1123*'Assumptions (Nuclear)'!AS20/10^3</f>
        <v>0.8821065257</v>
      </c>
      <c r="AU1124" s="95">
        <f>AU1123*'Assumptions (Nuclear)'!AT20/10^3</f>
        <v>0.8927298684</v>
      </c>
      <c r="AV1124" s="95">
        <f>AV1123*'Assumptions (Nuclear)'!AU20/10^3</f>
        <v>0.9034790274</v>
      </c>
      <c r="AW1124" s="95">
        <f>AW1123*'Assumptions (Nuclear)'!AV20/10^3</f>
        <v>0.9143554602</v>
      </c>
      <c r="AX1124" s="95">
        <f>AX1123*'Assumptions (Nuclear)'!AW20/10^3</f>
        <v>0.9253606407</v>
      </c>
      <c r="AY1124" s="95">
        <f>AY1123*'Assumptions (Nuclear)'!AX20/10^3</f>
        <v>0.9364960595</v>
      </c>
      <c r="AZ1124" s="95">
        <f>AZ1123*'Assumptions (Nuclear)'!AY20/10^3</f>
        <v>0.9477632235</v>
      </c>
      <c r="BA1124" s="95">
        <f>BA1123*'Assumptions (Nuclear)'!AZ20/10^3</f>
        <v>0.9591636571</v>
      </c>
    </row>
    <row r="1125" ht="15.75" customHeight="1">
      <c r="A1125" s="261" t="s">
        <v>422</v>
      </c>
      <c r="B1125" s="150" t="s">
        <v>351</v>
      </c>
      <c r="C1125" s="95">
        <f>C1123*'Assumptions (Nuclear)'!B22/10^3</f>
        <v>0.1516304518</v>
      </c>
      <c r="D1125" s="95">
        <f>D1123*'Assumptions (Nuclear)'!C22/10^3</f>
        <v>0.1433628295</v>
      </c>
      <c r="E1125" s="95">
        <f>E1123*'Assumptions (Nuclear)'!D22/10^3</f>
        <v>0.1540328359</v>
      </c>
      <c r="F1125" s="95">
        <f>F1123*'Assumptions (Nuclear)'!E22/10^3</f>
        <v>0.1426489969</v>
      </c>
      <c r="G1125" s="95">
        <f>G1123*'Assumptions (Nuclear)'!F22/10^3</f>
        <v>0.1403109771</v>
      </c>
      <c r="H1125" s="95">
        <f>H1123*'Assumptions (Nuclear)'!G22/10^3</f>
        <v>0.1309943495</v>
      </c>
      <c r="I1125" s="95">
        <f>I1123*'Assumptions (Nuclear)'!H22/10^3</f>
        <v>0.1256151656</v>
      </c>
      <c r="J1125" s="95">
        <f>J1123*'Assumptions (Nuclear)'!I22/10^3</f>
        <v>0.1476319944</v>
      </c>
      <c r="K1125" s="95">
        <f>K1123*'Assumptions (Nuclear)'!J22/10^3</f>
        <v>0.1653011413</v>
      </c>
      <c r="L1125" s="95">
        <f>L1123*'Assumptions (Nuclear)'!K22/10^3</f>
        <v>0.1802015218</v>
      </c>
      <c r="M1125" s="95">
        <f>M1123*'Assumptions (Nuclear)'!L22/10^3</f>
        <v>0.1869200586</v>
      </c>
      <c r="N1125" s="95">
        <f>N1123*'Assumptions (Nuclear)'!M22/10^3</f>
        <v>0.1910001907</v>
      </c>
      <c r="O1125" s="95">
        <f>O1123*'Assumptions (Nuclear)'!N22/10^3</f>
        <v>0.1993769515</v>
      </c>
      <c r="P1125" s="95">
        <f>P1123*'Assumptions (Nuclear)'!O22/10^3</f>
        <v>0.1980911074</v>
      </c>
      <c r="Q1125" s="95">
        <f>Q1123*'Assumptions (Nuclear)'!P22/10^3</f>
        <v>0.2062722071</v>
      </c>
      <c r="R1125" s="95">
        <f>R1123*'Assumptions (Nuclear)'!Q22/10^3</f>
        <v>0.2148063514</v>
      </c>
      <c r="S1125" s="95">
        <f>S1123*'Assumptions (Nuclear)'!R22/10^3</f>
        <v>0.2172939507</v>
      </c>
      <c r="T1125" s="95">
        <f>T1123*'Assumptions (Nuclear)'!S22/10^3</f>
        <v>0.2147385163</v>
      </c>
      <c r="U1125" s="95">
        <f>U1123*'Assumptions (Nuclear)'!T22/10^3</f>
        <v>0.2145873553</v>
      </c>
      <c r="V1125" s="95">
        <f>V1123*'Assumptions (Nuclear)'!U22/10^3</f>
        <v>0.2081135431</v>
      </c>
      <c r="W1125" s="95">
        <f>W1123*'Assumptions (Nuclear)'!V22/10^3</f>
        <v>0.2033465437</v>
      </c>
      <c r="X1125" s="95">
        <f>X1123*'Assumptions (Nuclear)'!W22/10^3</f>
        <v>0.1983950237</v>
      </c>
      <c r="Y1125" s="95">
        <f>Y1123*'Assumptions (Nuclear)'!X22/10^3</f>
        <v>0.1935636498</v>
      </c>
      <c r="Z1125" s="95">
        <f>Z1123*'Assumptions (Nuclear)'!Y22/10^3</f>
        <v>0.1888495159</v>
      </c>
      <c r="AA1125" s="95">
        <f>AA1123*'Assumptions (Nuclear)'!Z22/10^3</f>
        <v>0.1842497857</v>
      </c>
      <c r="AB1125" s="95">
        <f>AB1123*'Assumptions (Nuclear)'!AA22/10^3</f>
        <v>0.1797616918</v>
      </c>
      <c r="AC1125" s="95">
        <f>AC1123*'Assumptions (Nuclear)'!AB22/10^3</f>
        <v>0.1753825333</v>
      </c>
      <c r="AD1125" s="95">
        <f>AD1123*'Assumptions (Nuclear)'!AC22/10^3</f>
        <v>0.1747521902</v>
      </c>
      <c r="AE1125" s="95">
        <f>AE1123*'Assumptions (Nuclear)'!AD22/10^3</f>
        <v>0.1741237242</v>
      </c>
      <c r="AF1125" s="95">
        <f>AF1123*'Assumptions (Nuclear)'!AE22/10^3</f>
        <v>0.1734971301</v>
      </c>
      <c r="AG1125" s="95">
        <f>AG1123*'Assumptions (Nuclear)'!AF22/10^3</f>
        <v>0.1728724027</v>
      </c>
      <c r="AH1125" s="95">
        <f>AH1123*'Assumptions (Nuclear)'!AG22/10^3</f>
        <v>0.1722495371</v>
      </c>
      <c r="AI1125" s="95">
        <f>AI1123*'Assumptions (Nuclear)'!AH22/10^3</f>
        <v>0.1716285282</v>
      </c>
      <c r="AJ1125" s="95">
        <f>AJ1123*'Assumptions (Nuclear)'!AI22/10^3</f>
        <v>0.1710093709</v>
      </c>
      <c r="AK1125" s="95">
        <f>AK1123*'Assumptions (Nuclear)'!AJ22/10^3</f>
        <v>0.1703920601</v>
      </c>
      <c r="AL1125" s="95">
        <f>AL1123*'Assumptions (Nuclear)'!AK22/10^3</f>
        <v>0.1697765908</v>
      </c>
      <c r="AM1125" s="95">
        <f>AM1123*'Assumptions (Nuclear)'!AL22/10^3</f>
        <v>0.1691629581</v>
      </c>
      <c r="AN1125" s="95">
        <f>AN1123*'Assumptions (Nuclear)'!AM22/10^3</f>
        <v>0.1685511568</v>
      </c>
      <c r="AO1125" s="95">
        <f>AO1123*'Assumptions (Nuclear)'!AN22/10^3</f>
        <v>0.1679411821</v>
      </c>
      <c r="AP1125" s="95">
        <f>AP1123*'Assumptions (Nuclear)'!AO22/10^3</f>
        <v>0.1673330289</v>
      </c>
      <c r="AQ1125" s="95">
        <f>AQ1123*'Assumptions (Nuclear)'!AP22/10^3</f>
        <v>0.1667266922</v>
      </c>
      <c r="AR1125" s="95">
        <f>AR1123*'Assumptions (Nuclear)'!AQ22/10^3</f>
        <v>0.1661221672</v>
      </c>
      <c r="AS1125" s="95">
        <f>AS1123*'Assumptions (Nuclear)'!AR22/10^3</f>
        <v>0.1655194488</v>
      </c>
      <c r="AT1125" s="95">
        <f>AT1123*'Assumptions (Nuclear)'!AS22/10^3</f>
        <v>0.1649185322</v>
      </c>
      <c r="AU1125" s="95">
        <f>AU1123*'Assumptions (Nuclear)'!AT22/10^3</f>
        <v>0.1643194124</v>
      </c>
      <c r="AV1125" s="95">
        <f>AV1123*'Assumptions (Nuclear)'!AU22/10^3</f>
        <v>0.1637220845</v>
      </c>
      <c r="AW1125" s="95">
        <f>AW1123*'Assumptions (Nuclear)'!AV22/10^3</f>
        <v>0.1631265436</v>
      </c>
      <c r="AX1125" s="95">
        <f>AX1123*'Assumptions (Nuclear)'!AW22/10^3</f>
        <v>0.1625327849</v>
      </c>
      <c r="AY1125" s="95">
        <f>AY1123*'Assumptions (Nuclear)'!AX22/10^3</f>
        <v>0.1619408035</v>
      </c>
      <c r="AZ1125" s="95">
        <f>AZ1123*'Assumptions (Nuclear)'!AY22/10^3</f>
        <v>0.1613505945</v>
      </c>
      <c r="BA1125" s="95">
        <f>BA1123*'Assumptions (Nuclear)'!AZ22/10^3</f>
        <v>0.1607621531</v>
      </c>
    </row>
    <row r="1126" ht="15.75" customHeight="1">
      <c r="A1126" s="262" t="s">
        <v>34</v>
      </c>
      <c r="B1126" s="159" t="s">
        <v>351</v>
      </c>
      <c r="C1126" s="95">
        <f>C1123*'Assumptions (Nuclear)'!B25/10^3</f>
        <v>0.1781340935</v>
      </c>
      <c r="D1126" s="95">
        <f>D1123*'Assumptions (Nuclear)'!C25/10^3</f>
        <v>0.1665013615</v>
      </c>
      <c r="E1126" s="95">
        <f>E1123*'Assumptions (Nuclear)'!D25/10^3</f>
        <v>0.1768541042</v>
      </c>
      <c r="F1126" s="95">
        <f>F1123*'Assumptions (Nuclear)'!E25/10^3</f>
        <v>0.1619165194</v>
      </c>
      <c r="G1126" s="95">
        <f>G1123*'Assumptions (Nuclear)'!F25/10^3</f>
        <v>0.1574471098</v>
      </c>
      <c r="H1126" s="95">
        <f>H1123*'Assumptions (Nuclear)'!G25/10^3</f>
        <v>0.1453449255</v>
      </c>
      <c r="I1126" s="95">
        <f>I1123*'Assumptions (Nuclear)'!H25/10^3</f>
        <v>0.1378347733</v>
      </c>
      <c r="J1126" s="95">
        <f>J1123*'Assumptions (Nuclear)'!I25/10^3</f>
        <v>0.1602407672</v>
      </c>
      <c r="K1126" s="95">
        <f>K1123*'Assumptions (Nuclear)'!J25/10^3</f>
        <v>0.1774238924</v>
      </c>
      <c r="L1126" s="95">
        <f>L1123*'Assumptions (Nuclear)'!K25/10^3</f>
        <v>0.191296802</v>
      </c>
      <c r="M1126" s="95">
        <f>M1123*'Assumptions (Nuclear)'!L25/10^3</f>
        <v>0.1962099551</v>
      </c>
      <c r="N1126" s="95">
        <f>N1123*'Assumptions (Nuclear)'!M25/10^3</f>
        <v>0.1982504889</v>
      </c>
      <c r="O1126" s="95">
        <f>O1123*'Assumptions (Nuclear)'!N25/10^3</f>
        <v>0.2046377682</v>
      </c>
      <c r="P1126" s="95">
        <f>P1123*'Assumptions (Nuclear)'!O25/10^3</f>
        <v>0.2010218586</v>
      </c>
      <c r="Q1126" s="95">
        <f>Q1123*'Assumptions (Nuclear)'!P25/10^3</f>
        <v>0.20696747</v>
      </c>
      <c r="R1126" s="95">
        <f>R1123*'Assumptions (Nuclear)'!Q25/10^3</f>
        <v>0.2131560089</v>
      </c>
      <c r="S1126" s="95">
        <f>S1123*'Assumptions (Nuclear)'!R25/10^3</f>
        <v>0.2132055834</v>
      </c>
      <c r="T1126" s="95">
        <f>T1123*'Assumptions (Nuclear)'!S25/10^3</f>
        <v>0.2082704887</v>
      </c>
      <c r="U1126" s="95">
        <f>U1123*'Assumptions (Nuclear)'!T25/10^3</f>
        <v>0.2058408444</v>
      </c>
      <c r="V1126" s="95">
        <f>V1123*'Assumptions (Nuclear)'!U25/10^3</f>
        <v>0.2060943052</v>
      </c>
      <c r="W1126" s="95">
        <f>W1123*'Assumptions (Nuclear)'!V25/10^3</f>
        <v>0.2078449191</v>
      </c>
      <c r="X1126" s="95">
        <f>X1123*'Assumptions (Nuclear)'!W25/10^3</f>
        <v>0.2093005459</v>
      </c>
      <c r="Y1126" s="95">
        <f>Y1123*'Assumptions (Nuclear)'!X25/10^3</f>
        <v>0.2107659052</v>
      </c>
      <c r="Z1126" s="95">
        <f>Z1123*'Assumptions (Nuclear)'!Y25/10^3</f>
        <v>0.2122410572</v>
      </c>
      <c r="AA1126" s="95">
        <f>AA1123*'Assumptions (Nuclear)'!Z25/10^3</f>
        <v>0.2137260626</v>
      </c>
      <c r="AB1126" s="95">
        <f>AB1123*'Assumptions (Nuclear)'!AA25/10^3</f>
        <v>0.2152209823</v>
      </c>
      <c r="AC1126" s="95">
        <f>AC1123*'Assumptions (Nuclear)'!AB25/10^3</f>
        <v>0.2167258776</v>
      </c>
      <c r="AD1126" s="95">
        <f>AD1123*'Assumptions (Nuclear)'!AC25/10^3</f>
        <v>0.2182408102</v>
      </c>
      <c r="AE1126" s="95">
        <f>AE1123*'Assumptions (Nuclear)'!AD25/10^3</f>
        <v>0.219765842</v>
      </c>
      <c r="AF1126" s="95">
        <f>AF1123*'Assumptions (Nuclear)'!AE25/10^3</f>
        <v>0.2213010352</v>
      </c>
      <c r="AG1126" s="95">
        <f>AG1123*'Assumptions (Nuclear)'!AF25/10^3</f>
        <v>0.2228464525</v>
      </c>
      <c r="AH1126" s="95">
        <f>AH1123*'Assumptions (Nuclear)'!AG25/10^3</f>
        <v>0.2244021567</v>
      </c>
      <c r="AI1126" s="95">
        <f>AI1123*'Assumptions (Nuclear)'!AH25/10^3</f>
        <v>0.2259682111</v>
      </c>
      <c r="AJ1126" s="95">
        <f>AJ1123*'Assumptions (Nuclear)'!AI25/10^3</f>
        <v>0.2275446793</v>
      </c>
      <c r="AK1126" s="95">
        <f>AK1123*'Assumptions (Nuclear)'!AJ25/10^3</f>
        <v>0.2291316252</v>
      </c>
      <c r="AL1126" s="95">
        <f>AL1123*'Assumptions (Nuclear)'!AK25/10^3</f>
        <v>0.2307291131</v>
      </c>
      <c r="AM1126" s="95">
        <f>AM1123*'Assumptions (Nuclear)'!AL25/10^3</f>
        <v>0.2323372075</v>
      </c>
      <c r="AN1126" s="95">
        <f>AN1123*'Assumptions (Nuclear)'!AM25/10^3</f>
        <v>0.2339559734</v>
      </c>
      <c r="AO1126" s="95">
        <f>AO1123*'Assumptions (Nuclear)'!AN25/10^3</f>
        <v>0.2355854761</v>
      </c>
      <c r="AP1126" s="95">
        <f>AP1123*'Assumptions (Nuclear)'!AO25/10^3</f>
        <v>0.2372257812</v>
      </c>
      <c r="AQ1126" s="95">
        <f>AQ1123*'Assumptions (Nuclear)'!AP25/10^3</f>
        <v>0.2388769545</v>
      </c>
      <c r="AR1126" s="95">
        <f>AR1123*'Assumptions (Nuclear)'!AQ25/10^3</f>
        <v>0.2405390625</v>
      </c>
      <c r="AS1126" s="95">
        <f>AS1123*'Assumptions (Nuclear)'!AR25/10^3</f>
        <v>0.2422121716</v>
      </c>
      <c r="AT1126" s="95">
        <f>AT1123*'Assumptions (Nuclear)'!AS25/10^3</f>
        <v>0.2438963489</v>
      </c>
      <c r="AU1126" s="95">
        <f>AU1123*'Assumptions (Nuclear)'!AT25/10^3</f>
        <v>0.2455916618</v>
      </c>
      <c r="AV1126" s="95">
        <f>AV1123*'Assumptions (Nuclear)'!AU25/10^3</f>
        <v>0.2472981777</v>
      </c>
      <c r="AW1126" s="95">
        <f>AW1123*'Assumptions (Nuclear)'!AV25/10^3</f>
        <v>0.2490159649</v>
      </c>
      <c r="AX1126" s="95">
        <f>AX1123*'Assumptions (Nuclear)'!AW25/10^3</f>
        <v>0.2507450915</v>
      </c>
      <c r="AY1126" s="95">
        <f>AY1123*'Assumptions (Nuclear)'!AX25/10^3</f>
        <v>0.2524856264</v>
      </c>
      <c r="AZ1126" s="95">
        <f>AZ1123*'Assumptions (Nuclear)'!AY25/10^3</f>
        <v>0.2542376385</v>
      </c>
      <c r="BA1126" s="95">
        <f>BA1123*'Assumptions (Nuclear)'!AZ25/10^3</f>
        <v>0.2560011972</v>
      </c>
    </row>
    <row r="1127" ht="15.75" customHeight="1">
      <c r="A1127" s="262" t="s">
        <v>36</v>
      </c>
      <c r="B1127" s="159" t="s">
        <v>351</v>
      </c>
      <c r="C1127" s="95">
        <f>C1123*'Assumptions (Nuclear)'!B37/10^3</f>
        <v>2.033572129</v>
      </c>
      <c r="D1127" s="95">
        <f>D1123*'Assumptions (Nuclear)'!C37/10^3</f>
        <v>1.969400206</v>
      </c>
      <c r="E1127" s="95">
        <f>E1123*'Assumptions (Nuclear)'!D37/10^3</f>
        <v>1.913055794</v>
      </c>
      <c r="F1127" s="95">
        <f>F1123*'Assumptions (Nuclear)'!E37/10^3</f>
        <v>2.153579485</v>
      </c>
      <c r="G1127" s="95">
        <f>G1123*'Assumptions (Nuclear)'!F37/10^3</f>
        <v>2.225610596</v>
      </c>
      <c r="H1127" s="95">
        <f>H1123*'Assumptions (Nuclear)'!G37/10^3</f>
        <v>2.473718541</v>
      </c>
      <c r="I1127" s="95">
        <f>I1123*'Assumptions (Nuclear)'!H37/10^3</f>
        <v>2.070759573</v>
      </c>
      <c r="J1127" s="95">
        <f>J1123*'Assumptions (Nuclear)'!I37/10^3</f>
        <v>2.347522101</v>
      </c>
      <c r="K1127" s="95">
        <f>K1123*'Assumptions (Nuclear)'!J37/10^3</f>
        <v>2.967117663</v>
      </c>
      <c r="L1127" s="95">
        <f>L1123*'Assumptions (Nuclear)'!K37/10^3</f>
        <v>2.171628663</v>
      </c>
      <c r="M1127" s="95">
        <f>M1123*'Assumptions (Nuclear)'!L37/10^3</f>
        <v>2.28473692</v>
      </c>
      <c r="N1127" s="95">
        <f>N1123*'Assumptions (Nuclear)'!M37/10^3</f>
        <v>2.206412395</v>
      </c>
      <c r="O1127" s="95">
        <f>O1123*'Assumptions (Nuclear)'!N37/10^3</f>
        <v>1.947898621</v>
      </c>
      <c r="P1127" s="95">
        <f>P1123*'Assumptions (Nuclear)'!O37/10^3</f>
        <v>2.12833358</v>
      </c>
      <c r="Q1127" s="95">
        <f>Q1123*'Assumptions (Nuclear)'!P37/10^3</f>
        <v>2.348544488</v>
      </c>
      <c r="R1127" s="95">
        <f>R1123*'Assumptions (Nuclear)'!Q37/10^3</f>
        <v>1.947196786</v>
      </c>
      <c r="S1127" s="95">
        <f>S1123*'Assumptions (Nuclear)'!R37/10^3</f>
        <v>2.074424951</v>
      </c>
      <c r="T1127" s="95">
        <f>T1123*'Assumptions (Nuclear)'!S37/10^3</f>
        <v>2.022552231</v>
      </c>
      <c r="U1127" s="95">
        <f>U1123*'Assumptions (Nuclear)'!T37/10^3</f>
        <v>1.996444028</v>
      </c>
      <c r="V1127" s="95">
        <f>V1123*'Assumptions (Nuclear)'!U37/10^3</f>
        <v>2.024120588</v>
      </c>
      <c r="W1127" s="95">
        <f>W1123*'Assumptions (Nuclear)'!V37/10^3</f>
        <v>2.111294913</v>
      </c>
      <c r="X1127" s="95">
        <f>X1123*'Assumptions (Nuclear)'!W37/10^3</f>
        <v>2.124163745</v>
      </c>
      <c r="Y1127" s="95">
        <f>Y1123*'Assumptions (Nuclear)'!X37/10^3</f>
        <v>2.140602315</v>
      </c>
      <c r="Z1127" s="95">
        <f>Z1123*'Assumptions (Nuclear)'!Y37/10^3</f>
        <v>2.172291593</v>
      </c>
      <c r="AA1127" s="95">
        <f>AA1123*'Assumptions (Nuclear)'!Z37/10^3</f>
        <v>2.210292485</v>
      </c>
      <c r="AB1127" s="95">
        <f>AB1123*'Assumptions (Nuclear)'!AA37/10^3</f>
        <v>2.269266789</v>
      </c>
      <c r="AC1127" s="95">
        <f>AC1123*'Assumptions (Nuclear)'!AB37/10^3</f>
        <v>2.302473234</v>
      </c>
      <c r="AD1127" s="95">
        <f>AD1123*'Assumptions (Nuclear)'!AC37/10^3</f>
        <v>2.344217222</v>
      </c>
      <c r="AE1127" s="95">
        <f>AE1123*'Assumptions (Nuclear)'!AD37/10^3</f>
        <v>2.38182772</v>
      </c>
      <c r="AF1127" s="95">
        <f>AF1123*'Assumptions (Nuclear)'!AE37/10^3</f>
        <v>2.422066915</v>
      </c>
      <c r="AG1127" s="95">
        <f>AG1123*'Assumptions (Nuclear)'!AF37/10^3</f>
        <v>2.463099503</v>
      </c>
      <c r="AH1127" s="95">
        <f>AH1123*'Assumptions (Nuclear)'!AG37/10^3</f>
        <v>2.508486774</v>
      </c>
      <c r="AI1127" s="95">
        <f>AI1123*'Assumptions (Nuclear)'!AH37/10^3</f>
        <v>2.544088471</v>
      </c>
      <c r="AJ1127" s="95">
        <f>AJ1123*'Assumptions (Nuclear)'!AI37/10^3</f>
        <v>2.578812223</v>
      </c>
      <c r="AK1127" s="95">
        <f>AK1123*'Assumptions (Nuclear)'!AJ37/10^3</f>
        <v>2.614222216</v>
      </c>
      <c r="AL1127" s="95">
        <f>AL1123*'Assumptions (Nuclear)'!AK37/10^3</f>
        <v>2.65406135</v>
      </c>
      <c r="AM1127" s="95">
        <f>AM1123*'Assumptions (Nuclear)'!AL37/10^3</f>
        <v>2.704975225</v>
      </c>
      <c r="AN1127" s="95">
        <f>AN1123*'Assumptions (Nuclear)'!AM37/10^3</f>
        <v>2.754039947</v>
      </c>
      <c r="AO1127" s="95">
        <f>AO1123*'Assumptions (Nuclear)'!AN37/10^3</f>
        <v>2.81160697</v>
      </c>
      <c r="AP1127" s="95">
        <f>AP1123*'Assumptions (Nuclear)'!AO37/10^3</f>
        <v>2.870066962</v>
      </c>
      <c r="AQ1127" s="95">
        <f>AQ1123*'Assumptions (Nuclear)'!AP37/10^3</f>
        <v>2.924176415</v>
      </c>
      <c r="AR1127" s="95">
        <f>AR1123*'Assumptions (Nuclear)'!AQ37/10^3</f>
        <v>2.976818075</v>
      </c>
      <c r="AS1127" s="95">
        <f>AS1123*'Assumptions (Nuclear)'!AR37/10^3</f>
        <v>3.028898317</v>
      </c>
      <c r="AT1127" s="95">
        <f>AT1123*'Assumptions (Nuclear)'!AS37/10^3</f>
        <v>3.084196739</v>
      </c>
      <c r="AU1127" s="95">
        <f>AU1123*'Assumptions (Nuclear)'!AT37/10^3</f>
        <v>3.143314151</v>
      </c>
      <c r="AV1127" s="95">
        <f>AV1123*'Assumptions (Nuclear)'!AU37/10^3</f>
        <v>3.203872844</v>
      </c>
      <c r="AW1127" s="95">
        <f>AW1123*'Assumptions (Nuclear)'!AV37/10^3</f>
        <v>3.25870673</v>
      </c>
      <c r="AX1127" s="95">
        <f>AX1123*'Assumptions (Nuclear)'!AW37/10^3</f>
        <v>3.325209464</v>
      </c>
      <c r="AY1127" s="95">
        <f>AY1123*'Assumptions (Nuclear)'!AX37/10^3</f>
        <v>3.439767963</v>
      </c>
      <c r="AZ1127" s="95">
        <f>AZ1123*'Assumptions (Nuclear)'!AY37/10^3</f>
        <v>3.525949298</v>
      </c>
      <c r="BA1127" s="95">
        <f>BA1123*'Assumptions (Nuclear)'!AZ37/10^3</f>
        <v>3.592314882</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0.1823999011</v>
      </c>
      <c r="K1128" s="95">
        <f>K1122*'Assumptions (Nuclear)'!J39*'Assumptions (Nuclear)'!J40*365/10^9</f>
        <v>0.1853906286</v>
      </c>
      <c r="L1128" s="95">
        <f>L1122*'Assumptions (Nuclear)'!K39*'Assumptions (Nuclear)'!K40*365/10^9</f>
        <v>0.2145502216</v>
      </c>
      <c r="M1128" s="95">
        <f>M1122*'Assumptions (Nuclear)'!L39*'Assumptions (Nuclear)'!L40*365/10^9</f>
        <v>0.1498009714</v>
      </c>
      <c r="N1128" s="95">
        <f>N1122*'Assumptions (Nuclear)'!M39*'Assumptions (Nuclear)'!M40*365/10^9</f>
        <v>0.1548852082</v>
      </c>
      <c r="O1128" s="95">
        <f>O1122*'Assumptions (Nuclear)'!N39*'Assumptions (Nuclear)'!N40*365/10^9</f>
        <v>0.1492028259</v>
      </c>
      <c r="P1128" s="95">
        <f>P1122*'Assumptions (Nuclear)'!O39*'Assumptions (Nuclear)'!O40*365/10^9</f>
        <v>0.1290154154</v>
      </c>
      <c r="Q1128" s="95">
        <f>Q1122*'Assumptions (Nuclear)'!P39*'Assumptions (Nuclear)'!P40*365/10^9</f>
        <v>0.143221371</v>
      </c>
      <c r="R1128" s="95">
        <f>R1122*'Assumptions (Nuclear)'!Q39*'Assumptions (Nuclear)'!Q40*365/10^9</f>
        <v>0.1536889172</v>
      </c>
      <c r="S1128" s="95">
        <f>S1122*'Assumptions (Nuclear)'!R39*'Assumptions (Nuclear)'!R40*365/10^9</f>
        <v>0.1266228334</v>
      </c>
      <c r="T1128" s="95">
        <f>T1122*'Assumptions (Nuclear)'!S39*'Assumptions (Nuclear)'!S40*365/10^9</f>
        <v>0.1355133736</v>
      </c>
      <c r="U1128" s="95">
        <f>U1122*'Assumptions (Nuclear)'!T39*'Assumptions (Nuclear)'!T40*365/10^9</f>
        <v>0.1322772965</v>
      </c>
      <c r="V1128" s="95">
        <f>V1122*'Assumptions (Nuclear)'!U39*'Assumptions (Nuclear)'!U40*365/10^9</f>
        <v>0.1357883344</v>
      </c>
      <c r="W1128" s="95">
        <f>W1122*'Assumptions (Nuclear)'!V39*'Assumptions (Nuclear)'!V40*365/10^9</f>
        <v>0.1376707584</v>
      </c>
      <c r="X1128" s="95">
        <f>X1122*'Assumptions (Nuclear)'!W39*'Assumptions (Nuclear)'!W40*365/10^9</f>
        <v>0.1380135509</v>
      </c>
      <c r="Y1128" s="95">
        <f>Y1122*'Assumptions (Nuclear)'!X39*'Assumptions (Nuclear)'!X40*365/10^9</f>
        <v>0.1385799489</v>
      </c>
      <c r="Z1128" s="95">
        <f>Z1122*'Assumptions (Nuclear)'!Y39*'Assumptions (Nuclear)'!Y40*365/10^9</f>
        <v>0.1401208681</v>
      </c>
      <c r="AA1128" s="95">
        <f>AA1122*'Assumptions (Nuclear)'!Z39*'Assumptions (Nuclear)'!Z40*365/10^9</f>
        <v>0.1420509837</v>
      </c>
      <c r="AB1128" s="95">
        <f>AB1122*'Assumptions (Nuclear)'!AA39*'Assumptions (Nuclear)'!AA40*365/10^9</f>
        <v>0.1453045619</v>
      </c>
      <c r="AC1128" s="95">
        <f>AC1122*'Assumptions (Nuclear)'!AB39*'Assumptions (Nuclear)'!AB40*365/10^9</f>
        <v>0.1468847648</v>
      </c>
      <c r="AD1128" s="95">
        <f>AD1122*'Assumptions (Nuclear)'!AC39*'Assumptions (Nuclear)'!AC40*365/10^9</f>
        <v>0.1489901785</v>
      </c>
      <c r="AE1128" s="95">
        <f>AE1122*'Assumptions (Nuclear)'!AD39*'Assumptions (Nuclear)'!AD40*365/10^9</f>
        <v>0.1508123111</v>
      </c>
      <c r="AF1128" s="95">
        <f>AF1122*'Assumptions (Nuclear)'!AE39*'Assumptions (Nuclear)'!AE40*365/10^9</f>
        <v>0.1527805823</v>
      </c>
      <c r="AG1128" s="95">
        <f>AG1122*'Assumptions (Nuclear)'!AF39*'Assumptions (Nuclear)'!AF40*365/10^9</f>
        <v>0.1547776829</v>
      </c>
      <c r="AH1128" s="95">
        <f>AH1122*'Assumptions (Nuclear)'!AG39*'Assumptions (Nuclear)'!AG40*365/10^9</f>
        <v>0.1570258742</v>
      </c>
      <c r="AI1128" s="95">
        <f>AI1122*'Assumptions (Nuclear)'!AH39*'Assumptions (Nuclear)'!AH40*365/10^9</f>
        <v>0.1586401694</v>
      </c>
      <c r="AJ1128" s="95">
        <f>AJ1122*'Assumptions (Nuclear)'!AI39*'Assumptions (Nuclear)'!AI40*365/10^9</f>
        <v>0.1601808613</v>
      </c>
      <c r="AK1128" s="95">
        <f>AK1122*'Assumptions (Nuclear)'!AJ39*'Assumptions (Nuclear)'!AJ40*365/10^9</f>
        <v>0.1617452816</v>
      </c>
      <c r="AL1128" s="95">
        <f>AL1122*'Assumptions (Nuclear)'!AK39*'Assumptions (Nuclear)'!AK40*365/10^9</f>
        <v>0.1635635098</v>
      </c>
      <c r="AM1128" s="95">
        <f>AM1122*'Assumptions (Nuclear)'!AL39*'Assumptions (Nuclear)'!AL40*365/10^9</f>
        <v>0.16604014</v>
      </c>
      <c r="AN1128" s="95">
        <f>AN1122*'Assumptions (Nuclear)'!AM39*'Assumptions (Nuclear)'!AM40*365/10^9</f>
        <v>0.1683767881</v>
      </c>
      <c r="AO1128" s="95">
        <f>AO1122*'Assumptions (Nuclear)'!AN39*'Assumptions (Nuclear)'!AN40*365/10^9</f>
        <v>0.1712050186</v>
      </c>
      <c r="AP1128" s="95">
        <f>AP1122*'Assumptions (Nuclear)'!AO39*'Assumptions (Nuclear)'!AO40*365/10^9</f>
        <v>0.174056949</v>
      </c>
      <c r="AQ1128" s="95">
        <f>AQ1122*'Assumptions (Nuclear)'!AP39*'Assumptions (Nuclear)'!AP40*365/10^9</f>
        <v>0.1766150788</v>
      </c>
      <c r="AR1128" s="95">
        <f>AR1122*'Assumptions (Nuclear)'!AQ39*'Assumptions (Nuclear)'!AQ40*365/10^9</f>
        <v>0.179055902</v>
      </c>
      <c r="AS1128" s="95">
        <f>AS1122*'Assumptions (Nuclear)'!AR39*'Assumptions (Nuclear)'!AR40*365/10^9</f>
        <v>0.1814346744</v>
      </c>
      <c r="AT1128" s="95">
        <f>AT1122*'Assumptions (Nuclear)'!AS39*'Assumptions (Nuclear)'!AS40*365/10^9</f>
        <v>0.183977145</v>
      </c>
      <c r="AU1128" s="95">
        <f>AU1122*'Assumptions (Nuclear)'!AT39*'Assumptions (Nuclear)'!AT40*365/10^9</f>
        <v>0.1867164549</v>
      </c>
      <c r="AV1128" s="95">
        <f>AV1122*'Assumptions (Nuclear)'!AU39*'Assumptions (Nuclear)'!AU40*365/10^9</f>
        <v>0.1895089467</v>
      </c>
      <c r="AW1128" s="95">
        <f>AW1122*'Assumptions (Nuclear)'!AV39*'Assumptions (Nuclear)'!AV40*365/10^9</f>
        <v>0.1919313148</v>
      </c>
      <c r="AX1128" s="95">
        <f>AX1122*'Assumptions (Nuclear)'!AW39*'Assumptions (Nuclear)'!AW40*365/10^9</f>
        <v>0.1950078032</v>
      </c>
      <c r="AY1128" s="95">
        <f>AY1122*'Assumptions (Nuclear)'!AX39*'Assumptions (Nuclear)'!AX40*365/10^9</f>
        <v>0.2008540934</v>
      </c>
      <c r="AZ1128" s="95">
        <f>AZ1122*'Assumptions (Nuclear)'!AY39*'Assumptions (Nuclear)'!AY40*365/10^9</f>
        <v>0.2049897402</v>
      </c>
      <c r="BA1128" s="95">
        <f>BA1122*'Assumptions (Nuclear)'!AZ39*'Assumptions (Nuclear)'!AZ40*365/10^9</f>
        <v>0.2079317313</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0</v>
      </c>
      <c r="AX1129" s="148">
        <f t="shared" si="48"/>
        <v>0</v>
      </c>
      <c r="AY1129" s="148">
        <f t="shared" si="48"/>
        <v>2210.407901</v>
      </c>
      <c r="AZ1129" s="148">
        <f t="shared" si="48"/>
        <v>0</v>
      </c>
      <c r="BA1129" s="148">
        <f t="shared" si="48"/>
        <v>1360.629136</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v>
      </c>
      <c r="AJ1131" s="176">
        <f t="shared" si="49"/>
        <v>0</v>
      </c>
      <c r="AK1131" s="176">
        <f t="shared" si="49"/>
        <v>0</v>
      </c>
      <c r="AL1131" s="176">
        <f t="shared" si="49"/>
        <v>0</v>
      </c>
      <c r="AM1131" s="176">
        <f t="shared" si="49"/>
        <v>0</v>
      </c>
      <c r="AN1131" s="176">
        <f t="shared" si="49"/>
        <v>0</v>
      </c>
      <c r="AO1131" s="176">
        <f t="shared" si="49"/>
        <v>0</v>
      </c>
      <c r="AP1131" s="176">
        <f t="shared" si="49"/>
        <v>0</v>
      </c>
      <c r="AQ1131" s="176">
        <f t="shared" si="49"/>
        <v>0</v>
      </c>
      <c r="AR1131" s="176">
        <f t="shared" si="49"/>
        <v>0</v>
      </c>
      <c r="AS1131" s="176">
        <f t="shared" si="49"/>
        <v>3.618714787</v>
      </c>
      <c r="AT1131" s="176">
        <f t="shared" si="49"/>
        <v>3.663036752</v>
      </c>
      <c r="AU1131" s="176">
        <f t="shared" si="49"/>
        <v>5.989029632</v>
      </c>
      <c r="AV1131" s="176">
        <f t="shared" si="49"/>
        <v>6.06475587</v>
      </c>
      <c r="AW1131" s="176">
        <f t="shared" si="49"/>
        <v>6.129911697</v>
      </c>
      <c r="AX1131" s="176">
        <f t="shared" si="49"/>
        <v>6.203639749</v>
      </c>
      <c r="AY1131" s="176">
        <f t="shared" si="49"/>
        <v>2.391591953</v>
      </c>
      <c r="AZ1131" s="176">
        <f t="shared" si="49"/>
        <v>2.420087453</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v>
      </c>
      <c r="AQ1177" s="160">
        <f>IF($AV$1129&gt;0,'Assumptions (Nuclear)'!$V$14*Model!$AV$1129*'Assumptions (Nuclear)'!AP$2/10^9,0)</f>
        <v>0</v>
      </c>
      <c r="AR1177" s="160">
        <f>IF($AV$1129&gt;0,'Assumptions (Nuclear)'!$V$14*Model!$AV$1129*'Assumptions (Nuclear)'!AQ$2/10^9,0)</f>
        <v>0</v>
      </c>
      <c r="AS1177" s="160">
        <f>IF($AV$1129&gt;0,'Assumptions (Nuclear)'!$V$14*Model!$AV$1129*'Assumptions (Nuclear)'!AR$2/10^9,0)</f>
        <v>0</v>
      </c>
      <c r="AT1177" s="160">
        <f>IF($AV$1129&gt;0,'Assumptions (Nuclear)'!$V$14*Model!$AV$1129*'Assumptions (Nuclear)'!AS$2/10^9,0)</f>
        <v>0</v>
      </c>
      <c r="AU1177" s="160">
        <f>IF($AV$1129&gt;0,'Assumptions (Nuclear)'!$V$14*Model!$AV$1129*'Assumptions (Nuclear)'!AT$2/10^9,0)</f>
        <v>0</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v>
      </c>
      <c r="AS1179" s="160">
        <f>IF($AX$1129&gt;0,'Assumptions (Nuclear)'!$V$14*Model!$AX$1129*'Assumptions (Nuclear)'!AR$2/10^9,0)</f>
        <v>0</v>
      </c>
      <c r="AT1179" s="160">
        <f>IF($AX$1129&gt;0,'Assumptions (Nuclear)'!$V$14*Model!$AX$1129*'Assumptions (Nuclear)'!AS$2/10^9,0)</f>
        <v>0</v>
      </c>
      <c r="AU1179" s="160">
        <f>IF($AX$1129&gt;0,'Assumptions (Nuclear)'!$V$14*Model!$AX$1129*'Assumptions (Nuclear)'!AT$2/10^9,0)</f>
        <v>0</v>
      </c>
      <c r="AV1179" s="160">
        <f>IF($AX$1129&gt;0,'Assumptions (Nuclear)'!$V$14*Model!$AX$1129*'Assumptions (Nuclear)'!AU$2/10^9,0)</f>
        <v>0</v>
      </c>
      <c r="AW1179" s="160">
        <f>IF($AX$1129&gt;0,'Assumptions (Nuclear)'!$V$14*Model!$AX$1129*'Assumptions (Nuclear)'!AV$2/10^9,0)</f>
        <v>0</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3.618714787</v>
      </c>
      <c r="AT1180" s="160">
        <f>IF($AY$1129&gt;0,'Assumptions (Nuclear)'!$V$14*Model!$AY$1129*'Assumptions (Nuclear)'!AS$2/10^9,0)</f>
        <v>3.663036752</v>
      </c>
      <c r="AU1180" s="160">
        <f>IF($AY$1129&gt;0,'Assumptions (Nuclear)'!$V$14*Model!$AY$1129*'Assumptions (Nuclear)'!AT$2/10^9,0)</f>
        <v>3.707101965</v>
      </c>
      <c r="AV1180" s="160">
        <f>IF($AY$1129&gt;0,'Assumptions (Nuclear)'!$V$14*Model!$AY$1129*'Assumptions (Nuclear)'!AU$2/10^9,0)</f>
        <v>3.753975149</v>
      </c>
      <c r="AW1180" s="160">
        <f>IF($AY$1129&gt;0,'Assumptions (Nuclear)'!$V$14*Model!$AY$1129*'Assumptions (Nuclear)'!AV$2/10^9,0)</f>
        <v>3.794305437</v>
      </c>
      <c r="AX1180" s="160">
        <f>IF($AY$1129&gt;0,'Assumptions (Nuclear)'!$V$14*Model!$AY$1129*'Assumptions (Nuclear)'!AW$2/10^9,0)</f>
        <v>3.83994178</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2.281927667</v>
      </c>
      <c r="AV1182" s="160">
        <f>IF($BA$1129&gt;0,'Assumptions (Nuclear)'!$V$14*Model!$BA$1129*'Assumptions (Nuclear)'!AU$2/10^9,0)</f>
        <v>2.310780721</v>
      </c>
      <c r="AW1182" s="160">
        <f>IF($BA$1129&gt;0,'Assumptions (Nuclear)'!$V$14*Model!$BA$1129*'Assumptions (Nuclear)'!AV$2/10^9,0)</f>
        <v>2.335606259</v>
      </c>
      <c r="AX1182" s="160">
        <f>IF($BA$1129&gt;0,'Assumptions (Nuclear)'!$V$14*Model!$BA$1129*'Assumptions (Nuclear)'!AW$2/10^9,0)</f>
        <v>2.363697969</v>
      </c>
      <c r="AY1182" s="160">
        <f>IF($BA$1129&gt;0,'Assumptions (Nuclear)'!$V$14*Model!$BA$1129*'Assumptions (Nuclear)'!AX$2/10^9,0)</f>
        <v>2.391591953</v>
      </c>
      <c r="AZ1182" s="160">
        <f>IF($BA$1129&gt;0,'Assumptions (Nuclear)'!$V$14*Model!$BA$1129*'Assumptions (Nuclear)'!AY$2/10^9,0)</f>
        <v>2.420087453</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v>
      </c>
      <c r="AJ1183" s="176">
        <f>'Assumptions (Nuclear)'!$V$5*Model!AJ1131</f>
        <v>0</v>
      </c>
      <c r="AK1183" s="176">
        <f>'Assumptions (Nuclear)'!$V$5*Model!AK1131</f>
        <v>0</v>
      </c>
      <c r="AL1183" s="176">
        <f>'Assumptions (Nuclear)'!$V$5*Model!AL1131</f>
        <v>0</v>
      </c>
      <c r="AM1183" s="176">
        <f>'Assumptions (Nuclear)'!$V$5*Model!AM1131</f>
        <v>0</v>
      </c>
      <c r="AN1183" s="176">
        <f>'Assumptions (Nuclear)'!$V$5*Model!AN1131</f>
        <v>0</v>
      </c>
      <c r="AO1183" s="176">
        <f>'Assumptions (Nuclear)'!$V$5*Model!AO1131</f>
        <v>0</v>
      </c>
      <c r="AP1183" s="176">
        <f>'Assumptions (Nuclear)'!$V$5*Model!AP1131</f>
        <v>0</v>
      </c>
      <c r="AQ1183" s="176">
        <f>'Assumptions (Nuclear)'!$V$5*Model!AQ1131</f>
        <v>0</v>
      </c>
      <c r="AR1183" s="176">
        <f>'Assumptions (Nuclear)'!$V$5*Model!AR1131</f>
        <v>0</v>
      </c>
      <c r="AS1183" s="176">
        <f>'Assumptions (Nuclear)'!$V$5*Model!AS1131</f>
        <v>1.447485915</v>
      </c>
      <c r="AT1183" s="176">
        <f>'Assumptions (Nuclear)'!$V$5*Model!AT1131</f>
        <v>1.465214701</v>
      </c>
      <c r="AU1183" s="176">
        <f>'Assumptions (Nuclear)'!$V$5*Model!AU1131</f>
        <v>2.395611853</v>
      </c>
      <c r="AV1183" s="176">
        <f>'Assumptions (Nuclear)'!$V$5*Model!AV1131</f>
        <v>2.425902348</v>
      </c>
      <c r="AW1183" s="176">
        <f>'Assumptions (Nuclear)'!$V$5*Model!AW1131</f>
        <v>2.451964679</v>
      </c>
      <c r="AX1183" s="176">
        <f>'Assumptions (Nuclear)'!$V$5*Model!AX1131</f>
        <v>2.4814559</v>
      </c>
      <c r="AY1183" s="176">
        <f>'Assumptions (Nuclear)'!$V$5*Model!AY1131</f>
        <v>0.9566367814</v>
      </c>
      <c r="AZ1183" s="176">
        <f>'Assumptions (Nuclear)'!$V$5*Model!AZ1131</f>
        <v>0.9680349813</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v>
      </c>
      <c r="AJ1184" s="176">
        <f>'Assumptions (Nuclear)'!$V$6*Model!AJ1131</f>
        <v>0</v>
      </c>
      <c r="AK1184" s="176">
        <f>'Assumptions (Nuclear)'!$V$6*Model!AK1131</f>
        <v>0</v>
      </c>
      <c r="AL1184" s="176">
        <f>'Assumptions (Nuclear)'!$V$6*Model!AL1131</f>
        <v>0</v>
      </c>
      <c r="AM1184" s="176">
        <f>'Assumptions (Nuclear)'!$V$6*Model!AM1131</f>
        <v>0</v>
      </c>
      <c r="AN1184" s="176">
        <f>'Assumptions (Nuclear)'!$V$6*Model!AN1131</f>
        <v>0</v>
      </c>
      <c r="AO1184" s="176">
        <f>'Assumptions (Nuclear)'!$V$6*Model!AO1131</f>
        <v>0</v>
      </c>
      <c r="AP1184" s="176">
        <f>'Assumptions (Nuclear)'!$V$6*Model!AP1131</f>
        <v>0</v>
      </c>
      <c r="AQ1184" s="176">
        <f>'Assumptions (Nuclear)'!$V$6*Model!AQ1131</f>
        <v>0</v>
      </c>
      <c r="AR1184" s="176">
        <f>'Assumptions (Nuclear)'!$V$6*Model!AR1131</f>
        <v>0</v>
      </c>
      <c r="AS1184" s="176">
        <f>'Assumptions (Nuclear)'!$V$6*Model!AS1131</f>
        <v>2.171228872</v>
      </c>
      <c r="AT1184" s="176">
        <f>'Assumptions (Nuclear)'!$V$6*Model!AT1131</f>
        <v>2.197822051</v>
      </c>
      <c r="AU1184" s="176">
        <f>'Assumptions (Nuclear)'!$V$6*Model!AU1131</f>
        <v>3.593417779</v>
      </c>
      <c r="AV1184" s="176">
        <f>'Assumptions (Nuclear)'!$V$6*Model!AV1131</f>
        <v>3.638853522</v>
      </c>
      <c r="AW1184" s="176">
        <f>'Assumptions (Nuclear)'!$V$6*Model!AW1131</f>
        <v>3.677947018</v>
      </c>
      <c r="AX1184" s="176">
        <f>'Assumptions (Nuclear)'!$V$6*Model!AX1131</f>
        <v>3.722183849</v>
      </c>
      <c r="AY1184" s="176">
        <f>'Assumptions (Nuclear)'!$V$6*Model!AY1131</f>
        <v>1.434955172</v>
      </c>
      <c r="AZ1184" s="176">
        <f>'Assumptions (Nuclear)'!$V$6*Model!AZ1131</f>
        <v>1.452052472</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v>
      </c>
      <c r="AP1185" s="177">
        <f t="array" ref="AP1185">SUM(IF(ISERROR(AP1186:AP1236),"",AP1186:AP1236))</f>
        <v>0</v>
      </c>
      <c r="AQ1185" s="177">
        <f t="array" ref="AQ1185">SUM(IF(ISERROR(AQ1186:AQ1236),"",AQ1186:AQ1236))</f>
        <v>0</v>
      </c>
      <c r="AR1185" s="177">
        <f t="array" ref="AR1185">SUM(IF(ISERROR(AR1186:AR1236),"",AR1186:AR1236))</f>
        <v>0</v>
      </c>
      <c r="AS1185" s="177">
        <f t="array" ref="AS1185">SUM(IF(ISERROR(AS1186:AS1236),"",AS1186:AS1236))</f>
        <v>0</v>
      </c>
      <c r="AT1185" s="177">
        <f t="array" ref="AT1185">SUM(IF(ISERROR(AT1186:AT1236),"",AT1186:AT1236))</f>
        <v>0</v>
      </c>
      <c r="AU1185" s="177">
        <f t="array" ref="AU1185">SUM(IF(ISERROR(AU1186:AU1236),"",AU1186:AU1236))</f>
        <v>0</v>
      </c>
      <c r="AV1185" s="177">
        <f t="array" ref="AV1185">SUM(IF(ISERROR(AV1186:AV1236),"",AV1186:AV1236))</f>
        <v>0</v>
      </c>
      <c r="AW1185" s="177">
        <f t="array" ref="AW1185">SUM(IF(ISERROR(AW1186:AW1236),"",AW1186:AW1236))</f>
        <v>0</v>
      </c>
      <c r="AX1185" s="177">
        <f t="array" ref="AX1185">SUM(IF(ISERROR(AX1186:AX1236),"",AX1186:AX1236))</f>
        <v>0</v>
      </c>
      <c r="AY1185" s="177">
        <f t="array" ref="AY1185">SUM(IF(ISERROR(AY1186:AY1236),"",AY1186:AY1236))</f>
        <v>-0.422668363</v>
      </c>
      <c r="AZ1185" s="177">
        <f t="array" ref="AZ1185">SUM(IF(ISERROR(AZ1186:AZ1236),"",AZ1186:AZ1236))</f>
        <v>-0.4427451102</v>
      </c>
      <c r="BA1185" s="177">
        <f t="array" ref="BA1185">SUM(IF(ISERROR(BA1186:BA1236),"",BA1186:BA1236))</f>
        <v>-0.7301724376</v>
      </c>
      <c r="BB1185" s="177">
        <f t="array" ref="BB1185">SUM(IF(ISERROR(BB1186:BB1236),"",BB1186:BB1236))</f>
        <v>-0.7648556284</v>
      </c>
      <c r="BC1185" s="177">
        <f t="array" ref="BC1185">SUM(IF(ISERROR(BC1186:BC1236),"",BC1186:BC1236))</f>
        <v>-0.8011862707</v>
      </c>
      <c r="BD1185" s="177">
        <f t="array" ref="BD1185">SUM(IF(ISERROR(BD1186:BD1236),"",BD1186:BD1236))</f>
        <v>-0.8392426186</v>
      </c>
      <c r="BE1185" s="177">
        <f t="array" ref="BE1185">SUM(IF(ISERROR(BE1186:BE1236),"",BE1186:BE1236))</f>
        <v>-0.879106643</v>
      </c>
      <c r="BF1185" s="177">
        <f t="array" ref="BF1185">SUM(IF(ISERROR(BF1186:BF1236),"",BF1186:BF1236))</f>
        <v>-0.9208642085</v>
      </c>
      <c r="BG1185" s="177">
        <f t="array" ref="BG1185">SUM(IF(ISERROR(BG1186:BG1236),"",BG1186:BG1236))</f>
        <v>-0.9646052584</v>
      </c>
      <c r="BH1185" s="177">
        <f t="array" ref="BH1185">SUM(IF(ISERROR(BH1186:BH1236),"",BH1186:BH1236))</f>
        <v>-1.010424008</v>
      </c>
      <c r="BI1185" s="177">
        <f t="array" ref="BI1185">SUM(IF(ISERROR(BI1186:BI1236),"",BI1186:BI1236))</f>
        <v>-1.058419149</v>
      </c>
      <c r="BJ1185" s="177">
        <f t="array" ref="BJ1185">SUM(IF(ISERROR(BJ1186:BJ1236),"",BJ1186:BJ1236))</f>
        <v>-1.108694058</v>
      </c>
      <c r="BK1185" s="177">
        <f t="array" ref="BK1185">SUM(IF(ISERROR(BK1186:BK1236),"",BK1186:BK1236))</f>
        <v>-1.161357026</v>
      </c>
      <c r="BL1185" s="177">
        <f t="array" ref="BL1185">SUM(IF(ISERROR(BL1186:BL1236),"",BL1186:BL1236))</f>
        <v>-1.216521485</v>
      </c>
      <c r="BM1185" s="177">
        <f t="array" ref="BM1185">SUM(IF(ISERROR(BM1186:BM1236),"",BM1186:BM1236))</f>
        <v>-1.274306255</v>
      </c>
      <c r="BN1185" s="177">
        <f t="array" ref="BN1185">SUM(IF(ISERROR(BN1186:BN1236),"",BN1186:BN1236))</f>
        <v>-0.4870029978</v>
      </c>
      <c r="BO1185" s="177">
        <f t="array" ref="BO1185">SUM(IF(ISERROR(BO1186:BO1236),"",BO1186:BO1236))</f>
        <v>-0.5101356402</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v>
      </c>
      <c r="AW1231" s="160">
        <f>IF($AV$1129&gt;0,PPMT('Assumptions (Nuclear)'!$V$7,Model!X1,'Assumptions (Nuclear)'!$V$10,'Assumptions (Nuclear)'!$V$5*Model!$AV$1129*AVERAGE('Assumptions (Nuclear)'!$AO$2:$AT$2)/10^9),0)</f>
        <v>0</v>
      </c>
      <c r="AX1231" s="160">
        <f>IF($AV$1129&gt;0,PPMT('Assumptions (Nuclear)'!$V$7,Model!Y1,'Assumptions (Nuclear)'!$V$10,'Assumptions (Nuclear)'!$V$5*Model!$AV$1129*AVERAGE('Assumptions (Nuclear)'!$AO$2:$AT$2)/10^9),0)</f>
        <v>0</v>
      </c>
      <c r="AY1231" s="160">
        <f>IF($AV$1129&gt;0,PPMT('Assumptions (Nuclear)'!$V$7,Model!Z1,'Assumptions (Nuclear)'!$V$10,'Assumptions (Nuclear)'!$V$5*Model!$AV$1129*AVERAGE('Assumptions (Nuclear)'!$AO$2:$AT$2)/10^9),0)</f>
        <v>0</v>
      </c>
      <c r="AZ1231" s="160">
        <f>IF($AV$1129&gt;0,PPMT('Assumptions (Nuclear)'!$V$7,Model!AA1,'Assumptions (Nuclear)'!$V$10,'Assumptions (Nuclear)'!$V$5*Model!$AV$1129*AVERAGE('Assumptions (Nuclear)'!$AO$2:$AT$2)/10^9),0)</f>
        <v>0</v>
      </c>
      <c r="BA1231" s="160">
        <f>IF($AV$1129&gt;0,PPMT('Assumptions (Nuclear)'!$V$7,Model!AB1,'Assumptions (Nuclear)'!$V$10,'Assumptions (Nuclear)'!$V$5*Model!$AV$1129*AVERAGE('Assumptions (Nuclear)'!$AO$2:$AT$2)/10^9),0)</f>
        <v>0</v>
      </c>
      <c r="BB1231" s="160">
        <f>IF($AV$1129&gt;0,PPMT('Assumptions (Nuclear)'!$V$7,Model!AC1,'Assumptions (Nuclear)'!$V$10,'Assumptions (Nuclear)'!$V$5*Model!$AV$1129*AVERAGE('Assumptions (Nuclear)'!$AO$2:$AT$2)/10^9),0)</f>
        <v>0</v>
      </c>
      <c r="BC1231" s="160">
        <f>IF($AV$1129&gt;0,PPMT('Assumptions (Nuclear)'!$V$7,Model!AD1,'Assumptions (Nuclear)'!$V$10,'Assumptions (Nuclear)'!$V$5*Model!$AV$1129*AVERAGE('Assumptions (Nuclear)'!$AO$2:$AT$2)/10^9),0)</f>
        <v>0</v>
      </c>
      <c r="BD1231" s="160">
        <f>IF($AV$1129&gt;0,PPMT('Assumptions (Nuclear)'!$V$7,Model!AE1,'Assumptions (Nuclear)'!$V$10,'Assumptions (Nuclear)'!$V$5*Model!$AV$1129*AVERAGE('Assumptions (Nuclear)'!$AO$2:$AT$2)/10^9),0)</f>
        <v>0</v>
      </c>
      <c r="BE1231" s="160">
        <f>IF($AV$1129&gt;0,PPMT('Assumptions (Nuclear)'!$V$7,Model!AF1,'Assumptions (Nuclear)'!$V$10,'Assumptions (Nuclear)'!$V$5*Model!$AV$1129*AVERAGE('Assumptions (Nuclear)'!$AO$2:$AT$2)/10^9),0)</f>
        <v>0</v>
      </c>
      <c r="BF1231" s="160">
        <f>IF($AV$1129&gt;0,PPMT('Assumptions (Nuclear)'!$V$7,Model!AG1,'Assumptions (Nuclear)'!$V$10,'Assumptions (Nuclear)'!$V$5*Model!$AV$1129*AVERAGE('Assumptions (Nuclear)'!$AO$2:$AT$2)/10^9),0)</f>
        <v>0</v>
      </c>
      <c r="BG1231" s="160">
        <f>IF($AV$1129&gt;0,PPMT('Assumptions (Nuclear)'!$V$7,Model!AH1,'Assumptions (Nuclear)'!$V$10,'Assumptions (Nuclear)'!$V$5*Model!$AV$1129*AVERAGE('Assumptions (Nuclear)'!$AO$2:$AT$2)/10^9),0)</f>
        <v>0</v>
      </c>
      <c r="BH1231" s="160">
        <f>IF($AV$1129&gt;0,PPMT('Assumptions (Nuclear)'!$V$7,Model!AI1,'Assumptions (Nuclear)'!$V$10,'Assumptions (Nuclear)'!$V$5*Model!$AV$1129*AVERAGE('Assumptions (Nuclear)'!$AO$2:$AT$2)/10^9),0)</f>
        <v>0</v>
      </c>
      <c r="BI1231" s="160">
        <f>IF($AV$1129&gt;0,PPMT('Assumptions (Nuclear)'!$V$7,Model!AJ1,'Assumptions (Nuclear)'!$V$10,'Assumptions (Nuclear)'!$V$5*Model!$AV$1129*AVERAGE('Assumptions (Nuclear)'!$AO$2:$AT$2)/10^9),0)</f>
        <v>0</v>
      </c>
      <c r="BJ1231" s="160">
        <f>IF($AV$1129&gt;0,PPMT('Assumptions (Nuclear)'!$V$7,Model!AK1,'Assumptions (Nuclear)'!$V$10,'Assumptions (Nuclear)'!$V$5*Model!$AV$1129*AVERAGE('Assumptions (Nuclear)'!$AO$2:$AT$2)/10^9),0)</f>
        <v>0</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v>
      </c>
      <c r="AY1233" s="160">
        <f>IF($AX$1129&gt;0,PPMT('Assumptions (Nuclear)'!$V$7,Model!X1,'Assumptions (Nuclear)'!$V$10,'Assumptions (Nuclear)'!$V$5*Model!$AX$1129*AVERAGE('Assumptions (Nuclear)'!$AQ$2:$AV$2)/10^9),0)</f>
        <v>0</v>
      </c>
      <c r="AZ1233" s="160">
        <f>IF($AX$1129&gt;0,PPMT('Assumptions (Nuclear)'!$V$7,Model!Y1,'Assumptions (Nuclear)'!$V$10,'Assumptions (Nuclear)'!$V$5*Model!$AX$1129*AVERAGE('Assumptions (Nuclear)'!$AQ$2:$AV$2)/10^9),0)</f>
        <v>0</v>
      </c>
      <c r="BA1233" s="160">
        <f>IF($AX$1129&gt;0,PPMT('Assumptions (Nuclear)'!$V$7,Model!Z1,'Assumptions (Nuclear)'!$V$10,'Assumptions (Nuclear)'!$V$5*Model!$AX$1129*AVERAGE('Assumptions (Nuclear)'!$AQ$2:$AV$2)/10^9),0)</f>
        <v>0</v>
      </c>
      <c r="BB1233" s="160">
        <f>IF($AX$1129&gt;0,PPMT('Assumptions (Nuclear)'!$V$7,Model!AA1,'Assumptions (Nuclear)'!$V$10,'Assumptions (Nuclear)'!$V$5*Model!$AX$1129*AVERAGE('Assumptions (Nuclear)'!$AQ$2:$AV$2)/10^9),0)</f>
        <v>0</v>
      </c>
      <c r="BC1233" s="160">
        <f>IF($AX$1129&gt;0,PPMT('Assumptions (Nuclear)'!$V$7,Model!AB1,'Assumptions (Nuclear)'!$V$10,'Assumptions (Nuclear)'!$V$5*Model!$AX$1129*AVERAGE('Assumptions (Nuclear)'!$AQ$2:$AV$2)/10^9),0)</f>
        <v>0</v>
      </c>
      <c r="BD1233" s="160">
        <f>IF($AX$1129&gt;0,PPMT('Assumptions (Nuclear)'!$V$7,Model!AC1,'Assumptions (Nuclear)'!$V$10,'Assumptions (Nuclear)'!$V$5*Model!$AX$1129*AVERAGE('Assumptions (Nuclear)'!$AQ$2:$AV$2)/10^9),0)</f>
        <v>0</v>
      </c>
      <c r="BE1233" s="160">
        <f>IF($AX$1129&gt;0,PPMT('Assumptions (Nuclear)'!$V$7,Model!AD1,'Assumptions (Nuclear)'!$V$10,'Assumptions (Nuclear)'!$V$5*Model!$AX$1129*AVERAGE('Assumptions (Nuclear)'!$AQ$2:$AV$2)/10^9),0)</f>
        <v>0</v>
      </c>
      <c r="BF1233" s="160">
        <f>IF($AX$1129&gt;0,PPMT('Assumptions (Nuclear)'!$V$7,Model!AE1,'Assumptions (Nuclear)'!$V$10,'Assumptions (Nuclear)'!$V$5*Model!$AX$1129*AVERAGE('Assumptions (Nuclear)'!$AQ$2:$AV$2)/10^9),0)</f>
        <v>0</v>
      </c>
      <c r="BG1233" s="160">
        <f>IF($AX$1129&gt;0,PPMT('Assumptions (Nuclear)'!$V$7,Model!AF1,'Assumptions (Nuclear)'!$V$10,'Assumptions (Nuclear)'!$V$5*Model!$AX$1129*AVERAGE('Assumptions (Nuclear)'!$AQ$2:$AV$2)/10^9),0)</f>
        <v>0</v>
      </c>
      <c r="BH1233" s="160">
        <f>IF($AX$1129&gt;0,PPMT('Assumptions (Nuclear)'!$V$7,Model!AG1,'Assumptions (Nuclear)'!$V$10,'Assumptions (Nuclear)'!$V$5*Model!$AX$1129*AVERAGE('Assumptions (Nuclear)'!$AQ$2:$AV$2)/10^9),0)</f>
        <v>0</v>
      </c>
      <c r="BI1233" s="160">
        <f>IF($AX$1129&gt;0,PPMT('Assumptions (Nuclear)'!$V$7,Model!AH1,'Assumptions (Nuclear)'!$V$10,'Assumptions (Nuclear)'!$V$5*Model!$AX$1129*AVERAGE('Assumptions (Nuclear)'!$AQ$2:$AV$2)/10^9),0)</f>
        <v>0</v>
      </c>
      <c r="BJ1233" s="160">
        <f>IF($AX$1129&gt;0,PPMT('Assumptions (Nuclear)'!$V$7,Model!AI1,'Assumptions (Nuclear)'!$V$10,'Assumptions (Nuclear)'!$V$5*Model!$AX$1129*AVERAGE('Assumptions (Nuclear)'!$AQ$2:$AV$2)/10^9),0)</f>
        <v>0</v>
      </c>
      <c r="BK1233" s="160">
        <f>IF($AX$1129&gt;0,PPMT('Assumptions (Nuclear)'!$V$7,Model!AJ1,'Assumptions (Nuclear)'!$V$10,'Assumptions (Nuclear)'!$V$5*Model!$AX$1129*AVERAGE('Assumptions (Nuclear)'!$AQ$2:$AV$2)/10^9),0)</f>
        <v>0</v>
      </c>
      <c r="BL1233" s="160">
        <f>IF($AX$1129&gt;0,PPMT('Assumptions (Nuclear)'!$V$7,Model!AK1,'Assumptions (Nuclear)'!$V$10,'Assumptions (Nuclear)'!$V$5*Model!$AX$1129*AVERAGE('Assumptions (Nuclear)'!$AQ$2:$AV$2)/10^9),0)</f>
        <v>0</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-0.422668363</v>
      </c>
      <c r="AZ1234" s="160">
        <f>IF($AY$1129&gt;0,PPMT('Assumptions (Nuclear)'!$V$7,Model!X1,'Assumptions (Nuclear)'!$V$10,'Assumptions (Nuclear)'!$V$5*Model!$AY$1129*AVERAGE('Assumptions (Nuclear)'!$AR$2:$AW$2)/10^9),0)</f>
        <v>-0.4427451102</v>
      </c>
      <c r="BA1234" s="160">
        <f>IF($AY$1129&gt;0,PPMT('Assumptions (Nuclear)'!$V$7,Model!Y1,'Assumptions (Nuclear)'!$V$10,'Assumptions (Nuclear)'!$V$5*Model!$AY$1129*AVERAGE('Assumptions (Nuclear)'!$AR$2:$AW$2)/10^9),0)</f>
        <v>-0.4637755029</v>
      </c>
      <c r="BB1234" s="160">
        <f>IF($AY$1129&gt;0,PPMT('Assumptions (Nuclear)'!$V$7,Model!Z1,'Assumptions (Nuclear)'!$V$10,'Assumptions (Nuclear)'!$V$5*Model!$AY$1129*AVERAGE('Assumptions (Nuclear)'!$AR$2:$AW$2)/10^9),0)</f>
        <v>-0.4858048393</v>
      </c>
      <c r="BC1234" s="160">
        <f>IF($AY$1129&gt;0,PPMT('Assumptions (Nuclear)'!$V$7,Model!AA1,'Assumptions (Nuclear)'!$V$10,'Assumptions (Nuclear)'!$V$5*Model!$AY$1129*AVERAGE('Assumptions (Nuclear)'!$AR$2:$AW$2)/10^9),0)</f>
        <v>-0.5088805692</v>
      </c>
      <c r="BD1234" s="160">
        <f>IF($AY$1129&gt;0,PPMT('Assumptions (Nuclear)'!$V$7,Model!AB1,'Assumptions (Nuclear)'!$V$10,'Assumptions (Nuclear)'!$V$5*Model!$AY$1129*AVERAGE('Assumptions (Nuclear)'!$AR$2:$AW$2)/10^9),0)</f>
        <v>-0.5330523962</v>
      </c>
      <c r="BE1234" s="160">
        <f>IF($AY$1129&gt;0,PPMT('Assumptions (Nuclear)'!$V$7,Model!AC1,'Assumptions (Nuclear)'!$V$10,'Assumptions (Nuclear)'!$V$5*Model!$AY$1129*AVERAGE('Assumptions (Nuclear)'!$AR$2:$AW$2)/10^9),0)</f>
        <v>-0.558372385</v>
      </c>
      <c r="BF1234" s="160">
        <f>IF($AY$1129&gt;0,PPMT('Assumptions (Nuclear)'!$V$7,Model!AD1,'Assumptions (Nuclear)'!$V$10,'Assumptions (Nuclear)'!$V$5*Model!$AY$1129*AVERAGE('Assumptions (Nuclear)'!$AR$2:$AW$2)/10^9),0)</f>
        <v>-0.5848950733</v>
      </c>
      <c r="BG1234" s="160">
        <f>IF($AY$1129&gt;0,PPMT('Assumptions (Nuclear)'!$V$7,Model!AE1,'Assumptions (Nuclear)'!$V$10,'Assumptions (Nuclear)'!$V$5*Model!$AY$1129*AVERAGE('Assumptions (Nuclear)'!$AR$2:$AW$2)/10^9),0)</f>
        <v>-0.6126775893</v>
      </c>
      <c r="BH1234" s="160">
        <f>IF($AY$1129&gt;0,PPMT('Assumptions (Nuclear)'!$V$7,Model!AF1,'Assumptions (Nuclear)'!$V$10,'Assumptions (Nuclear)'!$V$5*Model!$AY$1129*AVERAGE('Assumptions (Nuclear)'!$AR$2:$AW$2)/10^9),0)</f>
        <v>-0.6417797748</v>
      </c>
      <c r="BI1234" s="160">
        <f>IF($AY$1129&gt;0,PPMT('Assumptions (Nuclear)'!$V$7,Model!AG1,'Assumptions (Nuclear)'!$V$10,'Assumptions (Nuclear)'!$V$5*Model!$AY$1129*AVERAGE('Assumptions (Nuclear)'!$AR$2:$AW$2)/10^9),0)</f>
        <v>-0.6722643141</v>
      </c>
      <c r="BJ1234" s="160">
        <f>IF($AY$1129&gt;0,PPMT('Assumptions (Nuclear)'!$V$7,Model!AH1,'Assumptions (Nuclear)'!$V$10,'Assumptions (Nuclear)'!$V$5*Model!$AY$1129*AVERAGE('Assumptions (Nuclear)'!$AR$2:$AW$2)/10^9),0)</f>
        <v>-0.704196869</v>
      </c>
      <c r="BK1234" s="160">
        <f>IF($AY$1129&gt;0,PPMT('Assumptions (Nuclear)'!$V$7,Model!AI1,'Assumptions (Nuclear)'!$V$10,'Assumptions (Nuclear)'!$V$5*Model!$AY$1129*AVERAGE('Assumptions (Nuclear)'!$AR$2:$AW$2)/10^9),0)</f>
        <v>-0.7376462203</v>
      </c>
      <c r="BL1234" s="160">
        <f>IF($AY$1129&gt;0,PPMT('Assumptions (Nuclear)'!$V$7,Model!AJ1,'Assumptions (Nuclear)'!$V$10,'Assumptions (Nuclear)'!$V$5*Model!$AY$1129*AVERAGE('Assumptions (Nuclear)'!$AR$2:$AW$2)/10^9),0)</f>
        <v>-0.7726844158</v>
      </c>
      <c r="BM1234" s="160">
        <f>IF($AY$1129&gt;0,PPMT('Assumptions (Nuclear)'!$V$7,Model!AK1,'Assumptions (Nuclear)'!$V$10,'Assumptions (Nuclear)'!$V$5*Model!$AY$1129*AVERAGE('Assumptions (Nuclear)'!$AR$2:$AW$2)/10^9),0)</f>
        <v>-0.8093869255</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-0.2663969347</v>
      </c>
      <c r="BB1236" s="160">
        <f>IF($BA$1129&gt;0,PPMT('Assumptions (Nuclear)'!$V$7,Model!X1,'Assumptions (Nuclear)'!$V$10,'Assumptions (Nuclear)'!$V$5*Model!$BA$1129*AVERAGE('Assumptions (Nuclear)'!$AT$2:$AY$2)/10^9),0)</f>
        <v>-0.2790507891</v>
      </c>
      <c r="BC1236" s="160">
        <f>IF($BA$1129&gt;0,PPMT('Assumptions (Nuclear)'!$V$7,Model!Y1,'Assumptions (Nuclear)'!$V$10,'Assumptions (Nuclear)'!$V$5*Model!$BA$1129*AVERAGE('Assumptions (Nuclear)'!$AT$2:$AY$2)/10^9),0)</f>
        <v>-0.2923057016</v>
      </c>
      <c r="BD1236" s="160">
        <f>IF($BA$1129&gt;0,PPMT('Assumptions (Nuclear)'!$V$7,Model!Z1,'Assumptions (Nuclear)'!$V$10,'Assumptions (Nuclear)'!$V$5*Model!$BA$1129*AVERAGE('Assumptions (Nuclear)'!$AT$2:$AY$2)/10^9),0)</f>
        <v>-0.3061902224</v>
      </c>
      <c r="BE1236" s="160">
        <f>IF($BA$1129&gt;0,PPMT('Assumptions (Nuclear)'!$V$7,Model!AA1,'Assumptions (Nuclear)'!$V$10,'Assumptions (Nuclear)'!$V$5*Model!$BA$1129*AVERAGE('Assumptions (Nuclear)'!$AT$2:$AY$2)/10^9),0)</f>
        <v>-0.3207342579</v>
      </c>
      <c r="BF1236" s="160">
        <f>IF($BA$1129&gt;0,PPMT('Assumptions (Nuclear)'!$V$7,Model!AB1,'Assumptions (Nuclear)'!$V$10,'Assumptions (Nuclear)'!$V$5*Model!$BA$1129*AVERAGE('Assumptions (Nuclear)'!$AT$2:$AY$2)/10^9),0)</f>
        <v>-0.3359691352</v>
      </c>
      <c r="BG1236" s="160">
        <f>IF($BA$1129&gt;0,PPMT('Assumptions (Nuclear)'!$V$7,Model!AC1,'Assumptions (Nuclear)'!$V$10,'Assumptions (Nuclear)'!$V$5*Model!$BA$1129*AVERAGE('Assumptions (Nuclear)'!$AT$2:$AY$2)/10^9),0)</f>
        <v>-0.3519276691</v>
      </c>
      <c r="BH1236" s="160">
        <f>IF($BA$1129&gt;0,PPMT('Assumptions (Nuclear)'!$V$7,Model!AD1,'Assumptions (Nuclear)'!$V$10,'Assumptions (Nuclear)'!$V$5*Model!$BA$1129*AVERAGE('Assumptions (Nuclear)'!$AT$2:$AY$2)/10^9),0)</f>
        <v>-0.3686442334</v>
      </c>
      <c r="BI1236" s="160">
        <f>IF($BA$1129&gt;0,PPMT('Assumptions (Nuclear)'!$V$7,Model!AE1,'Assumptions (Nuclear)'!$V$10,'Assumptions (Nuclear)'!$V$5*Model!$BA$1129*AVERAGE('Assumptions (Nuclear)'!$AT$2:$AY$2)/10^9),0)</f>
        <v>-0.3861548345</v>
      </c>
      <c r="BJ1236" s="160">
        <f>IF($BA$1129&gt;0,PPMT('Assumptions (Nuclear)'!$V$7,Model!AF1,'Assumptions (Nuclear)'!$V$10,'Assumptions (Nuclear)'!$V$5*Model!$BA$1129*AVERAGE('Assumptions (Nuclear)'!$AT$2:$AY$2)/10^9),0)</f>
        <v>-0.4044971891</v>
      </c>
      <c r="BK1236" s="160">
        <f>IF($BA$1129&gt;0,PPMT('Assumptions (Nuclear)'!$V$7,Model!AG1,'Assumptions (Nuclear)'!$V$10,'Assumptions (Nuclear)'!$V$5*Model!$BA$1129*AVERAGE('Assumptions (Nuclear)'!$AT$2:$AY$2)/10^9),0)</f>
        <v>-0.4237108056</v>
      </c>
      <c r="BL1236" s="160">
        <f>IF($BA$1129&gt;0,PPMT('Assumptions (Nuclear)'!$V$7,Model!AH1,'Assumptions (Nuclear)'!$V$10,'Assumptions (Nuclear)'!$V$5*Model!$BA$1129*AVERAGE('Assumptions (Nuclear)'!$AT$2:$AY$2)/10^9),0)</f>
        <v>-0.4438370689</v>
      </c>
      <c r="BM1236" s="160">
        <f>IF($BA$1129&gt;0,PPMT('Assumptions (Nuclear)'!$V$7,Model!AI1,'Assumptions (Nuclear)'!$V$10,'Assumptions (Nuclear)'!$V$5*Model!$BA$1129*AVERAGE('Assumptions (Nuclear)'!$AT$2:$AY$2)/10^9),0)</f>
        <v>-0.4649193296</v>
      </c>
      <c r="BN1236" s="160">
        <f>IF($BA$1129&gt;0,PPMT('Assumptions (Nuclear)'!$V$7,Model!AJ1,'Assumptions (Nuclear)'!$V$10,'Assumptions (Nuclear)'!$V$5*Model!$BA$1129*AVERAGE('Assumptions (Nuclear)'!$AT$2:$AY$2)/10^9),0)</f>
        <v>-0.4870029978</v>
      </c>
      <c r="BO1236" s="160">
        <f>IF($BA$1129&gt;0,PPMT('Assumptions (Nuclear)'!$V$7,Model!AK1,'Assumptions (Nuclear)'!$V$10,'Assumptions (Nuclear)'!$V$5*Model!$BA$1129*AVERAGE('Assumptions (Nuclear)'!$AT$2:$AY$2)/10^9),0)</f>
        <v>-0.5101356402</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v>
      </c>
      <c r="AP1237" s="177">
        <f t="array" ref="AP1237">SUM(IF(ISERROR(AP1238:AP1288),"",AP1238:AP1288))</f>
        <v>0</v>
      </c>
      <c r="AQ1237" s="177">
        <f t="array" ref="AQ1237">SUM(IF(ISERROR(AQ1238:AQ1288),"",AQ1238:AQ1288))</f>
        <v>0</v>
      </c>
      <c r="AR1237" s="177">
        <f t="array" ref="AR1237">SUM(IF(ISERROR(AR1238:AR1288),"",AR1238:AR1288))</f>
        <v>0</v>
      </c>
      <c r="AS1237" s="177">
        <f t="array" ref="AS1237">SUM(IF(ISERROR(AS1238:AS1288),"",AS1238:AS1288))</f>
        <v>0</v>
      </c>
      <c r="AT1237" s="177">
        <f t="array" ref="AT1237">SUM(IF(ISERROR(AT1238:AT1288),"",AT1238:AT1288))</f>
        <v>0</v>
      </c>
      <c r="AU1237" s="177">
        <f t="array" ref="AU1237">SUM(IF(ISERROR(AU1238:AU1288),"",AU1238:AU1288))</f>
        <v>0</v>
      </c>
      <c r="AV1237" s="177">
        <f t="array" ref="AV1237">SUM(IF(ISERROR(AV1238:AV1288),"",AV1238:AV1288))</f>
        <v>0</v>
      </c>
      <c r="AW1237" s="177">
        <f t="array" ref="AW1237">SUM(IF(ISERROR(AW1238:AW1288),"",AW1238:AW1288))</f>
        <v>0</v>
      </c>
      <c r="AX1237" s="177">
        <f t="array" ref="AX1237">SUM(IF(ISERROR(AX1238:AX1288),"",AX1238:AX1288))</f>
        <v>0</v>
      </c>
      <c r="AY1237" s="177">
        <f t="array" ref="AY1237">SUM(IF(ISERROR(AY1238:AY1288),"",AY1238:AY1288))</f>
        <v>-0.4251644415</v>
      </c>
      <c r="AZ1237" s="177">
        <f t="array" ref="AZ1237">SUM(IF(ISERROR(AZ1238:AZ1288),"",AZ1238:AZ1288))</f>
        <v>-0.4050876943</v>
      </c>
      <c r="BA1237" s="177">
        <f t="array" ref="BA1237">SUM(IF(ISERROR(BA1238:BA1288),"",BA1238:BA1288))</f>
        <v>-0.65202745</v>
      </c>
      <c r="BB1237" s="177">
        <f t="array" ref="BB1237">SUM(IF(ISERROR(BB1238:BB1288),"",BB1238:BB1288))</f>
        <v>-0.6173442592</v>
      </c>
      <c r="BC1237" s="177">
        <f t="array" ref="BC1237">SUM(IF(ISERROR(BC1238:BC1288),"",BC1238:BC1288))</f>
        <v>-0.5810136169</v>
      </c>
      <c r="BD1237" s="177">
        <f t="array" ref="BD1237">SUM(IF(ISERROR(BD1238:BD1288),"",BD1238:BD1288))</f>
        <v>-0.542957269</v>
      </c>
      <c r="BE1237" s="177">
        <f t="array" ref="BE1237">SUM(IF(ISERROR(BE1238:BE1288),"",BE1238:BE1288))</f>
        <v>-0.5030932446</v>
      </c>
      <c r="BF1237" s="177">
        <f t="array" ref="BF1237">SUM(IF(ISERROR(BF1238:BF1288),"",BF1238:BF1288))</f>
        <v>-0.4613356791</v>
      </c>
      <c r="BG1237" s="177">
        <f t="array" ref="BG1237">SUM(IF(ISERROR(BG1238:BG1288),"",BG1238:BG1288))</f>
        <v>-0.4175946292</v>
      </c>
      <c r="BH1237" s="177">
        <f t="array" ref="BH1237">SUM(IF(ISERROR(BH1238:BH1288),"",BH1238:BH1288))</f>
        <v>-0.3717758794</v>
      </c>
      <c r="BI1237" s="177">
        <f t="array" ref="BI1237">SUM(IF(ISERROR(BI1238:BI1288),"",BI1238:BI1288))</f>
        <v>-0.323780739</v>
      </c>
      <c r="BJ1237" s="177">
        <f t="array" ref="BJ1237">SUM(IF(ISERROR(BJ1238:BJ1288),"",BJ1238:BJ1288))</f>
        <v>-0.2735058294</v>
      </c>
      <c r="BK1237" s="177">
        <f t="array" ref="BK1237">SUM(IF(ISERROR(BK1238:BK1288),"",BK1238:BK1288))</f>
        <v>-0.2208428617</v>
      </c>
      <c r="BL1237" s="177">
        <f t="array" ref="BL1237">SUM(IF(ISERROR(BL1238:BL1288),"",BL1238:BL1288))</f>
        <v>-0.1656784029</v>
      </c>
      <c r="BM1237" s="177">
        <f t="array" ref="BM1237">SUM(IF(ISERROR(BM1238:BM1288),"",BM1238:BM1288))</f>
        <v>-0.1078936324</v>
      </c>
      <c r="BN1237" s="177">
        <f t="array" ref="BN1237">SUM(IF(ISERROR(BN1238:BN1288),"",BN1238:BN1288))</f>
        <v>-0.0473640853</v>
      </c>
      <c r="BO1237" s="177">
        <f t="array" ref="BO1237">SUM(IF(ISERROR(BO1238:BO1288),"",BO1238:BO1288))</f>
        <v>-0.02423144291</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v>
      </c>
      <c r="AW1283" s="160">
        <f>IF($AV$1129&gt;0,IPMT('Assumptions (Nuclear)'!$V$7,Model!X1,'Assumptions (Nuclear)'!$V$10,'Assumptions (Nuclear)'!$V$5*Model!$AV$1129*AVERAGE('Assumptions (Nuclear)'!$AO$2:$AT$2)/10^9),0)</f>
        <v>0</v>
      </c>
      <c r="AX1283" s="160">
        <f>IF($AV$1129&gt;0,IPMT('Assumptions (Nuclear)'!$V$7,Model!Y1,'Assumptions (Nuclear)'!$V$10,'Assumptions (Nuclear)'!$V$5*Model!$AV$1129*AVERAGE('Assumptions (Nuclear)'!$AO$2:$AT$2)/10^9),0)</f>
        <v>0</v>
      </c>
      <c r="AY1283" s="160">
        <f>IF($AV$1129&gt;0,IPMT('Assumptions (Nuclear)'!$V$7,Model!Z1,'Assumptions (Nuclear)'!$V$10,'Assumptions (Nuclear)'!$V$5*Model!$AV$1129*AVERAGE('Assumptions (Nuclear)'!$AO$2:$AT$2)/10^9),0)</f>
        <v>0</v>
      </c>
      <c r="AZ1283" s="160">
        <f>IF($AV$1129&gt;0,IPMT('Assumptions (Nuclear)'!$V$7,Model!AA1,'Assumptions (Nuclear)'!$V$10,'Assumptions (Nuclear)'!$V$5*Model!$AV$1129*AVERAGE('Assumptions (Nuclear)'!$AO$2:$AT$2)/10^9),0)</f>
        <v>0</v>
      </c>
      <c r="BA1283" s="160">
        <f>IF($AV$1129&gt;0,IPMT('Assumptions (Nuclear)'!$V$7,Model!AB1,'Assumptions (Nuclear)'!$V$10,'Assumptions (Nuclear)'!$V$5*Model!$AV$1129*AVERAGE('Assumptions (Nuclear)'!$AO$2:$AT$2)/10^9),0)</f>
        <v>0</v>
      </c>
      <c r="BB1283" s="160">
        <f>IF($AV$1129&gt;0,IPMT('Assumptions (Nuclear)'!$V$7,Model!AC1,'Assumptions (Nuclear)'!$V$10,'Assumptions (Nuclear)'!$V$5*Model!$AV$1129*AVERAGE('Assumptions (Nuclear)'!$AO$2:$AT$2)/10^9),0)</f>
        <v>0</v>
      </c>
      <c r="BC1283" s="160">
        <f>IF($AV$1129&gt;0,IPMT('Assumptions (Nuclear)'!$V$7,Model!AD1,'Assumptions (Nuclear)'!$V$10,'Assumptions (Nuclear)'!$V$5*Model!$AV$1129*AVERAGE('Assumptions (Nuclear)'!$AO$2:$AT$2)/10^9),0)</f>
        <v>0</v>
      </c>
      <c r="BD1283" s="160">
        <f>IF($AV$1129&gt;0,IPMT('Assumptions (Nuclear)'!$V$7,Model!AE1,'Assumptions (Nuclear)'!$V$10,'Assumptions (Nuclear)'!$V$5*Model!$AV$1129*AVERAGE('Assumptions (Nuclear)'!$AO$2:$AT$2)/10^9),0)</f>
        <v>0</v>
      </c>
      <c r="BE1283" s="160">
        <f>IF($AV$1129&gt;0,IPMT('Assumptions (Nuclear)'!$V$7,Model!AF1,'Assumptions (Nuclear)'!$V$10,'Assumptions (Nuclear)'!$V$5*Model!$AV$1129*AVERAGE('Assumptions (Nuclear)'!$AO$2:$AT$2)/10^9),0)</f>
        <v>0</v>
      </c>
      <c r="BF1283" s="160">
        <f>IF($AV$1129&gt;0,IPMT('Assumptions (Nuclear)'!$V$7,Model!AG1,'Assumptions (Nuclear)'!$V$10,'Assumptions (Nuclear)'!$V$5*Model!$AV$1129*AVERAGE('Assumptions (Nuclear)'!$AO$2:$AT$2)/10^9),0)</f>
        <v>0</v>
      </c>
      <c r="BG1283" s="160">
        <f>IF($AV$1129&gt;0,IPMT('Assumptions (Nuclear)'!$V$7,Model!AH1,'Assumptions (Nuclear)'!$V$10,'Assumptions (Nuclear)'!$V$5*Model!$AV$1129*AVERAGE('Assumptions (Nuclear)'!$AO$2:$AT$2)/10^9),0)</f>
        <v>0</v>
      </c>
      <c r="BH1283" s="160">
        <f>IF($AV$1129&gt;0,IPMT('Assumptions (Nuclear)'!$V$7,Model!AI1,'Assumptions (Nuclear)'!$V$10,'Assumptions (Nuclear)'!$V$5*Model!$AV$1129*AVERAGE('Assumptions (Nuclear)'!$AO$2:$AT$2)/10^9),0)</f>
        <v>0</v>
      </c>
      <c r="BI1283" s="160">
        <f>IF($AV$1129&gt;0,IPMT('Assumptions (Nuclear)'!$V$7,Model!AJ1,'Assumptions (Nuclear)'!$V$10,'Assumptions (Nuclear)'!$V$5*Model!$AV$1129*AVERAGE('Assumptions (Nuclear)'!$AO$2:$AT$2)/10^9),0)</f>
        <v>0</v>
      </c>
      <c r="BJ1283" s="160">
        <f>IF($AV$1129&gt;0,IPMT('Assumptions (Nuclear)'!$V$7,Model!AK1,'Assumptions (Nuclear)'!$V$10,'Assumptions (Nuclear)'!$V$5*Model!$AV$1129*AVERAGE('Assumptions (Nuclear)'!$AO$2:$AT$2)/10^9),0)</f>
        <v>0</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v>
      </c>
      <c r="AY1285" s="160">
        <f>IF($AX$1129&gt;0,IPMT('Assumptions (Nuclear)'!$V$7,Model!X1,'Assumptions (Nuclear)'!$V$10,'Assumptions (Nuclear)'!$V$5*Model!$AX$1129*AVERAGE('Assumptions (Nuclear)'!$AQ$2:$AV$2)/10^9),0)</f>
        <v>0</v>
      </c>
      <c r="AZ1285" s="160">
        <f>IF($AX$1129&gt;0,IPMT('Assumptions (Nuclear)'!$V$7,Model!Y1,'Assumptions (Nuclear)'!$V$10,'Assumptions (Nuclear)'!$V$5*Model!$AX$1129*AVERAGE('Assumptions (Nuclear)'!$AQ$2:$AV$2)/10^9),0)</f>
        <v>0</v>
      </c>
      <c r="BA1285" s="160">
        <f>IF($AX$1129&gt;0,IPMT('Assumptions (Nuclear)'!$V$7,Model!Z1,'Assumptions (Nuclear)'!$V$10,'Assumptions (Nuclear)'!$V$5*Model!$AX$1129*AVERAGE('Assumptions (Nuclear)'!$AQ$2:$AV$2)/10^9),0)</f>
        <v>0</v>
      </c>
      <c r="BB1285" s="160">
        <f>IF($AX$1129&gt;0,IPMT('Assumptions (Nuclear)'!$V$7,Model!AA1,'Assumptions (Nuclear)'!$V$10,'Assumptions (Nuclear)'!$V$5*Model!$AX$1129*AVERAGE('Assumptions (Nuclear)'!$AQ$2:$AV$2)/10^9),0)</f>
        <v>0</v>
      </c>
      <c r="BC1285" s="160">
        <f>IF($AX$1129&gt;0,IPMT('Assumptions (Nuclear)'!$V$7,Model!AB1,'Assumptions (Nuclear)'!$V$10,'Assumptions (Nuclear)'!$V$5*Model!$AX$1129*AVERAGE('Assumptions (Nuclear)'!$AQ$2:$AV$2)/10^9),0)</f>
        <v>0</v>
      </c>
      <c r="BD1285" s="160">
        <f>IF($AX$1129&gt;0,IPMT('Assumptions (Nuclear)'!$V$7,Model!AC1,'Assumptions (Nuclear)'!$V$10,'Assumptions (Nuclear)'!$V$5*Model!$AX$1129*AVERAGE('Assumptions (Nuclear)'!$AQ$2:$AV$2)/10^9),0)</f>
        <v>0</v>
      </c>
      <c r="BE1285" s="160">
        <f>IF($AX$1129&gt;0,IPMT('Assumptions (Nuclear)'!$V$7,Model!AD1,'Assumptions (Nuclear)'!$V$10,'Assumptions (Nuclear)'!$V$5*Model!$AX$1129*AVERAGE('Assumptions (Nuclear)'!$AQ$2:$AV$2)/10^9),0)</f>
        <v>0</v>
      </c>
      <c r="BF1285" s="160">
        <f>IF($AX$1129&gt;0,IPMT('Assumptions (Nuclear)'!$V$7,Model!AE1,'Assumptions (Nuclear)'!$V$10,'Assumptions (Nuclear)'!$V$5*Model!$AX$1129*AVERAGE('Assumptions (Nuclear)'!$AQ$2:$AV$2)/10^9),0)</f>
        <v>0</v>
      </c>
      <c r="BG1285" s="160">
        <f>IF($AX$1129&gt;0,IPMT('Assumptions (Nuclear)'!$V$7,Model!AF1,'Assumptions (Nuclear)'!$V$10,'Assumptions (Nuclear)'!$V$5*Model!$AX$1129*AVERAGE('Assumptions (Nuclear)'!$AQ$2:$AV$2)/10^9),0)</f>
        <v>0</v>
      </c>
      <c r="BH1285" s="160">
        <f>IF($AX$1129&gt;0,IPMT('Assumptions (Nuclear)'!$V$7,Model!AG1,'Assumptions (Nuclear)'!$V$10,'Assumptions (Nuclear)'!$V$5*Model!$AX$1129*AVERAGE('Assumptions (Nuclear)'!$AQ$2:$AV$2)/10^9),0)</f>
        <v>0</v>
      </c>
      <c r="BI1285" s="160">
        <f>IF($AX$1129&gt;0,IPMT('Assumptions (Nuclear)'!$V$7,Model!AH1,'Assumptions (Nuclear)'!$V$10,'Assumptions (Nuclear)'!$V$5*Model!$AX$1129*AVERAGE('Assumptions (Nuclear)'!$AQ$2:$AV$2)/10^9),0)</f>
        <v>0</v>
      </c>
      <c r="BJ1285" s="160">
        <f>IF($AX$1129&gt;0,IPMT('Assumptions (Nuclear)'!$V$7,Model!AI1,'Assumptions (Nuclear)'!$V$10,'Assumptions (Nuclear)'!$V$5*Model!$AX$1129*AVERAGE('Assumptions (Nuclear)'!$AQ$2:$AV$2)/10^9),0)</f>
        <v>0</v>
      </c>
      <c r="BK1285" s="160">
        <f>IF($AX$1129&gt;0,IPMT('Assumptions (Nuclear)'!$V$7,Model!AJ1,'Assumptions (Nuclear)'!$V$10,'Assumptions (Nuclear)'!$V$5*Model!$AX$1129*AVERAGE('Assumptions (Nuclear)'!$AQ$2:$AV$2)/10^9),0)</f>
        <v>0</v>
      </c>
      <c r="BL1285" s="160">
        <f>IF($AX$1129&gt;0,IPMT('Assumptions (Nuclear)'!$V$7,Model!AK1,'Assumptions (Nuclear)'!$V$10,'Assumptions (Nuclear)'!$V$5*Model!$AX$1129*AVERAGE('Assumptions (Nuclear)'!$AQ$2:$AV$2)/10^9),0)</f>
        <v>0</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-0.4251644415</v>
      </c>
      <c r="AZ1286" s="160">
        <f>IF($AY$1129&gt;0,IPMT('Assumptions (Nuclear)'!$V$7,Model!X1,'Assumptions (Nuclear)'!$V$10,'Assumptions (Nuclear)'!$V$5*Model!$AY$1129*AVERAGE('Assumptions (Nuclear)'!$AR$2:$AW$2)/10^9),0)</f>
        <v>-0.4050876943</v>
      </c>
      <c r="BA1286" s="160">
        <f>IF($AY$1129&gt;0,IPMT('Assumptions (Nuclear)'!$V$7,Model!Y1,'Assumptions (Nuclear)'!$V$10,'Assumptions (Nuclear)'!$V$5*Model!$AY$1129*AVERAGE('Assumptions (Nuclear)'!$AR$2:$AW$2)/10^9),0)</f>
        <v>-0.3840573016</v>
      </c>
      <c r="BB1286" s="160">
        <f>IF($AY$1129&gt;0,IPMT('Assumptions (Nuclear)'!$V$7,Model!Z1,'Assumptions (Nuclear)'!$V$10,'Assumptions (Nuclear)'!$V$5*Model!$AY$1129*AVERAGE('Assumptions (Nuclear)'!$AR$2:$AW$2)/10^9),0)</f>
        <v>-0.3620279652</v>
      </c>
      <c r="BC1286" s="160">
        <f>IF($AY$1129&gt;0,IPMT('Assumptions (Nuclear)'!$V$7,Model!AA1,'Assumptions (Nuclear)'!$V$10,'Assumptions (Nuclear)'!$V$5*Model!$AY$1129*AVERAGE('Assumptions (Nuclear)'!$AR$2:$AW$2)/10^9),0)</f>
        <v>-0.3389522353</v>
      </c>
      <c r="BD1286" s="160">
        <f>IF($AY$1129&gt;0,IPMT('Assumptions (Nuclear)'!$V$7,Model!AB1,'Assumptions (Nuclear)'!$V$10,'Assumptions (Nuclear)'!$V$5*Model!$AY$1129*AVERAGE('Assumptions (Nuclear)'!$AR$2:$AW$2)/10^9),0)</f>
        <v>-0.3147804083</v>
      </c>
      <c r="BE1286" s="160">
        <f>IF($AY$1129&gt;0,IPMT('Assumptions (Nuclear)'!$V$7,Model!AC1,'Assumptions (Nuclear)'!$V$10,'Assumptions (Nuclear)'!$V$5*Model!$AY$1129*AVERAGE('Assumptions (Nuclear)'!$AR$2:$AW$2)/10^9),0)</f>
        <v>-0.2894604194</v>
      </c>
      <c r="BF1286" s="160">
        <f>IF($AY$1129&gt;0,IPMT('Assumptions (Nuclear)'!$V$7,Model!AD1,'Assumptions (Nuclear)'!$V$10,'Assumptions (Nuclear)'!$V$5*Model!$AY$1129*AVERAGE('Assumptions (Nuclear)'!$AR$2:$AW$2)/10^9),0)</f>
        <v>-0.2629377312</v>
      </c>
      <c r="BG1286" s="160">
        <f>IF($AY$1129&gt;0,IPMT('Assumptions (Nuclear)'!$V$7,Model!AE1,'Assumptions (Nuclear)'!$V$10,'Assumptions (Nuclear)'!$V$5*Model!$AY$1129*AVERAGE('Assumptions (Nuclear)'!$AR$2:$AW$2)/10^9),0)</f>
        <v>-0.2351552152</v>
      </c>
      <c r="BH1286" s="160">
        <f>IF($AY$1129&gt;0,IPMT('Assumptions (Nuclear)'!$V$7,Model!AF1,'Assumptions (Nuclear)'!$V$10,'Assumptions (Nuclear)'!$V$5*Model!$AY$1129*AVERAGE('Assumptions (Nuclear)'!$AR$2:$AW$2)/10^9),0)</f>
        <v>-0.2060530297</v>
      </c>
      <c r="BI1286" s="160">
        <f>IF($AY$1129&gt;0,IPMT('Assumptions (Nuclear)'!$V$7,Model!AG1,'Assumptions (Nuclear)'!$V$10,'Assumptions (Nuclear)'!$V$5*Model!$AY$1129*AVERAGE('Assumptions (Nuclear)'!$AR$2:$AW$2)/10^9),0)</f>
        <v>-0.1755684904</v>
      </c>
      <c r="BJ1286" s="160">
        <f>IF($AY$1129&gt;0,IPMT('Assumptions (Nuclear)'!$V$7,Model!AH1,'Assumptions (Nuclear)'!$V$10,'Assumptions (Nuclear)'!$V$5*Model!$AY$1129*AVERAGE('Assumptions (Nuclear)'!$AR$2:$AW$2)/10^9),0)</f>
        <v>-0.1436359355</v>
      </c>
      <c r="BK1286" s="160">
        <f>IF($AY$1129&gt;0,IPMT('Assumptions (Nuclear)'!$V$7,Model!AI1,'Assumptions (Nuclear)'!$V$10,'Assumptions (Nuclear)'!$V$5*Model!$AY$1129*AVERAGE('Assumptions (Nuclear)'!$AR$2:$AW$2)/10^9),0)</f>
        <v>-0.1101865842</v>
      </c>
      <c r="BL1286" s="160">
        <f>IF($AY$1129&gt;0,IPMT('Assumptions (Nuclear)'!$V$7,Model!AJ1,'Assumptions (Nuclear)'!$V$10,'Assumptions (Nuclear)'!$V$5*Model!$AY$1129*AVERAGE('Assumptions (Nuclear)'!$AR$2:$AW$2)/10^9),0)</f>
        <v>-0.07514838871</v>
      </c>
      <c r="BM1286" s="160">
        <f>IF($AY$1129&gt;0,IPMT('Assumptions (Nuclear)'!$V$7,Model!AK1,'Assumptions (Nuclear)'!$V$10,'Assumptions (Nuclear)'!$V$5*Model!$AY$1129*AVERAGE('Assumptions (Nuclear)'!$AR$2:$AW$2)/10^9),0)</f>
        <v>-0.03844587896</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-0.2679701484</v>
      </c>
      <c r="BB1288" s="160">
        <f>IF($BA$1129&gt;0,IPMT('Assumptions (Nuclear)'!$V$7,Model!X1,'Assumptions (Nuclear)'!$V$10,'Assumptions (Nuclear)'!$V$5*Model!$BA$1129*AVERAGE('Assumptions (Nuclear)'!$AT$2:$AY$2)/10^9),0)</f>
        <v>-0.255316294</v>
      </c>
      <c r="BC1288" s="160">
        <f>IF($BA$1129&gt;0,IPMT('Assumptions (Nuclear)'!$V$7,Model!Y1,'Assumptions (Nuclear)'!$V$10,'Assumptions (Nuclear)'!$V$5*Model!$BA$1129*AVERAGE('Assumptions (Nuclear)'!$AT$2:$AY$2)/10^9),0)</f>
        <v>-0.2420613816</v>
      </c>
      <c r="BD1288" s="160">
        <f>IF($BA$1129&gt;0,IPMT('Assumptions (Nuclear)'!$V$7,Model!Z1,'Assumptions (Nuclear)'!$V$10,'Assumptions (Nuclear)'!$V$5*Model!$BA$1129*AVERAGE('Assumptions (Nuclear)'!$AT$2:$AY$2)/10^9),0)</f>
        <v>-0.2281768607</v>
      </c>
      <c r="BE1288" s="160">
        <f>IF($BA$1129&gt;0,IPMT('Assumptions (Nuclear)'!$V$7,Model!AA1,'Assumptions (Nuclear)'!$V$10,'Assumptions (Nuclear)'!$V$5*Model!$BA$1129*AVERAGE('Assumptions (Nuclear)'!$AT$2:$AY$2)/10^9),0)</f>
        <v>-0.2136328252</v>
      </c>
      <c r="BF1288" s="160">
        <f>IF($BA$1129&gt;0,IPMT('Assumptions (Nuclear)'!$V$7,Model!AB1,'Assumptions (Nuclear)'!$V$10,'Assumptions (Nuclear)'!$V$5*Model!$BA$1129*AVERAGE('Assumptions (Nuclear)'!$AT$2:$AY$2)/10^9),0)</f>
        <v>-0.1983979479</v>
      </c>
      <c r="BG1288" s="160">
        <f>IF($BA$1129&gt;0,IPMT('Assumptions (Nuclear)'!$V$7,Model!AC1,'Assumptions (Nuclear)'!$V$10,'Assumptions (Nuclear)'!$V$5*Model!$BA$1129*AVERAGE('Assumptions (Nuclear)'!$AT$2:$AY$2)/10^9),0)</f>
        <v>-0.182439414</v>
      </c>
      <c r="BH1288" s="160">
        <f>IF($BA$1129&gt;0,IPMT('Assumptions (Nuclear)'!$V$7,Model!AD1,'Assumptions (Nuclear)'!$V$10,'Assumptions (Nuclear)'!$V$5*Model!$BA$1129*AVERAGE('Assumptions (Nuclear)'!$AT$2:$AY$2)/10^9),0)</f>
        <v>-0.1657228497</v>
      </c>
      <c r="BI1288" s="160">
        <f>IF($BA$1129&gt;0,IPMT('Assumptions (Nuclear)'!$V$7,Model!AE1,'Assumptions (Nuclear)'!$V$10,'Assumptions (Nuclear)'!$V$5*Model!$BA$1129*AVERAGE('Assumptions (Nuclear)'!$AT$2:$AY$2)/10^9),0)</f>
        <v>-0.1482122486</v>
      </c>
      <c r="BJ1288" s="160">
        <f>IF($BA$1129&gt;0,IPMT('Assumptions (Nuclear)'!$V$7,Model!AF1,'Assumptions (Nuclear)'!$V$10,'Assumptions (Nuclear)'!$V$5*Model!$BA$1129*AVERAGE('Assumptions (Nuclear)'!$AT$2:$AY$2)/10^9),0)</f>
        <v>-0.129869894</v>
      </c>
      <c r="BK1288" s="160">
        <f>IF($BA$1129&gt;0,IPMT('Assumptions (Nuclear)'!$V$7,Model!AG1,'Assumptions (Nuclear)'!$V$10,'Assumptions (Nuclear)'!$V$5*Model!$BA$1129*AVERAGE('Assumptions (Nuclear)'!$AT$2:$AY$2)/10^9),0)</f>
        <v>-0.1106562775</v>
      </c>
      <c r="BL1288" s="160">
        <f>IF($BA$1129&gt;0,IPMT('Assumptions (Nuclear)'!$V$7,Model!AH1,'Assumptions (Nuclear)'!$V$10,'Assumptions (Nuclear)'!$V$5*Model!$BA$1129*AVERAGE('Assumptions (Nuclear)'!$AT$2:$AY$2)/10^9),0)</f>
        <v>-0.09053001423</v>
      </c>
      <c r="BM1288" s="160">
        <f>IF($BA$1129&gt;0,IPMT('Assumptions (Nuclear)'!$V$7,Model!AI1,'Assumptions (Nuclear)'!$V$10,'Assumptions (Nuclear)'!$V$5*Model!$BA$1129*AVERAGE('Assumptions (Nuclear)'!$AT$2:$AY$2)/10^9),0)</f>
        <v>-0.06944775346</v>
      </c>
      <c r="BN1288" s="160">
        <f>IF($BA$1129&gt;0,IPMT('Assumptions (Nuclear)'!$V$7,Model!AJ1,'Assumptions (Nuclear)'!$V$10,'Assumptions (Nuclear)'!$V$5*Model!$BA$1129*AVERAGE('Assumptions (Nuclear)'!$AT$2:$AY$2)/10^9),0)</f>
        <v>-0.0473640853</v>
      </c>
      <c r="BO1288" s="160">
        <f>IF($BA$1129&gt;0,IPMT('Assumptions (Nuclear)'!$V$7,Model!AK1,'Assumptions (Nuclear)'!$V$10,'Assumptions (Nuclear)'!$V$5*Model!$BA$1129*AVERAGE('Assumptions (Nuclear)'!$AT$2:$AY$2)/10^9),0)</f>
        <v>-0.02423144291</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v>
      </c>
      <c r="AP1289" s="160">
        <f t="shared" si="50"/>
        <v>0</v>
      </c>
      <c r="AQ1289" s="160">
        <f t="shared" si="50"/>
        <v>0</v>
      </c>
      <c r="AR1289" s="160">
        <f t="shared" si="50"/>
        <v>0</v>
      </c>
      <c r="AS1289" s="160">
        <f t="shared" si="50"/>
        <v>0</v>
      </c>
      <c r="AT1289" s="160">
        <f t="shared" si="50"/>
        <v>0</v>
      </c>
      <c r="AU1289" s="160">
        <f t="shared" si="50"/>
        <v>0</v>
      </c>
      <c r="AV1289" s="160">
        <f t="shared" si="50"/>
        <v>0</v>
      </c>
      <c r="AW1289" s="160">
        <f t="shared" si="50"/>
        <v>0</v>
      </c>
      <c r="AX1289" s="160">
        <f t="shared" si="50"/>
        <v>0</v>
      </c>
      <c r="AY1289" s="160">
        <f t="shared" si="50"/>
        <v>1.118853794</v>
      </c>
      <c r="AZ1289" s="160">
        <f t="shared" si="50"/>
        <v>2.125822208</v>
      </c>
      <c r="BA1289" s="160">
        <f t="shared" si="50"/>
        <v>2.618424588</v>
      </c>
      <c r="BB1289" s="160">
        <f t="shared" si="50"/>
        <v>3.062885584</v>
      </c>
      <c r="BC1289" s="160">
        <f t="shared" si="50"/>
        <v>2.756597026</v>
      </c>
      <c r="BD1289" s="160">
        <f t="shared" si="50"/>
        <v>2.480076112</v>
      </c>
      <c r="BE1289" s="160">
        <f t="shared" si="50"/>
        <v>2.297633334</v>
      </c>
      <c r="BF1289" s="160">
        <f t="shared" si="50"/>
        <v>2.198907489</v>
      </c>
      <c r="BG1289" s="160">
        <f t="shared" si="50"/>
        <v>2.154603013</v>
      </c>
      <c r="BH1289" s="160">
        <f t="shared" si="50"/>
        <v>2.152365306</v>
      </c>
      <c r="BI1289" s="160">
        <f t="shared" si="50"/>
        <v>2.156013382</v>
      </c>
      <c r="BJ1289" s="160">
        <f t="shared" si="50"/>
        <v>2.152365306</v>
      </c>
      <c r="BK1289" s="160">
        <f t="shared" si="50"/>
        <v>2.156013382</v>
      </c>
      <c r="BL1289" s="160">
        <f t="shared" si="50"/>
        <v>2.152365306</v>
      </c>
      <c r="BM1289" s="160">
        <f t="shared" si="50"/>
        <v>2.156013382</v>
      </c>
      <c r="BN1289" s="160">
        <f t="shared" si="50"/>
        <v>1.492241568</v>
      </c>
      <c r="BO1289" s="160">
        <f t="shared" si="50"/>
        <v>0.8335281985</v>
      </c>
      <c r="BP1289" s="160">
        <f t="shared" si="50"/>
        <v>0.4160589147</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v>
      </c>
      <c r="AW1335" s="160">
        <f>IF($AV$1129&gt;0,'Assumptions (Nuclear)'!W11*Model!$AV$1129*AVERAGE('Assumptions (Nuclear)'!$AO$2:$AT$2)/10^9,0)</f>
        <v>0</v>
      </c>
      <c r="AX1335" s="160">
        <f>IF($AV$1129&gt;0,'Assumptions (Nuclear)'!X11*Model!$AV$1129*AVERAGE('Assumptions (Nuclear)'!$AO$2:$AT$2)/10^9,0)</f>
        <v>0</v>
      </c>
      <c r="AY1335" s="160">
        <f>IF($AV$1129&gt;0,'Assumptions (Nuclear)'!Y11*Model!$AV$1129*AVERAGE('Assumptions (Nuclear)'!$AO$2:$AT$2)/10^9,0)</f>
        <v>0</v>
      </c>
      <c r="AZ1335" s="160">
        <f>IF($AV$1129&gt;0,'Assumptions (Nuclear)'!Z11*Model!$AV$1129*AVERAGE('Assumptions (Nuclear)'!$AO$2:$AT$2)/10^9,0)</f>
        <v>0</v>
      </c>
      <c r="BA1335" s="160">
        <f>IF($AV$1129&gt;0,'Assumptions (Nuclear)'!AA11*Model!$AV$1129*AVERAGE('Assumptions (Nuclear)'!$AO$2:$AT$2)/10^9,0)</f>
        <v>0</v>
      </c>
      <c r="BB1335" s="160">
        <f>IF($AV$1129&gt;0,'Assumptions (Nuclear)'!AB11*Model!$AV$1129*AVERAGE('Assumptions (Nuclear)'!$AO$2:$AT$2)/10^9,0)</f>
        <v>0</v>
      </c>
      <c r="BC1335" s="160">
        <f>IF($AV$1129&gt;0,'Assumptions (Nuclear)'!AC11*Model!$AV$1129*AVERAGE('Assumptions (Nuclear)'!$AO$2:$AT$2)/10^9,0)</f>
        <v>0</v>
      </c>
      <c r="BD1335" s="160">
        <f>IF($AV$1129&gt;0,'Assumptions (Nuclear)'!AD11*Model!$AV$1129*AVERAGE('Assumptions (Nuclear)'!$AO$2:$AT$2)/10^9,0)</f>
        <v>0</v>
      </c>
      <c r="BE1335" s="160">
        <f>IF($AV$1129&gt;0,'Assumptions (Nuclear)'!AE11*Model!$AV$1129*AVERAGE('Assumptions (Nuclear)'!$AO$2:$AT$2)/10^9,0)</f>
        <v>0</v>
      </c>
      <c r="BF1335" s="160">
        <f>IF($AV$1129&gt;0,'Assumptions (Nuclear)'!AF11*Model!$AV$1129*AVERAGE('Assumptions (Nuclear)'!$AO$2:$AT$2)/10^9,0)</f>
        <v>0</v>
      </c>
      <c r="BG1335" s="160">
        <f>IF($AV$1129&gt;0,'Assumptions (Nuclear)'!AG11*Model!$AV$1129*AVERAGE('Assumptions (Nuclear)'!$AO$2:$AT$2)/10^9,0)</f>
        <v>0</v>
      </c>
      <c r="BH1335" s="160">
        <f>IF($AV$1129&gt;0,'Assumptions (Nuclear)'!AH11*Model!$AV$1129*AVERAGE('Assumptions (Nuclear)'!$AO$2:$AT$2)/10^9,0)</f>
        <v>0</v>
      </c>
      <c r="BI1335" s="160">
        <f>IF($AV$1129&gt;0,'Assumptions (Nuclear)'!AI11*Model!$AV$1129*AVERAGE('Assumptions (Nuclear)'!$AO$2:$AT$2)/10^9,0)</f>
        <v>0</v>
      </c>
      <c r="BJ1335" s="160">
        <f>IF($AV$1129&gt;0,'Assumptions (Nuclear)'!AJ11*Model!$AV$1129*AVERAGE('Assumptions (Nuclear)'!$AO$2:$AT$2)/10^9,0)</f>
        <v>0</v>
      </c>
      <c r="BK1335" s="160">
        <f>IF($AV$1129&gt;0,'Assumptions (Nuclear)'!AK11*Model!$AV$1129*AVERAGE('Assumptions (Nuclear)'!$AO$2:$AT$2)/10^9,0)</f>
        <v>0</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v>
      </c>
      <c r="AY1337" s="160">
        <f>IF($AX$1129&gt;0,'Assumptions (Nuclear)'!W11*Model!$AX$1129*AVERAGE('Assumptions (Nuclear)'!$AQ$2:$AV$2)/10^9,0)</f>
        <v>0</v>
      </c>
      <c r="AZ1337" s="160">
        <f>IF($AX$1129&gt;0,'Assumptions (Nuclear)'!X11*Model!$AX$1129*AVERAGE('Assumptions (Nuclear)'!$AQ$2:$AV$2)/10^9,0)</f>
        <v>0</v>
      </c>
      <c r="BA1337" s="160">
        <f>IF($AX$1129&gt;0,'Assumptions (Nuclear)'!Y11*Model!$AX$1129*AVERAGE('Assumptions (Nuclear)'!$AQ$2:$AV$2)/10^9,0)</f>
        <v>0</v>
      </c>
      <c r="BB1337" s="160">
        <f>IF($AX$1129&gt;0,'Assumptions (Nuclear)'!Z11*Model!$AX$1129*AVERAGE('Assumptions (Nuclear)'!$AQ$2:$AV$2)/10^9,0)</f>
        <v>0</v>
      </c>
      <c r="BC1337" s="160">
        <f>IF($AX$1129&gt;0,'Assumptions (Nuclear)'!AA11*Model!$AX$1129*AVERAGE('Assumptions (Nuclear)'!$AQ$2:$AV$2)/10^9,0)</f>
        <v>0</v>
      </c>
      <c r="BD1337" s="160">
        <f>IF($AX$1129&gt;0,'Assumptions (Nuclear)'!AB11*Model!$AX$1129*AVERAGE('Assumptions (Nuclear)'!$AQ$2:$AV$2)/10^9,0)</f>
        <v>0</v>
      </c>
      <c r="BE1337" s="160">
        <f>IF($AX$1129&gt;0,'Assumptions (Nuclear)'!AC11*Model!$AX$1129*AVERAGE('Assumptions (Nuclear)'!$AQ$2:$AV$2)/10^9,0)</f>
        <v>0</v>
      </c>
      <c r="BF1337" s="160">
        <f>IF($AX$1129&gt;0,'Assumptions (Nuclear)'!AD11*Model!$AX$1129*AVERAGE('Assumptions (Nuclear)'!$AQ$2:$AV$2)/10^9,0)</f>
        <v>0</v>
      </c>
      <c r="BG1337" s="160">
        <f>IF($AX$1129&gt;0,'Assumptions (Nuclear)'!AE11*Model!$AX$1129*AVERAGE('Assumptions (Nuclear)'!$AQ$2:$AV$2)/10^9,0)</f>
        <v>0</v>
      </c>
      <c r="BH1337" s="160">
        <f>IF($AX$1129&gt;0,'Assumptions (Nuclear)'!AF11*Model!$AX$1129*AVERAGE('Assumptions (Nuclear)'!$AQ$2:$AV$2)/10^9,0)</f>
        <v>0</v>
      </c>
      <c r="BI1337" s="160">
        <f>IF($AX$1129&gt;0,'Assumptions (Nuclear)'!AG11*Model!$AX$1129*AVERAGE('Assumptions (Nuclear)'!$AQ$2:$AV$2)/10^9,0)</f>
        <v>0</v>
      </c>
      <c r="BJ1337" s="160">
        <f>IF($AX$1129&gt;0,'Assumptions (Nuclear)'!AH11*Model!$AX$1129*AVERAGE('Assumptions (Nuclear)'!$AQ$2:$AV$2)/10^9,0)</f>
        <v>0</v>
      </c>
      <c r="BK1337" s="160">
        <f>IF($AX$1129&gt;0,'Assumptions (Nuclear)'!AI11*Model!$AX$1129*AVERAGE('Assumptions (Nuclear)'!$AQ$2:$AV$2)/10^9,0)</f>
        <v>0</v>
      </c>
      <c r="BL1337" s="160">
        <f>IF($AX$1129&gt;0,'Assumptions (Nuclear)'!AJ11*Model!$AX$1129*AVERAGE('Assumptions (Nuclear)'!$AQ$2:$AV$2)/10^9,0)</f>
        <v>0</v>
      </c>
      <c r="BM1337" s="160">
        <f>IF($AX$1129&gt;0,'Assumptions (Nuclear)'!AK11*Model!$AX$1129*AVERAGE('Assumptions (Nuclear)'!$AQ$2:$AV$2)/10^9,0)</f>
        <v>0</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1.118853794</v>
      </c>
      <c r="AZ1338" s="160">
        <f>IF($AY$1129&gt;0,'Assumptions (Nuclear)'!W11*Model!$AY$1129*AVERAGE('Assumptions (Nuclear)'!$AR$2:$AW$2)/10^9,0)</f>
        <v>2.125822208</v>
      </c>
      <c r="BA1338" s="160">
        <f>IF($AY$1129&gt;0,'Assumptions (Nuclear)'!X11*Model!$AY$1129*AVERAGE('Assumptions (Nuclear)'!$AR$2:$AW$2)/10^9,0)</f>
        <v>1.913239987</v>
      </c>
      <c r="BB1338" s="160">
        <f>IF($AY$1129&gt;0,'Assumptions (Nuclear)'!Y11*Model!$AY$1129*AVERAGE('Assumptions (Nuclear)'!$AR$2:$AW$2)/10^9,0)</f>
        <v>1.723034842</v>
      </c>
      <c r="BC1338" s="160">
        <f>IF($AY$1129&gt;0,'Assumptions (Nuclear)'!Z11*Model!$AY$1129*AVERAGE('Assumptions (Nuclear)'!$AR$2:$AW$2)/10^9,0)</f>
        <v>1.550731358</v>
      </c>
      <c r="BD1338" s="160">
        <f>IF($AY$1129&gt;0,'Assumptions (Nuclear)'!AA11*Model!$AY$1129*AVERAGE('Assumptions (Nuclear)'!$AR$2:$AW$2)/10^9,0)</f>
        <v>1.394091827</v>
      </c>
      <c r="BE1338" s="160">
        <f>IF($AY$1129&gt;0,'Assumptions (Nuclear)'!AB11*Model!$AY$1129*AVERAGE('Assumptions (Nuclear)'!$AR$2:$AW$2)/10^9,0)</f>
        <v>1.320247476</v>
      </c>
      <c r="BF1338" s="160">
        <f>IF($AY$1129&gt;0,'Assumptions (Nuclear)'!AC11*Model!$AY$1129*AVERAGE('Assumptions (Nuclear)'!$AR$2:$AW$2)/10^9,0)</f>
        <v>1.320247476</v>
      </c>
      <c r="BG1338" s="160">
        <f>IF($AY$1129&gt;0,'Assumptions (Nuclear)'!AD11*Model!$AY$1129*AVERAGE('Assumptions (Nuclear)'!$AR$2:$AW$2)/10^9,0)</f>
        <v>1.322485184</v>
      </c>
      <c r="BH1338" s="160">
        <f>IF($AY$1129&gt;0,'Assumptions (Nuclear)'!AE11*Model!$AY$1129*AVERAGE('Assumptions (Nuclear)'!$AR$2:$AW$2)/10^9,0)</f>
        <v>1.320247476</v>
      </c>
      <c r="BI1338" s="160">
        <f>IF($AY$1129&gt;0,'Assumptions (Nuclear)'!AF11*Model!$AY$1129*AVERAGE('Assumptions (Nuclear)'!$AR$2:$AW$2)/10^9,0)</f>
        <v>1.322485184</v>
      </c>
      <c r="BJ1338" s="160">
        <f>IF($AY$1129&gt;0,'Assumptions (Nuclear)'!AG11*Model!$AY$1129*AVERAGE('Assumptions (Nuclear)'!$AR$2:$AW$2)/10^9,0)</f>
        <v>1.320247476</v>
      </c>
      <c r="BK1338" s="160">
        <f>IF($AY$1129&gt;0,'Assumptions (Nuclear)'!AH11*Model!$AY$1129*AVERAGE('Assumptions (Nuclear)'!$AR$2:$AW$2)/10^9,0)</f>
        <v>1.322485184</v>
      </c>
      <c r="BL1338" s="160">
        <f>IF($AY$1129&gt;0,'Assumptions (Nuclear)'!AI11*Model!$AY$1129*AVERAGE('Assumptions (Nuclear)'!$AR$2:$AW$2)/10^9,0)</f>
        <v>1.320247476</v>
      </c>
      <c r="BM1338" s="160">
        <f>IF($AY$1129&gt;0,'Assumptions (Nuclear)'!AJ11*Model!$AY$1129*AVERAGE('Assumptions (Nuclear)'!$AR$2:$AW$2)/10^9,0)</f>
        <v>1.322485184</v>
      </c>
      <c r="BN1338" s="160">
        <f>IF($AY$1129&gt;0,'Assumptions (Nuclear)'!AK11*Model!$AY$1129*AVERAGE('Assumptions (Nuclear)'!$AR$2:$AW$2)/10^9,0)</f>
        <v>0.6601237382</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0.7051846011</v>
      </c>
      <c r="BB1340" s="160">
        <f>IF($BA$1129&gt;0,'Assumptions (Nuclear)'!W11*Model!$BA$1129*AVERAGE('Assumptions (Nuclear)'!$AT$2:$AY$2)/10^9,0)</f>
        <v>1.339850742</v>
      </c>
      <c r="BC1340" s="160">
        <f>IF($BA$1129&gt;0,'Assumptions (Nuclear)'!X11*Model!$BA$1129*AVERAGE('Assumptions (Nuclear)'!$AT$2:$AY$2)/10^9,0)</f>
        <v>1.205865668</v>
      </c>
      <c r="BD1340" s="160">
        <f>IF($BA$1129&gt;0,'Assumptions (Nuclear)'!Y11*Model!$BA$1129*AVERAGE('Assumptions (Nuclear)'!$AT$2:$AY$2)/10^9,0)</f>
        <v>1.085984286</v>
      </c>
      <c r="BE1340" s="160">
        <f>IF($BA$1129&gt;0,'Assumptions (Nuclear)'!Z11*Model!$BA$1129*AVERAGE('Assumptions (Nuclear)'!$AT$2:$AY$2)/10^9,0)</f>
        <v>0.9773858572</v>
      </c>
      <c r="BF1340" s="160">
        <f>IF($BA$1129&gt;0,'Assumptions (Nuclear)'!AA11*Model!$BA$1129*AVERAGE('Assumptions (Nuclear)'!$AT$2:$AY$2)/10^9,0)</f>
        <v>0.878660013</v>
      </c>
      <c r="BG1340" s="160">
        <f>IF($BA$1129&gt;0,'Assumptions (Nuclear)'!AB11*Model!$BA$1129*AVERAGE('Assumptions (Nuclear)'!$AT$2:$AY$2)/10^9,0)</f>
        <v>0.8321178293</v>
      </c>
      <c r="BH1340" s="160">
        <f>IF($BA$1129&gt;0,'Assumptions (Nuclear)'!AC11*Model!$BA$1129*AVERAGE('Assumptions (Nuclear)'!$AT$2:$AY$2)/10^9,0)</f>
        <v>0.8321178293</v>
      </c>
      <c r="BI1340" s="160">
        <f>IF($BA$1129&gt;0,'Assumptions (Nuclear)'!AD11*Model!$BA$1129*AVERAGE('Assumptions (Nuclear)'!$AT$2:$AY$2)/10^9,0)</f>
        <v>0.8335281985</v>
      </c>
      <c r="BJ1340" s="160">
        <f>IF($BA$1129&gt;0,'Assumptions (Nuclear)'!AE11*Model!$BA$1129*AVERAGE('Assumptions (Nuclear)'!$AT$2:$AY$2)/10^9,0)</f>
        <v>0.8321178293</v>
      </c>
      <c r="BK1340" s="160">
        <f>IF($BA$1129&gt;0,'Assumptions (Nuclear)'!AF11*Model!$BA$1129*AVERAGE('Assumptions (Nuclear)'!$AT$2:$AY$2)/10^9,0)</f>
        <v>0.8335281985</v>
      </c>
      <c r="BL1340" s="160">
        <f>IF($BA$1129&gt;0,'Assumptions (Nuclear)'!AG11*Model!$BA$1129*AVERAGE('Assumptions (Nuclear)'!$AT$2:$AY$2)/10^9,0)</f>
        <v>0.8321178293</v>
      </c>
      <c r="BM1340" s="160">
        <f>IF($BA$1129&gt;0,'Assumptions (Nuclear)'!AH11*Model!$BA$1129*AVERAGE('Assumptions (Nuclear)'!$AT$2:$AY$2)/10^9,0)</f>
        <v>0.8335281985</v>
      </c>
      <c r="BN1340" s="160">
        <f>IF($BA$1129&gt;0,'Assumptions (Nuclear)'!AI11*Model!$BA$1129*AVERAGE('Assumptions (Nuclear)'!$AT$2:$AY$2)/10^9,0)</f>
        <v>0.8321178293</v>
      </c>
      <c r="BO1340" s="160">
        <f>IF($BA$1129&gt;0,'Assumptions (Nuclear)'!AJ11*Model!$BA$1129*AVERAGE('Assumptions (Nuclear)'!$AT$2:$AY$2)/10^9,0)</f>
        <v>0.8335281985</v>
      </c>
      <c r="BP1340" s="160">
        <f>IF($BA$1129&gt;0,'Assumptions (Nuclear)'!AK11*Model!$BA$1129*AVERAGE('Assumptions (Nuclear)'!$AT$2:$AY$2)/10^9,0)</f>
        <v>0.4160589147</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0.770430933</v>
      </c>
      <c r="D1341" s="160">
        <f>IF(Model!D1127+Model!D1128-D1124-Model!D1125-Model!D1126-D1289+D1237&gt;0,(1-'Assumptions (Nuclear)'!C29)*(Model!D1127+Model!D1128-D1124-Model!D1125-Model!D1126-D1289+D1237)+D1289-D1184+D1185,Model!D1127+Model!D1128-D1124-Model!D1125-Model!D1126+D1237-D1184+D1185)</f>
        <v>0.762039275</v>
      </c>
      <c r="E1341" s="160">
        <f>IF(Model!E1127+Model!E1128-E1124-Model!E1125-Model!E1126-E1289+E1237&gt;0,(1-'Assumptions (Nuclear)'!D29)*(Model!E1127+Model!E1128-E1124-Model!E1125-Model!E1126-E1289+E1237)+E1289-E1184+E1185,Model!E1127+Model!E1128-E1124-Model!E1125-Model!E1126+E1237-E1184+E1185)</f>
        <v>0.6903261916</v>
      </c>
      <c r="F1341" s="160">
        <f>IF(Model!F1127+Model!F1128-F1124-Model!F1125-Model!F1126-F1289+F1237&gt;0,(1-'Assumptions (Nuclear)'!E29)*(Model!F1127+Model!F1128-F1124-Model!F1125-Model!F1126-F1289+F1237)+F1289-F1184+F1185,Model!F1127+Model!F1128-F1124-Model!F1125-Model!F1126+F1237-F1184+F1185)</f>
        <v>0.8907341885</v>
      </c>
      <c r="G1341" s="160">
        <f>IF(Model!G1127+Model!G1128-G1124-Model!G1125-Model!G1126-G1289+G1237&gt;0,(1-'Assumptions (Nuclear)'!F29)*(Model!G1127+Model!G1128-G1124-Model!G1125-Model!G1126-G1289+G1237)+G1289-G1184+G1185,Model!G1127+Model!G1128-G1124-Model!G1125-Model!G1126+G1237-G1184+G1185)</f>
        <v>0.949006543</v>
      </c>
      <c r="H1341" s="160">
        <f>IF(Model!H1127+Model!H1128-H1124-Model!H1125-Model!H1126-H1289+H1237&gt;0,(1-'Assumptions (Nuclear)'!G29)*(Model!H1127+Model!H1128-H1124-Model!H1125-Model!H1126-H1289+H1237)+H1289-H1184+H1185,Model!H1127+Model!H1128-H1124-Model!H1125-Model!H1126+H1237-H1184+H1185)</f>
        <v>1.146149691</v>
      </c>
      <c r="I1341" s="160">
        <f>IF(Model!I1127+Model!I1128-I1124-Model!I1125-Model!I1126-I1289+I1237&gt;0,(1-'Assumptions (Nuclear)'!H29)*(Model!I1127+Model!I1128-I1124-Model!I1125-Model!I1126-I1289+I1237)+I1289-I1184+I1185,Model!I1127+Model!I1128-I1124-Model!I1125-Model!I1126+I1237-I1184+I1185)</f>
        <v>0.9058444545</v>
      </c>
      <c r="J1341" s="160">
        <f>IF(Model!J1127+Model!J1128-J1124-Model!J1125-Model!J1126-J1289+J1237&gt;0,(1-'Assumptions (Nuclear)'!I29)*(Model!J1127+Model!J1128-J1124-Model!J1125-Model!J1126-J1289+J1237)+J1289-J1184+J1185,Model!J1127+Model!J1128-J1124-Model!J1125-Model!J1126+J1237-J1184+J1185)</f>
        <v>1.130182902</v>
      </c>
      <c r="K1341" s="160">
        <f>IF(Model!K1127+Model!K1128-K1124-Model!K1125-Model!K1126-K1289+K1237&gt;0,(1-'Assumptions (Nuclear)'!J29)*(Model!K1127+Model!K1128-K1124-Model!K1125-Model!K1126-K1289+K1237)+K1289-K1184+K1185,Model!K1127+Model!K1128-K1124-Model!K1125-Model!K1126+K1237-K1184+K1185)</f>
        <v>1.476773004</v>
      </c>
      <c r="L1341" s="160">
        <f>IF(Model!L1127+Model!L1128-L1124-Model!L1125-Model!L1126-L1289+L1237&gt;0,(1-'Assumptions (Nuclear)'!K29)*(Model!L1127+Model!L1128-L1124-Model!L1125-Model!L1126-L1289+L1237)+L1289-L1184+L1185,Model!L1127+Model!L1128-L1124-Model!L1125-Model!L1126+L1237-L1184+L1185)</f>
        <v>0.9307529308</v>
      </c>
      <c r="M1341" s="160">
        <f>IF(Model!M1127+Model!M1128-M1124-Model!M1125-Model!M1126-M1289+M1237&gt;0,(1-'Assumptions (Nuclear)'!L29)*(Model!M1127+Model!M1128-M1124-Model!M1125-Model!M1126-M1289+M1237)+M1289-M1184+M1185,Model!M1127+Model!M1128-M1124-Model!M1125-Model!M1126+M1237-M1184+M1185)</f>
        <v>0.9429313566</v>
      </c>
      <c r="N1341" s="160">
        <f>IF(Model!N1127+Model!N1128-N1124-Model!N1125-Model!N1126-N1289+N1237&gt;0,(1-'Assumptions (Nuclear)'!M29)*(Model!N1127+Model!N1128-N1124-Model!N1125-Model!N1126-N1289+N1237)+N1289-N1184+N1185,Model!N1127+Model!N1128-N1124-Model!N1125-Model!N1126+N1237-N1184+N1185)</f>
        <v>0.8852893631</v>
      </c>
      <c r="O1341" s="160">
        <f>IF(Model!O1127+Model!O1128-O1124-Model!O1125-Model!O1126-O1289+O1237&gt;0,(1-'Assumptions (Nuclear)'!N29)*(Model!O1127+Model!O1128-O1124-Model!O1125-Model!O1126-O1289+O1237)+O1289-O1184+O1185,Model!O1127+Model!O1128-O1124-Model!O1125-Model!O1126+O1237-O1184+O1185)</f>
        <v>0.6891246043</v>
      </c>
      <c r="P1341" s="160">
        <f>IF(Model!P1127+Model!P1128-P1124-Model!P1125-Model!P1126-P1289+P1237&gt;0,(1-'Assumptions (Nuclear)'!O29)*(Model!P1127+Model!P1128-P1124-Model!P1125-Model!P1126-P1289+P1237)+P1289-P1184+P1185,Model!P1127+Model!P1128-P1124-Model!P1125-Model!P1126+P1237-P1184+P1185)</f>
        <v>0.8016756757</v>
      </c>
      <c r="Q1341" s="160">
        <f>IF(Model!Q1127+Model!Q1128-Q1124-Model!Q1125-Model!Q1126-Q1289+Q1237&gt;0,(1-'Assumptions (Nuclear)'!P29)*(Model!Q1127+Model!Q1128-Q1124-Model!Q1125-Model!Q1126-Q1289+Q1237)+Q1289-Q1184+Q1185,Model!Q1127+Model!Q1128-Q1124-Model!Q1125-Model!Q1126+Q1237-Q1184+Q1185)</f>
        <v>0.9307206278</v>
      </c>
      <c r="R1341" s="160">
        <f>IF(Model!R1127+Model!R1128-R1124-Model!R1125-Model!R1126-R1289+R1237&gt;0,(1-'Assumptions (Nuclear)'!Q29)*(Model!R1127+Model!R1128-R1124-Model!R1125-Model!R1126-R1289+R1237)+R1289-R1184+R1185,Model!R1127+Model!R1128-R1124-Model!R1125-Model!R1126+R1237-R1184+R1185)</f>
        <v>0.6523535288</v>
      </c>
      <c r="S1341" s="160">
        <f>IF(Model!S1127+Model!S1128-S1124-Model!S1125-Model!S1126-S1289+S1237&gt;0,(1-'Assumptions (Nuclear)'!R29)*(Model!S1127+Model!S1128-S1124-Model!S1125-Model!S1126-S1289+S1237)+S1289-S1184+S1185,Model!S1127+Model!S1128-S1124-Model!S1125-Model!S1126+S1237-S1184+S1185)</f>
        <v>0.7134999046</v>
      </c>
      <c r="T1341" s="160">
        <f>IF(Model!T1127+Model!T1128-T1124-Model!T1125-Model!T1126-T1289+T1237&gt;0,(1-'Assumptions (Nuclear)'!S29)*(Model!T1127+Model!T1128-T1124-Model!T1125-Model!T1126-T1289+T1237)+T1289-T1184+T1185,Model!T1127+Model!T1128-T1124-Model!T1125-Model!T1126+T1237-T1184+T1185)</f>
        <v>0.6983259269</v>
      </c>
      <c r="U1341" s="160">
        <f>IF(Model!U1127+Model!U1128-U1124-Model!U1125-Model!U1126-U1289+U1237&gt;0,(1-'Assumptions (Nuclear)'!T29)*(Model!U1127+Model!U1128-U1124-Model!U1125-Model!U1126-U1289+U1237)+U1289-U1184+U1185,Model!U1127+Model!U1128-U1124-Model!U1125-Model!U1126+U1237-U1184+U1185)</f>
        <v>0.8311208397</v>
      </c>
      <c r="V1341" s="160">
        <f>IF(Model!V1127+Model!V1128-V1124-Model!V1125-Model!V1126-V1289+V1237&gt;0,(1-'Assumptions (Nuclear)'!U29)*(Model!V1127+Model!V1128-V1124-Model!V1125-Model!V1126-V1289+V1237)+V1289-V1184+V1185,Model!V1127+Model!V1128-V1124-Model!V1125-Model!V1126+V1237-V1184+V1185)</f>
        <v>0.857390757</v>
      </c>
      <c r="W1341" s="160">
        <f>IF(Model!W1127+Model!W1128-W1124-Model!W1125-Model!W1126-W1289+W1237&gt;0,(1-'Assumptions (Nuclear)'!V29)*(Model!W1127+Model!W1128-W1124-Model!W1125-Model!W1126-W1289+W1237)+W1289-W1184+W1185,Model!W1127+Model!W1128-W1124-Model!W1125-Model!W1126+W1237-W1184+W1185)</f>
        <v>0.9230362409</v>
      </c>
      <c r="X1341" s="160">
        <f>IF(Model!X1127+Model!X1128-X1124-Model!X1125-Model!X1126-X1289+X1237&gt;0,(1-'Assumptions (Nuclear)'!W29)*(Model!X1127+Model!X1128-X1124-Model!X1125-Model!X1126-X1289+X1237)+X1289-X1184+X1185,Model!X1127+Model!X1128-X1124-Model!X1125-Model!X1126+X1237-X1184+X1185)</f>
        <v>0.9298388095</v>
      </c>
      <c r="Y1341" s="160">
        <f>IF(Model!Y1127+Model!Y1128-Y1124-Model!Y1125-Model!Y1126-Y1289+Y1237&gt;0,(1-'Assumptions (Nuclear)'!X29)*(Model!Y1127+Model!Y1128-Y1124-Model!Y1125-Model!Y1126-Y1289+Y1237)+Y1289-Y1184+Y1185,Model!Y1127+Model!Y1128-Y1124-Model!Y1125-Model!Y1126+Y1237-Y1184+Y1185)</f>
        <v>0.9394593318</v>
      </c>
      <c r="Z1341" s="160">
        <f>IF(Model!Z1127+Model!Z1128-Z1124-Model!Z1125-Model!Z1126-Z1289+Z1237&gt;0,(1-'Assumptions (Nuclear)'!Y29)*(Model!Z1127+Model!Z1128-Z1124-Model!Z1125-Model!Z1126-Z1289+Z1237)+Z1289-Z1184+Z1185,Model!Z1127+Model!Z1128-Z1124-Model!Z1125-Model!Z1126+Z1237-Z1184+Z1185)</f>
        <v>0.9617203589</v>
      </c>
      <c r="AA1341" s="160">
        <f>IF(Model!AA1127+Model!AA1128-AA1124-Model!AA1125-Model!AA1126-AA1289+AA1237&gt;0,(1-'Assumptions (Nuclear)'!Z29)*(Model!AA1127+Model!AA1128-AA1124-Model!AA1125-Model!AA1126-AA1289+AA1237)+AA1289-AA1184+AA1185,Model!AA1127+Model!AA1128-AA1124-Model!AA1125-Model!AA1126+AA1237-AA1184+AA1185)</f>
        <v>0.9890988908</v>
      </c>
      <c r="AB1341" s="160">
        <f>IF(Model!AB1127+Model!AB1128-AB1124-Model!AB1125-Model!AB1126-AB1289+AB1237&gt;0,(1-'Assumptions (Nuclear)'!AA29)*(Model!AB1127+Model!AB1128-AB1124-Model!AB1125-Model!AB1126-AB1289+AB1237)+AB1289-AB1184+AB1185,Model!AB1127+Model!AB1128-AB1124-Model!AB1125-Model!AB1126+AB1237-AB1184+AB1185)</f>
        <v>1.033917048</v>
      </c>
      <c r="AC1341" s="160">
        <f>IF(Model!AC1127+Model!AC1128-AC1124-Model!AC1125-Model!AC1126-AC1289+AC1237&gt;0,(1-'Assumptions (Nuclear)'!AB29)*(Model!AC1127+Model!AC1128-AC1124-Model!AC1125-Model!AC1126-AC1289+AC1237)+AC1289-AC1184+AC1185,Model!AC1127+Model!AC1128-AC1124-Model!AC1125-Model!AC1126+AC1237-AC1184+AC1185)</f>
        <v>1.056882891</v>
      </c>
      <c r="AD1341" s="160">
        <f>IF(Model!AD1127+Model!AD1128-AD1124-Model!AD1125-Model!AD1126-AD1289+AD1237&gt;0,(1-'Assumptions (Nuclear)'!AC29)*(Model!AD1127+Model!AD1128-AD1124-Model!AD1125-Model!AD1126-AD1289+AD1237)+AD1289-AD1184+AD1185,Model!AD1127+Model!AD1128-AD1124-Model!AD1125-Model!AD1126+AD1237-AD1184+AD1185)</f>
        <v>1.083958083</v>
      </c>
      <c r="AE1341" s="160">
        <f>IF(Model!AE1127+Model!AE1128-AE1124-Model!AE1125-Model!AE1126-AE1289+AE1237&gt;0,(1-'Assumptions (Nuclear)'!AD29)*(Model!AE1127+Model!AE1128-AE1124-Model!AE1125-Model!AE1126-AE1289+AE1237)+AE1289-AE1184+AE1185,Model!AE1127+Model!AE1128-AE1124-Model!AE1125-Model!AE1126+AE1237-AE1184+AE1185)</f>
        <v>1.107452895</v>
      </c>
      <c r="AF1341" s="160">
        <f>IF(Model!AF1127+Model!AF1128-AF1124-Model!AF1125-Model!AF1126-AF1289+AF1237&gt;0,(1-'Assumptions (Nuclear)'!AE29)*(Model!AF1127+Model!AF1128-AF1124-Model!AF1125-Model!AF1126-AF1289+AF1237)+AF1289-AF1184+AF1185,Model!AF1127+Model!AF1128-AF1124-Model!AF1125-Model!AF1126+AF1237-AF1184+AF1185)</f>
        <v>1.133047697</v>
      </c>
      <c r="AG1341" s="160">
        <f>IF(Model!AG1127+Model!AG1128-AG1124-Model!AG1125-Model!AG1126-AG1289+AG1237&gt;0,(1-'Assumptions (Nuclear)'!AF29)*(Model!AG1127+Model!AG1128-AG1124-Model!AG1125-Model!AG1126-AG1289+AG1237)+AG1289-AG1184+AG1185,Model!AG1127+Model!AG1128-AG1124-Model!AG1125-Model!AG1126+AG1237-AG1184+AG1185)</f>
        <v>1.159198918</v>
      </c>
      <c r="AH1341" s="160">
        <f>IF(Model!AH1127+Model!AH1128-AH1124-Model!AH1125-Model!AH1126-AH1289+AH1237&gt;0,(1-'Assumptions (Nuclear)'!AG29)*(Model!AH1127+Model!AH1128-AH1124-Model!AH1125-Model!AH1126-AH1289+AH1237)+AH1289-AH1184+AH1185,Model!AH1127+Model!AH1128-AH1124-Model!AH1125-Model!AH1126+AH1237-AH1184+AH1185)</f>
        <v>1.188894543</v>
      </c>
      <c r="AI1341" s="160">
        <f>IF(Model!AI1127+Model!AI1128-AI1124-Model!AI1125-Model!AI1126-AI1289+AI1237&gt;0,(1-'Assumptions (Nuclear)'!AH29)*(Model!AI1127+Model!AI1128-AI1124-Model!AI1125-Model!AI1126-AI1289+AI1237)+AI1289-AI1184+AI1185,Model!AI1127+Model!AI1128-AI1124-Model!AI1125-Model!AI1126+AI1237-AI1184+AI1185)</f>
        <v>1.210263602</v>
      </c>
      <c r="AJ1341" s="160">
        <f>IF(Model!AJ1127+Model!AJ1128-AJ1124-Model!AJ1125-Model!AJ1126-AJ1289+AJ1237&gt;0,(1-'Assumptions (Nuclear)'!AI29)*(Model!AJ1127+Model!AJ1128-AJ1124-Model!AJ1125-Model!AJ1126-AJ1289+AJ1237)+AJ1289-AJ1184+AJ1185,Model!AJ1127+Model!AJ1128-AJ1124-Model!AJ1125-Model!AJ1126+AJ1237-AJ1184+AJ1185)</f>
        <v>1.23078471</v>
      </c>
      <c r="AK1341" s="160">
        <f>IF(Model!AK1127+Model!AK1128-AK1124-Model!AK1125-Model!AK1126-AK1289+AK1237&gt;0,(1-'Assumptions (Nuclear)'!AJ29)*(Model!AK1127+Model!AK1128-AK1124-Model!AK1125-Model!AK1126-AK1289+AK1237)+AK1289-AK1184+AK1185,Model!AK1127+Model!AK1128-AK1124-Model!AK1125-Model!AK1126+AK1237-AK1184+AK1185)</f>
        <v>1.251769413</v>
      </c>
      <c r="AL1341" s="160">
        <f>IF(Model!AL1127+Model!AL1128-AL1124-Model!AL1125-Model!AL1126-AL1289+AL1237&gt;0,(1-'Assumptions (Nuclear)'!AK29)*(Model!AL1127+Model!AL1128-AL1124-Model!AL1125-Model!AL1126-AL1289+AL1237)+AL1289-AL1184+AL1185,Model!AL1127+Model!AL1128-AL1124-Model!AL1125-Model!AL1126+AL1237-AL1184+AL1185)</f>
        <v>1.2763553</v>
      </c>
      <c r="AM1341" s="160">
        <f>IF(Model!AM1127+Model!AM1128-AM1124-Model!AM1125-Model!AM1126-AM1289+AM1237&gt;0,(1-'Assumptions (Nuclear)'!AL29)*(Model!AM1127+Model!AM1128-AM1124-Model!AM1125-Model!AM1126-AM1289+AM1237)+AM1289-AM1184+AM1185,Model!AM1127+Model!AM1128-AM1124-Model!AM1125-Model!AM1126+AM1237-AM1184+AM1185)</f>
        <v>1.310110948</v>
      </c>
      <c r="AN1341" s="160">
        <f>IF(Model!AN1127+Model!AN1128-AN1124-Model!AN1125-Model!AN1126-AN1289+AN1237&gt;0,(1-'Assumptions (Nuclear)'!AM29)*(Model!AN1127+Model!AN1128-AN1124-Model!AN1125-Model!AN1126-AN1289+AN1237)+AN1289-AN1184+AN1185,Model!AN1127+Model!AN1128-AN1124-Model!AN1125-Model!AN1126+AN1237-AN1184+AN1185)</f>
        <v>1.34219467</v>
      </c>
      <c r="AO1341" s="160">
        <f>IF(Model!AO1127+Model!AO1128-AO1124-Model!AO1125-Model!AO1126-AO1289+AO1237&gt;0,(1-'Assumptions (Nuclear)'!AN29)*(Model!AO1127+Model!AO1128-AO1124-Model!AO1125-Model!AO1126-AO1289+AO1237)+AO1289-AO1184+AO1185,Model!AO1127+Model!AO1128-AO1124-Model!AO1125-Model!AO1126+AO1237-AO1184+AO1185)</f>
        <v>1.381281949</v>
      </c>
      <c r="AP1341" s="160">
        <f>IF(Model!AP1127+Model!AP1128-AP1124-Model!AP1125-Model!AP1126-AP1289+AP1237&gt;0,(1-'Assumptions (Nuclear)'!AO29)*(Model!AP1127+Model!AP1128-AP1124-Model!AP1125-Model!AP1126-AP1289+AP1237)+AP1289-AP1184+AP1185,Model!AP1127+Model!AP1128-AP1124-Model!AP1125-Model!AP1126+AP1237-AP1184+AP1185)</f>
        <v>1.420990672</v>
      </c>
      <c r="AQ1341" s="160">
        <f>IF(Model!AQ1127+Model!AQ1128-AQ1124-Model!AQ1125-Model!AQ1126-AQ1289+AQ1237&gt;0,(1-'Assumptions (Nuclear)'!AP29)*(Model!AQ1127+Model!AQ1128-AQ1124-Model!AQ1125-Model!AQ1126-AQ1289+AQ1237)+AQ1289-AQ1184+AQ1185,Model!AQ1127+Model!AQ1128-AQ1124-Model!AQ1125-Model!AQ1126+AQ1237-AQ1184+AQ1185)</f>
        <v>1.45692652</v>
      </c>
      <c r="AR1341" s="160">
        <f>IF(Model!AR1127+Model!AR1128-AR1124-Model!AR1125-Model!AR1126-AR1289+AR1237&gt;0,(1-'Assumptions (Nuclear)'!AQ29)*(Model!AR1127+Model!AR1128-AR1124-Model!AR1125-Model!AR1126-AR1289+AR1237)+AR1289-AR1184+AR1185,Model!AR1127+Model!AR1128-AR1124-Model!AR1125-Model!AR1126+AR1237-AR1184+AR1185)</f>
        <v>1.491505154</v>
      </c>
      <c r="AS1341" s="160">
        <f>IF(Model!AS1127+Model!AS1128-AS1124-Model!AS1125-Model!AS1126-AS1289+AS1237&gt;0,(1-'Assumptions (Nuclear)'!AR29)*(Model!AS1127+Model!AS1128-AS1124-Model!AS1125-Model!AS1126-AS1289+AS1237)+AS1289-AS1184+AS1185,Model!AS1127+Model!AS1128-AS1124-Model!AS1125-Model!AS1126+AS1237-AS1184+AS1185)</f>
        <v>-0.6457437604</v>
      </c>
      <c r="AT1341" s="160">
        <f>IF(Model!AT1127+Model!AT1128-AT1124-Model!AT1125-Model!AT1126-AT1289+AT1237&gt;0,(1-'Assumptions (Nuclear)'!AS29)*(Model!AT1127+Model!AT1128-AT1124-Model!AT1125-Model!AT1126-AT1289+AT1237)+AT1289-AT1184+AT1185,Model!AT1127+Model!AT1128-AT1124-Model!AT1125-Model!AT1126+AT1237-AT1184+AT1185)</f>
        <v>-0.6357925938</v>
      </c>
      <c r="AU1341" s="160">
        <f>IF(Model!AU1127+Model!AU1128-AU1124-Model!AU1125-Model!AU1126-AU1289+AU1237&gt;0,(1-'Assumptions (Nuclear)'!AT29)*(Model!AU1127+Model!AU1128-AU1124-Model!AU1125-Model!AU1126-AU1289+AU1237)+AU1289-AU1184+AU1185,Model!AU1127+Model!AU1128-AU1124-Model!AU1125-Model!AU1126+AU1237-AU1184+AU1185)</f>
        <v>-1.991779945</v>
      </c>
      <c r="AV1341" s="160">
        <f>IF(Model!AV1127+Model!AV1128-AV1124-Model!AV1125-Model!AV1126-AV1289+AV1237&gt;0,(1-'Assumptions (Nuclear)'!AU29)*(Model!AV1127+Model!AV1128-AV1124-Model!AV1125-Model!AV1126-AV1289+AV1237)+AV1289-AV1184+AV1185,Model!AV1127+Model!AV1128-AV1124-Model!AV1125-Model!AV1126+AV1237-AV1184+AV1185)</f>
        <v>-1.996536346</v>
      </c>
      <c r="AW1341" s="160">
        <f>IF(Model!AW1127+Model!AW1128-AW1124-Model!AW1125-Model!AW1126-AW1289+AW1237&gt;0,(1-'Assumptions (Nuclear)'!AV29)*(Model!AW1127+Model!AW1128-AW1124-Model!AW1125-Model!AW1126-AW1289+AW1237)+AW1289-AW1184+AW1185,Model!AW1127+Model!AW1128-AW1124-Model!AW1125-Model!AW1126+AW1237-AW1184+AW1185)</f>
        <v>-1.999876358</v>
      </c>
      <c r="AX1341" s="160">
        <f>IF(Model!AX1127+Model!AX1128-AX1124-Model!AX1125-Model!AX1126-AX1289+AX1237&gt;0,(1-'Assumptions (Nuclear)'!AW29)*(Model!AX1127+Model!AX1128-AX1124-Model!AX1125-Model!AX1126-AX1289+AX1237)+AX1289-AX1184+AX1185,Model!AX1127+Model!AX1128-AX1124-Model!AX1125-Model!AX1126+AX1237-AX1184+AX1185)</f>
        <v>-1.998736637</v>
      </c>
      <c r="AY1341" s="160">
        <f>IF(Model!AY1127+Model!AY1128-AY1124-Model!AY1125-Model!AY1126-AY1289+AY1237&gt;0,(1-'Assumptions (Nuclear)'!AX29)*(Model!AY1127+Model!AY1128-AY1124-Model!AY1125-Model!AY1126-AY1289+AY1237)+AY1289-AY1184+AY1185,Model!AY1127+Model!AY1128-AY1124-Model!AY1125-Model!AY1126+AY1237-AY1184+AY1185)</f>
        <v>-0.1496814895</v>
      </c>
      <c r="AZ1341" s="160">
        <f>IF(Model!AZ1127+Model!AZ1128-AZ1124-Model!AZ1125-Model!AZ1126-AZ1289+AZ1237&gt;0,(1-'Assumptions (Nuclear)'!AY29)*(Model!AZ1127+Model!AZ1128-AZ1124-Model!AZ1125-Model!AZ1126-AZ1289+AZ1237)+AZ1289-AZ1184+AZ1185,Model!AZ1127+Model!AZ1128-AZ1124-Model!AZ1125-Model!AZ1126+AZ1237-AZ1184+AZ1185)</f>
        <v>0.06770230542</v>
      </c>
      <c r="BA1341" s="160">
        <f>IF(Model!BA1127+Model!BA1128-BA1124-Model!BA1125-Model!BA1126-BA1289+BA1237&gt;0,(1-'Assumptions (Nuclear)'!AZ29)*(Model!BA1127+Model!BA1128-BA1124-Model!BA1125-Model!BA1126-BA1289+BA1237)+BA1289-BA1184+BA1185,Model!BA1127+Model!BA1128-BA1124-Model!BA1125-Model!BA1126+BA1237-BA1184+BA1185)</f>
        <v>1.042119718</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0.4148474255</v>
      </c>
      <c r="D1342" s="160">
        <f>IF(Model!D1127+Model!D1128-D1124-Model!D1125-Model!D1126-D1289+D1237&gt;0,'Assumptions (Nuclear)'!C29*(Model!D1127+Model!D1128-D1124-Model!D1125-Model!D1126-D1289+D1237)-'Assumptions (Nuclear)'!C30*Model!D1123/10^3,-'Assumptions (Nuclear)'!C30*Model!D1123/10^3)</f>
        <v>0.4103288404</v>
      </c>
      <c r="E1342" s="160">
        <f>IF(Model!E1127+Model!E1128-E1124-Model!E1125-Model!E1126-E1289+E1237&gt;0,'Assumptions (Nuclear)'!D29*(Model!E1127+Model!E1128-E1124-Model!E1125-Model!E1126-E1289+E1237)-'Assumptions (Nuclear)'!D30*Model!E1123/10^3,-'Assumptions (Nuclear)'!D30*Model!E1123/10^3)</f>
        <v>0.3717141032</v>
      </c>
      <c r="F1342" s="160">
        <f>IF(Model!F1127+Model!F1128-F1124-Model!F1125-Model!F1126-F1289+F1237&gt;0,'Assumptions (Nuclear)'!E29*(Model!F1127+Model!F1128-F1124-Model!F1125-Model!F1126-F1289+F1237)-'Assumptions (Nuclear)'!E30*Model!F1123/10^3,-'Assumptions (Nuclear)'!E30*Model!F1123/10^3)</f>
        <v>0.4796261015</v>
      </c>
      <c r="G1342" s="160">
        <f>IF(Model!G1127+Model!G1128-G1124-Model!G1125-Model!G1126-G1289+G1237&gt;0,'Assumptions (Nuclear)'!F29*(Model!G1127+Model!G1128-G1124-Model!G1125-Model!G1126-G1289+G1237)-'Assumptions (Nuclear)'!F30*Model!G1123/10^3,-'Assumptions (Nuclear)'!F30*Model!G1123/10^3)</f>
        <v>0.5110035231</v>
      </c>
      <c r="H1342" s="160">
        <f>IF(Model!H1127+Model!H1128-H1124-Model!H1125-Model!H1126-H1289+H1237&gt;0,'Assumptions (Nuclear)'!G29*(Model!H1127+Model!H1128-H1124-Model!H1125-Model!H1126-H1289+H1237)-'Assumptions (Nuclear)'!G30*Model!H1123/10^3,-'Assumptions (Nuclear)'!G30*Model!H1123/10^3)</f>
        <v>0.6171575262</v>
      </c>
      <c r="I1342" s="160">
        <f>IF(Model!I1127+Model!I1128-I1124-Model!I1125-Model!I1126-I1289+I1237&gt;0,'Assumptions (Nuclear)'!H29*(Model!I1127+Model!I1128-I1124-Model!I1125-Model!I1126-I1289+I1237)-'Assumptions (Nuclear)'!H30*Model!I1123/10^3,-'Assumptions (Nuclear)'!H30*Model!I1123/10^3)</f>
        <v>0.4877623986</v>
      </c>
      <c r="J1342" s="160">
        <f>IF(Model!J1127+Model!J1128-J1124-Model!J1125-Model!J1126-J1289+J1237&gt;0,'Assumptions (Nuclear)'!I29*(Model!J1127+Model!J1128-J1124-Model!J1125-Model!J1126-J1289+J1237)-'Assumptions (Nuclear)'!I30*Model!J1123/10^3,-'Assumptions (Nuclear)'!I30*Model!J1123/10^3)</f>
        <v>0.6085600242</v>
      </c>
      <c r="K1342" s="160">
        <f>IF(Model!K1127+Model!K1128-K1124-Model!K1125-Model!K1126-K1289+K1237&gt;0,'Assumptions (Nuclear)'!J29*(Model!K1127+Model!K1128-K1124-Model!K1125-Model!K1126-K1289+K1237)-'Assumptions (Nuclear)'!J30*Model!K1123/10^3,-'Assumptions (Nuclear)'!J30*Model!K1123/10^3)</f>
        <v>0.7951854636</v>
      </c>
      <c r="L1342" s="160">
        <f>IF(Model!L1127+Model!L1128-L1124-Model!L1125-Model!L1126-L1289+L1237&gt;0,'Assumptions (Nuclear)'!K29*(Model!L1127+Model!L1128-L1124-Model!L1125-Model!L1126-L1289+L1237)-'Assumptions (Nuclear)'!K30*Model!L1123/10^3,-'Assumptions (Nuclear)'!K30*Model!L1123/10^3)</f>
        <v>0.501174655</v>
      </c>
      <c r="M1342" s="160">
        <f>IF(Model!M1127+Model!M1128-M1124-Model!M1125-Model!M1126-M1289+M1237&gt;0,'Assumptions (Nuclear)'!L29*(Model!M1127+Model!M1128-M1124-Model!M1125-Model!M1126-M1289+M1237)-'Assumptions (Nuclear)'!L30*Model!M1123/10^3,-'Assumptions (Nuclear)'!L30*Model!M1123/10^3)</f>
        <v>0.5077322689</v>
      </c>
      <c r="N1342" s="160">
        <f>IF(Model!N1127+Model!N1128-N1124-Model!N1125-Model!N1126-N1289+N1237&gt;0,'Assumptions (Nuclear)'!M29*(Model!N1127+Model!N1128-N1124-Model!N1125-Model!N1126-N1289+N1237)-'Assumptions (Nuclear)'!M30*Model!N1123/10^3,-'Assumptions (Nuclear)'!M30*Model!N1123/10^3)</f>
        <v>0.4766942725</v>
      </c>
      <c r="O1342" s="160">
        <f>IF(Model!O1127+Model!O1128-O1124-Model!O1125-Model!O1126-O1289+O1237&gt;0,'Assumptions (Nuclear)'!N29*(Model!O1127+Model!O1128-O1124-Model!O1125-Model!O1126-O1289+O1237)-'Assumptions (Nuclear)'!N30*Model!O1123/10^3,-'Assumptions (Nuclear)'!N30*Model!O1123/10^3)</f>
        <v>0.3710670946</v>
      </c>
      <c r="P1342" s="160">
        <f>IF(Model!P1127+Model!P1128-P1124-Model!P1125-Model!P1126-P1289+P1237&gt;0,'Assumptions (Nuclear)'!O29*(Model!P1127+Model!P1128-P1124-Model!P1125-Model!P1126-P1289+P1237)-'Assumptions (Nuclear)'!O30*Model!P1123/10^3,-'Assumptions (Nuclear)'!O30*Model!P1123/10^3)</f>
        <v>0.4316715177</v>
      </c>
      <c r="Q1342" s="160">
        <f>IF(Model!Q1127+Model!Q1128-Q1124-Model!Q1125-Model!Q1126-Q1289+Q1237&gt;0,'Assumptions (Nuclear)'!P29*(Model!Q1127+Model!Q1128-Q1124-Model!Q1125-Model!Q1126-Q1289+Q1237)-'Assumptions (Nuclear)'!P30*Model!Q1123/10^3,-'Assumptions (Nuclear)'!P30*Model!Q1123/10^3)</f>
        <v>0.5011572611</v>
      </c>
      <c r="R1342" s="160">
        <f>IF(Model!R1127+Model!R1128-R1124-Model!R1125-Model!R1126-R1289+R1237&gt;0,'Assumptions (Nuclear)'!Q29*(Model!R1127+Model!R1128-R1124-Model!R1125-Model!R1126-R1289+R1237)-'Assumptions (Nuclear)'!Q30*Model!R1123/10^3,-'Assumptions (Nuclear)'!Q30*Model!R1123/10^3)</f>
        <v>0.3512672847</v>
      </c>
      <c r="S1342" s="160">
        <f>IF(Model!S1127+Model!S1128-S1124-Model!S1125-Model!S1126-S1289+S1237&gt;0,'Assumptions (Nuclear)'!R29*(Model!S1127+Model!S1128-S1124-Model!S1125-Model!S1126-S1289+S1237)-'Assumptions (Nuclear)'!R30*Model!S1123/10^3,-'Assumptions (Nuclear)'!R30*Model!S1123/10^3)</f>
        <v>0.3841922563</v>
      </c>
      <c r="T1342" s="160">
        <f>IF(Model!T1127+Model!T1128-T1124-Model!T1125-Model!T1126-T1289+T1237&gt;0,'Assumptions (Nuclear)'!S29*(Model!T1127+Model!T1128-T1124-Model!T1125-Model!T1126-T1289+T1237)-'Assumptions (Nuclear)'!S30*Model!T1123/10^3,-'Assumptions (Nuclear)'!S30*Model!T1123/10^3)</f>
        <v>0.3760216529</v>
      </c>
      <c r="U1342" s="160">
        <f>IF(Model!U1127+Model!U1128-U1124-Model!U1125-Model!U1126-U1289+U1237&gt;0,'Assumptions (Nuclear)'!T29*(Model!U1127+Model!U1128-U1124-Model!U1125-Model!U1126-U1289+U1237)-'Assumptions (Nuclear)'!T30*Model!U1123/10^3,-'Assumptions (Nuclear)'!T30*Model!U1123/10^3)</f>
        <v>0.2209308561</v>
      </c>
      <c r="V1342" s="160">
        <f>IF(Model!V1127+Model!V1128-V1124-Model!V1125-Model!V1126-V1289+V1237&gt;0,'Assumptions (Nuclear)'!U29*(Model!V1127+Model!V1128-V1124-Model!V1125-Model!V1126-V1289+V1237)-'Assumptions (Nuclear)'!U30*Model!V1123/10^3,-'Assumptions (Nuclear)'!U30*Model!V1123/10^3)</f>
        <v>0.2279139987</v>
      </c>
      <c r="W1342" s="160">
        <f>IF(Model!W1127+Model!W1128-W1124-Model!W1125-Model!W1126-W1289+W1237&gt;0,'Assumptions (Nuclear)'!V29*(Model!W1127+Model!W1128-W1124-Model!W1125-Model!W1126-W1289+W1237)-'Assumptions (Nuclear)'!V30*Model!W1123/10^3,-'Assumptions (Nuclear)'!V30*Model!W1123/10^3)</f>
        <v>0.2120899969</v>
      </c>
      <c r="X1342" s="160">
        <f>IF(Model!X1127+Model!X1128-X1124-Model!X1125-Model!X1126-X1289+X1237&gt;0,'Assumptions (Nuclear)'!W29*(Model!X1127+Model!X1128-X1124-Model!X1125-Model!X1126-X1289+X1237)-'Assumptions (Nuclear)'!W30*Model!X1123/10^3,-'Assumptions (Nuclear)'!W30*Model!X1123/10^3)</f>
        <v>0.2132864785</v>
      </c>
      <c r="Y1342" s="160">
        <f>IF(Model!Y1127+Model!Y1128-Y1124-Model!Y1125-Model!Y1126-Y1289+Y1237&gt;0,'Assumptions (Nuclear)'!X29*(Model!Y1127+Model!Y1128-Y1124-Model!Y1125-Model!Y1126-Y1289+Y1237)-'Assumptions (Nuclear)'!X30*Model!Y1123/10^3,-'Assumptions (Nuclear)'!X30*Model!Y1123/10^3)</f>
        <v>0.2152208632</v>
      </c>
      <c r="Z1342" s="160">
        <f>IF(Model!Z1127+Model!Z1128-Z1124-Model!Z1125-Model!Z1126-Z1289+Z1237&gt;0,'Assumptions (Nuclear)'!Y29*(Model!Z1127+Model!Z1128-Z1124-Model!Z1125-Model!Z1126-Z1289+Z1237)-'Assumptions (Nuclear)'!Y30*Model!Z1123/10^3,-'Assumptions (Nuclear)'!Y30*Model!Z1123/10^3)</f>
        <v>0.2205040064</v>
      </c>
      <c r="AA1342" s="160">
        <f>IF(Model!AA1127+Model!AA1128-AA1124-Model!AA1125-Model!AA1126-AA1289+AA1237&gt;0,'Assumptions (Nuclear)'!Z29*(Model!AA1127+Model!AA1128-AA1124-Model!AA1125-Model!AA1126-AA1289+AA1237)-'Assumptions (Nuclear)'!Z30*Model!AA1123/10^3,-'Assumptions (Nuclear)'!Z30*Model!AA1123/10^3)</f>
        <v>0.2271359173</v>
      </c>
      <c r="AB1342" s="160">
        <f>IF(Model!AB1127+Model!AB1128-AB1124-Model!AB1125-Model!AB1126-AB1289+AB1237&gt;0,'Assumptions (Nuclear)'!AA29*(Model!AB1127+Model!AB1128-AB1124-Model!AB1125-Model!AB1126-AB1289+AB1237)-'Assumptions (Nuclear)'!AA30*Model!AB1123/10^3,-'Assumptions (Nuclear)'!AA30*Model!AB1123/10^3)</f>
        <v>0.2383918867</v>
      </c>
      <c r="AC1342" s="160">
        <f>IF(Model!AC1127+Model!AC1128-AC1124-Model!AC1125-Model!AC1126-AC1289+AC1237&gt;0,'Assumptions (Nuclear)'!AB29*(Model!AC1127+Model!AC1128-AC1124-Model!AC1125-Model!AC1126-AC1289+AC1237)-'Assumptions (Nuclear)'!AB30*Model!AC1123/10^3,-'Assumptions (Nuclear)'!AB30*Model!AC1123/10^3)</f>
        <v>0.2438270078</v>
      </c>
      <c r="AD1342" s="160">
        <f>IF(Model!AD1127+Model!AD1128-AD1124-Model!AD1125-Model!AD1126-AD1289+AD1237&gt;0,'Assumptions (Nuclear)'!AC29*(Model!AD1127+Model!AD1128-AD1124-Model!AD1125-Model!AD1126-AD1289+AD1237)-'Assumptions (Nuclear)'!AC30*Model!AD1123/10^3,-'Assumptions (Nuclear)'!AC30*Model!AD1123/10^3)</f>
        <v>0.2503422655</v>
      </c>
      <c r="AE1342" s="160">
        <f>IF(Model!AE1127+Model!AE1128-AE1124-Model!AE1125-Model!AE1126-AE1289+AE1237&gt;0,'Assumptions (Nuclear)'!AD29*(Model!AE1127+Model!AE1128-AE1124-Model!AE1125-Model!AE1126-AE1289+AE1237)-'Assumptions (Nuclear)'!AD30*Model!AE1123/10^3,-'Assumptions (Nuclear)'!AD30*Model!AE1123/10^3)</f>
        <v>0.2558933328</v>
      </c>
      <c r="AF1342" s="160">
        <f>IF(Model!AF1127+Model!AF1128-AF1124-Model!AF1125-Model!AF1126-AF1289+AF1237&gt;0,'Assumptions (Nuclear)'!AE29*(Model!AF1127+Model!AF1128-AF1124-Model!AF1125-Model!AF1126-AF1289+AF1237)-'Assumptions (Nuclear)'!AE30*Model!AF1123/10^3,-'Assumptions (Nuclear)'!AE30*Model!AF1123/10^3)</f>
        <v>0.2619899566</v>
      </c>
      <c r="AG1342" s="160">
        <f>IF(Model!AG1127+Model!AG1128-AG1124-Model!AG1125-Model!AG1126-AG1289+AG1237&gt;0,'Assumptions (Nuclear)'!AF29*(Model!AG1127+Model!AG1128-AG1124-Model!AG1125-Model!AG1126-AG1289+AG1237)-'Assumptions (Nuclear)'!AF30*Model!AG1123/10^3,-'Assumptions (Nuclear)'!AF30*Model!AG1123/10^3)</f>
        <v>0.2682215913</v>
      </c>
      <c r="AH1342" s="160">
        <f>IF(Model!AH1127+Model!AH1128-AH1124-Model!AH1125-Model!AH1126-AH1289+AH1237&gt;0,'Assumptions (Nuclear)'!AG29*(Model!AH1127+Model!AH1128-AH1124-Model!AH1125-Model!AH1126-AH1289+AH1237)-'Assumptions (Nuclear)'!AG30*Model!AH1123/10^3,-'Assumptions (Nuclear)'!AG30*Model!AH1123/10^3)</f>
        <v>0.2753822781</v>
      </c>
      <c r="AI1342" s="160">
        <f>IF(Model!AI1127+Model!AI1128-AI1124-Model!AI1125-Model!AI1126-AI1289+AI1237&gt;0,'Assumptions (Nuclear)'!AH29*(Model!AI1127+Model!AI1128-AI1124-Model!AI1125-Model!AI1126-AI1289+AI1237)-'Assumptions (Nuclear)'!AH30*Model!AI1123/10^3,-'Assumptions (Nuclear)'!AH30*Model!AI1123/10^3)</f>
        <v>0.2803162048</v>
      </c>
      <c r="AJ1342" s="160">
        <f>IF(Model!AJ1127+Model!AJ1128-AJ1124-Model!AJ1125-Model!AJ1126-AJ1289+AJ1237&gt;0,'Assumptions (Nuclear)'!AI29*(Model!AJ1127+Model!AJ1128-AJ1124-Model!AJ1125-Model!AJ1126-AJ1289+AJ1237)-'Assumptions (Nuclear)'!AI30*Model!AJ1123/10^3,-'Assumptions (Nuclear)'!AI30*Model!AJ1123/10^3)</f>
        <v>0.2850111162</v>
      </c>
      <c r="AK1342" s="160">
        <f>IF(Model!AK1127+Model!AK1128-AK1124-Model!AK1125-Model!AK1126-AK1289+AK1237&gt;0,'Assumptions (Nuclear)'!AJ29*(Model!AK1127+Model!AK1128-AK1124-Model!AK1125-Model!AK1126-AK1289+AK1237)-'Assumptions (Nuclear)'!AJ30*Model!AK1123/10^3,-'Assumptions (Nuclear)'!AJ30*Model!AK1123/10^3)</f>
        <v>0.2898154049</v>
      </c>
      <c r="AL1342" s="160">
        <f>IF(Model!AL1127+Model!AL1128-AL1124-Model!AL1125-Model!AL1126-AL1289+AL1237&gt;0,'Assumptions (Nuclear)'!AK29*(Model!AL1127+Model!AL1128-AL1124-Model!AL1125-Model!AL1126-AL1289+AL1237)-'Assumptions (Nuclear)'!AK30*Model!AL1123/10^3,-'Assumptions (Nuclear)'!AK30*Model!AL1123/10^3)</f>
        <v>0.2955628632</v>
      </c>
      <c r="AM1342" s="160">
        <f>IF(Model!AM1127+Model!AM1128-AM1124-Model!AM1125-Model!AM1126-AM1289+AM1237&gt;0,'Assumptions (Nuclear)'!AL29*(Model!AM1127+Model!AM1128-AM1124-Model!AM1125-Model!AM1126-AM1289+AM1237)-'Assumptions (Nuclear)'!AL30*Model!AM1123/10^3,-'Assumptions (Nuclear)'!AL30*Model!AM1123/10^3)</f>
        <v>0.3037334904</v>
      </c>
      <c r="AN1342" s="160">
        <f>IF(Model!AN1127+Model!AN1128-AN1124-Model!AN1125-Model!AN1126-AN1289+AN1237&gt;0,'Assumptions (Nuclear)'!AM29*(Model!AN1127+Model!AN1128-AN1124-Model!AN1125-Model!AN1126-AN1289+AN1237)-'Assumptions (Nuclear)'!AM30*Model!AN1123/10^3,-'Assumptions (Nuclear)'!AM30*Model!AN1123/10^3)</f>
        <v>0.3114450597</v>
      </c>
      <c r="AO1342" s="160">
        <f>IF(Model!AO1127+Model!AO1128-AO1124-Model!AO1125-Model!AO1126-AO1289+AO1237&gt;0,'Assumptions (Nuclear)'!AN29*(Model!AO1127+Model!AO1128-AO1124-Model!AO1125-Model!AO1126-AO1289+AO1237)-'Assumptions (Nuclear)'!AN30*Model!AO1123/10^3,-'Assumptions (Nuclear)'!AN30*Model!AO1123/10^3)</f>
        <v>0.3210034479</v>
      </c>
      <c r="AP1342" s="160">
        <f>IF(Model!AP1127+Model!AP1128-AP1124-Model!AP1125-Model!AP1126-AP1289+AP1237&gt;0,'Assumptions (Nuclear)'!AO29*(Model!AP1127+Model!AP1128-AP1124-Model!AP1125-Model!AP1126-AP1289+AP1237)-'Assumptions (Nuclear)'!AO30*Model!AP1123/10^3,-'Assumptions (Nuclear)'!AO30*Model!AP1123/10^3)</f>
        <v>0.3307118753</v>
      </c>
      <c r="AQ1342" s="160">
        <f>IF(Model!AQ1127+Model!AQ1128-AQ1124-Model!AQ1125-Model!AQ1126-AQ1289+AQ1237&gt;0,'Assumptions (Nuclear)'!AP29*(Model!AQ1127+Model!AQ1128-AQ1124-Model!AQ1125-Model!AQ1126-AQ1289+AQ1237)-'Assumptions (Nuclear)'!AP30*Model!AQ1123/10^3,-'Assumptions (Nuclear)'!AP30*Model!AQ1123/10^3)</f>
        <v>0.3394019576</v>
      </c>
      <c r="AR1342" s="160">
        <f>IF(Model!AR1127+Model!AR1128-AR1124-Model!AR1125-Model!AR1126-AR1289+AR1237&gt;0,'Assumptions (Nuclear)'!AQ29*(Model!AR1127+Model!AR1128-AR1124-Model!AR1125-Model!AR1126-AR1289+AR1237)-'Assumptions (Nuclear)'!AQ30*Model!AR1123/10^3,-'Assumptions (Nuclear)'!AQ30*Model!AR1123/10^3)</f>
        <v>0.347715554</v>
      </c>
      <c r="AS1342" s="160">
        <f>IF(Model!AS1127+Model!AS1128-AS1124-Model!AS1125-Model!AS1126-AS1289+AS1237&gt;0,'Assumptions (Nuclear)'!AR29*(Model!AS1127+Model!AS1128-AS1124-Model!AS1125-Model!AS1126-AS1289+AS1237)-'Assumptions (Nuclear)'!AR30*Model!AS1123/10^3,-'Assumptions (Nuclear)'!AR30*Model!AS1123/10^3)</f>
        <v>0.3558540177</v>
      </c>
      <c r="AT1342" s="160">
        <f>IF(Model!AT1127+Model!AT1128-AT1124-Model!AT1125-Model!AT1126-AT1289+AT1237&gt;0,'Assumptions (Nuclear)'!AS29*(Model!AT1127+Model!AT1128-AT1124-Model!AT1125-Model!AT1126-AT1289+AT1237)-'Assumptions (Nuclear)'!AS30*Model!AT1123/10^3,-'Assumptions (Nuclear)'!AS30*Model!AT1123/10^3)</f>
        <v>0.3646578743</v>
      </c>
      <c r="AU1342" s="160">
        <f>IF(Model!AU1127+Model!AU1128-AU1124-Model!AU1125-Model!AU1126-AU1289+AU1237&gt;0,'Assumptions (Nuclear)'!AT29*(Model!AU1127+Model!AU1128-AU1124-Model!AU1125-Model!AU1126-AU1289+AU1237)-'Assumptions (Nuclear)'!AT30*Model!AU1123/10^3,-'Assumptions (Nuclear)'!AT30*Model!AU1123/10^3)</f>
        <v>0.3742596466</v>
      </c>
      <c r="AV1342" s="160">
        <f>IF(Model!AV1127+Model!AV1128-AV1124-Model!AV1125-Model!AV1126-AV1289+AV1237&gt;0,'Assumptions (Nuclear)'!AU29*(Model!AV1127+Model!AV1128-AV1124-Model!AV1125-Model!AV1126-AV1289+AV1237)-'Assumptions (Nuclear)'!AU30*Model!AV1123/10^3,-'Assumptions (Nuclear)'!AU30*Model!AV1123/10^3)</f>
        <v>0.3841292333</v>
      </c>
      <c r="AW1342" s="160">
        <f>IF(Model!AW1127+Model!AW1128-AW1124-Model!AW1125-Model!AW1126-AW1289+AW1237&gt;0,'Assumptions (Nuclear)'!AV29*(Model!AW1127+Model!AW1128-AW1124-Model!AW1125-Model!AW1126-AW1289+AW1237)-'Assumptions (Nuclear)'!AV30*Model!AW1123/10^3,-'Assumptions (Nuclear)'!AV30*Model!AW1123/10^3)</f>
        <v>0.3926722377</v>
      </c>
      <c r="AX1342" s="160">
        <f>IF(Model!AX1127+Model!AX1128-AX1124-Model!AX1125-Model!AX1126-AX1289+AX1237&gt;0,'Assumptions (Nuclear)'!AW29*(Model!AX1127+Model!AX1128-AX1124-Model!AX1125-Model!AX1126-AX1289+AX1237)-'Assumptions (Nuclear)'!AW30*Model!AX1123/10^3,-'Assumptions (Nuclear)'!AW30*Model!AX1123/10^3)</f>
        <v>0.4037557857</v>
      </c>
      <c r="AY1342" s="160">
        <f>IF(Model!AY1127+Model!AY1128-AY1124-Model!AY1125-Model!AY1126-AY1289+AY1237&gt;0,'Assumptions (Nuclear)'!AX29*(Model!AY1127+Model!AY1128-AY1124-Model!AY1125-Model!AY1126-AY1289+AY1237)-'Assumptions (Nuclear)'!AX30*Model!AY1123/10^3,-'Assumptions (Nuclear)'!AX30*Model!AY1123/10^3)</f>
        <v>0.1012209521</v>
      </c>
      <c r="AZ1342" s="160">
        <f>IF(Model!AZ1127+Model!AZ1128-AZ1124-Model!AZ1125-Model!AZ1126-AZ1289+AZ1237&gt;0,'Assumptions (Nuclear)'!AY29*(Model!AZ1127+Model!AZ1128-AZ1124-Model!AZ1125-Model!AZ1126-AZ1289+AZ1237)-'Assumptions (Nuclear)'!AY30*Model!AZ1123/10^3,-'Assumptions (Nuclear)'!AY30*Model!AZ1123/10^3)</f>
        <v>-0.05638662673</v>
      </c>
      <c r="BA1342" s="160">
        <f>IF(Model!BA1127+Model!BA1128-BA1124-Model!BA1125-Model!BA1126-BA1289+BA1237&gt;0,'Assumptions (Nuclear)'!AZ29*(Model!BA1127+Model!BA1128-BA1124-Model!BA1125-Model!BA1126-BA1289+BA1237)-'Assumptions (Nuclear)'!AZ30*Model!BA1123/10^3,-'Assumptions (Nuclear)'!AZ30*Model!BA1123/10^3)</f>
        <v>-0.05741957605</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v>
      </c>
      <c r="AW1343" s="266">
        <f>'Assumptions (Nuclear)'!$V$28*AW1129/1000000000</f>
        <v>0</v>
      </c>
      <c r="AX1343" s="266">
        <f>'Assumptions (Nuclear)'!$V$28*AX1129/1000000000</f>
        <v>0</v>
      </c>
      <c r="AY1343" s="266">
        <f>'Assumptions (Nuclear)'!$V$28*AY1129/1000000000</f>
        <v>0.7736427652</v>
      </c>
      <c r="AZ1343" s="266">
        <f>'Assumptions (Nuclear)'!$V$28*AZ1129/1000000000</f>
        <v>0</v>
      </c>
      <c r="BA1343" s="266">
        <f>'Assumptions (Nuclear)'!$V$28*BA1129/1000000000</f>
        <v>0.4762201975</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2799.7</v>
      </c>
      <c r="Y1348" s="167">
        <f>X1348-'Assumptions (Hydro)'!X36+X1354</f>
        <v>2799.7</v>
      </c>
      <c r="Z1348" s="167">
        <f>Y1348-'Assumptions (Hydro)'!Y36+Y1354</f>
        <v>2799.7</v>
      </c>
      <c r="AA1348" s="167">
        <f>Z1348-'Assumptions (Hydro)'!Z36+Z1354</f>
        <v>2799.7</v>
      </c>
      <c r="AB1348" s="167">
        <f>AA1348-'Assumptions (Hydro)'!AA36+AA1354</f>
        <v>2799.7</v>
      </c>
      <c r="AC1348" s="167">
        <f>AB1348-'Assumptions (Hydro)'!AB36+AB1354</f>
        <v>2799.7</v>
      </c>
      <c r="AD1348" s="167">
        <f>AC1348-'Assumptions (Hydro)'!AC36+AC1354</f>
        <v>2799.7</v>
      </c>
      <c r="AE1348" s="167">
        <f>AD1348-'Assumptions (Hydro)'!AD36+AD1354</f>
        <v>2799.7</v>
      </c>
      <c r="AF1348" s="167">
        <f>AE1348-'Assumptions (Hydro)'!AE36+AE1354</f>
        <v>2799.7</v>
      </c>
      <c r="AG1348" s="167">
        <f>AF1348-'Assumptions (Hydro)'!AF36+AF1354</f>
        <v>2799.7</v>
      </c>
      <c r="AH1348" s="167">
        <f>AG1348-'Assumptions (Hydro)'!AG36+AG1354</f>
        <v>2799.7</v>
      </c>
      <c r="AI1348" s="167">
        <f>AH1348-'Assumptions (Hydro)'!AH36+AH1354</f>
        <v>2799.7</v>
      </c>
      <c r="AJ1348" s="167">
        <f>AI1348-'Assumptions (Hydro)'!AI36+AI1354</f>
        <v>2799.7</v>
      </c>
      <c r="AK1348" s="167">
        <f>AJ1348-'Assumptions (Hydro)'!AJ36+AJ1354</f>
        <v>2799.7</v>
      </c>
      <c r="AL1348" s="167">
        <f>AK1348-'Assumptions (Hydro)'!AK36+AK1354</f>
        <v>2799.7</v>
      </c>
      <c r="AM1348" s="167">
        <f>AL1348-'Assumptions (Hydro)'!AL36+AL1354</f>
        <v>2799.7</v>
      </c>
      <c r="AN1348" s="167">
        <f>AM1348-'Assumptions (Hydro)'!AM36+AM1354</f>
        <v>2799.7</v>
      </c>
      <c r="AO1348" s="167">
        <f>AN1348-'Assumptions (Hydro)'!AN36+AN1354</f>
        <v>2799.7</v>
      </c>
      <c r="AP1348" s="167">
        <f>AO1348-'Assumptions (Hydro)'!AO36+AO1354</f>
        <v>2799.7</v>
      </c>
      <c r="AQ1348" s="167">
        <f>AP1348-'Assumptions (Hydro)'!AP36+AP1354</f>
        <v>2799.7</v>
      </c>
      <c r="AR1348" s="167">
        <f>AQ1348-'Assumptions (Hydro)'!AQ36+AQ1354</f>
        <v>2799.7</v>
      </c>
      <c r="AS1348" s="167">
        <f>AR1348-'Assumptions (Hydro)'!AR36+AR1354</f>
        <v>2799.7</v>
      </c>
      <c r="AT1348" s="167">
        <f>AS1348-'Assumptions (Hydro)'!AS36+AS1354</f>
        <v>2799.7</v>
      </c>
      <c r="AU1348" s="167">
        <f>AT1348-'Assumptions (Hydro)'!AT36+AT1354</f>
        <v>2799.7</v>
      </c>
      <c r="AV1348" s="167">
        <f>AU1348-'Assumptions (Hydro)'!AU36+AU1354</f>
        <v>2799.7</v>
      </c>
      <c r="AW1348" s="167">
        <f>AV1348-'Assumptions (Hydro)'!AV36+AV1354</f>
        <v>2799.7</v>
      </c>
      <c r="AX1348" s="167">
        <f>AW1348-'Assumptions (Hydro)'!AW36+AW1354</f>
        <v>2799.7</v>
      </c>
      <c r="AY1348" s="167">
        <f>AX1348-'Assumptions (Hydro)'!AX36+AX1354</f>
        <v>2799.7</v>
      </c>
      <c r="AZ1348" s="167">
        <f>AY1348-'Assumptions (Hydro)'!AY36+AY1354</f>
        <v>2799.7</v>
      </c>
      <c r="BA1348" s="167">
        <f>AZ1348-'Assumptions (Hydro)'!AZ36+AZ1354</f>
        <v>2799.7</v>
      </c>
    </row>
    <row r="1349" ht="15.75" customHeight="1">
      <c r="A1349" s="272" t="s">
        <v>350</v>
      </c>
      <c r="B1349" s="150" t="s">
        <v>149</v>
      </c>
      <c r="C1349" s="151">
        <v>2803.7</v>
      </c>
      <c r="D1349" s="151">
        <v>2803.7</v>
      </c>
      <c r="E1349" s="151">
        <v>2803.7</v>
      </c>
      <c r="F1349" s="151">
        <v>2803.7</v>
      </c>
      <c r="G1349" s="151">
        <v>2803.7</v>
      </c>
      <c r="H1349" s="151">
        <v>2796.7</v>
      </c>
      <c r="I1349" s="151">
        <v>2796.7</v>
      </c>
      <c r="J1349" s="151">
        <v>2796.7</v>
      </c>
      <c r="K1349" s="151">
        <v>2796.7</v>
      </c>
      <c r="L1349" s="151">
        <v>2796.7</v>
      </c>
      <c r="M1349" s="151">
        <v>2796.7</v>
      </c>
      <c r="N1349" s="151">
        <v>2799.7</v>
      </c>
      <c r="O1349" s="151">
        <v>2799.7</v>
      </c>
      <c r="P1349" s="151">
        <v>2799.7</v>
      </c>
      <c r="Q1349" s="151">
        <v>2799.7</v>
      </c>
      <c r="R1349" s="151">
        <v>2799.7</v>
      </c>
      <c r="S1349" s="151">
        <v>2799.7</v>
      </c>
      <c r="T1349" s="151">
        <v>2799.7</v>
      </c>
      <c r="U1349" s="151">
        <v>2799.7</v>
      </c>
      <c r="V1349" s="172">
        <f t="shared" ref="V1349:W1349" si="51">U1349+V1354</f>
        <v>2799.7</v>
      </c>
      <c r="W1349" s="153">
        <f t="shared" si="51"/>
        <v>2799.7</v>
      </c>
      <c r="X1349" s="154">
        <f t="shared" ref="X1349:AZ1349" si="52">W1349+($BA$1349-$W$1349)/($BA$2-$W$2)</f>
        <v>2715.599185</v>
      </c>
      <c r="Y1349" s="154">
        <f t="shared" si="52"/>
        <v>2631.498369</v>
      </c>
      <c r="Z1349" s="154">
        <f t="shared" si="52"/>
        <v>2547.397554</v>
      </c>
      <c r="AA1349" s="154">
        <f t="shared" si="52"/>
        <v>2463.296739</v>
      </c>
      <c r="AB1349" s="154">
        <f t="shared" si="52"/>
        <v>2379.195924</v>
      </c>
      <c r="AC1349" s="154">
        <f t="shared" si="52"/>
        <v>2295.095108</v>
      </c>
      <c r="AD1349" s="154">
        <f t="shared" si="52"/>
        <v>2210.994293</v>
      </c>
      <c r="AE1349" s="154">
        <f t="shared" si="52"/>
        <v>2126.893478</v>
      </c>
      <c r="AF1349" s="154">
        <f t="shared" si="52"/>
        <v>2042.792663</v>
      </c>
      <c r="AG1349" s="154">
        <f t="shared" si="52"/>
        <v>1958.691847</v>
      </c>
      <c r="AH1349" s="154">
        <f t="shared" si="52"/>
        <v>1874.591032</v>
      </c>
      <c r="AI1349" s="154">
        <f t="shared" si="52"/>
        <v>1790.490217</v>
      </c>
      <c r="AJ1349" s="154">
        <f t="shared" si="52"/>
        <v>1706.389402</v>
      </c>
      <c r="AK1349" s="154">
        <f t="shared" si="52"/>
        <v>1622.288586</v>
      </c>
      <c r="AL1349" s="154">
        <f t="shared" si="52"/>
        <v>1538.187771</v>
      </c>
      <c r="AM1349" s="154">
        <f t="shared" si="52"/>
        <v>1454.086956</v>
      </c>
      <c r="AN1349" s="154">
        <f t="shared" si="52"/>
        <v>1369.986141</v>
      </c>
      <c r="AO1349" s="154">
        <f t="shared" si="52"/>
        <v>1285.885325</v>
      </c>
      <c r="AP1349" s="154">
        <f t="shared" si="52"/>
        <v>1201.78451</v>
      </c>
      <c r="AQ1349" s="154">
        <f t="shared" si="52"/>
        <v>1117.683695</v>
      </c>
      <c r="AR1349" s="154">
        <f t="shared" si="52"/>
        <v>1033.582879</v>
      </c>
      <c r="AS1349" s="154">
        <f t="shared" si="52"/>
        <v>949.4820642</v>
      </c>
      <c r="AT1349" s="154">
        <f t="shared" si="52"/>
        <v>865.3812489</v>
      </c>
      <c r="AU1349" s="154">
        <f t="shared" si="52"/>
        <v>781.2804337</v>
      </c>
      <c r="AV1349" s="154">
        <f t="shared" si="52"/>
        <v>697.1796184</v>
      </c>
      <c r="AW1349" s="154">
        <f t="shared" si="52"/>
        <v>613.0788031</v>
      </c>
      <c r="AX1349" s="154">
        <f t="shared" si="52"/>
        <v>528.9779879</v>
      </c>
      <c r="AY1349" s="154">
        <f t="shared" si="52"/>
        <v>444.8771726</v>
      </c>
      <c r="AZ1349" s="154">
        <f t="shared" si="52"/>
        <v>360.7763573</v>
      </c>
      <c r="BA1349" s="155">
        <f>Inputs!$H$7</f>
        <v>276.6755421</v>
      </c>
    </row>
    <row r="1350" ht="15.75" customHeight="1">
      <c r="A1350" s="273" t="s">
        <v>28</v>
      </c>
      <c r="B1350" s="159" t="s">
        <v>150</v>
      </c>
      <c r="C1350" s="274">
        <v>8.575368</v>
      </c>
      <c r="D1350" s="274">
        <v>7.860885</v>
      </c>
      <c r="E1350" s="274">
        <v>7.691771</v>
      </c>
      <c r="F1350" s="274">
        <v>7.245683</v>
      </c>
      <c r="G1350" s="274">
        <v>7.112094</v>
      </c>
      <c r="H1350" s="274">
        <v>6.575057</v>
      </c>
      <c r="I1350" s="274">
        <v>6.991115</v>
      </c>
      <c r="J1350" s="274">
        <v>6.865649</v>
      </c>
      <c r="K1350" s="274">
        <v>7.59819</v>
      </c>
      <c r="L1350" s="274">
        <v>6.698308</v>
      </c>
      <c r="M1350" s="274">
        <v>6.83917</v>
      </c>
      <c r="N1350" s="274">
        <v>9.368858</v>
      </c>
      <c r="O1350" s="274">
        <v>6.939753</v>
      </c>
      <c r="P1350" s="274">
        <v>6.006496</v>
      </c>
      <c r="Q1350" s="274">
        <v>6.216642</v>
      </c>
      <c r="R1350" s="274">
        <v>6.635195</v>
      </c>
      <c r="S1350" s="274">
        <v>7.315735</v>
      </c>
      <c r="T1350" s="274">
        <v>7.02514</v>
      </c>
      <c r="U1350" s="274">
        <v>7.131788</v>
      </c>
      <c r="V1350" s="275">
        <f t="shared" ref="V1350:W1350" si="53">U1350</f>
        <v>7.131788</v>
      </c>
      <c r="W1350" s="275">
        <f t="shared" si="53"/>
        <v>7.131788</v>
      </c>
      <c r="X1350" s="154">
        <f t="shared" ref="X1350:AZ1350" si="54">W1350+($BA$1350-$W$1350)/($BA$2-$W$2)</f>
        <v>6.962379366</v>
      </c>
      <c r="Y1350" s="154">
        <f t="shared" si="54"/>
        <v>6.792970732</v>
      </c>
      <c r="Z1350" s="154">
        <f t="shared" si="54"/>
        <v>6.623562098</v>
      </c>
      <c r="AA1350" s="154">
        <f t="shared" si="54"/>
        <v>6.454153464</v>
      </c>
      <c r="AB1350" s="154">
        <f t="shared" si="54"/>
        <v>6.28474483</v>
      </c>
      <c r="AC1350" s="154">
        <f t="shared" si="54"/>
        <v>6.115336196</v>
      </c>
      <c r="AD1350" s="154">
        <f t="shared" si="54"/>
        <v>5.945927562</v>
      </c>
      <c r="AE1350" s="154">
        <f t="shared" si="54"/>
        <v>5.776518928</v>
      </c>
      <c r="AF1350" s="154">
        <f t="shared" si="54"/>
        <v>5.607110294</v>
      </c>
      <c r="AG1350" s="154">
        <f t="shared" si="54"/>
        <v>5.43770166</v>
      </c>
      <c r="AH1350" s="154">
        <f t="shared" si="54"/>
        <v>5.268293026</v>
      </c>
      <c r="AI1350" s="154">
        <f t="shared" si="54"/>
        <v>5.098884392</v>
      </c>
      <c r="AJ1350" s="154">
        <f t="shared" si="54"/>
        <v>4.929475758</v>
      </c>
      <c r="AK1350" s="154">
        <f t="shared" si="54"/>
        <v>4.760067124</v>
      </c>
      <c r="AL1350" s="154">
        <f t="shared" si="54"/>
        <v>4.59065849</v>
      </c>
      <c r="AM1350" s="154">
        <f t="shared" si="54"/>
        <v>4.421249856</v>
      </c>
      <c r="AN1350" s="154">
        <f t="shared" si="54"/>
        <v>4.251841222</v>
      </c>
      <c r="AO1350" s="154">
        <f t="shared" si="54"/>
        <v>4.082432588</v>
      </c>
      <c r="AP1350" s="154">
        <f t="shared" si="54"/>
        <v>3.913023954</v>
      </c>
      <c r="AQ1350" s="154">
        <f t="shared" si="54"/>
        <v>3.74361532</v>
      </c>
      <c r="AR1350" s="154">
        <f t="shared" si="54"/>
        <v>3.574206686</v>
      </c>
      <c r="AS1350" s="154">
        <f t="shared" si="54"/>
        <v>3.404798052</v>
      </c>
      <c r="AT1350" s="154">
        <f t="shared" si="54"/>
        <v>3.235389418</v>
      </c>
      <c r="AU1350" s="154">
        <f t="shared" si="54"/>
        <v>3.065980784</v>
      </c>
      <c r="AV1350" s="154">
        <f t="shared" si="54"/>
        <v>2.89657215</v>
      </c>
      <c r="AW1350" s="154">
        <f t="shared" si="54"/>
        <v>2.727163516</v>
      </c>
      <c r="AX1350" s="154">
        <f t="shared" si="54"/>
        <v>2.557754882</v>
      </c>
      <c r="AY1350" s="154">
        <f t="shared" si="54"/>
        <v>2.388346248</v>
      </c>
      <c r="AZ1350" s="154">
        <f t="shared" si="54"/>
        <v>2.218937614</v>
      </c>
      <c r="BA1350" s="243">
        <f>Inputs!$I$7</f>
        <v>2.04952898</v>
      </c>
    </row>
    <row r="1351" ht="15.75" customHeight="1">
      <c r="A1351" s="273" t="s">
        <v>31</v>
      </c>
      <c r="B1351" s="159" t="s">
        <v>351</v>
      </c>
      <c r="C1351" s="160">
        <f>'Assumptions (Hydro)'!B17*Model!C1349/10^9+'Assumptions (Hydro)'!B18*Model!C1350/10^3</f>
        <v>0.08662606553</v>
      </c>
      <c r="D1351" s="160">
        <f>'Assumptions (Hydro)'!C17*Model!D1349/10^9+'Assumptions (Hydro)'!C18*Model!D1350/10^3</f>
        <v>0.08596056943</v>
      </c>
      <c r="E1351" s="160">
        <f>'Assumptions (Hydro)'!D17*Model!E1349/10^9+'Assumptions (Hydro)'!D18*Model!E1350/10^3</f>
        <v>0.08580305034</v>
      </c>
      <c r="F1351" s="160">
        <f>'Assumptions (Hydro)'!E17*Model!F1349/10^9+'Assumptions (Hydro)'!E18*Model!F1350/10^3</f>
        <v>0.08538754735</v>
      </c>
      <c r="G1351" s="160">
        <f>'Assumptions (Hydro)'!F17*Model!G1349/10^9+'Assumptions (Hydro)'!F18*Model!G1350/10^3</f>
        <v>0.08526311757</v>
      </c>
      <c r="H1351" s="160">
        <f>'Assumptions (Hydro)'!G17*Model!H1349/10^9+'Assumptions (Hydro)'!G18*Model!H1350/10^3</f>
        <v>0.08600342056</v>
      </c>
      <c r="I1351" s="160">
        <f>'Assumptions (Hydro)'!H17*Model!I1349/10^9+'Assumptions (Hydro)'!H18*Model!I1350/10^3</f>
        <v>0.08904373921</v>
      </c>
      <c r="J1351" s="160">
        <f>'Assumptions (Hydro)'!I17*Model!J1349/10^9+'Assumptions (Hydro)'!I18*Model!J1350/10^3</f>
        <v>0.09369731285</v>
      </c>
      <c r="K1351" s="160">
        <f>'Assumptions (Hydro)'!J17*Model!K1349/10^9+'Assumptions (Hydro)'!J18*Model!K1350/10^3</f>
        <v>0.09683169164</v>
      </c>
      <c r="L1351" s="160">
        <f>'Assumptions (Hydro)'!K17*Model!L1349/10^9+'Assumptions (Hydro)'!K18*Model!L1350/10^3</f>
        <v>0.09971429818</v>
      </c>
      <c r="M1351" s="160">
        <f>'Assumptions (Hydro)'!L17*Model!M1349/10^9+'Assumptions (Hydro)'!L18*Model!M1350/10^3</f>
        <v>0.1018056638</v>
      </c>
      <c r="N1351" s="160">
        <f>'Assumptions (Hydro)'!M17*Model!N1349/10^9+'Assumptions (Hydro)'!M18*Model!N1350/10^3</f>
        <v>0.1067545503</v>
      </c>
      <c r="O1351" s="160">
        <f>'Assumptions (Hydro)'!N17*Model!O1349/10^9+'Assumptions (Hydro)'!N18*Model!O1350/10^3</f>
        <v>0.1063168619</v>
      </c>
      <c r="P1351" s="160">
        <f>'Assumptions (Hydro)'!O17*Model!P1349/10^9+'Assumptions (Hydro)'!O18*Model!P1350/10^3</f>
        <v>0.1062234189</v>
      </c>
      <c r="Q1351" s="160">
        <f>'Assumptions (Hydro)'!P17*Model!Q1349/10^9+'Assumptions (Hydro)'!P18*Model!Q1350/10^3</f>
        <v>0.1078154521</v>
      </c>
      <c r="R1351" s="160">
        <f>'Assumptions (Hydro)'!Q17*Model!R1349/10^9+'Assumptions (Hydro)'!Q18*Model!R1350/10^3</f>
        <v>0.1120854538</v>
      </c>
      <c r="S1351" s="160">
        <f>'Assumptions (Hydro)'!R17*Model!S1349/10^9+'Assumptions (Hydro)'!R18*Model!S1350/10^3</f>
        <v>0.1147545321</v>
      </c>
      <c r="T1351" s="160">
        <f>'Assumptions (Hydro)'!S17*Model!T1349/10^9+'Assumptions (Hydro)'!S18*Model!T1350/10^3</f>
        <v>0.1131758257</v>
      </c>
      <c r="U1351" s="160">
        <f>'Assumptions (Hydro)'!T17*Model!U1349/10^9+'Assumptions (Hydro)'!T18*Model!U1350/10^3</f>
        <v>0.1177536662</v>
      </c>
      <c r="V1351" s="160">
        <f>'Assumptions (Hydro)'!U17*Model!V1349/10^9+'Assumptions (Hydro)'!U18*Model!V1350/10^3</f>
        <v>0.1192410532</v>
      </c>
      <c r="W1351" s="160">
        <f>'Assumptions (Hydro)'!V17*Model!W1349/10^9+'Assumptions (Hydro)'!V18*Model!W1350/10^3</f>
        <v>0.121613263</v>
      </c>
      <c r="X1351" s="160">
        <f>'Assumptions (Hydro)'!W17*Model!X1349/10^9+'Assumptions (Hydro)'!W18*Model!X1350/10^3</f>
        <v>0.1203676241</v>
      </c>
      <c r="Y1351" s="160">
        <f>'Assumptions (Hydro)'!X17*Model!Y1349/10^9+'Assumptions (Hydro)'!X18*Model!Y1350/10^3</f>
        <v>0.1190242908</v>
      </c>
      <c r="Z1351" s="160">
        <f>'Assumptions (Hydro)'!Y17*Model!Z1349/10^9+'Assumptions (Hydro)'!Y18*Model!Z1350/10^3</f>
        <v>0.1175798693</v>
      </c>
      <c r="AA1351" s="160">
        <f>'Assumptions (Hydro)'!Z17*Model!AA1349/10^9+'Assumptions (Hydro)'!Z18*Model!AA1350/10^3</f>
        <v>0.1160308688</v>
      </c>
      <c r="AB1351" s="160">
        <f>'Assumptions (Hydro)'!AA17*Model!AB1349/10^9+'Assumptions (Hydro)'!AA18*Model!AB1350/10^3</f>
        <v>0.1143737002</v>
      </c>
      <c r="AC1351" s="160">
        <f>'Assumptions (Hydro)'!AB17*Model!AC1349/10^9+'Assumptions (Hydro)'!AB18*Model!AC1350/10^3</f>
        <v>0.1126046726</v>
      </c>
      <c r="AD1351" s="160">
        <f>'Assumptions (Hydro)'!AC17*Model!AD1349/10^9+'Assumptions (Hydro)'!AC18*Model!AD1350/10^3</f>
        <v>0.1107199911</v>
      </c>
      <c r="AE1351" s="160">
        <f>'Assumptions (Hydro)'!AD17*Model!AE1349/10^9+'Assumptions (Hydro)'!AD18*Model!AE1350/10^3</f>
        <v>0.1087157543</v>
      </c>
      <c r="AF1351" s="160">
        <f>'Assumptions (Hydro)'!AE17*Model!AF1349/10^9+'Assumptions (Hydro)'!AE18*Model!AF1350/10^3</f>
        <v>0.1065879512</v>
      </c>
      <c r="AG1351" s="160">
        <f>'Assumptions (Hydro)'!AF17*Model!AG1349/10^9+'Assumptions (Hydro)'!AF18*Model!AG1350/10^3</f>
        <v>0.1043324584</v>
      </c>
      <c r="AH1351" s="160">
        <f>'Assumptions (Hydro)'!AG17*Model!AH1349/10^9+'Assumptions (Hydro)'!AG18*Model!AH1350/10^3</f>
        <v>0.1019450375</v>
      </c>
      <c r="AI1351" s="160">
        <f>'Assumptions (Hydro)'!AH17*Model!AI1349/10^9+'Assumptions (Hydro)'!AH18*Model!AI1350/10^3</f>
        <v>0.09942133207</v>
      </c>
      <c r="AJ1351" s="160">
        <f>'Assumptions (Hydro)'!AI17*Model!AJ1349/10^9+'Assumptions (Hydro)'!AI18*Model!AJ1350/10^3</f>
        <v>0.09675686434</v>
      </c>
      <c r="AK1351" s="160">
        <f>'Assumptions (Hydro)'!AJ17*Model!AK1349/10^9+'Assumptions (Hydro)'!AJ18*Model!AK1350/10^3</f>
        <v>0.09394703246</v>
      </c>
      <c r="AL1351" s="160">
        <f>'Assumptions (Hydro)'!AK17*Model!AL1349/10^9+'Assumptions (Hydro)'!AK18*Model!AL1350/10^3</f>
        <v>0.09098710716</v>
      </c>
      <c r="AM1351" s="160">
        <f>'Assumptions (Hydro)'!AL17*Model!AM1349/10^9+'Assumptions (Hydro)'!AL18*Model!AM1350/10^3</f>
        <v>0.08787222852</v>
      </c>
      <c r="AN1351" s="160">
        <f>'Assumptions (Hydro)'!AM17*Model!AN1349/10^9+'Assumptions (Hydro)'!AM18*Model!AN1350/10^3</f>
        <v>0.08459740268</v>
      </c>
      <c r="AO1351" s="160">
        <f>'Assumptions (Hydro)'!AN17*Model!AO1349/10^9+'Assumptions (Hydro)'!AN18*Model!AO1350/10^3</f>
        <v>0.08115749838</v>
      </c>
      <c r="AP1351" s="160">
        <f>'Assumptions (Hydro)'!AO17*Model!AP1349/10^9+'Assumptions (Hydro)'!AO18*Model!AP1350/10^3</f>
        <v>0.07754724351</v>
      </c>
      <c r="AQ1351" s="160">
        <f>'Assumptions (Hydro)'!AP17*Model!AQ1349/10^9+'Assumptions (Hydro)'!AP18*Model!AQ1350/10^3</f>
        <v>0.07376122154</v>
      </c>
      <c r="AR1351" s="160">
        <f>'Assumptions (Hydro)'!AQ17*Model!AR1349/10^9+'Assumptions (Hydro)'!AQ18*Model!AR1350/10^3</f>
        <v>0.06979386783</v>
      </c>
      <c r="AS1351" s="160">
        <f>'Assumptions (Hydro)'!AR17*Model!AS1349/10^9+'Assumptions (Hydro)'!AR18*Model!AS1350/10^3</f>
        <v>0.0656394659</v>
      </c>
      <c r="AT1351" s="160">
        <f>'Assumptions (Hydro)'!AS17*Model!AT1349/10^9+'Assumptions (Hydro)'!AS18*Model!AT1350/10^3</f>
        <v>0.06129214359</v>
      </c>
      <c r="AU1351" s="160">
        <f>'Assumptions (Hydro)'!AT17*Model!AU1349/10^9+'Assumptions (Hydro)'!AT18*Model!AU1350/10^3</f>
        <v>0.05674586912</v>
      </c>
      <c r="AV1351" s="160">
        <f>'Assumptions (Hydro)'!AU17*Model!AV1349/10^9+'Assumptions (Hydro)'!AU18*Model!AV1350/10^3</f>
        <v>0.05199444708</v>
      </c>
      <c r="AW1351" s="160">
        <f>'Assumptions (Hydro)'!AV17*Model!AW1349/10^9+'Assumptions (Hydro)'!AV18*Model!AW1350/10^3</f>
        <v>0.04703151429</v>
      </c>
      <c r="AX1351" s="160">
        <f>'Assumptions (Hydro)'!AW17*Model!AX1349/10^9+'Assumptions (Hydro)'!AW18*Model!AX1350/10^3</f>
        <v>0.04185053557</v>
      </c>
      <c r="AY1351" s="160">
        <f>'Assumptions (Hydro)'!AX17*Model!AY1349/10^9+'Assumptions (Hydro)'!AX18*Model!AY1350/10^3</f>
        <v>0.03644479944</v>
      </c>
      <c r="AZ1351" s="160">
        <f>'Assumptions (Hydro)'!AY17*Model!AZ1349/10^9+'Assumptions (Hydro)'!AY18*Model!AZ1350/10^3</f>
        <v>0.03080741369</v>
      </c>
      <c r="BA1351" s="160">
        <f>'Assumptions (Hydro)'!AZ17*Model!BA1349/10^9+'Assumptions (Hydro)'!AZ18*Model!BA1350/10^3</f>
        <v>0.02493130081</v>
      </c>
    </row>
    <row r="1352" ht="15.75" customHeight="1">
      <c r="A1352" s="273" t="s">
        <v>36</v>
      </c>
      <c r="B1352" s="159" t="s">
        <v>351</v>
      </c>
      <c r="C1352" s="95">
        <f>C1350*'Assumptions (Hydro)'!B30/10^3</f>
        <v>0.5740059777</v>
      </c>
      <c r="D1352" s="95">
        <f>D1350*'Assumptions (Hydro)'!C30/10^3</f>
        <v>0.5389635</v>
      </c>
      <c r="E1352" s="95">
        <f>E1350*'Assumptions (Hydro)'!D30/10^3</f>
        <v>0.476794424</v>
      </c>
      <c r="F1352" s="95">
        <f>F1350*'Assumptions (Hydro)'!E30/10^3</f>
        <v>0.5459614895</v>
      </c>
      <c r="G1352" s="95">
        <f>G1350*'Assumptions (Hydro)'!F30/10^3</f>
        <v>0.5630481242</v>
      </c>
      <c r="H1352" s="95">
        <f>H1350*'Assumptions (Hydro)'!G30/10^3</f>
        <v>0.6302382811</v>
      </c>
      <c r="I1352" s="95">
        <f>I1350*'Assumptions (Hydro)'!H30/10^3</f>
        <v>0.602897678</v>
      </c>
      <c r="J1352" s="95">
        <f>J1350*'Assumptions (Hydro)'!I30/10^3</f>
        <v>0.6017858065</v>
      </c>
      <c r="K1352" s="95">
        <f>K1350*'Assumptions (Hydro)'!J30/10^3</f>
        <v>0.7707467169</v>
      </c>
      <c r="L1352" s="95">
        <f>L1350*'Assumptions (Hydro)'!K30/10^3</f>
        <v>0.4744083339</v>
      </c>
      <c r="M1352" s="95">
        <f>M1350*'Assumptions (Hydro)'!L30/10^3</f>
        <v>0.500824896</v>
      </c>
      <c r="N1352" s="95">
        <f>N1350*'Assumptions (Hydro)'!M30/10^3</f>
        <v>0.6609007917</v>
      </c>
      <c r="O1352" s="95">
        <f>O1350*'Assumptions (Hydro)'!N30/10^3</f>
        <v>0.4233096655</v>
      </c>
      <c r="P1352" s="95">
        <f>P1350*'Assumptions (Hydro)'!O30/10^3</f>
        <v>0.4067256721</v>
      </c>
      <c r="Q1352" s="95">
        <f>Q1350*'Assumptions (Hydro)'!P30/10^3</f>
        <v>0.4517217226</v>
      </c>
      <c r="R1352" s="95">
        <f>R1350*'Assumptions (Hydro)'!Q30/10^3</f>
        <v>0.397226565</v>
      </c>
      <c r="S1352" s="95">
        <f>S1350*'Assumptions (Hydro)'!R30/10^3</f>
        <v>0.4687191415</v>
      </c>
      <c r="T1352" s="95">
        <f>T1350*'Assumptions (Hydro)'!S30/10^3</f>
        <v>0.4393522556</v>
      </c>
      <c r="U1352" s="95">
        <f>U1350*'Assumptions (Hydro)'!T30/10^3</f>
        <v>0.4578607896</v>
      </c>
      <c r="V1352" s="95">
        <f>V1350*'Assumptions (Hydro)'!U30/10^3</f>
        <v>0.4642080809</v>
      </c>
      <c r="W1352" s="95">
        <f>W1350*'Assumptions (Hydro)'!V30/10^3</f>
        <v>0.4842004796</v>
      </c>
      <c r="X1352" s="95">
        <f>X1350*'Assumptions (Hydro)'!W30/10^3</f>
        <v>0.476284049</v>
      </c>
      <c r="Y1352" s="95">
        <f>Y1350*'Assumptions (Hydro)'!X30/10^3</f>
        <v>0.4689856125</v>
      </c>
      <c r="Z1352" s="95">
        <f>Z1350*'Assumptions (Hydro)'!Y30/10^3</f>
        <v>0.4647483945</v>
      </c>
      <c r="AA1352" s="95">
        <f>AA1350*'Assumptions (Hydro)'!Z30/10^3</f>
        <v>0.4614690038</v>
      </c>
      <c r="AB1352" s="95">
        <f>AB1350*'Assumptions (Hydro)'!AA30/10^3</f>
        <v>0.4620330089</v>
      </c>
      <c r="AC1352" s="95">
        <f>AC1350*'Assumptions (Hydro)'!AB30/10^3</f>
        <v>0.4568377514</v>
      </c>
      <c r="AD1352" s="95">
        <f>AD1350*'Assumptions (Hydro)'!AC30/10^3</f>
        <v>0.4529108753</v>
      </c>
      <c r="AE1352" s="95">
        <f>AE1350*'Assumptions (Hydro)'!AD30/10^3</f>
        <v>0.4477349783</v>
      </c>
      <c r="AF1352" s="95">
        <f>AF1350*'Assumptions (Hydro)'!AE30/10^3</f>
        <v>0.4426086335</v>
      </c>
      <c r="AG1352" s="95">
        <f>AG1350*'Assumptions (Hydro)'!AF30/10^3</f>
        <v>0.4371627199</v>
      </c>
      <c r="AH1352" s="95">
        <f>AH1350*'Assumptions (Hydro)'!AG30/10^3</f>
        <v>0.4319959189</v>
      </c>
      <c r="AI1352" s="95">
        <f>AI1350*'Assumptions (Hydro)'!AH30/10^3</f>
        <v>0.4246766481</v>
      </c>
      <c r="AJ1352" s="95">
        <f>AJ1350*'Assumptions (Hydro)'!AI30/10^3</f>
        <v>0.4167979216</v>
      </c>
      <c r="AK1352" s="95">
        <f>AK1350*'Assumptions (Hydro)'!AJ30/10^3</f>
        <v>0.4086163477</v>
      </c>
      <c r="AL1352" s="95">
        <f>AL1350*'Assumptions (Hydro)'!AK30/10^3</f>
        <v>0.4006841497</v>
      </c>
      <c r="AM1352" s="95">
        <f>AM1350*'Assumptions (Hydro)'!AL30/10^3</f>
        <v>0.3938960468</v>
      </c>
      <c r="AN1352" s="95">
        <f>AN1350*'Assumptions (Hydro)'!AM30/10^3</f>
        <v>0.3862589835</v>
      </c>
      <c r="AO1352" s="95">
        <f>AO1350*'Assumptions (Hydro)'!AN30/10^3</f>
        <v>0.3791962202</v>
      </c>
      <c r="AP1352" s="95">
        <f>AP1350*'Assumptions (Hydro)'!AO30/10^3</f>
        <v>0.3715822416</v>
      </c>
      <c r="AQ1352" s="95">
        <f>AQ1350*'Assumptions (Hydro)'!AP30/10^3</f>
        <v>0.3627490245</v>
      </c>
      <c r="AR1352" s="95">
        <f>AR1350*'Assumptions (Hydro)'!AQ30/10^3</f>
        <v>0.3531063152</v>
      </c>
      <c r="AS1352" s="95">
        <f>AS1350*'Assumptions (Hydro)'!AR30/10^3</f>
        <v>0.3427777715</v>
      </c>
      <c r="AT1352" s="95">
        <f>AT1350*'Assumptions (Hydro)'!AS30/10^3</f>
        <v>0.3321768169</v>
      </c>
      <c r="AU1352" s="95">
        <f>AU1350*'Assumptions (Hydro)'!AT30/10^3</f>
        <v>0.3213090835</v>
      </c>
      <c r="AV1352" s="95">
        <f>AV1350*'Assumptions (Hydro)'!AU30/10^3</f>
        <v>0.3098785618</v>
      </c>
      <c r="AW1352" s="95">
        <f>AW1350*'Assumptions (Hydro)'!AV30/10^3</f>
        <v>0.2972045892</v>
      </c>
      <c r="AX1352" s="95">
        <f>AX1350*'Assumptions (Hydro)'!AW30/10^3</f>
        <v>0.2848689781</v>
      </c>
      <c r="AY1352" s="95">
        <f>AY1350*'Assumptions (Hydro)'!AX30/10^3</f>
        <v>0.2755896256</v>
      </c>
      <c r="AZ1352" s="95">
        <f>AZ1350*'Assumptions (Hydro)'!AY30/10^3</f>
        <v>0.2628620066</v>
      </c>
      <c r="BA1352" s="95">
        <f>BA1350*'Assumptions (Hydro)'!AZ30/10^3</f>
        <v>0.2477458539</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0.04111451997</v>
      </c>
      <c r="K1353" s="95">
        <f>K1349*'Assumptions (Hydro)'!J33*'Assumptions (Hydro)'!J32*365/10^9</f>
        <v>0.04178865589</v>
      </c>
      <c r="L1353" s="95">
        <f>L1349*'Assumptions (Hydro)'!K33*'Assumptions (Hydro)'!K32*365/10^9</f>
        <v>0.04836148112</v>
      </c>
      <c r="M1353" s="95">
        <f>M1349*'Assumptions (Hydro)'!L33*'Assumptions (Hydro)'!L32*365/10^9</f>
        <v>0.03376643844</v>
      </c>
      <c r="N1353" s="95">
        <f>N1349*'Assumptions (Hydro)'!M33*'Assumptions (Hydro)'!M32*365/10^9</f>
        <v>0.03494991986</v>
      </c>
      <c r="O1353" s="95">
        <f>O1349*'Assumptions (Hydro)'!N33*'Assumptions (Hydro)'!N32*365/10^9</f>
        <v>0.03366768765</v>
      </c>
      <c r="P1353" s="95">
        <f>P1349*'Assumptions (Hydro)'!O33*'Assumptions (Hydro)'!O32*365/10^9</f>
        <v>0.02911238899</v>
      </c>
      <c r="Q1353" s="95">
        <f>Q1349*'Assumptions (Hydro)'!P33*'Assumptions (Hydro)'!P32*365/10^9</f>
        <v>0.03231796953</v>
      </c>
      <c r="R1353" s="95">
        <f>R1349*'Assumptions (Hydro)'!Q33*'Assumptions (Hydro)'!Q32*365/10^9</f>
        <v>0.03467997624</v>
      </c>
      <c r="S1353" s="95">
        <f>S1349*'Assumptions (Hydro)'!R33*'Assumptions (Hydro)'!R32*365/10^9</f>
        <v>0.02857250174</v>
      </c>
      <c r="T1353" s="95">
        <f>T1349*'Assumptions (Hydro)'!S33*'Assumptions (Hydro)'!S32*365/10^9</f>
        <v>0.03057865632</v>
      </c>
      <c r="U1353" s="95">
        <f>U1349*'Assumptions (Hydro)'!T33*'Assumptions (Hydro)'!T32*365/10^9</f>
        <v>0.029848434</v>
      </c>
      <c r="V1353" s="95">
        <f>V1349*'Assumptions (Hydro)'!U33*'Assumptions (Hydro)'!U32*365/10^9</f>
        <v>0.03064070135</v>
      </c>
      <c r="W1353" s="95">
        <f>W1349*'Assumptions (Hydro)'!V33*'Assumptions (Hydro)'!V32*365/10^9</f>
        <v>0.0310654712</v>
      </c>
      <c r="X1353" s="95">
        <f>X1349*'Assumptions (Hydro)'!W33*'Assumptions (Hydro)'!W32*365/10^9</f>
        <v>0.03036083285</v>
      </c>
      <c r="Y1353" s="95">
        <f>Y1349*'Assumptions (Hydro)'!X33*'Assumptions (Hydro)'!X32*365/10^9</f>
        <v>0.02969221107</v>
      </c>
      <c r="Z1353" s="95">
        <f>Z1349*'Assumptions (Hydro)'!Y33*'Assumptions (Hydro)'!Y32*365/10^9</f>
        <v>0.02921209276</v>
      </c>
      <c r="AA1353" s="95">
        <f>AA1349*'Assumptions (Hydro)'!Z33*'Assumptions (Hydro)'!Z32*365/10^9</f>
        <v>0.02878456279</v>
      </c>
      <c r="AB1353" s="95">
        <f>AB1349*'Assumptions (Hydro)'!AA33*'Assumptions (Hydro)'!AA32*365/10^9</f>
        <v>0.02858612044</v>
      </c>
      <c r="AC1353" s="95">
        <f>AC1349*'Assumptions (Hydro)'!AB33*'Assumptions (Hydro)'!AB32*365/10^9</f>
        <v>0.02802089433</v>
      </c>
      <c r="AD1353" s="95">
        <f>AD1349*'Assumptions (Hydro)'!AC33*'Assumptions (Hydro)'!AC32*365/10^9</f>
        <v>0.02752456185</v>
      </c>
      <c r="AE1353" s="95">
        <f>AE1349*'Assumptions (Hydro)'!AD33*'Assumptions (Hydro)'!AD32*365/10^9</f>
        <v>0.02694264448</v>
      </c>
      <c r="AF1353" s="95">
        <f>AF1349*'Assumptions (Hydro)'!AE33*'Assumptions (Hydro)'!AE32*365/10^9</f>
        <v>0.02635389001</v>
      </c>
      <c r="AG1353" s="95">
        <f>AG1349*'Assumptions (Hydro)'!AF33*'Assumptions (Hydro)'!AF32*365/10^9</f>
        <v>0.02573555369</v>
      </c>
      <c r="AH1353" s="95">
        <f>AH1349*'Assumptions (Hydro)'!AG33*'Assumptions (Hydro)'!AG32*365/10^9</f>
        <v>0.02512209849</v>
      </c>
      <c r="AI1353" s="95">
        <f>AI1349*'Assumptions (Hydro)'!AH33*'Assumptions (Hydro)'!AH32*365/10^9</f>
        <v>0.02437220518</v>
      </c>
      <c r="AJ1353" s="95">
        <f>AJ1349*'Assumptions (Hydro)'!AI33*'Assumptions (Hydro)'!AI32*365/10^9</f>
        <v>0.02357993546</v>
      </c>
      <c r="AK1353" s="95">
        <f>AK1349*'Assumptions (Hydro)'!AJ33*'Assumptions (Hydro)'!AJ32*365/10^9</f>
        <v>0.02275990427</v>
      </c>
      <c r="AL1353" s="95">
        <f>AL1349*'Assumptions (Hydro)'!AK33*'Assumptions (Hydro)'!AK32*365/10^9</f>
        <v>0.0219419989</v>
      </c>
      <c r="AM1353" s="95">
        <f>AM1349*'Assumptions (Hydro)'!AL33*'Assumptions (Hydro)'!AL32*365/10^9</f>
        <v>0.02117222983</v>
      </c>
      <c r="AN1353" s="95">
        <f>AN1349*'Assumptions (Hydro)'!AM33*'Assumptions (Hydro)'!AM32*365/10^9</f>
        <v>0.02034030151</v>
      </c>
      <c r="AO1353" s="95">
        <f>AO1349*'Assumptions (Hydro)'!AN33*'Assumptions (Hydro)'!AN32*365/10^9</f>
        <v>0.01952031741</v>
      </c>
      <c r="AP1353" s="95">
        <f>AP1349*'Assumptions (Hydro)'!AO33*'Assumptions (Hydro)'!AO32*365/10^9</f>
        <v>0.01865128264</v>
      </c>
      <c r="AQ1353" s="95">
        <f>AQ1349*'Assumptions (Hydro)'!AP33*'Assumptions (Hydro)'!AP32*365/10^9</f>
        <v>0.01770001401</v>
      </c>
      <c r="AR1353" s="95">
        <f>AR1349*'Assumptions (Hydro)'!AQ33*'Assumptions (Hydro)'!AQ32*365/10^9</f>
        <v>0.01668824959</v>
      </c>
      <c r="AS1353" s="95">
        <f>AS1349*'Assumptions (Hydro)'!AR33*'Assumptions (Hydro)'!AR32*365/10^9</f>
        <v>0.01562239866</v>
      </c>
      <c r="AT1353" s="95">
        <f>AT1349*'Assumptions (Hydro)'!AS33*'Assumptions (Hydro)'!AS32*365/10^9</f>
        <v>0.01452077836</v>
      </c>
      <c r="AU1353" s="95">
        <f>AU1349*'Assumptions (Hydro)'!AT33*'Assumptions (Hydro)'!AT32*365/10^9</f>
        <v>0.01338135771</v>
      </c>
      <c r="AV1353" s="95">
        <f>AV1349*'Assumptions (Hydro)'!AU33*'Assumptions (Hydro)'!AU32*365/10^9</f>
        <v>0.01218965799</v>
      </c>
      <c r="AW1353" s="95">
        <f>AW1349*'Assumptions (Hydro)'!AV33*'Assumptions (Hydro)'!AV32*365/10^9</f>
        <v>0.01091943812</v>
      </c>
      <c r="AX1353" s="95">
        <f>AX1349*'Assumptions (Hydro)'!AW33*'Assumptions (Hydro)'!AW32*365/10^9</f>
        <v>0.009628607715</v>
      </c>
      <c r="AY1353" s="95">
        <f>AY1349*'Assumptions (Hydro)'!AX33*'Assumptions (Hydro)'!AX32*365/10^9</f>
        <v>0.008389679222</v>
      </c>
      <c r="AZ1353" s="95">
        <f>AZ1349*'Assumptions (Hydro)'!AY33*'Assumptions (Hydro)'!AY32*365/10^9</f>
        <v>0.006984904193</v>
      </c>
      <c r="BA1353" s="95">
        <f>BA1349*'Assumptions (Hydro)'!AZ33*'Assumptions (Hydro)'!AZ32*365/10^9</f>
        <v>0.005465913552</v>
      </c>
    </row>
    <row r="1354" ht="15.75" customHeight="1">
      <c r="A1354" s="273" t="s">
        <v>46</v>
      </c>
      <c r="B1354" s="159" t="s">
        <v>149</v>
      </c>
      <c r="C1354" s="172">
        <f t="array" ref="C1354:V1354">transpose('Assumptions (Hydro)'!V108:V127)</f>
        <v>0</v>
      </c>
      <c r="D1354" s="172">
        <v>0.0</v>
      </c>
      <c r="E1354" s="172">
        <v>0.0</v>
      </c>
      <c r="F1354" s="172">
        <v>0.0</v>
      </c>
      <c r="G1354" s="172">
        <v>0.0</v>
      </c>
      <c r="H1354" s="172">
        <v>0.0</v>
      </c>
      <c r="I1354" s="172">
        <v>0.0</v>
      </c>
      <c r="J1354" s="172">
        <v>0.0</v>
      </c>
      <c r="K1354" s="172">
        <v>0.0</v>
      </c>
      <c r="L1354" s="172">
        <v>0.0</v>
      </c>
      <c r="M1354" s="172">
        <v>0.0</v>
      </c>
      <c r="N1354" s="172">
        <v>3.0</v>
      </c>
      <c r="O1354" s="172">
        <v>0.0</v>
      </c>
      <c r="P1354" s="172">
        <v>0.0</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v>
      </c>
      <c r="D1356" s="177">
        <f t="shared" si="56"/>
        <v>0</v>
      </c>
      <c r="E1356" s="177">
        <f t="shared" si="56"/>
        <v>0</v>
      </c>
      <c r="F1356" s="177">
        <f t="shared" si="56"/>
        <v>0</v>
      </c>
      <c r="G1356" s="177">
        <f t="shared" si="56"/>
        <v>0</v>
      </c>
      <c r="H1356" s="177">
        <f t="shared" si="56"/>
        <v>0</v>
      </c>
      <c r="I1356" s="177">
        <f t="shared" si="56"/>
        <v>0</v>
      </c>
      <c r="J1356" s="177">
        <f t="shared" si="56"/>
        <v>0</v>
      </c>
      <c r="K1356" s="177">
        <f t="shared" si="56"/>
        <v>0.002298012984</v>
      </c>
      <c r="L1356" s="177">
        <f t="shared" si="56"/>
        <v>0.002389846165</v>
      </c>
      <c r="M1356" s="177">
        <f t="shared" si="56"/>
        <v>0.002436195183</v>
      </c>
      <c r="N1356" s="177">
        <f t="shared" si="56"/>
        <v>0</v>
      </c>
      <c r="O1356" s="177">
        <f t="shared" si="56"/>
        <v>0</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0.002298012984</v>
      </c>
      <c r="L1368" s="160">
        <f>IF($N$1354&gt;0,'Assumptions (Hydro)'!$V$13*Model!$N$1354*'Assumptions (Hydro)'!K$2/10^9,0)</f>
        <v>0.002389846165</v>
      </c>
      <c r="M1368" s="160">
        <f>IF($N$1354&gt;0,'Assumptions (Hydro)'!$V$13*Model!$N$1354*'Assumptions (Hydro)'!L$2/10^9,0)</f>
        <v>0.002436195183</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v>
      </c>
      <c r="D1408" s="279">
        <f>'Assumptions (Hydro)'!$V$4*Model!D1356</f>
        <v>0</v>
      </c>
      <c r="E1408" s="279">
        <f>'Assumptions (Hydro)'!$V$4*Model!E1356</f>
        <v>0</v>
      </c>
      <c r="F1408" s="279">
        <f>'Assumptions (Hydro)'!$V$4*Model!F1356</f>
        <v>0</v>
      </c>
      <c r="G1408" s="279">
        <f>'Assumptions (Hydro)'!$V$4*Model!G1356</f>
        <v>0</v>
      </c>
      <c r="H1408" s="279">
        <f>'Assumptions (Hydro)'!$V$4*Model!H1356</f>
        <v>0</v>
      </c>
      <c r="I1408" s="279">
        <f>'Assumptions (Hydro)'!$V$4*Model!I1356</f>
        <v>0</v>
      </c>
      <c r="J1408" s="279">
        <f>'Assumptions (Hydro)'!$V$4*Model!J1356</f>
        <v>0</v>
      </c>
      <c r="K1408" s="279">
        <f>'Assumptions (Hydro)'!$V$4*Model!K1356</f>
        <v>0.00137880779</v>
      </c>
      <c r="L1408" s="279">
        <f>'Assumptions (Hydro)'!$V$4*Model!L1356</f>
        <v>0.001433907699</v>
      </c>
      <c r="M1408" s="279">
        <f>'Assumptions (Hydro)'!$V$4*Model!M1356</f>
        <v>0.00146171711</v>
      </c>
      <c r="N1408" s="279">
        <f>'Assumptions (Hydro)'!$V$4*Model!N1356</f>
        <v>0</v>
      </c>
      <c r="O1408" s="279">
        <f>'Assumptions (Hydro)'!$V$4*Model!O1356</f>
        <v>0</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v>
      </c>
      <c r="D1409" s="176">
        <f>'Assumptions (Hydro)'!$V$5*Model!D1356</f>
        <v>0</v>
      </c>
      <c r="E1409" s="176">
        <f>'Assumptions (Hydro)'!$V$5*Model!E1356</f>
        <v>0</v>
      </c>
      <c r="F1409" s="176">
        <f>'Assumptions (Hydro)'!$V$5*Model!F1356</f>
        <v>0</v>
      </c>
      <c r="G1409" s="176">
        <f>'Assumptions (Hydro)'!$V$5*Model!G1356</f>
        <v>0</v>
      </c>
      <c r="H1409" s="176">
        <f>'Assumptions (Hydro)'!$V$5*Model!H1356</f>
        <v>0</v>
      </c>
      <c r="I1409" s="176">
        <f>'Assumptions (Hydro)'!$V$5*Model!I1356</f>
        <v>0</v>
      </c>
      <c r="J1409" s="176">
        <f>'Assumptions (Hydro)'!$V$5*Model!J1356</f>
        <v>0</v>
      </c>
      <c r="K1409" s="176">
        <f>'Assumptions (Hydro)'!$V$5*Model!K1356</f>
        <v>0.0009192051935</v>
      </c>
      <c r="L1409" s="176">
        <f>'Assumptions (Hydro)'!$V$5*Model!L1356</f>
        <v>0.0009559384661</v>
      </c>
      <c r="M1409" s="176">
        <f>'Assumptions (Hydro)'!$V$5*Model!M1356</f>
        <v>0.0009744780731</v>
      </c>
      <c r="N1409" s="176">
        <f>'Assumptions (Hydro)'!$V$5*Model!N1356</f>
        <v>0</v>
      </c>
      <c r="O1409" s="176">
        <f>'Assumptions (Hydro)'!$V$5*Model!O1356</f>
        <v>0</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v>
      </c>
      <c r="F1410" s="177">
        <f t="array" ref="F1410">SUM(IF(ISERROR(F1411:F1461),"",F1411:F1461))</f>
        <v>0</v>
      </c>
      <c r="G1410" s="177">
        <f t="array" ref="G1410">SUM(IF(ISERROR(G1411:G1461),"",G1411:G1461))</f>
        <v>0</v>
      </c>
      <c r="H1410" s="177">
        <f t="array" ref="H1410">SUM(IF(ISERROR(H1411:H1461),"",H1411:H1461))</f>
        <v>0</v>
      </c>
      <c r="I1410" s="177">
        <f t="array" ref="I1410">SUM(IF(ISERROR(I1411:I1461),"",I1411:I1461))</f>
        <v>0</v>
      </c>
      <c r="J1410" s="177">
        <f t="array" ref="J1410">SUM(IF(ISERROR(J1411:J1461),"",J1411:J1461))</f>
        <v>0</v>
      </c>
      <c r="K1410" s="177">
        <f t="array" ref="K1410">SUM(IF(ISERROR(K1411:K1461),"",K1411:K1461))</f>
        <v>0</v>
      </c>
      <c r="L1410" s="177">
        <f t="array" ref="L1410">SUM(IF(ISERROR(L1411:L1461),"",L1411:L1461))</f>
        <v>0</v>
      </c>
      <c r="M1410" s="177">
        <f t="array" ref="M1410">SUM(IF(ISERROR(M1411:M1461),"",M1411:M1461))</f>
        <v>0</v>
      </c>
      <c r="N1410" s="177">
        <f t="array" ref="N1410">SUM(IF(ISERROR(N1411:N1461),"",N1411:N1461))</f>
        <v>-0.0002018435563</v>
      </c>
      <c r="O1410" s="177">
        <f t="array" ref="O1410">SUM(IF(ISERROR(O1411:O1461),"",O1411:O1461))</f>
        <v>-0.0002114311252</v>
      </c>
      <c r="P1410" s="177">
        <f t="array" ref="P1410">SUM(IF(ISERROR(P1411:P1461),"",P1411:P1461))</f>
        <v>-0.0002214741037</v>
      </c>
      <c r="Q1410" s="177">
        <f t="array" ref="Q1410">SUM(IF(ISERROR(Q1411:Q1461),"",Q1411:Q1461))</f>
        <v>-0.0002319941236</v>
      </c>
      <c r="R1410" s="177">
        <f t="array" ref="R1410">SUM(IF(ISERROR(R1411:R1461),"",R1411:R1461))</f>
        <v>-0.0002430138445</v>
      </c>
      <c r="S1410" s="177">
        <f t="array" ref="S1410">SUM(IF(ISERROR(S1411:S1461),"",S1411:S1461))</f>
        <v>-0.0002545570021</v>
      </c>
      <c r="T1410" s="177">
        <f t="array" ref="T1410">SUM(IF(ISERROR(T1411:T1461),"",T1411:T1461))</f>
        <v>-0.0002666484597</v>
      </c>
      <c r="U1410" s="177">
        <f t="array" ref="U1410">SUM(IF(ISERROR(U1411:U1461),"",U1411:U1461))</f>
        <v>-0.0002793142615</v>
      </c>
      <c r="V1410" s="177">
        <f t="array" ref="V1410">SUM(IF(ISERROR(V1411:V1461),"",V1411:V1461))</f>
        <v>-0.0002925816889</v>
      </c>
      <c r="W1410" s="177">
        <f t="array" ref="W1410">SUM(IF(ISERROR(W1411:W1461),"",W1411:W1461))</f>
        <v>-0.0003064793192</v>
      </c>
      <c r="X1410" s="177">
        <f t="array" ref="X1410">SUM(IF(ISERROR(X1411:X1461),"",X1411:X1461))</f>
        <v>-0.0003210370868</v>
      </c>
      <c r="Y1410" s="177">
        <f t="array" ref="Y1410">SUM(IF(ISERROR(Y1411:Y1461),"",Y1411:Y1461))</f>
        <v>-0.0003362863484</v>
      </c>
      <c r="Z1410" s="177">
        <f t="array" ref="Z1410">SUM(IF(ISERROR(Z1411:Z1461),"",Z1411:Z1461))</f>
        <v>-0.00035225995</v>
      </c>
      <c r="AA1410" s="177">
        <f t="array" ref="AA1410">SUM(IF(ISERROR(AA1411:AA1461),"",AA1411:AA1461))</f>
        <v>-0.0003689922976</v>
      </c>
      <c r="AB1410" s="177">
        <f t="array" ref="AB1410">SUM(IF(ISERROR(AB1411:AB1461),"",AB1411:AB1461))</f>
        <v>-0.0003865194318</v>
      </c>
      <c r="AC1410" s="177">
        <f t="array" ref="AC1410">SUM(IF(ISERROR(AC1411:AC1461),"",AC1411:AC1461))</f>
        <v>0</v>
      </c>
      <c r="AD1410" s="177">
        <f t="array" ref="AD1410">SUM(IF(ISERROR(AD1411:AD1461),"",AD1411:AD1461))</f>
        <v>0</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-0.0002018435563</v>
      </c>
      <c r="O1422" s="177">
        <f>IF($N$1354&gt;0,PPMT('Assumptions (Hydro)'!$V$6,Model!X$1,'Assumptions (Hydro)'!$V$9,'Assumptions (Hydro)'!$V$4*Model!$N$1354*AVERAGE('Assumptions (Hydro)'!$J$2:$L$2)/10^9),0)</f>
        <v>-0.0002114311252</v>
      </c>
      <c r="P1422" s="177">
        <f>IF($N$1354&gt;0,PPMT('Assumptions (Hydro)'!$V$6,Model!Y$1,'Assumptions (Hydro)'!$V$9,'Assumptions (Hydro)'!$V$4*Model!$N$1354*AVERAGE('Assumptions (Hydro)'!$J$2:$L$2)/10^9),0)</f>
        <v>-0.0002214741037</v>
      </c>
      <c r="Q1422" s="177">
        <f>IF($N$1354&gt;0,PPMT('Assumptions (Hydro)'!$V$6,Model!Z$1,'Assumptions (Hydro)'!$V$9,'Assumptions (Hydro)'!$V$4*Model!$N$1354*AVERAGE('Assumptions (Hydro)'!$J$2:$L$2)/10^9),0)</f>
        <v>-0.0002319941236</v>
      </c>
      <c r="R1422" s="177">
        <f>IF($N$1354&gt;0,PPMT('Assumptions (Hydro)'!$V$6,Model!AA$1,'Assumptions (Hydro)'!$V$9,'Assumptions (Hydro)'!$V$4*Model!$N$1354*AVERAGE('Assumptions (Hydro)'!$J$2:$L$2)/10^9),0)</f>
        <v>-0.0002430138445</v>
      </c>
      <c r="S1422" s="177">
        <f>IF($N$1354&gt;0,PPMT('Assumptions (Hydro)'!$V$6,Model!AB$1,'Assumptions (Hydro)'!$V$9,'Assumptions (Hydro)'!$V$4*Model!$N$1354*AVERAGE('Assumptions (Hydro)'!$J$2:$L$2)/10^9),0)</f>
        <v>-0.0002545570021</v>
      </c>
      <c r="T1422" s="177">
        <f>IF($N$1354&gt;0,PPMT('Assumptions (Hydro)'!$V$6,Model!AC$1,'Assumptions (Hydro)'!$V$9,'Assumptions (Hydro)'!$V$4*Model!$N$1354*AVERAGE('Assumptions (Hydro)'!$J$2:$L$2)/10^9),0)</f>
        <v>-0.0002666484597</v>
      </c>
      <c r="U1422" s="177">
        <f>IF($N$1354&gt;0,PPMT('Assumptions (Hydro)'!$V$6,Model!AD$1,'Assumptions (Hydro)'!$V$9,'Assumptions (Hydro)'!$V$4*Model!$N$1354*AVERAGE('Assumptions (Hydro)'!$J$2:$L$2)/10^9),0)</f>
        <v>-0.0002793142615</v>
      </c>
      <c r="V1422" s="177">
        <f>IF($N$1354&gt;0,PPMT('Assumptions (Hydro)'!$V$6,Model!AE$1,'Assumptions (Hydro)'!$V$9,'Assumptions (Hydro)'!$V$4*Model!$N$1354*AVERAGE('Assumptions (Hydro)'!$J$2:$L$2)/10^9),0)</f>
        <v>-0.0002925816889</v>
      </c>
      <c r="W1422" s="177">
        <f>IF($N$1354&gt;0,PPMT('Assumptions (Hydro)'!$V$6,Model!AF$1,'Assumptions (Hydro)'!$V$9,'Assumptions (Hydro)'!$V$4*Model!$N$1354*AVERAGE('Assumptions (Hydro)'!$J$2:$L$2)/10^9),0)</f>
        <v>-0.0003064793192</v>
      </c>
      <c r="X1422" s="177">
        <f>IF($N$1354&gt;0,PPMT('Assumptions (Hydro)'!$V$6,Model!AG$1,'Assumptions (Hydro)'!$V$9,'Assumptions (Hydro)'!$V$4*Model!$N$1354*AVERAGE('Assumptions (Hydro)'!$J$2:$L$2)/10^9),0)</f>
        <v>-0.0003210370868</v>
      </c>
      <c r="Y1422" s="177">
        <f>IF($N$1354&gt;0,PPMT('Assumptions (Hydro)'!$V$6,Model!AH$1,'Assumptions (Hydro)'!$V$9,'Assumptions (Hydro)'!$V$4*Model!$N$1354*AVERAGE('Assumptions (Hydro)'!$J$2:$L$2)/10^9),0)</f>
        <v>-0.0003362863484</v>
      </c>
      <c r="Z1422" s="177">
        <f>IF($N$1354&gt;0,PPMT('Assumptions (Hydro)'!$V$6,Model!AI$1,'Assumptions (Hydro)'!$V$9,'Assumptions (Hydro)'!$V$4*Model!$N$1354*AVERAGE('Assumptions (Hydro)'!$J$2:$L$2)/10^9),0)</f>
        <v>-0.00035225995</v>
      </c>
      <c r="AA1422" s="177">
        <f>IF($N$1354&gt;0,PPMT('Assumptions (Hydro)'!$V$6,Model!AJ$1,'Assumptions (Hydro)'!$V$9,'Assumptions (Hydro)'!$V$4*Model!$N$1354*AVERAGE('Assumptions (Hydro)'!$J$2:$L$2)/10^9),0)</f>
        <v>-0.0003689922976</v>
      </c>
      <c r="AB1422" s="177">
        <f>IF($N$1354&gt;0,PPMT('Assumptions (Hydro)'!$V$6,Model!AK$1,'Assumptions (Hydro)'!$V$9,'Assumptions (Hydro)'!$V$4*Model!$N$1354*AVERAGE('Assumptions (Hydro)'!$J$2:$L$2)/10^9),0)</f>
        <v>-0.0003865194318</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v>
      </c>
      <c r="F1462" s="177">
        <f t="array" ref="F1462">SUM(IF(ISERROR(F1463:F1513),"",F1463:F1513))</f>
        <v>0</v>
      </c>
      <c r="G1462" s="177">
        <f t="array" ref="G1462">SUM(IF(ISERROR(G1463:G1513),"",G1463:G1513))</f>
        <v>0</v>
      </c>
      <c r="H1462" s="177">
        <f t="array" ref="H1462">SUM(IF(ISERROR(H1463:H1513),"",H1463:H1513))</f>
        <v>0</v>
      </c>
      <c r="I1462" s="177">
        <f t="array" ref="I1462">SUM(IF(ISERROR(I1463:I1513),"",I1463:I1513))</f>
        <v>0</v>
      </c>
      <c r="J1462" s="177">
        <f t="array" ref="J1462">SUM(IF(ISERROR(J1463:J1513),"",J1463:J1513))</f>
        <v>0</v>
      </c>
      <c r="K1462" s="177">
        <f t="array" ref="K1462">SUM(IF(ISERROR(K1463:K1513),"",K1463:K1513))</f>
        <v>0</v>
      </c>
      <c r="L1462" s="177">
        <f t="array" ref="L1462">SUM(IF(ISERROR(L1463:L1513),"",L1463:L1513))</f>
        <v>0</v>
      </c>
      <c r="M1462" s="177">
        <f t="array" ref="M1462">SUM(IF(ISERROR(M1463:M1513),"",M1463:M1513))</f>
        <v>0</v>
      </c>
      <c r="N1462" s="177">
        <f t="array" ref="N1462">SUM(IF(ISERROR(N1463:N1513),"",N1463:N1513))</f>
        <v>-0.0002030355485</v>
      </c>
      <c r="O1462" s="177">
        <f t="array" ref="O1462">SUM(IF(ISERROR(O1463:O1513),"",O1463:O1513))</f>
        <v>-0.0001934479795</v>
      </c>
      <c r="P1462" s="177">
        <f t="array" ref="P1462">SUM(IF(ISERROR(P1463:P1513),"",P1463:P1513))</f>
        <v>-0.0001834050011</v>
      </c>
      <c r="Q1462" s="177">
        <f t="array" ref="Q1462">SUM(IF(ISERROR(Q1463:Q1513),"",Q1463:Q1513))</f>
        <v>-0.0001728849812</v>
      </c>
      <c r="R1462" s="177">
        <f t="array" ref="R1462">SUM(IF(ISERROR(R1463:R1513),"",R1463:R1513))</f>
        <v>-0.0001618652603</v>
      </c>
      <c r="S1462" s="177">
        <f t="array" ref="S1462">SUM(IF(ISERROR(S1463:S1513),"",S1463:S1513))</f>
        <v>-0.0001503221027</v>
      </c>
      <c r="T1462" s="177">
        <f t="array" ref="T1462">SUM(IF(ISERROR(T1463:T1513),"",T1463:T1513))</f>
        <v>-0.0001382306451</v>
      </c>
      <c r="U1462" s="177">
        <f t="array" ref="U1462">SUM(IF(ISERROR(U1463:U1513),"",U1463:U1513))</f>
        <v>-0.0001255648433</v>
      </c>
      <c r="V1462" s="177">
        <f t="array" ref="V1462">SUM(IF(ISERROR(V1463:V1513),"",V1463:V1513))</f>
        <v>-0.0001122974158</v>
      </c>
      <c r="W1462" s="177">
        <f t="array" ref="W1462">SUM(IF(ISERROR(W1463:W1513),"",W1463:W1513))</f>
        <v>-0.0000983997856</v>
      </c>
      <c r="X1462" s="177">
        <f t="array" ref="X1462">SUM(IF(ISERROR(X1463:X1513),"",X1463:X1513))</f>
        <v>-0.00008384201794</v>
      </c>
      <c r="Y1462" s="177">
        <f t="array" ref="Y1462">SUM(IF(ISERROR(Y1463:Y1513),"",Y1463:Y1513))</f>
        <v>-0.00006859275632</v>
      </c>
      <c r="Z1462" s="177">
        <f t="array" ref="Z1462">SUM(IF(ISERROR(Z1463:Z1513),"",Z1463:Z1513))</f>
        <v>-0.00005261915477</v>
      </c>
      <c r="AA1462" s="177">
        <f t="array" ref="AA1462">SUM(IF(ISERROR(AA1463:AA1513),"",AA1463:AA1513))</f>
        <v>-0.00003588680714</v>
      </c>
      <c r="AB1462" s="177">
        <f t="array" ref="AB1462">SUM(IF(ISERROR(AB1463:AB1513),"",AB1463:AB1513))</f>
        <v>-0.00001835967301</v>
      </c>
      <c r="AC1462" s="177">
        <f t="array" ref="AC1462">SUM(IF(ISERROR(AC1463:AC1513),"",AC1463:AC1513))</f>
        <v>0</v>
      </c>
      <c r="AD1462" s="177">
        <f t="array" ref="AD1462">SUM(IF(ISERROR(AD1463:AD1513),"",AD1463:AD1513))</f>
        <v>0</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-0.0002030355485</v>
      </c>
      <c r="O1474" s="177">
        <f>IF($N$1354&gt;0,IPMT('Assumptions (Hydro)'!$V$6,Model!X$1,'Assumptions (Hydro)'!$V$9,'Assumptions (Hydro)'!$V$4*Model!$N$1354*AVERAGE('Assumptions (Hydro)'!$J$2:$L$2)/10^9),0)</f>
        <v>-0.0001934479795</v>
      </c>
      <c r="P1474" s="177">
        <f>IF($N$1354&gt;0,IPMT('Assumptions (Hydro)'!$V$6,Model!Y$1,'Assumptions (Hydro)'!$V$9,'Assumptions (Hydro)'!$V$4*Model!$N$1354*AVERAGE('Assumptions (Hydro)'!$J$2:$L$2)/10^9),0)</f>
        <v>-0.0001834050011</v>
      </c>
      <c r="Q1474" s="177">
        <f>IF($N$1354&gt;0,IPMT('Assumptions (Hydro)'!$V$6,Model!Z$1,'Assumptions (Hydro)'!$V$9,'Assumptions (Hydro)'!$V$4*Model!$N$1354*AVERAGE('Assumptions (Hydro)'!$J$2:$L$2)/10^9),0)</f>
        <v>-0.0001728849812</v>
      </c>
      <c r="R1474" s="177">
        <f>IF($N$1354&gt;0,IPMT('Assumptions (Hydro)'!$V$6,Model!AA$1,'Assumptions (Hydro)'!$V$9,'Assumptions (Hydro)'!$V$4*Model!$N$1354*AVERAGE('Assumptions (Hydro)'!$J$2:$L$2)/10^9),0)</f>
        <v>-0.0001618652603</v>
      </c>
      <c r="S1474" s="177">
        <f>IF($N$1354&gt;0,IPMT('Assumptions (Hydro)'!$V$6,Model!AB$1,'Assumptions (Hydro)'!$V$9,'Assumptions (Hydro)'!$V$4*Model!$N$1354*AVERAGE('Assumptions (Hydro)'!$J$2:$L$2)/10^9),0)</f>
        <v>-0.0001503221027</v>
      </c>
      <c r="T1474" s="177">
        <f>IF($N$1354&gt;0,IPMT('Assumptions (Hydro)'!$V$6,Model!AC$1,'Assumptions (Hydro)'!$V$9,'Assumptions (Hydro)'!$V$4*Model!$N$1354*AVERAGE('Assumptions (Hydro)'!$J$2:$L$2)/10^9),0)</f>
        <v>-0.0001382306451</v>
      </c>
      <c r="U1474" s="177">
        <f>IF($N$1354&gt;0,IPMT('Assumptions (Hydro)'!$V$6,Model!AD$1,'Assumptions (Hydro)'!$V$9,'Assumptions (Hydro)'!$V$4*Model!$N$1354*AVERAGE('Assumptions (Hydro)'!$J$2:$L$2)/10^9),0)</f>
        <v>-0.0001255648433</v>
      </c>
      <c r="V1474" s="177">
        <f>IF($N$1354&gt;0,IPMT('Assumptions (Hydro)'!$V$6,Model!AE$1,'Assumptions (Hydro)'!$V$9,'Assumptions (Hydro)'!$V$4*Model!$N$1354*AVERAGE('Assumptions (Hydro)'!$J$2:$L$2)/10^9),0)</f>
        <v>-0.0001122974158</v>
      </c>
      <c r="W1474" s="177">
        <f>IF($N$1354&gt;0,IPMT('Assumptions (Hydro)'!$V$6,Model!AF$1,'Assumptions (Hydro)'!$V$9,'Assumptions (Hydro)'!$V$4*Model!$N$1354*AVERAGE('Assumptions (Hydro)'!$J$2:$L$2)/10^9),0)</f>
        <v>-0.0000983997856</v>
      </c>
      <c r="X1474" s="177">
        <f>IF($N$1354&gt;0,IPMT('Assumptions (Hydro)'!$V$6,Model!AG$1,'Assumptions (Hydro)'!$V$9,'Assumptions (Hydro)'!$V$4*Model!$N$1354*AVERAGE('Assumptions (Hydro)'!$J$2:$L$2)/10^9),0)</f>
        <v>-0.00008384201794</v>
      </c>
      <c r="Y1474" s="177">
        <f>IF($N$1354&gt;0,IPMT('Assumptions (Hydro)'!$V$6,Model!AH$1,'Assumptions (Hydro)'!$V$9,'Assumptions (Hydro)'!$V$4*Model!$N$1354*AVERAGE('Assumptions (Hydro)'!$J$2:$L$2)/10^9),0)</f>
        <v>-0.00006859275632</v>
      </c>
      <c r="Z1474" s="177">
        <f>IF($N$1354&gt;0,IPMT('Assumptions (Hydro)'!$V$6,Model!AI$1,'Assumptions (Hydro)'!$V$9,'Assumptions (Hydro)'!$V$4*Model!$N$1354*AVERAGE('Assumptions (Hydro)'!$J$2:$L$2)/10^9),0)</f>
        <v>-0.00005261915477</v>
      </c>
      <c r="AA1474" s="177">
        <f>IF($N$1354&gt;0,IPMT('Assumptions (Hydro)'!$V$6,Model!AJ$1,'Assumptions (Hydro)'!$V$9,'Assumptions (Hydro)'!$V$4*Model!$N$1354*AVERAGE('Assumptions (Hydro)'!$J$2:$L$2)/10^9),0)</f>
        <v>-0.00003588680714</v>
      </c>
      <c r="AB1474" s="177">
        <f>IF($N$1354&gt;0,IPMT('Assumptions (Hydro)'!$V$6,Model!AK$1,'Assumptions (Hydro)'!$V$9,'Assumptions (Hydro)'!$V$4*Model!$N$1354*AVERAGE('Assumptions (Hydro)'!$J$2:$L$2)/10^9),0)</f>
        <v>-0.00001835967301</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v>
      </c>
      <c r="F1514" s="177">
        <f t="shared" si="57"/>
        <v>0</v>
      </c>
      <c r="G1514" s="177">
        <f t="shared" si="57"/>
        <v>0</v>
      </c>
      <c r="H1514" s="177">
        <f t="shared" si="57"/>
        <v>0</v>
      </c>
      <c r="I1514" s="177">
        <f t="shared" si="57"/>
        <v>0</v>
      </c>
      <c r="J1514" s="177">
        <f t="shared" si="57"/>
        <v>0</v>
      </c>
      <c r="K1514" s="177">
        <f t="shared" si="57"/>
        <v>0</v>
      </c>
      <c r="L1514" s="177">
        <f t="shared" si="57"/>
        <v>0</v>
      </c>
      <c r="M1514" s="177">
        <f t="shared" si="57"/>
        <v>0</v>
      </c>
      <c r="N1514" s="177">
        <f t="shared" si="57"/>
        <v>0.0003562027166</v>
      </c>
      <c r="O1514" s="177">
        <f t="shared" si="57"/>
        <v>0.0006767851615</v>
      </c>
      <c r="P1514" s="177">
        <f t="shared" si="57"/>
        <v>0.0006091066454</v>
      </c>
      <c r="Q1514" s="177">
        <f t="shared" si="57"/>
        <v>0.0005485521836</v>
      </c>
      <c r="R1514" s="177">
        <f t="shared" si="57"/>
        <v>0.0004936969652</v>
      </c>
      <c r="S1514" s="177">
        <f t="shared" si="57"/>
        <v>0.0004438285849</v>
      </c>
      <c r="T1514" s="177">
        <f t="shared" si="57"/>
        <v>0.0004203192056</v>
      </c>
      <c r="U1514" s="177">
        <f t="shared" si="57"/>
        <v>0.0004203192056</v>
      </c>
      <c r="V1514" s="177">
        <f t="shared" si="57"/>
        <v>0.000421031611</v>
      </c>
      <c r="W1514" s="177">
        <f t="shared" si="57"/>
        <v>0.0004203192056</v>
      </c>
      <c r="X1514" s="177">
        <f t="shared" si="57"/>
        <v>0.000421031611</v>
      </c>
      <c r="Y1514" s="177">
        <f t="shared" si="57"/>
        <v>0.0004203192056</v>
      </c>
      <c r="Z1514" s="177">
        <f t="shared" si="57"/>
        <v>0.000421031611</v>
      </c>
      <c r="AA1514" s="177">
        <f t="shared" si="57"/>
        <v>0.0004203192056</v>
      </c>
      <c r="AB1514" s="177">
        <f t="shared" si="57"/>
        <v>0.000421031611</v>
      </c>
      <c r="AC1514" s="177">
        <f t="shared" si="57"/>
        <v>0.0002101596028</v>
      </c>
      <c r="AD1514" s="177">
        <f t="shared" si="57"/>
        <v>0</v>
      </c>
      <c r="AE1514" s="177">
        <f t="shared" si="57"/>
        <v>0</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0.0003562027166</v>
      </c>
      <c r="O1526" s="160">
        <f>IF($N$1354&gt;0,'Assumptions (Hydro)'!W$10*Model!$N$1354*AVERAGE('Assumptions (Hydro)'!$J$2:$L$2)/10^9,0)</f>
        <v>0.0006767851615</v>
      </c>
      <c r="P1526" s="160">
        <f>IF($N$1354&gt;0,'Assumptions (Hydro)'!X$10*Model!$N$1354*AVERAGE('Assumptions (Hydro)'!$J$2:$L$2)/10^9,0)</f>
        <v>0.0006091066454</v>
      </c>
      <c r="Q1526" s="160">
        <f>IF($N$1354&gt;0,'Assumptions (Hydro)'!Y$10*Model!$N$1354*AVERAGE('Assumptions (Hydro)'!$J$2:$L$2)/10^9,0)</f>
        <v>0.0005485521836</v>
      </c>
      <c r="R1526" s="160">
        <f>IF($N$1354&gt;0,'Assumptions (Hydro)'!Z$10*Model!$N$1354*AVERAGE('Assumptions (Hydro)'!$J$2:$L$2)/10^9,0)</f>
        <v>0.0004936969652</v>
      </c>
      <c r="S1526" s="160">
        <f>IF($N$1354&gt;0,'Assumptions (Hydro)'!AA$10*Model!$N$1354*AVERAGE('Assumptions (Hydro)'!$J$2:$L$2)/10^9,0)</f>
        <v>0.0004438285849</v>
      </c>
      <c r="T1526" s="160">
        <f>IF($N$1354&gt;0,'Assumptions (Hydro)'!AB$10*Model!$N$1354*AVERAGE('Assumptions (Hydro)'!$J$2:$L$2)/10^9,0)</f>
        <v>0.0004203192056</v>
      </c>
      <c r="U1526" s="160">
        <f>IF($N$1354&gt;0,'Assumptions (Hydro)'!AC$10*Model!$N$1354*AVERAGE('Assumptions (Hydro)'!$J$2:$L$2)/10^9,0)</f>
        <v>0.0004203192056</v>
      </c>
      <c r="V1526" s="160">
        <f>IF($N$1354&gt;0,'Assumptions (Hydro)'!AD$10*Model!$N$1354*AVERAGE('Assumptions (Hydro)'!$J$2:$L$2)/10^9,0)</f>
        <v>0.000421031611</v>
      </c>
      <c r="W1526" s="160">
        <f>IF($N$1354&gt;0,'Assumptions (Hydro)'!AE$10*Model!$N$1354*AVERAGE('Assumptions (Hydro)'!$J$2:$L$2)/10^9,0)</f>
        <v>0.0004203192056</v>
      </c>
      <c r="X1526" s="160">
        <f>IF($N$1354&gt;0,'Assumptions (Hydro)'!AF$10*Model!$N$1354*AVERAGE('Assumptions (Hydro)'!$J$2:$L$2)/10^9,0)</f>
        <v>0.000421031611</v>
      </c>
      <c r="Y1526" s="160">
        <f>IF($N$1354&gt;0,'Assumptions (Hydro)'!AG$10*Model!$N$1354*AVERAGE('Assumptions (Hydro)'!$J$2:$L$2)/10^9,0)</f>
        <v>0.0004203192056</v>
      </c>
      <c r="Z1526" s="160">
        <f>IF($N$1354&gt;0,'Assumptions (Hydro)'!AH$10*Model!$N$1354*AVERAGE('Assumptions (Hydro)'!$J$2:$L$2)/10^9,0)</f>
        <v>0.000421031611</v>
      </c>
      <c r="AA1526" s="160">
        <f>IF($N$1354&gt;0,'Assumptions (Hydro)'!AI$10*Model!$N$1354*AVERAGE('Assumptions (Hydro)'!$J$2:$L$2)/10^9,0)</f>
        <v>0.0004203192056</v>
      </c>
      <c r="AB1526" s="160">
        <f>IF($N$1354&gt;0,'Assumptions (Hydro)'!AJ$10*Model!$N$1354*AVERAGE('Assumptions (Hydro)'!$J$2:$L$2)/10^9,0)</f>
        <v>0.000421031611</v>
      </c>
      <c r="AC1526" s="160">
        <f>IF($N$1354&gt;0,'Assumptions (Hydro)'!AK$10*Model!$N$1354*AVERAGE('Assumptions (Hydro)'!$J$2:$L$2)/10^9,0)</f>
        <v>0.0002101596028</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0.3167969429</v>
      </c>
      <c r="D1566" s="160">
        <f>IF(Model!D1352+Model!D1353-D1351-D1514+D1462&gt;0,(1-'Assumptions (Hydro)'!C22)*(Model!D1352+Model!D1353-D1351-D1514+D1462)+Model!D1514-D1409-+Model!D1410,Model!D1352+Model!D1353-D1351+D1462-D1409+Model!D1410)</f>
        <v>0.2944519049</v>
      </c>
      <c r="E1566" s="160">
        <f>IF(Model!E1352+Model!E1353-E1351-E1514+E1462&gt;0,(1-'Assumptions (Hydro)'!D22)*(Model!E1352+Model!E1353-E1351-E1514+E1462)+Model!E1514-E1409-+Model!E1410,Model!E1352+Model!E1353-E1351+E1462-E1409+Model!E1410)</f>
        <v>0.2541443929</v>
      </c>
      <c r="F1566" s="160">
        <f>IF(Model!F1352+Model!F1353-F1351-F1514+F1462&gt;0,(1-'Assumptions (Hydro)'!E22)*(Model!F1352+Model!F1353-F1351-F1514+F1462)+Model!F1514-F1409-+Model!F1410,Model!F1352+Model!F1353-F1351+F1462-F1409+Model!F1410)</f>
        <v>0.2993730624</v>
      </c>
      <c r="G1566" s="160">
        <f>IF(Model!G1352+Model!G1353-G1351-G1514+G1462&gt;0,(1-'Assumptions (Hydro)'!F22)*(Model!G1352+Model!G1353-G1351-G1514+G1462)+Model!G1514-G1409-+Model!G1410,Model!G1352+Model!G1353-G1351+G1462-G1409+Model!G1410)</f>
        <v>0.3105602543</v>
      </c>
      <c r="H1566" s="160">
        <f>IF(Model!H1352+Model!H1353-H1351-H1514+H1462&gt;0,(1-'Assumptions (Hydro)'!G22)*(Model!H1352+Model!H1353-H1351-H1514+H1462)+Model!H1514-H1409-+Model!H1410,Model!H1352+Model!H1353-H1351+H1462-H1409+Model!H1410)</f>
        <v>0.3537526594</v>
      </c>
      <c r="I1566" s="160">
        <f>IF(Model!I1352+Model!I1353-I1351-I1514+I1462&gt;0,(1-'Assumptions (Hydro)'!H22)*(Model!I1352+Model!I1353-I1351-I1514+I1462)+Model!I1514-I1409-+Model!I1410,Model!I1352+Model!I1353-I1351+I1462-I1409+Model!I1410)</f>
        <v>0.3340050602</v>
      </c>
      <c r="J1566" s="160">
        <f>IF(Model!J1352+Model!J1353-J1351-J1514+J1462&gt;0,(1-'Assumptions (Hydro)'!I22)*(Model!J1352+Model!J1353-J1351-J1514+J1462)+Model!J1514-J1409-+Model!J1410,Model!J1352+Model!J1353-J1351+J1462-J1409+Model!J1410)</f>
        <v>0.3569819588</v>
      </c>
      <c r="K1566" s="160">
        <f>IF(Model!K1352+Model!K1353-K1351-K1514+K1462&gt;0,(1-'Assumptions (Hydro)'!J22)*(Model!K1352+Model!K1353-K1351-K1514+K1462)+Model!K1514-K1409-+Model!K1410,Model!K1352+Model!K1353-K1351+K1462-K1409+Model!K1410)</f>
        <v>0.4642881875</v>
      </c>
      <c r="L1566" s="160">
        <f>IF(Model!L1352+Model!L1353-L1351-L1514+L1462&gt;0,(1-'Assumptions (Hydro)'!K22)*(Model!L1352+Model!L1353-L1351-L1514+L1462)+Model!L1514-L1409-+Model!L1410,Model!L1352+Model!L1353-L1351+L1462-L1409+Model!L1410)</f>
        <v>0.2740301475</v>
      </c>
      <c r="M1566" s="160">
        <f>IF(Model!M1352+Model!M1353-M1351-M1514+M1462&gt;0,(1-'Assumptions (Hydro)'!L22)*(Model!M1352+Model!M1353-M1351-M1514+M1462)+Model!M1514-M1409-+Model!M1410,Model!M1352+Model!M1353-M1351+M1462-M1409+Model!M1410)</f>
        <v>0.2803362079</v>
      </c>
      <c r="N1566" s="160">
        <f>IF(Model!N1352+Model!N1353-N1351-N1514+N1462&gt;0,(1-'Assumptions (Hydro)'!M22)*(Model!N1352+Model!N1353-N1351-N1514+N1462)+Model!N1514-N1409-+Model!N1410,Model!N1352+Model!N1353-N1351+N1462-N1409+Model!N1410)</f>
        <v>0.3831070462</v>
      </c>
      <c r="O1566" s="160">
        <f>IF(Model!O1352+Model!O1353-O1351-O1514+O1462&gt;0,(1-'Assumptions (Hydro)'!N22)*(Model!O1352+Model!O1353-O1351-O1514+O1462)+Model!O1514-O1409-+Model!O1410,Model!O1352+Model!O1353-O1351+O1462-O1409+Model!O1410)</f>
        <v>0.2282518841</v>
      </c>
      <c r="P1566" s="160">
        <f>IF(Model!P1352+Model!P1353-P1351-P1514+P1462&gt;0,(1-'Assumptions (Hydro)'!O22)*(Model!P1352+Model!P1353-P1351-P1514+P1462)+Model!P1514-P1409-+Model!P1410,Model!P1352+Model!P1353-P1351+P1462-P1409+Model!P1410)</f>
        <v>0.2145649656</v>
      </c>
      <c r="Q1566" s="160">
        <f>IF(Model!Q1352+Model!Q1353-Q1351-Q1514+Q1462&gt;0,(1-'Assumptions (Hydro)'!P22)*(Model!Q1352+Model!Q1353-Q1351-Q1514+Q1462)+Model!Q1514-Q1409-+Model!Q1410,Model!Q1352+Model!Q1353-Q1351+Q1462-Q1409+Model!Q1410)</f>
        <v>0.2448573682</v>
      </c>
      <c r="R1566" s="160">
        <f>IF(Model!R1352+Model!R1353-R1351-R1514+R1462&gt;0,(1-'Assumptions (Hydro)'!Q22)*(Model!R1352+Model!R1353-R1351-R1514+R1462)+Model!R1514-R1409-+Model!R1410,Model!R1352+Model!R1353-R1351+R1462-R1409+Model!R1410)</f>
        <v>0.2081943022</v>
      </c>
      <c r="S1566" s="160">
        <f>IF(Model!S1352+Model!S1353-S1351-S1514+S1462&gt;0,(1-'Assumptions (Hydro)'!R22)*(Model!S1352+Model!S1353-S1351-S1514+S1462)+Model!S1514-S1409-+Model!S1410,Model!S1352+Model!S1353-S1351+S1462-S1409+Model!S1410)</f>
        <v>0.2489613098</v>
      </c>
      <c r="T1566" s="160">
        <f>IF(Model!T1352+Model!T1353-T1351-T1514+T1462&gt;0,(1-'Assumptions (Hydro)'!S22)*(Model!T1352+Model!T1353-T1351-T1514+T1462)+Model!T1514-T1409-+Model!T1410,Model!T1352+Model!T1353-T1351+T1462-T1409+Model!T1410)</f>
        <v>0.2322147163</v>
      </c>
      <c r="U1566" s="160">
        <f>IF(Model!U1352+Model!U1353-U1351-U1514+U1462&gt;0,(1-'Assumptions (Hydro)'!T22)*(Model!U1352+Model!U1353-U1351-U1514+U1462)+Model!U1514-U1409-+Model!U1410,Model!U1352+Model!U1353-U1351+U1462-U1409+Model!U1410)</f>
        <v>0.2925332754</v>
      </c>
      <c r="V1566" s="160">
        <f>IF(Model!V1352+Model!V1353-V1351-V1514+V1462&gt;0,(1-'Assumptions (Hydro)'!U22)*(Model!V1352+Model!V1353-V1351-V1514+V1462)+Model!V1514-V1409-+Model!V1410,Model!V1352+Model!V1353-V1351+V1462-V1409+Model!V1410)</f>
        <v>0.2970223893</v>
      </c>
      <c r="W1566" s="160">
        <f>IF(Model!W1352+Model!W1353-W1351-W1514+W1462&gt;0,(1-'Assumptions (Hydro)'!V22)*(Model!W1352+Model!W1353-W1351-W1514+W1462)+Model!W1514-W1409-+Model!W1410,Model!W1352+Model!W1353-W1351+W1462-W1409+Model!W1410)</f>
        <v>0.3113026338</v>
      </c>
      <c r="X1566" s="160">
        <f>IF(Model!X1352+Model!X1353-X1351-X1514+X1462&gt;0,(1-'Assumptions (Hydro)'!W22)*(Model!X1352+Model!X1353-X1351-X1514+X1462)+Model!X1514-X1409-+Model!X1410,Model!X1352+Model!X1353-X1351+X1462-X1409+Model!X1410)</f>
        <v>0.3055022522</v>
      </c>
      <c r="Y1566" s="160">
        <f>IF(Model!Y1352+Model!Y1353-Y1351-Y1514+Y1462&gt;0,(1-'Assumptions (Hydro)'!X22)*(Model!Y1352+Model!Y1353-Y1351-Y1514+Y1462)+Model!Y1514-Y1409-+Model!Y1410,Model!Y1352+Model!Y1353-Y1351+Y1462-Y1409+Model!Y1410)</f>
        <v>0.3002966559</v>
      </c>
      <c r="Z1566" s="160">
        <f>IF(Model!Z1352+Model!Z1353-Z1351-Z1514+Z1462&gt;0,(1-'Assumptions (Hydro)'!Y22)*(Model!Z1352+Model!Z1353-Z1351-Z1514+Z1462)+Model!Z1514-Z1409-+Model!Z1410,Model!Z1352+Model!Z1353-Z1351+Z1462-Z1409+Model!Z1410)</f>
        <v>0.2977397957</v>
      </c>
      <c r="AA1566" s="160">
        <f>IF(Model!AA1352+Model!AA1353-AA1351-AA1514+AA1462&gt;0,(1-'Assumptions (Hydro)'!Z22)*(Model!AA1352+Model!AA1353-AA1351-AA1514+AA1462)+Model!AA1514-AA1409-+Model!AA1410,Model!AA1352+Model!AA1353-AA1351+AA1462-AA1409+Model!AA1410)</f>
        <v>0.29606484</v>
      </c>
      <c r="AB1566" s="160">
        <f>IF(Model!AB1352+Model!AB1353-AB1351-AB1514+AB1462&gt;0,(1-'Assumptions (Hydro)'!AA22)*(Model!AB1352+Model!AB1353-AB1351-AB1514+AB1462)+Model!AB1514-AB1409-+Model!AB1410,Model!AB1352+Model!AB1353-AB1351+AB1462-AB1409+Model!AB1410)</f>
        <v>0.297694321</v>
      </c>
      <c r="AC1566" s="160">
        <f>IF(Model!AC1352+Model!AC1353-AC1351-AC1514+AC1462&gt;0,(1-'Assumptions (Hydro)'!AB22)*(Model!AC1352+Model!AC1353-AC1351-AC1514+AC1462)+Model!AC1514-AC1409-+Model!AC1410,Model!AC1352+Model!AC1353-AC1351+AC1462-AC1409+Model!AC1410)</f>
        <v>0.2941247723</v>
      </c>
      <c r="AD1566" s="160">
        <f>IF(Model!AD1352+Model!AD1353-AD1351-AD1514+AD1462&gt;0,(1-'Assumptions (Hydro)'!AC22)*(Model!AD1352+Model!AD1353-AD1351-AD1514+AD1462)+Model!AD1514-AD1409-+Model!AD1410,Model!AD1352+Model!AD1353-AD1351+AD1462-AD1409+Model!AD1410)</f>
        <v>0.2920752024</v>
      </c>
      <c r="AE1566" s="160">
        <f>IF(Model!AE1352+Model!AE1353-AE1351-AE1514+AE1462&gt;0,(1-'Assumptions (Hydro)'!AD22)*(Model!AE1352+Model!AE1353-AE1351-AE1514+AE1462)+Model!AE1514-AE1409-+Model!AE1410,Model!AE1352+Model!AE1353-AE1351+AE1462-AE1409+Model!AE1410)</f>
        <v>0.2891098761</v>
      </c>
      <c r="AF1566" s="160">
        <f>IF(Model!AF1352+Model!AF1353-AF1351-AF1514+AF1462&gt;0,(1-'Assumptions (Hydro)'!AE22)*(Model!AF1352+Model!AF1353-AF1351-AF1514+AF1462)+Model!AF1514-AF1409-+Model!AF1410,Model!AF1352+Model!AF1353-AF1351+AF1462-AF1409+Model!AF1410)</f>
        <v>0.2862759121</v>
      </c>
      <c r="AG1566" s="160">
        <f>IF(Model!AG1352+Model!AG1353-AG1351-AG1514+AG1462&gt;0,(1-'Assumptions (Hydro)'!AF22)*(Model!AG1352+Model!AG1353-AG1351-AG1514+AG1462)+Model!AG1514-AG1409-+Model!AG1410,Model!AG1352+Model!AG1353-AG1351+AG1462-AG1409+Model!AG1410)</f>
        <v>0.283266994</v>
      </c>
      <c r="AH1566" s="160">
        <f>IF(Model!AH1352+Model!AH1353-AH1351-AH1514+AH1462&gt;0,(1-'Assumptions (Hydro)'!AG22)*(Model!AH1352+Model!AH1353-AH1351-AH1514+AH1462)+Model!AH1514-AH1409-+Model!AH1410,Model!AH1352+Model!AH1353-AH1351+AH1462-AH1409+Model!AH1410)</f>
        <v>0.2805866541</v>
      </c>
      <c r="AI1566" s="160">
        <f>IF(Model!AI1352+Model!AI1353-AI1351-AI1514+AI1462&gt;0,(1-'Assumptions (Hydro)'!AH22)*(Model!AI1352+Model!AI1353-AI1351-AI1514+AI1462)+Model!AI1514-AI1409-+Model!AI1410,Model!AI1352+Model!AI1353-AI1351+AI1462-AI1409+Model!AI1410)</f>
        <v>0.2762057417</v>
      </c>
      <c r="AJ1566" s="160">
        <f>IF(Model!AJ1352+Model!AJ1353-AJ1351-AJ1514+AJ1462&gt;0,(1-'Assumptions (Hydro)'!AI22)*(Model!AJ1352+Model!AJ1353-AJ1351-AJ1514+AJ1462)+Model!AJ1514-AJ1409-+Model!AJ1410,Model!AJ1352+Model!AJ1353-AJ1351+AJ1462-AJ1409+Model!AJ1410)</f>
        <v>0.2714605843</v>
      </c>
      <c r="AK1566" s="160">
        <f>IF(Model!AK1352+Model!AK1353-AK1351-AK1514+AK1462&gt;0,(1-'Assumptions (Hydro)'!AJ22)*(Model!AK1352+Model!AK1353-AK1351-AK1514+AK1462)+Model!AK1514-AK1409-+Model!AK1410,Model!AK1352+Model!AK1353-AK1351+AK1462-AK1409+Model!AK1410)</f>
        <v>0.2665690834</v>
      </c>
      <c r="AL1566" s="160">
        <f>IF(Model!AL1352+Model!AL1353-AL1351-AL1514+AL1462&gt;0,(1-'Assumptions (Hydro)'!AK22)*(Model!AL1352+Model!AL1353-AL1351-AL1514+AL1462)+Model!AL1514-AL1409-+Model!AL1410,Model!AL1352+Model!AL1353-AL1351+AL1462-AL1409+Model!AL1410)</f>
        <v>0.2619948427</v>
      </c>
      <c r="AM1566" s="160">
        <f>IF(Model!AM1352+Model!AM1353-AM1351-AM1514+AM1462&gt;0,(1-'Assumptions (Hydro)'!AL22)*(Model!AM1352+Model!AM1353-AM1351-AM1514+AM1462)+Model!AM1514-AM1409-+Model!AM1410,Model!AM1352+Model!AM1353-AM1351+AM1462-AM1409+Model!AM1410)</f>
        <v>0.258484878</v>
      </c>
      <c r="AN1566" s="160">
        <f>IF(Model!AN1352+Model!AN1353-AN1351-AN1514+AN1462&gt;0,(1-'Assumptions (Hydro)'!AM22)*(Model!AN1352+Model!AN1353-AN1351-AN1514+AN1462)+Model!AN1514-AN1409-+Model!AN1410,Model!AN1352+Model!AN1353-AN1351+AN1462-AN1409+Model!AN1410)</f>
        <v>0.2543814871</v>
      </c>
      <c r="AO1566" s="160">
        <f>IF(Model!AO1352+Model!AO1353-AO1351-AO1514+AO1462&gt;0,(1-'Assumptions (Hydro)'!AN22)*(Model!AO1352+Model!AO1353-AO1351-AO1514+AO1462)+Model!AO1514-AO1409-+Model!AO1410,Model!AO1352+Model!AO1353-AO1351+AO1462-AO1409+Model!AO1410)</f>
        <v>0.250871641</v>
      </c>
      <c r="AP1566" s="160">
        <f>IF(Model!AP1352+Model!AP1353-AP1351-AP1514+AP1462&gt;0,(1-'Assumptions (Hydro)'!AO22)*(Model!AP1352+Model!AP1353-AP1351-AP1514+AP1462)+Model!AP1514-AP1409-+Model!AP1410,Model!AP1352+Model!AP1353-AP1351+AP1462-AP1409+Model!AP1410)</f>
        <v>0.2470221618</v>
      </c>
      <c r="AQ1566" s="160">
        <f>IF(Model!AQ1352+Model!AQ1353-AQ1351-AQ1514+AQ1462&gt;0,(1-'Assumptions (Hydro)'!AP22)*(Model!AQ1352+Model!AQ1353-AQ1351-AQ1514+AQ1462)+Model!AQ1514-AQ1409-+Model!AQ1410,Model!AQ1352+Model!AQ1353-AQ1351+AQ1462-AQ1409+Model!AQ1410)</f>
        <v>0.2422833754</v>
      </c>
      <c r="AR1566" s="160">
        <f>IF(Model!AR1352+Model!AR1353-AR1351-AR1514+AR1462&gt;0,(1-'Assumptions (Hydro)'!AQ22)*(Model!AR1352+Model!AR1353-AR1351-AR1514+AR1462)+Model!AR1514-AR1409-+Model!AR1410,Model!AR1352+Model!AR1353-AR1351+AR1462-AR1409+Model!AR1410)</f>
        <v>0.2370005506</v>
      </c>
      <c r="AS1566" s="160">
        <f>IF(Model!AS1352+Model!AS1353-AS1351-AS1514+AS1462&gt;0,(1-'Assumptions (Hydro)'!AR22)*(Model!AS1352+Model!AS1353-AS1351-AS1514+AS1462)+Model!AS1514-AS1409-+Model!AS1410,Model!AS1352+Model!AS1353-AS1351+AS1462-AS1409+Model!AS1410)</f>
        <v>0.2312809564</v>
      </c>
      <c r="AT1566" s="160">
        <f>IF(Model!AT1352+Model!AT1353-AT1351-AT1514+AT1462&gt;0,(1-'Assumptions (Hydro)'!AS22)*(Model!AT1352+Model!AT1353-AT1351-AT1514+AT1462)+Model!AT1514-AT1409-+Model!AT1410,Model!AT1352+Model!AT1353-AT1351+AT1462-AT1409+Model!AT1410)</f>
        <v>0.2254703068</v>
      </c>
      <c r="AU1566" s="160">
        <f>IF(Model!AU1352+Model!AU1353-AU1351-AU1514+AU1462&gt;0,(1-'Assumptions (Hydro)'!AT22)*(Model!AU1352+Model!AU1353-AU1351-AU1514+AU1462)+Model!AU1514-AU1409-+Model!AU1410,Model!AU1352+Model!AU1353-AU1351+AU1462-AU1409+Model!AU1410)</f>
        <v>0.2195762119</v>
      </c>
      <c r="AV1566" s="160">
        <f>IF(Model!AV1352+Model!AV1353-AV1351-AV1514+AV1462&gt;0,(1-'Assumptions (Hydro)'!AU22)*(Model!AV1352+Model!AV1353-AV1351-AV1514+AV1462)+Model!AV1514-AV1409-+Model!AV1410,Model!AV1352+Model!AV1353-AV1351+AV1462-AV1409+Model!AV1410)</f>
        <v>0.2133582804</v>
      </c>
      <c r="AW1566" s="160">
        <f>IF(Model!AW1352+Model!AW1353-AW1351-AW1514+AW1462&gt;0,(1-'Assumptions (Hydro)'!AV22)*(Model!AW1352+Model!AW1353-AW1351-AW1514+AW1462)+Model!AW1514-AW1409-+Model!AW1410,Model!AW1352+Model!AW1353-AW1351+AW1462-AW1409+Model!AW1410)</f>
        <v>0.2062630853</v>
      </c>
      <c r="AX1566" s="160">
        <f>IF(Model!AX1352+Model!AX1353-AX1351-AX1514+AX1462&gt;0,(1-'Assumptions (Hydro)'!AW22)*(Model!AX1352+Model!AX1353-AX1351-AX1514+AX1462)+Model!AX1514-AX1409-+Model!AX1410,Model!AX1352+Model!AX1353-AX1351+AX1462-AX1409+Model!AX1410)</f>
        <v>0.1995911697</v>
      </c>
      <c r="AY1566" s="160">
        <f>IF(Model!AY1352+Model!AY1353-AY1351-AY1514+AY1462&gt;0,(1-'Assumptions (Hydro)'!AX22)*(Model!AY1352+Model!AY1353-AY1351-AY1514+AY1462)+Model!AY1514-AY1409-+Model!AY1410,Model!AY1352+Model!AY1353-AY1351+AY1462-AY1409+Model!AY1410)</f>
        <v>0.1955522593</v>
      </c>
      <c r="AZ1566" s="160">
        <f>IF(Model!AZ1352+Model!AZ1353-AZ1351-AZ1514+AZ1462&gt;0,(1-'Assumptions (Hydro)'!AY22)*(Model!AZ1352+Model!AZ1353-AZ1351-AZ1514+AZ1462)+Model!AZ1514-AZ1409-+Model!AZ1410,Model!AZ1352+Model!AZ1353-AZ1351+AZ1462-AZ1409+Model!AZ1410)</f>
        <v>0.1888412027</v>
      </c>
      <c r="BA1566" s="160">
        <f>IF(Model!BA1352+Model!BA1353-BA1351-BA1514+BA1462&gt;0,(1-'Assumptions (Hydro)'!AZ22)*(Model!BA1352+Model!BA1353-BA1351-BA1514+BA1462)+Model!BA1514-BA1409-+Model!BA1410,Model!BA1352+Model!BA1353-BA1351+BA1462-BA1409+Model!BA1410)</f>
        <v>0.1803415687</v>
      </c>
    </row>
    <row r="1567" ht="15.75" customHeight="1">
      <c r="A1567" s="273" t="s">
        <v>64</v>
      </c>
      <c r="B1567" s="159" t="s">
        <v>351</v>
      </c>
      <c r="C1567" s="160">
        <f>IF(C1352+C1353-C1351-C1514+C1462&gt;0,'Assumptions (Hydro)'!B22*(C1352+C1353-C1351-C1514+C1462)-'Assumptions (Hydro)'!B23*Model!C1350/10^3,'Assumptions (Hydro)'!B23*Model!C1350/10^3)</f>
        <v>0.1705829692</v>
      </c>
      <c r="D1567" s="160">
        <f>IF(D1352+D1353-D1351-D1514+D1462&gt;0,'Assumptions (Hydro)'!C22*(D1352+D1353-D1351-D1514+D1462)-'Assumptions (Hydro)'!C23*Model!D1350/10^3,'Assumptions (Hydro)'!C23*Model!D1350/10^3)</f>
        <v>0.1585510257</v>
      </c>
      <c r="E1567" s="160">
        <f>IF(E1352+E1353-E1351-E1514+E1462&gt;0,'Assumptions (Hydro)'!D22*(E1352+E1353-E1351-E1514+E1462)-'Assumptions (Hydro)'!D23*Model!E1350/10^3,'Assumptions (Hydro)'!D23*Model!E1350/10^3)</f>
        <v>0.1368469808</v>
      </c>
      <c r="F1567" s="160">
        <f>IF(F1352+F1353-F1351-F1514+F1462&gt;0,'Assumptions (Hydro)'!E22*(F1352+F1353-F1351-F1514+F1462)-'Assumptions (Hydro)'!E23*Model!F1350/10^3,'Assumptions (Hydro)'!E23*Model!F1350/10^3)</f>
        <v>0.1612008797</v>
      </c>
      <c r="G1567" s="160">
        <f>IF(G1352+G1353-G1351-G1514+G1462&gt;0,'Assumptions (Hydro)'!F22*(G1352+G1353-G1351-G1514+G1462)-'Assumptions (Hydro)'!F23*Model!G1350/10^3,'Assumptions (Hydro)'!F23*Model!G1350/10^3)</f>
        <v>0.1672247523</v>
      </c>
      <c r="H1567" s="160">
        <f>IF(H1352+H1353-H1351-H1514+H1462&gt;0,'Assumptions (Hydro)'!G22*(H1352+H1353-H1351-H1514+H1462)-'Assumptions (Hydro)'!G23*Model!H1350/10^3,'Assumptions (Hydro)'!G23*Model!H1350/10^3)</f>
        <v>0.1904822012</v>
      </c>
      <c r="I1567" s="160">
        <f>IF(I1352+I1353-I1351-I1514+I1462&gt;0,'Assumptions (Hydro)'!H22*(I1352+I1353-I1351-I1514+I1462)-'Assumptions (Hydro)'!H23*Model!I1350/10^3,'Assumptions (Hydro)'!H23*Model!I1350/10^3)</f>
        <v>0.1798488786</v>
      </c>
      <c r="J1567" s="160">
        <f>IF(J1352+J1353-J1351-J1514+J1462&gt;0,'Assumptions (Hydro)'!I22*(J1352+J1353-J1351-J1514+J1462)-'Assumptions (Hydro)'!I23*Model!J1350/10^3,'Assumptions (Hydro)'!I23*Model!J1350/10^3)</f>
        <v>0.1922210548</v>
      </c>
      <c r="K1567" s="160">
        <f>IF(K1352+K1353-K1351-K1514+K1462&gt;0,'Assumptions (Hydro)'!J22*(K1352+K1353-K1351-K1514+K1462)-'Assumptions (Hydro)'!J23*Model!K1350/10^3,'Assumptions (Hydro)'!J23*Model!K1350/10^3)</f>
        <v>0.2504962884</v>
      </c>
      <c r="L1567" s="160">
        <f>IF(L1352+L1353-L1351-L1514+L1462&gt;0,'Assumptions (Hydro)'!K22*(L1352+L1353-L1351-L1514+L1462)-'Assumptions (Hydro)'!K23*Model!L1350/10^3,'Assumptions (Hydro)'!K23*Model!L1350/10^3)</f>
        <v>0.1480694309</v>
      </c>
      <c r="M1567" s="160">
        <f>IF(M1352+M1353-M1351-M1514+M1462&gt;0,'Assumptions (Hydro)'!L22*(M1352+M1353-M1351-M1514+M1462)-'Assumptions (Hydro)'!L23*Model!M1350/10^3,'Assumptions (Hydro)'!L23*Model!M1350/10^3)</f>
        <v>0.1514749847</v>
      </c>
      <c r="N1567" s="160">
        <f>IF(N1352+N1353-N1351-N1514+N1462&gt;0,'Assumptions (Hydro)'!M22*(N1352+N1353-N1351-N1514+N1462)-'Assumptions (Hydro)'!M23*Model!N1350/10^3,'Assumptions (Hydro)'!M23*Model!N1350/10^3)</f>
        <v>0.2059879231</v>
      </c>
      <c r="O1567" s="160">
        <f>IF(O1352+O1353-O1351-O1514+O1462&gt;0,'Assumptions (Hydro)'!N22*(O1352+O1353-O1351-O1514+O1462)-'Assumptions (Hydro)'!N23*Model!O1350/10^3,'Assumptions (Hydro)'!N23*Model!O1350/10^3)</f>
        <v>0.1224265903</v>
      </c>
      <c r="P1567" s="160">
        <f>IF(P1352+P1353-P1351-P1514+P1462&gt;0,'Assumptions (Hydro)'!O22*(P1352+P1353-P1351-P1514+P1462)-'Assumptions (Hydro)'!O23*Model!P1350/10^3,'Assumptions (Hydro)'!O23*Model!P1350/10^3)</f>
        <v>0.1150877457</v>
      </c>
      <c r="Q1567" s="160">
        <f>IF(Q1352+Q1353-Q1351-Q1514+Q1462&gt;0,'Assumptions (Hydro)'!P22*(Q1352+Q1353-Q1351-Q1514+Q1462)-'Assumptions (Hydro)'!P23*Model!Q1350/10^3,'Assumptions (Hydro)'!P23*Model!Q1350/10^3)</f>
        <v>0.131425981</v>
      </c>
      <c r="R1567" s="160">
        <f>IF(R1352+R1353-R1351-R1514+R1462&gt;0,'Assumptions (Hydro)'!Q22*(R1352+R1353-R1351-R1514+R1462)-'Assumptions (Hydro)'!Q23*Model!R1350/10^3,'Assumptions (Hydro)'!Q23*Model!R1350/10^3)</f>
        <v>0.1117079338</v>
      </c>
      <c r="S1567" s="160">
        <f>IF(S1352+S1353-S1351-S1514+S1462&gt;0,'Assumptions (Hydro)'!R22*(S1352+S1353-S1351-S1514+S1462)-'Assumptions (Hydro)'!R23*Model!S1350/10^3,'Assumptions (Hydro)'!R23*Model!S1350/10^3)</f>
        <v>0.1336800361</v>
      </c>
      <c r="T1567" s="160">
        <f>IF(T1352+T1353-T1351-T1514+T1462&gt;0,'Assumptions (Hydro)'!S22*(T1352+T1353-T1351-T1514+T1462)-'Assumptions (Hydro)'!S23*Model!T1350/10^3,'Assumptions (Hydro)'!S23*Model!T1350/10^3)</f>
        <v>0.1246687877</v>
      </c>
      <c r="U1567" s="160">
        <f>IF(U1352+U1353-U1351-U1514+U1462&gt;0,'Assumptions (Hydro)'!T22*(U1352+U1353-U1351-U1514+U1462)-'Assumptions (Hydro)'!T23*Model!U1350/10^3,'Assumptions (Hydro)'!T23*Model!U1350/10^3)</f>
        <v>0.0775760314</v>
      </c>
      <c r="V1567" s="160">
        <f>IF(V1352+V1353-V1351-V1514+V1462&gt;0,'Assumptions (Hydro)'!U22*(V1352+V1353-V1351-V1514+V1462)-'Assumptions (Hydro)'!U23*Model!V1350/10^3,'Assumptions (Hydro)'!U23*Model!V1350/10^3)</f>
        <v>0.07876562401</v>
      </c>
      <c r="W1567" s="160">
        <f>IF(W1352+W1353-W1351-W1514+W1462&gt;0,'Assumptions (Hydro)'!V22*(W1352+W1353-W1351-W1514+W1462)-'Assumptions (Hydro)'!V23*Model!W1350/10^3,'Assumptions (Hydro)'!V23*Model!W1350/10^3)</f>
        <v>0.08255813344</v>
      </c>
      <c r="X1567" s="160">
        <f>IF(X1352+X1353-X1351-X1514+X1462&gt;0,'Assumptions (Hydro)'!W22*(X1352+X1353-X1351-X1514+X1462)-'Assumptions (Hydro)'!W23*Model!X1350/10^3,'Assumptions (Hydro)'!W23*Model!X1350/10^3)</f>
        <v>0.08101220068</v>
      </c>
      <c r="Y1567" s="160">
        <f>IF(Y1352+Y1353-Y1351-Y1514+Y1462&gt;0,'Assumptions (Hydro)'!X22*(Y1352+Y1353-Y1351-Y1514+Y1462)-'Assumptions (Hydro)'!X23*Model!Y1350/10^3,'Assumptions (Hydro)'!X23*Model!Y1350/10^3)</f>
        <v>0.07962457035</v>
      </c>
      <c r="Z1567" s="160">
        <f>IF(Z1352+Z1353-Z1351-Z1514+Z1462&gt;0,'Assumptions (Hydro)'!Y22*(Z1352+Z1353-Z1351-Z1514+Z1462)-'Assumptions (Hydro)'!Y23*Model!Z1350/10^3,'Assumptions (Hydro)'!Y23*Model!Z1350/10^3)</f>
        <v>0.07894046312</v>
      </c>
      <c r="AA1567" s="160">
        <f>IF(AA1352+AA1353-AA1351-AA1514+AA1462&gt;0,'Assumptions (Hydro)'!Z22*(AA1352+AA1353-AA1351-AA1514+AA1462)-'Assumptions (Hydro)'!Z23*Model!AA1350/10^3,'Assumptions (Hydro)'!Z23*Model!AA1350/10^3)</f>
        <v>0.07849096326</v>
      </c>
      <c r="AB1567" s="160">
        <f>IF(AB1352+AB1353-AB1351-AB1514+AB1462&gt;0,'Assumptions (Hydro)'!AA22*(AB1352+AB1353-AB1351-AB1514+AB1462)-'Assumptions (Hydro)'!AA23*Model!AB1350/10^3,'Assumptions (Hydro)'!AA23*Model!AB1350/10^3)</f>
        <v>0.07891926796</v>
      </c>
      <c r="AC1567" s="160">
        <f>IF(AC1352+AC1353-AC1351-AC1514+AC1462&gt;0,'Assumptions (Hydro)'!AB22*(AC1352+AC1353-AC1351-AC1514+AC1462)-'Assumptions (Hydro)'!AB23*Model!AC1350/10^3,'Assumptions (Hydro)'!AB23*Model!AC1350/10^3)</f>
        <v>0.07812920084</v>
      </c>
      <c r="AD1567" s="160">
        <f>IF(AD1352+AD1353-AD1351-AD1514+AD1462&gt;0,'Assumptions (Hydro)'!AC22*(AD1352+AD1353-AD1351-AD1514+AD1462)-'Assumptions (Hydro)'!AC23*Model!AD1350/10^3,'Assumptions (Hydro)'!AC23*Model!AD1350/10^3)</f>
        <v>0.07764024368</v>
      </c>
      <c r="AE1567" s="160">
        <f>IF(AE1352+AE1353-AE1351-AE1514+AE1462&gt;0,'Assumptions (Hydro)'!AD22*(AE1352+AE1353-AE1351-AE1514+AE1462)-'Assumptions (Hydro)'!AD23*Model!AE1350/10^3,'Assumptions (Hydro)'!AD23*Model!AE1350/10^3)</f>
        <v>0.07685199238</v>
      </c>
      <c r="AF1567" s="160">
        <f>IF(AF1352+AF1353-AF1351-AF1514+AF1462&gt;0,'Assumptions (Hydro)'!AE22*(AF1352+AF1353-AF1351-AF1514+AF1462)-'Assumptions (Hydro)'!AE23*Model!AF1350/10^3,'Assumptions (Hydro)'!AE23*Model!AF1350/10^3)</f>
        <v>0.07609866019</v>
      </c>
      <c r="AG1567" s="160">
        <f>IF(AG1352+AG1353-AG1351-AG1514+AG1462&gt;0,'Assumptions (Hydro)'!AF22*(AG1352+AG1353-AG1351-AG1514+AG1462)-'Assumptions (Hydro)'!AF23*Model!AG1350/10^3,'Assumptions (Hydro)'!AF23*Model!AG1350/10^3)</f>
        <v>0.0752988212</v>
      </c>
      <c r="AH1567" s="160">
        <f>IF(AH1352+AH1353-AH1351-AH1514+AH1462&gt;0,'Assumptions (Hydro)'!AG22*(AH1352+AH1353-AH1351-AH1514+AH1462)-'Assumptions (Hydro)'!AG23*Model!AH1350/10^3,'Assumptions (Hydro)'!AG23*Model!AH1350/10^3)</f>
        <v>0.07458632576</v>
      </c>
      <c r="AI1567" s="160">
        <f>IF(AI1352+AI1353-AI1351-AI1514+AI1462&gt;0,'Assumptions (Hydro)'!AH22*(AI1352+AI1353-AI1351-AI1514+AI1462)-'Assumptions (Hydro)'!AH23*Model!AI1350/10^3,'Assumptions (Hydro)'!AH23*Model!AI1350/10^3)</f>
        <v>0.07342177945</v>
      </c>
      <c r="AJ1567" s="160">
        <f>IF(AJ1352+AJ1353-AJ1351-AJ1514+AJ1462&gt;0,'Assumptions (Hydro)'!AI22*(AJ1352+AJ1353-AJ1351-AJ1514+AJ1462)-'Assumptions (Hydro)'!AI23*Model!AJ1350/10^3,'Assumptions (Hydro)'!AI23*Model!AJ1350/10^3)</f>
        <v>0.07216040847</v>
      </c>
      <c r="AK1567" s="160">
        <f>IF(AK1352+AK1353-AK1351-AK1514+AK1462&gt;0,'Assumptions (Hydro)'!AJ22*(AK1352+AK1353-AK1351-AK1514+AK1462)-'Assumptions (Hydro)'!AJ23*Model!AK1350/10^3,'Assumptions (Hydro)'!AJ23*Model!AK1350/10^3)</f>
        <v>0.0708601361</v>
      </c>
      <c r="AL1567" s="160">
        <f>IF(AL1352+AL1353-AL1351-AL1514+AL1462&gt;0,'Assumptions (Hydro)'!AK22*(AL1352+AL1353-AL1351-AL1514+AL1462)-'Assumptions (Hydro)'!AK23*Model!AL1350/10^3,'Assumptions (Hydro)'!AK23*Model!AL1350/10^3)</f>
        <v>0.0696441987</v>
      </c>
      <c r="AM1567" s="160">
        <f>IF(AM1352+AM1353-AM1351-AM1514+AM1462&gt;0,'Assumptions (Hydro)'!AL22*(AM1352+AM1353-AM1351-AM1514+AM1462)-'Assumptions (Hydro)'!AL23*Model!AM1350/10^3,'Assumptions (Hydro)'!AL23*Model!AM1350/10^3)</f>
        <v>0.06871117011</v>
      </c>
      <c r="AN1567" s="160">
        <f>IF(AN1352+AN1353-AN1351-AN1514+AN1462&gt;0,'Assumptions (Hydro)'!AM22*(AN1352+AN1353-AN1351-AN1514+AN1462)-'Assumptions (Hydro)'!AM23*Model!AN1350/10^3,'Assumptions (Hydro)'!AM23*Model!AN1350/10^3)</f>
        <v>0.0676203953</v>
      </c>
      <c r="AO1567" s="160">
        <f>IF(AO1352+AO1353-AO1351-AO1514+AO1462&gt;0,'Assumptions (Hydro)'!AN22*(AO1352+AO1353-AO1351-AO1514+AO1462)-'Assumptions (Hydro)'!AN23*Model!AO1350/10^3,'Assumptions (Hydro)'!AN23*Model!AO1350/10^3)</f>
        <v>0.06668739825</v>
      </c>
      <c r="AP1567" s="160">
        <f>IF(AP1352+AP1353-AP1351-AP1514+AP1462&gt;0,'Assumptions (Hydro)'!AO22*(AP1352+AP1353-AP1351-AP1514+AP1462)-'Assumptions (Hydro)'!AO23*Model!AP1350/10^3,'Assumptions (Hydro)'!AO23*Model!AP1350/10^3)</f>
        <v>0.06566411896</v>
      </c>
      <c r="AQ1567" s="160">
        <f>IF(AQ1352+AQ1353-AQ1351-AQ1514+AQ1462&gt;0,'Assumptions (Hydro)'!AP22*(AQ1352+AQ1353-AQ1351-AQ1514+AQ1462)-'Assumptions (Hydro)'!AP23*Model!AQ1350/10^3,'Assumptions (Hydro)'!AP23*Model!AQ1350/10^3)</f>
        <v>0.06440444156</v>
      </c>
      <c r="AR1567" s="160">
        <f>IF(AR1352+AR1353-AR1351-AR1514+AR1462&gt;0,'Assumptions (Hydro)'!AQ22*(AR1352+AR1353-AR1351-AR1514+AR1462)-'Assumptions (Hydro)'!AQ23*Model!AR1350/10^3,'Assumptions (Hydro)'!AQ23*Model!AR1350/10^3)</f>
        <v>0.06300014637</v>
      </c>
      <c r="AS1567" s="160">
        <f>IF(AS1352+AS1353-AS1351-AS1514+AS1462&gt;0,'Assumptions (Hydro)'!AR22*(AS1352+AS1353-AS1351-AS1514+AS1462)-'Assumptions (Hydro)'!AR23*Model!AS1350/10^3,'Assumptions (Hydro)'!AR23*Model!AS1350/10^3)</f>
        <v>0.0614797479</v>
      </c>
      <c r="AT1567" s="160">
        <f>IF(AT1352+AT1353-AT1351-AT1514+AT1462&gt;0,'Assumptions (Hydro)'!AS22*(AT1352+AT1353-AT1351-AT1514+AT1462)-'Assumptions (Hydro)'!AS23*Model!AT1350/10^3,'Assumptions (Hydro)'!AS23*Model!AT1350/10^3)</f>
        <v>0.05993514484</v>
      </c>
      <c r="AU1567" s="160">
        <f>IF(AU1352+AU1353-AU1351-AU1514+AU1462&gt;0,'Assumptions (Hydro)'!AT22*(AU1352+AU1353-AU1351-AU1514+AU1462)-'Assumptions (Hydro)'!AT23*Model!AU1350/10^3,'Assumptions (Hydro)'!AT23*Model!AU1350/10^3)</f>
        <v>0.05836836013</v>
      </c>
      <c r="AV1567" s="160">
        <f>IF(AV1352+AV1353-AV1351-AV1514+AV1462&gt;0,'Assumptions (Hydro)'!AU22*(AV1352+AV1353-AV1351-AV1514+AV1462)-'Assumptions (Hydro)'!AU23*Model!AV1350/10^3,'Assumptions (Hydro)'!AU23*Model!AV1350/10^3)</f>
        <v>0.05671549226</v>
      </c>
      <c r="AW1567" s="160">
        <f>IF(AW1352+AW1353-AW1351-AW1514+AW1462&gt;0,'Assumptions (Hydro)'!AV22*(AW1352+AW1353-AW1351-AW1514+AW1462)-'Assumptions (Hydro)'!AV23*Model!AW1350/10^3,'Assumptions (Hydro)'!AV23*Model!AW1350/10^3)</f>
        <v>0.05482942773</v>
      </c>
      <c r="AX1567" s="160">
        <f>IF(AX1352+AX1353-AX1351-AX1514+AX1462&gt;0,'Assumptions (Hydro)'!AW22*(AX1352+AX1353-AX1351-AX1514+AX1462)-'Assumptions (Hydro)'!AW23*Model!AX1350/10^3,'Assumptions (Hydro)'!AW23*Model!AX1350/10^3)</f>
        <v>0.05305588055</v>
      </c>
      <c r="AY1567" s="160">
        <f>IF(AY1352+AY1353-AY1351-AY1514+AY1462&gt;0,'Assumptions (Hydro)'!AX22*(AY1352+AY1353-AY1351-AY1514+AY1462)-'Assumptions (Hydro)'!AX23*Model!AY1350/10^3,'Assumptions (Hydro)'!AX23*Model!AY1350/10^3)</f>
        <v>0.05198224614</v>
      </c>
      <c r="AZ1567" s="160">
        <f>IF(AZ1352+AZ1353-AZ1351-AZ1514+AZ1462&gt;0,'Assumptions (Hydro)'!AY22*(AZ1352+AZ1353-AZ1351-AZ1514+AZ1462)-'Assumptions (Hydro)'!AY23*Model!AZ1350/10^3,'Assumptions (Hydro)'!AY23*Model!AZ1350/10^3)</f>
        <v>0.0501982944</v>
      </c>
      <c r="BA1567" s="160">
        <f>IF(BA1352+BA1353-BA1351-BA1514+BA1462&gt;0,'Assumptions (Hydro)'!AZ22*(BA1352+BA1353-BA1351-BA1514+BA1462)-'Assumptions (Hydro)'!AZ23*Model!BA1350/10^3,'Assumptions (Hydro)'!AZ23*Model!BA1350/10^3)</f>
        <v>0.047938898</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4</v>
      </c>
      <c r="AV1572" s="292">
        <f>'Assumptions (Geo)'!AU39</f>
        <v>0</v>
      </c>
      <c r="AW1572" s="292">
        <f>'Assumptions (Geo)'!AV39</f>
        <v>0</v>
      </c>
      <c r="AX1572" s="292">
        <f>'Assumptions (Geo)'!AW39</f>
        <v>0</v>
      </c>
      <c r="AY1572" s="292">
        <f>'Assumptions (Geo)'!AX39</f>
        <v>0</v>
      </c>
      <c r="AZ1572" s="292">
        <f>'Assumptions (Geo)'!AY39</f>
        <v>15.2</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19.2</v>
      </c>
      <c r="Y1573" s="167">
        <f>X1573-'Assumptions (Geo)'!X39+X1579</f>
        <v>19.2</v>
      </c>
      <c r="Z1573" s="167">
        <f>Y1573-'Assumptions (Geo)'!Y39+Y1579</f>
        <v>19.2</v>
      </c>
      <c r="AA1573" s="167">
        <f>Z1573-'Assumptions (Geo)'!Z39+Z1579</f>
        <v>19.2</v>
      </c>
      <c r="AB1573" s="167">
        <f>AA1573-'Assumptions (Geo)'!AA39+AA1579</f>
        <v>19.2</v>
      </c>
      <c r="AC1573" s="167">
        <f>AB1573-'Assumptions (Geo)'!AB39+AB1579</f>
        <v>19.2</v>
      </c>
      <c r="AD1573" s="167">
        <f>AC1573-'Assumptions (Geo)'!AC39+AC1579</f>
        <v>19.2</v>
      </c>
      <c r="AE1573" s="167">
        <f>AD1573-'Assumptions (Geo)'!AD39+AD1579</f>
        <v>19.2</v>
      </c>
      <c r="AF1573" s="167">
        <f>AE1573-'Assumptions (Geo)'!AE39+AE1579</f>
        <v>19.2</v>
      </c>
      <c r="AG1573" s="167">
        <f>AF1573-'Assumptions (Geo)'!AF39+AF1579</f>
        <v>19.2</v>
      </c>
      <c r="AH1573" s="167">
        <f>AG1573-'Assumptions (Geo)'!AG39+AG1579</f>
        <v>19.2</v>
      </c>
      <c r="AI1573" s="167">
        <f>AH1573-'Assumptions (Geo)'!AH39+AH1579</f>
        <v>19.2</v>
      </c>
      <c r="AJ1573" s="167">
        <f>AI1573-'Assumptions (Geo)'!AI39+AI1579</f>
        <v>19.2</v>
      </c>
      <c r="AK1573" s="167">
        <f>AJ1573-'Assumptions (Geo)'!AJ39+AJ1579</f>
        <v>19.2</v>
      </c>
      <c r="AL1573" s="167">
        <f>AK1573-'Assumptions (Geo)'!AK39+AK1579</f>
        <v>19.2</v>
      </c>
      <c r="AM1573" s="167">
        <f>AL1573-'Assumptions (Geo)'!AL39+AL1579</f>
        <v>19.2</v>
      </c>
      <c r="AN1573" s="167">
        <f>AM1573-'Assumptions (Geo)'!AM39+AM1579</f>
        <v>19.2</v>
      </c>
      <c r="AO1573" s="167">
        <f>AN1573-'Assumptions (Geo)'!AN39+AN1579</f>
        <v>19.2</v>
      </c>
      <c r="AP1573" s="167">
        <f>AO1573-'Assumptions (Geo)'!AO39+AO1579</f>
        <v>19.2</v>
      </c>
      <c r="AQ1573" s="167">
        <f>AP1573-'Assumptions (Geo)'!AP39+AP1579</f>
        <v>19.2</v>
      </c>
      <c r="AR1573" s="167">
        <f>AQ1573-'Assumptions (Geo)'!AQ39+AQ1579</f>
        <v>19.2</v>
      </c>
      <c r="AS1573" s="167">
        <f>AR1573-'Assumptions (Geo)'!AR39+AR1579</f>
        <v>19.2</v>
      </c>
      <c r="AT1573" s="167">
        <f>AS1573-'Assumptions (Geo)'!AS39+AS1579</f>
        <v>19.2</v>
      </c>
      <c r="AU1573" s="167">
        <f>AT1573-'Assumptions (Geo)'!AT39+AT1579</f>
        <v>15.2</v>
      </c>
      <c r="AV1573" s="167">
        <f>AU1573-'Assumptions (Geo)'!AU39+AU1579</f>
        <v>15.2</v>
      </c>
      <c r="AW1573" s="167">
        <f>AV1573-'Assumptions (Geo)'!AV39+AV1579</f>
        <v>15.2</v>
      </c>
      <c r="AX1573" s="167">
        <f>AW1573-'Assumptions (Geo)'!AW39+AW1579</f>
        <v>15.2</v>
      </c>
      <c r="AY1573" s="167">
        <f>AX1573-'Assumptions (Geo)'!AX39+AX1579</f>
        <v>15.2</v>
      </c>
      <c r="AZ1573" s="167">
        <f>AY1573-'Assumptions (Geo)'!AY39+AY1579</f>
        <v>0</v>
      </c>
      <c r="BA1573" s="167">
        <f>AZ1573-'Assumptions (Geo)'!AZ39+AZ1579</f>
        <v>0.64</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4.0</v>
      </c>
      <c r="Q1574" s="171">
        <v>4.0</v>
      </c>
      <c r="R1574" s="171">
        <v>4.0</v>
      </c>
      <c r="S1574" s="171">
        <v>4.0</v>
      </c>
      <c r="T1574" s="171">
        <v>4.0</v>
      </c>
      <c r="U1574" s="171">
        <v>19.2</v>
      </c>
      <c r="V1574" s="153">
        <f t="shared" ref="V1574:W1574" si="58">U1574+V1579</f>
        <v>19.2</v>
      </c>
      <c r="W1574" s="153">
        <f t="shared" si="58"/>
        <v>19.2</v>
      </c>
      <c r="X1574" s="154">
        <f t="shared" ref="X1574:AZ1574" si="59">W1574+($BA$1574-$W$1574)/($BA$2-$W$2)</f>
        <v>18.56</v>
      </c>
      <c r="Y1574" s="154">
        <f t="shared" si="59"/>
        <v>17.92</v>
      </c>
      <c r="Z1574" s="154">
        <f t="shared" si="59"/>
        <v>17.28</v>
      </c>
      <c r="AA1574" s="154">
        <f t="shared" si="59"/>
        <v>16.64</v>
      </c>
      <c r="AB1574" s="154">
        <f t="shared" si="59"/>
        <v>16</v>
      </c>
      <c r="AC1574" s="154">
        <f t="shared" si="59"/>
        <v>15.36</v>
      </c>
      <c r="AD1574" s="154">
        <f t="shared" si="59"/>
        <v>14.72</v>
      </c>
      <c r="AE1574" s="154">
        <f t="shared" si="59"/>
        <v>14.08</v>
      </c>
      <c r="AF1574" s="154">
        <f t="shared" si="59"/>
        <v>13.44</v>
      </c>
      <c r="AG1574" s="154">
        <f t="shared" si="59"/>
        <v>12.8</v>
      </c>
      <c r="AH1574" s="154">
        <f t="shared" si="59"/>
        <v>12.16</v>
      </c>
      <c r="AI1574" s="154">
        <f t="shared" si="59"/>
        <v>11.52</v>
      </c>
      <c r="AJ1574" s="154">
        <f t="shared" si="59"/>
        <v>10.88</v>
      </c>
      <c r="AK1574" s="154">
        <f t="shared" si="59"/>
        <v>10.24</v>
      </c>
      <c r="AL1574" s="154">
        <f t="shared" si="59"/>
        <v>9.6</v>
      </c>
      <c r="AM1574" s="154">
        <f t="shared" si="59"/>
        <v>8.96</v>
      </c>
      <c r="AN1574" s="154">
        <f t="shared" si="59"/>
        <v>8.32</v>
      </c>
      <c r="AO1574" s="154">
        <f t="shared" si="59"/>
        <v>7.68</v>
      </c>
      <c r="AP1574" s="154">
        <f t="shared" si="59"/>
        <v>7.04</v>
      </c>
      <c r="AQ1574" s="154">
        <f t="shared" si="59"/>
        <v>6.4</v>
      </c>
      <c r="AR1574" s="154">
        <f t="shared" si="59"/>
        <v>5.76</v>
      </c>
      <c r="AS1574" s="154">
        <f t="shared" si="59"/>
        <v>5.12</v>
      </c>
      <c r="AT1574" s="154">
        <f t="shared" si="59"/>
        <v>4.48</v>
      </c>
      <c r="AU1574" s="154">
        <f t="shared" si="59"/>
        <v>3.84</v>
      </c>
      <c r="AV1574" s="154">
        <f t="shared" si="59"/>
        <v>3.2</v>
      </c>
      <c r="AW1574" s="154">
        <f t="shared" si="59"/>
        <v>2.56</v>
      </c>
      <c r="AX1574" s="154">
        <f t="shared" si="59"/>
        <v>1.92</v>
      </c>
      <c r="AY1574" s="154">
        <f t="shared" si="59"/>
        <v>1.28</v>
      </c>
      <c r="AZ1574" s="154">
        <f t="shared" si="59"/>
        <v>0.64</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6.9E-5</v>
      </c>
      <c r="Q1575" s="171">
        <v>0.008736</v>
      </c>
      <c r="R1575" s="171">
        <v>0.009675</v>
      </c>
      <c r="S1575" s="171">
        <v>0.014218</v>
      </c>
      <c r="T1575" s="171">
        <v>0.012963</v>
      </c>
      <c r="U1575" s="171">
        <v>0.013138</v>
      </c>
      <c r="V1575" s="213">
        <f t="shared" ref="V1575:W1575" si="60">U1575</f>
        <v>0.013138</v>
      </c>
      <c r="W1575" s="213">
        <f t="shared" si="60"/>
        <v>0.013138</v>
      </c>
      <c r="X1575" s="154">
        <f t="shared" ref="X1575:AZ1575" si="61">W1575+($BA$1575-$W$1575)/($BA$2-$W$2)</f>
        <v>0.01270006667</v>
      </c>
      <c r="Y1575" s="154">
        <f t="shared" si="61"/>
        <v>0.01226213333</v>
      </c>
      <c r="Z1575" s="154">
        <f t="shared" si="61"/>
        <v>0.0118242</v>
      </c>
      <c r="AA1575" s="154">
        <f t="shared" si="61"/>
        <v>0.01138626667</v>
      </c>
      <c r="AB1575" s="154">
        <f t="shared" si="61"/>
        <v>0.01094833333</v>
      </c>
      <c r="AC1575" s="154">
        <f t="shared" si="61"/>
        <v>0.0105104</v>
      </c>
      <c r="AD1575" s="154">
        <f t="shared" si="61"/>
        <v>0.01007246667</v>
      </c>
      <c r="AE1575" s="154">
        <f t="shared" si="61"/>
        <v>0.009634533333</v>
      </c>
      <c r="AF1575" s="154">
        <f t="shared" si="61"/>
        <v>0.0091966</v>
      </c>
      <c r="AG1575" s="154">
        <f t="shared" si="61"/>
        <v>0.008758666667</v>
      </c>
      <c r="AH1575" s="154">
        <f t="shared" si="61"/>
        <v>0.008320733333</v>
      </c>
      <c r="AI1575" s="154">
        <f t="shared" si="61"/>
        <v>0.0078828</v>
      </c>
      <c r="AJ1575" s="154">
        <f t="shared" si="61"/>
        <v>0.007444866667</v>
      </c>
      <c r="AK1575" s="154">
        <f t="shared" si="61"/>
        <v>0.007006933333</v>
      </c>
      <c r="AL1575" s="154">
        <f t="shared" si="61"/>
        <v>0.006569</v>
      </c>
      <c r="AM1575" s="154">
        <f t="shared" si="61"/>
        <v>0.006131066667</v>
      </c>
      <c r="AN1575" s="154">
        <f t="shared" si="61"/>
        <v>0.005693133333</v>
      </c>
      <c r="AO1575" s="154">
        <f t="shared" si="61"/>
        <v>0.0052552</v>
      </c>
      <c r="AP1575" s="154">
        <f t="shared" si="61"/>
        <v>0.004817266667</v>
      </c>
      <c r="AQ1575" s="154">
        <f t="shared" si="61"/>
        <v>0.004379333333</v>
      </c>
      <c r="AR1575" s="154">
        <f t="shared" si="61"/>
        <v>0.0039414</v>
      </c>
      <c r="AS1575" s="154">
        <f t="shared" si="61"/>
        <v>0.003503466667</v>
      </c>
      <c r="AT1575" s="154">
        <f t="shared" si="61"/>
        <v>0.003065533333</v>
      </c>
      <c r="AU1575" s="154">
        <f t="shared" si="61"/>
        <v>0.0026276</v>
      </c>
      <c r="AV1575" s="154">
        <f t="shared" si="61"/>
        <v>0.002189666667</v>
      </c>
      <c r="AW1575" s="154">
        <f t="shared" si="61"/>
        <v>0.001751733333</v>
      </c>
      <c r="AX1575" s="154">
        <f t="shared" si="61"/>
        <v>0.0013138</v>
      </c>
      <c r="AY1575" s="154">
        <f t="shared" si="61"/>
        <v>0.0008758666667</v>
      </c>
      <c r="AZ1575" s="154">
        <f t="shared" si="61"/>
        <v>0.0004379333333</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0.0004435745606</v>
      </c>
      <c r="Q1576" s="219">
        <f>'Assumptions (Geo)'!P18*Model!Q1574/10^9+'Assumptions (Geo)'!P20*Model!Q1575/10^3</f>
        <v>0.0004517822973</v>
      </c>
      <c r="R1576" s="219">
        <f>'Assumptions (Geo)'!Q18*Model!R1574/10^9+'Assumptions (Geo)'!Q20*Model!R1575/10^3</f>
        <v>0.0004564868941</v>
      </c>
      <c r="S1576" s="219">
        <f>'Assumptions (Geo)'!R18*Model!S1574/10^9+'Assumptions (Geo)'!R20*Model!S1575/10^3</f>
        <v>0.0004612128026</v>
      </c>
      <c r="T1576" s="219">
        <f>'Assumptions (Geo)'!S18*Model!T1574/10^9+'Assumptions (Geo)'!S20*Model!T1575/10^3</f>
        <v>0.0004699002988</v>
      </c>
      <c r="U1576" s="219">
        <f>'Assumptions (Geo)'!T18*Model!U1574/10^9+'Assumptions (Geo)'!T20*Model!U1575/10^3</f>
        <v>0.002310464822</v>
      </c>
      <c r="V1576" s="219">
        <f>'Assumptions (Geo)'!U18*Model!V1574/10^9+'Assumptions (Geo)'!U20*Model!V1575/10^3</f>
        <v>0.002355539622</v>
      </c>
      <c r="W1576" s="219">
        <f>'Assumptions (Geo)'!V18*Model!W1574/10^9+'Assumptions (Geo)'!V20*Model!W1575/10^3</f>
        <v>0.002401493785</v>
      </c>
      <c r="X1576" s="219">
        <f>'Assumptions (Geo)'!W18*Model!X1574/10^9+'Assumptions (Geo)'!W20*Model!X1575/10^3</f>
        <v>0.002366732984</v>
      </c>
      <c r="Y1576" s="219">
        <f>'Assumptions (Geo)'!X18*Model!Y1574/10^9+'Assumptions (Geo)'!X20*Model!Y1575/10^3</f>
        <v>0.00232970188</v>
      </c>
      <c r="Z1576" s="219">
        <f>'Assumptions (Geo)'!Y18*Model!Z1574/10^9+'Assumptions (Geo)'!Y20*Model!Z1575/10^3</f>
        <v>0.002290325119</v>
      </c>
      <c r="AA1576" s="219">
        <f>'Assumptions (Geo)'!Z18*Model!AA1574/10^9+'Assumptions (Geo)'!Z20*Model!AA1575/10^3</f>
        <v>0.002248525272</v>
      </c>
      <c r="AB1576" s="219">
        <f>'Assumptions (Geo)'!AA18*Model!AB1574/10^9+'Assumptions (Geo)'!AA20*Model!AB1575/10^3</f>
        <v>0.002204222784</v>
      </c>
      <c r="AC1576" s="219">
        <f>'Assumptions (Geo)'!AB18*Model!AC1574/10^9+'Assumptions (Geo)'!AB20*Model!AC1575/10^3</f>
        <v>0.002157335914</v>
      </c>
      <c r="AD1576" s="219">
        <f>'Assumptions (Geo)'!AC18*Model!AD1574/10^9+'Assumptions (Geo)'!AC20*Model!AD1575/10^3</f>
        <v>0.002107780687</v>
      </c>
      <c r="AE1576" s="219">
        <f>'Assumptions (Geo)'!AD18*Model!AE1574/10^9+'Assumptions (Geo)'!AD20*Model!AE1575/10^3</f>
        <v>0.002055470835</v>
      </c>
      <c r="AF1576" s="219">
        <f>'Assumptions (Geo)'!AE18*Model!AF1574/10^9+'Assumptions (Geo)'!AE20*Model!AF1575/10^3</f>
        <v>0.002000317738</v>
      </c>
      <c r="AG1576" s="219">
        <f>'Assumptions (Geo)'!AF18*Model!AG1574/10^9+'Assumptions (Geo)'!AF20*Model!AG1575/10^3</f>
        <v>0.001942230368</v>
      </c>
      <c r="AH1576" s="219">
        <f>'Assumptions (Geo)'!AG18*Model!AH1574/10^9+'Assumptions (Geo)'!AG20*Model!AH1575/10^3</f>
        <v>0.001881115226</v>
      </c>
      <c r="AI1576" s="219">
        <f>'Assumptions (Geo)'!AH18*Model!AI1574/10^9+'Assumptions (Geo)'!AH20*Model!AI1575/10^3</f>
        <v>0.001816876284</v>
      </c>
      <c r="AJ1576" s="219">
        <f>'Assumptions (Geo)'!AI18*Model!AJ1574/10^9+'Assumptions (Geo)'!AI20*Model!AJ1575/10^3</f>
        <v>0.001749414918</v>
      </c>
      <c r="AK1576" s="219">
        <f>'Assumptions (Geo)'!AJ18*Model!AK1574/10^9+'Assumptions (Geo)'!AJ20*Model!AK1575/10^3</f>
        <v>0.001678629844</v>
      </c>
      <c r="AL1576" s="219">
        <f>'Assumptions (Geo)'!AK18*Model!AL1574/10^9+'Assumptions (Geo)'!AK20*Model!AL1575/10^3</f>
        <v>0.001604417054</v>
      </c>
      <c r="AM1576" s="219">
        <f>'Assumptions (Geo)'!AL18*Model!AM1574/10^9+'Assumptions (Geo)'!AL20*Model!AM1575/10^3</f>
        <v>0.001526669747</v>
      </c>
      <c r="AN1576" s="219">
        <f>'Assumptions (Geo)'!AM18*Model!AN1574/10^9+'Assumptions (Geo)'!AM20*Model!AN1575/10^3</f>
        <v>0.001445278258</v>
      </c>
      <c r="AO1576" s="219">
        <f>'Assumptions (Geo)'!AN18*Model!AO1574/10^9+'Assumptions (Geo)'!AN20*Model!AO1575/10^3</f>
        <v>0.001360129989</v>
      </c>
      <c r="AP1576" s="219">
        <f>'Assumptions (Geo)'!AO18*Model!AP1574/10^9+'Assumptions (Geo)'!AO20*Model!AP1575/10^3</f>
        <v>0.001271109336</v>
      </c>
      <c r="AQ1576" s="219">
        <f>'Assumptions (Geo)'!AP18*Model!AQ1574/10^9+'Assumptions (Geo)'!AP20*Model!AQ1575/10^3</f>
        <v>0.001178097615</v>
      </c>
      <c r="AR1576" s="219">
        <f>'Assumptions (Geo)'!AQ18*Model!AR1574/10^9+'Assumptions (Geo)'!AQ20*Model!AR1575/10^3</f>
        <v>0.001080972982</v>
      </c>
      <c r="AS1576" s="219">
        <f>'Assumptions (Geo)'!AR18*Model!AS1574/10^9+'Assumptions (Geo)'!AR20*Model!AS1575/10^3</f>
        <v>0.0009796103617</v>
      </c>
      <c r="AT1576" s="219">
        <f>'Assumptions (Geo)'!AS18*Model!AT1574/10^9+'Assumptions (Geo)'!AS20*Model!AT1575/10^3</f>
        <v>0.0008738813611</v>
      </c>
      <c r="AU1576" s="219">
        <f>'Assumptions (Geo)'!AT18*Model!AU1574/10^9+'Assumptions (Geo)'!AT20*Model!AU1575/10^3</f>
        <v>0.0007636541918</v>
      </c>
      <c r="AV1576" s="219">
        <f>'Assumptions (Geo)'!AU18*Model!AV1574/10^9+'Assumptions (Geo)'!AU20*Model!AV1575/10^3</f>
        <v>0.0006487935851</v>
      </c>
      <c r="AW1576" s="219">
        <f>'Assumptions (Geo)'!AV18*Model!AW1574/10^9+'Assumptions (Geo)'!AV20*Model!AW1575/10^3</f>
        <v>0.0005291607062</v>
      </c>
      <c r="AX1576" s="219">
        <f>'Assumptions (Geo)'!AW18*Model!AX1574/10^9+'Assumptions (Geo)'!AW20*Model!AX1575/10^3</f>
        <v>0.0004046130668</v>
      </c>
      <c r="AY1576" s="219">
        <f>'Assumptions (Geo)'!AX18*Model!AY1574/10^9+'Assumptions (Geo)'!AX20*Model!AY1575/10^3</f>
        <v>0.0002750044353</v>
      </c>
      <c r="AZ1576" s="219">
        <f>'Assumptions (Geo)'!AY18*Model!AZ1574/10^9+'Assumptions (Geo)'!AY20*Model!AZ1575/10^3</f>
        <v>0.0001401847449</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0.0000046722867</v>
      </c>
      <c r="Q1577" s="221">
        <f>Q1575*'Assumptions (Geo)'!P33/10^3</f>
        <v>0.0006347865888</v>
      </c>
      <c r="R1577" s="221">
        <f>R1575*'Assumptions (Geo)'!Q33/10^3</f>
        <v>0.000579209355</v>
      </c>
      <c r="S1577" s="221">
        <f>S1575*'Assumptions (Geo)'!R33/10^3</f>
        <v>0.00091094726</v>
      </c>
      <c r="T1577" s="221">
        <f>T1575*'Assumptions (Geo)'!S33/10^3</f>
        <v>0.00081070602</v>
      </c>
      <c r="U1577" s="221">
        <f>U1575*'Assumptions (Geo)'!T33/10^3</f>
        <v>0.0008434596</v>
      </c>
      <c r="V1577" s="221">
        <f>V1575*'Assumptions (Geo)'!U33/10^3</f>
        <v>0.00085515242</v>
      </c>
      <c r="W1577" s="221">
        <f>W1575*'Assumptions (Geo)'!V33/10^3</f>
        <v>0.0008919819126</v>
      </c>
      <c r="X1577" s="221">
        <f>X1575*'Assumptions (Geo)'!W33/10^3</f>
        <v>0.0008687890815</v>
      </c>
      <c r="Y1577" s="221">
        <f>Y1575*'Assumptions (Geo)'!X33/10^3</f>
        <v>0.0008465757234</v>
      </c>
      <c r="Z1577" s="221">
        <f>Z1575*'Assumptions (Geo)'!Y33/10^3</f>
        <v>0.0008296559895</v>
      </c>
      <c r="AA1577" s="221">
        <f>AA1575*'Assumptions (Geo)'!Z33/10^3</f>
        <v>0.000814112829</v>
      </c>
      <c r="AB1577" s="221">
        <f>AB1575*'Assumptions (Geo)'!AA33/10^3</f>
        <v>0.0008048841329</v>
      </c>
      <c r="AC1577" s="221">
        <f>AC1575*'Assumptions (Geo)'!AB33/10^3</f>
        <v>0.0007851649276</v>
      </c>
      <c r="AD1577" s="221">
        <f>AD1575*'Assumptions (Geo)'!AC33/10^3</f>
        <v>0.0007672360027</v>
      </c>
      <c r="AE1577" s="221">
        <f>AE1575*'Assumptions (Geo)'!AD33/10^3</f>
        <v>0.0007467676687</v>
      </c>
      <c r="AF1577" s="221">
        <f>AF1575*'Assumptions (Geo)'!AE33/10^3</f>
        <v>0.0007259522901</v>
      </c>
      <c r="AG1577" s="221">
        <f>AG1575*'Assumptions (Geo)'!AF33/10^3</f>
        <v>0.0007041509046</v>
      </c>
      <c r="AH1577" s="221">
        <f>AH1575*'Assumptions (Geo)'!AG33/10^3</f>
        <v>0.0006822936432</v>
      </c>
      <c r="AI1577" s="221">
        <f>AI1575*'Assumptions (Geo)'!AH33/10^3</f>
        <v>0.0006565438288</v>
      </c>
      <c r="AJ1577" s="221">
        <f>AJ1575*'Assumptions (Geo)'!AI33/10^3</f>
        <v>0.0006294797065</v>
      </c>
      <c r="AK1577" s="221">
        <f>AK1575*'Assumptions (Geo)'!AJ33/10^3</f>
        <v>0.0006014930951</v>
      </c>
      <c r="AL1577" s="221">
        <f>AL1575*'Assumptions (Geo)'!AK33/10^3</f>
        <v>0.0005733587425</v>
      </c>
      <c r="AM1577" s="221">
        <f>AM1575*'Assumptions (Geo)'!AL33/10^3</f>
        <v>0.0005462262938</v>
      </c>
      <c r="AN1577" s="221">
        <f>AN1575*'Assumptions (Geo)'!AM33/10^3</f>
        <v>0.0005171933239</v>
      </c>
      <c r="AO1577" s="221">
        <f>AO1575*'Assumptions (Geo)'!AN33/10^3</f>
        <v>0.0004881285688</v>
      </c>
      <c r="AP1577" s="221">
        <f>AP1575*'Assumptions (Geo)'!AO33/10^3</f>
        <v>0.0004574494732</v>
      </c>
      <c r="AQ1577" s="221">
        <f>AQ1575*'Assumptions (Geo)'!AP33/10^3</f>
        <v>0.0004243488603</v>
      </c>
      <c r="AR1577" s="221">
        <f>AR1575*'Assumptions (Geo)'!AQ33/10^3</f>
        <v>0.0003893824149</v>
      </c>
      <c r="AS1577" s="221">
        <f>AS1575*'Assumptions (Geo)'!AR33/10^3</f>
        <v>0.0003527112264</v>
      </c>
      <c r="AT1577" s="221">
        <f>AT1575*'Assumptions (Geo)'!AS33/10^3</f>
        <v>0.0003147377249</v>
      </c>
      <c r="AU1577" s="221">
        <f>AU1575*'Assumptions (Geo)'!AT33/10^3</f>
        <v>0.0002753675927</v>
      </c>
      <c r="AV1577" s="221">
        <f>AV1575*'Assumptions (Geo)'!AU33/10^3</f>
        <v>0.0002342530143</v>
      </c>
      <c r="AW1577" s="221">
        <f>AW1575*'Assumptions (Geo)'!AV33/10^3</f>
        <v>0.0001909028126</v>
      </c>
      <c r="AX1577" s="221">
        <f>AX1575*'Assumptions (Geo)'!AW33/10^3</f>
        <v>0.0001463239758</v>
      </c>
      <c r="AY1577" s="221">
        <f>AY1575*'Assumptions (Geo)'!AX33/10^3</f>
        <v>0.0001010656503</v>
      </c>
      <c r="AZ1577" s="221">
        <f>AZ1575*'Assumptions (Geo)'!AY33/10^3</f>
        <v>0.00005187889647</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4.0</v>
      </c>
      <c r="Q1579" s="296">
        <v>0.0</v>
      </c>
      <c r="R1579" s="296">
        <v>0.0</v>
      </c>
      <c r="S1579" s="296">
        <v>0.0</v>
      </c>
      <c r="T1579" s="296">
        <v>0.0</v>
      </c>
      <c r="U1579" s="296">
        <v>15.2</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0.64</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0.005029315072</v>
      </c>
      <c r="N1581" s="177">
        <f t="shared" si="63"/>
        <v>0.005134373169</v>
      </c>
      <c r="O1581" s="177">
        <f t="shared" si="63"/>
        <v>0.00523284228</v>
      </c>
      <c r="P1581" s="177">
        <f t="shared" si="63"/>
        <v>0</v>
      </c>
      <c r="Q1581" s="177">
        <f t="shared" si="63"/>
        <v>0</v>
      </c>
      <c r="R1581" s="177">
        <f t="shared" si="63"/>
        <v>0.02082276411</v>
      </c>
      <c r="S1581" s="177">
        <f t="shared" si="63"/>
        <v>0.02103833761</v>
      </c>
      <c r="T1581" s="177">
        <f t="shared" si="63"/>
        <v>0.02143461993</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0.001588013044</v>
      </c>
      <c r="AX1581" s="177">
        <f t="shared" si="63"/>
        <v>0.00161899355</v>
      </c>
      <c r="AY1581" s="177">
        <f t="shared" si="63"/>
        <v>0.001650578455</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0.005029315072</v>
      </c>
      <c r="N1595" s="177">
        <f>IF($P$1579&gt;0,'Assumptions (Geo)'!$V$14*Model!$P$1579*'Assumptions (Geo)'!M$2/10^9,0)</f>
        <v>0.005134373169</v>
      </c>
      <c r="O1595" s="177">
        <f>IF($P$1579&gt;0,'Assumptions (Geo)'!$V$14*Model!$P$1579*'Assumptions (Geo)'!N$2/10^9,0)</f>
        <v>0.00523284228</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0.02082276411</v>
      </c>
      <c r="S1600" s="177">
        <f>IF($U$1579&gt;0,'Assumptions (Geo)'!$V$14*Model!$U$1579*'Assumptions (Geo)'!R$2/10^9,0)</f>
        <v>0.02103833761</v>
      </c>
      <c r="T1600" s="177">
        <f>IF($U$1579&gt;0,'Assumptions (Geo)'!$V$14*Model!$U$1579*'Assumptions (Geo)'!S$2/10^9,0)</f>
        <v>0.02143461993</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0.001588013044</v>
      </c>
      <c r="AX1631" s="177">
        <f>IF($AZ$1579&gt;0,'Assumptions (Geo)'!$V$14*Model!$AZ$1579*'Assumptions (Geo)'!AW$2/10^9,0)</f>
        <v>0.00161899355</v>
      </c>
      <c r="AY1631" s="177">
        <f>IF($AZ$1579&gt;0,'Assumptions (Geo)'!$V$14*Model!$AZ$1579*'Assumptions (Geo)'!AX$2/10^9,0)</f>
        <v>0.001650578455</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0.003017589043</v>
      </c>
      <c r="N1633" s="279">
        <f>'Assumptions (Geo)'!$V$5*Model!N1581</f>
        <v>0.003080623902</v>
      </c>
      <c r="O1633" s="279">
        <f>'Assumptions (Geo)'!$V$5*Model!O1581</f>
        <v>0.003139705368</v>
      </c>
      <c r="P1633" s="279">
        <f>'Assumptions (Geo)'!$V$5*Model!P1581</f>
        <v>0</v>
      </c>
      <c r="Q1633" s="279">
        <f>'Assumptions (Geo)'!$V$5*Model!Q1581</f>
        <v>0</v>
      </c>
      <c r="R1633" s="279">
        <f>'Assumptions (Geo)'!$V$5*Model!R1581</f>
        <v>0.01249365847</v>
      </c>
      <c r="S1633" s="279">
        <f>'Assumptions (Geo)'!$V$5*Model!S1581</f>
        <v>0.01262300257</v>
      </c>
      <c r="T1633" s="279">
        <f>'Assumptions (Geo)'!$V$5*Model!T1581</f>
        <v>0.01286077196</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0.0009528078264</v>
      </c>
      <c r="AX1633" s="279">
        <f>'Assumptions (Geo)'!$V$5*Model!AX1581</f>
        <v>0.0009713961302</v>
      </c>
      <c r="AY1633" s="279">
        <f>'Assumptions (Geo)'!$V$5*Model!AY1581</f>
        <v>0.0009903470728</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0.002011726029</v>
      </c>
      <c r="N1634" s="176">
        <f>'Assumptions (Geo)'!$V$6*Model!N1581</f>
        <v>0.002053749268</v>
      </c>
      <c r="O1634" s="176">
        <f>'Assumptions (Geo)'!$V$6*Model!O1581</f>
        <v>0.002093136912</v>
      </c>
      <c r="P1634" s="176">
        <f>'Assumptions (Geo)'!$V$6*Model!P1581</f>
        <v>0</v>
      </c>
      <c r="Q1634" s="176">
        <f>'Assumptions (Geo)'!$V$6*Model!Q1581</f>
        <v>0</v>
      </c>
      <c r="R1634" s="176">
        <f>'Assumptions (Geo)'!$V$6*Model!R1581</f>
        <v>0.008329105645</v>
      </c>
      <c r="S1634" s="176">
        <f>'Assumptions (Geo)'!$V$6*Model!S1581</f>
        <v>0.008415335045</v>
      </c>
      <c r="T1634" s="176">
        <f>'Assumptions (Geo)'!$V$6*Model!T1581</f>
        <v>0.008573847971</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0.0006352052176</v>
      </c>
      <c r="AX1634" s="176">
        <f>'Assumptions (Geo)'!$V$6*Model!AX1581</f>
        <v>0.0006475974201</v>
      </c>
      <c r="AY1634" s="176">
        <f>'Assumptions (Geo)'!$V$6*Model!AY1581</f>
        <v>0.0006602313818</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-0.0004362249823</v>
      </c>
      <c r="Q1635" s="177">
        <f t="array" ref="Q1635">SUM(IF(ISERROR(Q1636:Q1686),"",Q1636:Q1686))</f>
        <v>-0.000456945669</v>
      </c>
      <c r="R1635" s="177">
        <f t="array" ref="R1635">SUM(IF(ISERROR(R1636:R1686),"",R1636:R1686))</f>
        <v>-0.0004786505882</v>
      </c>
      <c r="S1635" s="177">
        <f t="array" ref="S1635">SUM(IF(ISERROR(S1636:S1686),"",S1636:S1686))</f>
        <v>-0.0005013864912</v>
      </c>
      <c r="T1635" s="177">
        <f t="array" ref="T1635">SUM(IF(ISERROR(T1636:T1686),"",T1636:T1686))</f>
        <v>-0.0005252023495</v>
      </c>
      <c r="U1635" s="177">
        <f t="array" ref="U1635">SUM(IF(ISERROR(U1636:U1686),"",U1636:U1686))</f>
        <v>-0.002343486929</v>
      </c>
      <c r="V1635" s="177">
        <f t="array" ref="V1635">SUM(IF(ISERROR(V1636:V1686),"",V1636:V1686))</f>
        <v>-0.002454802558</v>
      </c>
      <c r="W1635" s="177">
        <f t="array" ref="W1635">SUM(IF(ISERROR(W1636:W1686),"",W1636:W1686))</f>
        <v>-0.00257140568</v>
      </c>
      <c r="X1635" s="177">
        <f t="array" ref="X1635">SUM(IF(ISERROR(X1636:X1686),"",X1636:X1686))</f>
        <v>-0.002693547449</v>
      </c>
      <c r="Y1635" s="177">
        <f t="array" ref="Y1635">SUM(IF(ISERROR(Y1636:Y1686),"",Y1636:Y1686))</f>
        <v>-0.002821490953</v>
      </c>
      <c r="Z1635" s="177">
        <f t="array" ref="Z1635">SUM(IF(ISERROR(Z1636:Z1686),"",Z1636:Z1686))</f>
        <v>-0.002955511773</v>
      </c>
      <c r="AA1635" s="177">
        <f t="array" ref="AA1635">SUM(IF(ISERROR(AA1636:AA1686),"",AA1636:AA1686))</f>
        <v>-0.003095898583</v>
      </c>
      <c r="AB1635" s="177">
        <f t="array" ref="AB1635">SUM(IF(ISERROR(AB1636:AB1686),"",AB1636:AB1686))</f>
        <v>-0.003242953765</v>
      </c>
      <c r="AC1635" s="177">
        <f t="array" ref="AC1635">SUM(IF(ISERROR(AC1636:AC1686),"",AC1636:AC1686))</f>
        <v>-0.003396994069</v>
      </c>
      <c r="AD1635" s="177">
        <f t="array" ref="AD1635">SUM(IF(ISERROR(AD1636:AD1686),"",AD1636:AD1686))</f>
        <v>-0.003558351288</v>
      </c>
      <c r="AE1635" s="177">
        <f t="array" ref="AE1635">SUM(IF(ISERROR(AE1636:AE1686),"",AE1636:AE1686))</f>
        <v>-0.002852346872</v>
      </c>
      <c r="AF1635" s="177">
        <f t="array" ref="AF1635">SUM(IF(ISERROR(AF1636:AF1686),"",AF1636:AF1686))</f>
        <v>-0.002987833348</v>
      </c>
      <c r="AG1635" s="177">
        <f t="array" ref="AG1635">SUM(IF(ISERROR(AG1636:AG1686),"",AG1636:AG1686))</f>
        <v>-0.003129755432</v>
      </c>
      <c r="AH1635" s="177">
        <f t="array" ref="AH1635">SUM(IF(ISERROR(AH1636:AH1686),"",AH1636:AH1686))</f>
        <v>-0.003278418815</v>
      </c>
      <c r="AI1635" s="177">
        <f t="array" ref="AI1635">SUM(IF(ISERROR(AI1636:AI1686),"",AI1636:AI1686))</f>
        <v>-0.003434143709</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-0.0001376284059</v>
      </c>
      <c r="BA1635" s="177">
        <f t="array" ref="BA1635">SUM(IF(ISERROR(BA1636:BA1686),"",BA1636:BA1686))</f>
        <v>-0.0001441657552</v>
      </c>
      <c r="BB1635" s="177">
        <f t="array" ref="BB1635">SUM(IF(ISERROR(BB1636:BB1686),"",BB1636:BB1686))</f>
        <v>-0.0001510136286</v>
      </c>
      <c r="BC1635" s="177">
        <f t="array" ref="BC1635">SUM(IF(ISERROR(BC1636:BC1686),"",BC1636:BC1686))</f>
        <v>-0.0001581867759</v>
      </c>
      <c r="BD1635" s="177">
        <f t="array" ref="BD1635">SUM(IF(ISERROR(BD1636:BD1686),"",BD1636:BD1686))</f>
        <v>-0.0001657006478</v>
      </c>
      <c r="BE1635" s="177">
        <f t="array" ref="BE1635">SUM(IF(ISERROR(BE1636:BE1686),"",BE1636:BE1686))</f>
        <v>-0.0001735714285</v>
      </c>
      <c r="BF1635" s="177">
        <f t="array" ref="BF1635">SUM(IF(ISERROR(BF1636:BF1686),"",BF1636:BF1686))</f>
        <v>-0.0001818160714</v>
      </c>
      <c r="BG1635" s="177">
        <f t="array" ref="BG1635">SUM(IF(ISERROR(BG1636:BG1686),"",BG1636:BG1686))</f>
        <v>-0.0001904523348</v>
      </c>
      <c r="BH1635" s="177">
        <f t="array" ref="BH1635">SUM(IF(ISERROR(BH1636:BH1686),"",BH1636:BH1686))</f>
        <v>-0.0001994988207</v>
      </c>
      <c r="BI1635" s="177">
        <f t="array" ref="BI1635">SUM(IF(ISERROR(BI1636:BI1686),"",BI1636:BI1686))</f>
        <v>-0.0002089750147</v>
      </c>
      <c r="BJ1635" s="177">
        <f t="array" ref="BJ1635">SUM(IF(ISERROR(BJ1636:BJ1686),"",BJ1636:BJ1686))</f>
        <v>-0.0002189013279</v>
      </c>
      <c r="BK1635" s="177">
        <f t="array" ref="BK1635">SUM(IF(ISERROR(BK1636:BK1686),"",BK1636:BK1686))</f>
        <v>-0.0002292991409</v>
      </c>
      <c r="BL1635" s="177">
        <f t="array" ref="BL1635">SUM(IF(ISERROR(BL1636:BL1686),"",BL1636:BL1686))</f>
        <v>-0.0002401908501</v>
      </c>
      <c r="BM1635" s="177">
        <f t="array" ref="BM1635">SUM(IF(ISERROR(BM1636:BM1686),"",BM1636:BM1686))</f>
        <v>-0.0002515999155</v>
      </c>
      <c r="BN1635" s="177">
        <f t="array" ref="BN1635">SUM(IF(ISERROR(BN1636:BN1686),"",BN1636:BN1686))</f>
        <v>-0.0002635509115</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-0.0004362249823</v>
      </c>
      <c r="Q1649" s="177">
        <f>IF($P$1579&gt;0,PPMT('Assumptions (Geo)'!$V$7,Model!X$1,'Assumptions (Geo)'!$V$10,'Assumptions (Geo)'!$V$5*Model!$P$1579*AVERAGE('Assumptions (Geo)'!$L$2:$N$2)/10^9),0)</f>
        <v>-0.000456945669</v>
      </c>
      <c r="R1649" s="177">
        <f>IF($P$1579&gt;0,PPMT('Assumptions (Geo)'!$V$7,Model!Y$1,'Assumptions (Geo)'!$V$10,'Assumptions (Geo)'!$V$5*Model!$P$1579*AVERAGE('Assumptions (Geo)'!$L$2:$N$2)/10^9),0)</f>
        <v>-0.0004786505882</v>
      </c>
      <c r="S1649" s="177">
        <f>IF($P$1579&gt;0,PPMT('Assumptions (Geo)'!$V$7,Model!Z$1,'Assumptions (Geo)'!$V$10,'Assumptions (Geo)'!$V$5*Model!$P$1579*AVERAGE('Assumptions (Geo)'!$L$2:$N$2)/10^9),0)</f>
        <v>-0.0005013864912</v>
      </c>
      <c r="T1649" s="177">
        <f>IF($P$1579&gt;0,PPMT('Assumptions (Geo)'!$V$7,Model!AA$1,'Assumptions (Geo)'!$V$10,'Assumptions (Geo)'!$V$5*Model!$P$1579*AVERAGE('Assumptions (Geo)'!$L$2:$N$2)/10^9),0)</f>
        <v>-0.0005252023495</v>
      </c>
      <c r="U1649" s="177">
        <f>IF($P$1579&gt;0,PPMT('Assumptions (Geo)'!$V$7,Model!AB$1,'Assumptions (Geo)'!$V$10,'Assumptions (Geo)'!$V$5*Model!$P$1579*AVERAGE('Assumptions (Geo)'!$L$2:$N$2)/10^9),0)</f>
        <v>-0.0005501494611</v>
      </c>
      <c r="V1649" s="177">
        <f>IF($P$1579&gt;0,PPMT('Assumptions (Geo)'!$V$7,Model!AC$1,'Assumptions (Geo)'!$V$10,'Assumptions (Geo)'!$V$5*Model!$P$1579*AVERAGE('Assumptions (Geo)'!$L$2:$N$2)/10^9),0)</f>
        <v>-0.0005762815605</v>
      </c>
      <c r="W1649" s="177">
        <f>IF($P$1579&gt;0,PPMT('Assumptions (Geo)'!$V$7,Model!AD$1,'Assumptions (Geo)'!$V$10,'Assumptions (Geo)'!$V$5*Model!$P$1579*AVERAGE('Assumptions (Geo)'!$L$2:$N$2)/10^9),0)</f>
        <v>-0.0006036549346</v>
      </c>
      <c r="X1649" s="177">
        <f>IF($P$1579&gt;0,PPMT('Assumptions (Geo)'!$V$7,Model!AE$1,'Assumptions (Geo)'!$V$10,'Assumptions (Geo)'!$V$5*Model!$P$1579*AVERAGE('Assumptions (Geo)'!$L$2:$N$2)/10^9),0)</f>
        <v>-0.000632328544</v>
      </c>
      <c r="Y1649" s="177">
        <f>IF($P$1579&gt;0,PPMT('Assumptions (Geo)'!$V$7,Model!AF$1,'Assumptions (Geo)'!$V$10,'Assumptions (Geo)'!$V$5*Model!$P$1579*AVERAGE('Assumptions (Geo)'!$L$2:$N$2)/10^9),0)</f>
        <v>-0.0006623641499</v>
      </c>
      <c r="Z1649" s="177">
        <f>IF($P$1579&gt;0,PPMT('Assumptions (Geo)'!$V$7,Model!AG$1,'Assumptions (Geo)'!$V$10,'Assumptions (Geo)'!$V$5*Model!$P$1579*AVERAGE('Assumptions (Geo)'!$L$2:$N$2)/10^9),0)</f>
        <v>-0.000693826447</v>
      </c>
      <c r="AA1649" s="177">
        <f>IF($P$1579&gt;0,PPMT('Assumptions (Geo)'!$V$7,Model!AH$1,'Assumptions (Geo)'!$V$10,'Assumptions (Geo)'!$V$5*Model!$P$1579*AVERAGE('Assumptions (Geo)'!$L$2:$N$2)/10^9),0)</f>
        <v>-0.0007267832032</v>
      </c>
      <c r="AB1649" s="177">
        <f>IF($P$1579&gt;0,PPMT('Assumptions (Geo)'!$V$7,Model!AI$1,'Assumptions (Geo)'!$V$10,'Assumptions (Geo)'!$V$5*Model!$P$1579*AVERAGE('Assumptions (Geo)'!$L$2:$N$2)/10^9),0)</f>
        <v>-0.0007613054054</v>
      </c>
      <c r="AC1649" s="177">
        <f>IF($P$1579&gt;0,PPMT('Assumptions (Geo)'!$V$7,Model!AJ$1,'Assumptions (Geo)'!$V$10,'Assumptions (Geo)'!$V$5*Model!$P$1579*AVERAGE('Assumptions (Geo)'!$L$2:$N$2)/10^9),0)</f>
        <v>-0.0007974674121</v>
      </c>
      <c r="AD1649" s="177">
        <f>IF($P$1579&gt;0,PPMT('Assumptions (Geo)'!$V$7,Model!AK$1,'Assumptions (Geo)'!$V$10,'Assumptions (Geo)'!$V$5*Model!$P$1579*AVERAGE('Assumptions (Geo)'!$L$2:$N$2)/10^9),0)</f>
        <v>-0.0008353471142</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-0.001793337468</v>
      </c>
      <c r="V1654" s="160">
        <f>IF($U$1579&gt;0,PPMT('Assumptions (Geo)'!$V$7,Model!X$1,'Assumptions (Geo)'!$V$10,'Assumptions (Geo)'!$V$5*Model!$U$1579*AVERAGE('Assumptions (Geo)'!$Q$2:$S$2)/10^9),0)</f>
        <v>-0.001878520998</v>
      </c>
      <c r="W1654" s="160">
        <f>IF($U$1579&gt;0,PPMT('Assumptions (Geo)'!$V$7,Model!Y$1,'Assumptions (Geo)'!$V$10,'Assumptions (Geo)'!$V$5*Model!$U$1579*AVERAGE('Assumptions (Geo)'!$Q$2:$S$2)/10^9),0)</f>
        <v>-0.001967750745</v>
      </c>
      <c r="X1654" s="160">
        <f>IF($U$1579&gt;0,PPMT('Assumptions (Geo)'!$V$7,Model!Z$1,'Assumptions (Geo)'!$V$10,'Assumptions (Geo)'!$V$5*Model!$U$1579*AVERAGE('Assumptions (Geo)'!$Q$2:$S$2)/10^9),0)</f>
        <v>-0.002061218905</v>
      </c>
      <c r="Y1654" s="160">
        <f>IF($U$1579&gt;0,PPMT('Assumptions (Geo)'!$V$7,Model!AA$1,'Assumptions (Geo)'!$V$10,'Assumptions (Geo)'!$V$5*Model!$U$1579*AVERAGE('Assumptions (Geo)'!$Q$2:$S$2)/10^9),0)</f>
        <v>-0.002159126803</v>
      </c>
      <c r="Z1654" s="160">
        <f>IF($U$1579&gt;0,PPMT('Assumptions (Geo)'!$V$7,Model!AB$1,'Assumptions (Geo)'!$V$10,'Assumptions (Geo)'!$V$5*Model!$U$1579*AVERAGE('Assumptions (Geo)'!$Q$2:$S$2)/10^9),0)</f>
        <v>-0.002261685326</v>
      </c>
      <c r="AA1654" s="160">
        <f>IF($U$1579&gt;0,PPMT('Assumptions (Geo)'!$V$7,Model!AC$1,'Assumptions (Geo)'!$V$10,'Assumptions (Geo)'!$V$5*Model!$U$1579*AVERAGE('Assumptions (Geo)'!$Q$2:$S$2)/10^9),0)</f>
        <v>-0.002369115379</v>
      </c>
      <c r="AB1654" s="160">
        <f>IF($U$1579&gt;0,PPMT('Assumptions (Geo)'!$V$7,Model!AD$1,'Assumptions (Geo)'!$V$10,'Assumptions (Geo)'!$V$5*Model!$U$1579*AVERAGE('Assumptions (Geo)'!$Q$2:$S$2)/10^9),0)</f>
        <v>-0.00248164836</v>
      </c>
      <c r="AC1654" s="160">
        <f>IF($U$1579&gt;0,PPMT('Assumptions (Geo)'!$V$7,Model!AE$1,'Assumptions (Geo)'!$V$10,'Assumptions (Geo)'!$V$5*Model!$U$1579*AVERAGE('Assumptions (Geo)'!$Q$2:$S$2)/10^9),0)</f>
        <v>-0.002599526657</v>
      </c>
      <c r="AD1654" s="160">
        <f>IF($U$1579&gt;0,PPMT('Assumptions (Geo)'!$V$7,Model!AF$1,'Assumptions (Geo)'!$V$10,'Assumptions (Geo)'!$V$5*Model!$U$1579*AVERAGE('Assumptions (Geo)'!$Q$2:$S$2)/10^9),0)</f>
        <v>-0.002723004173</v>
      </c>
      <c r="AE1654" s="160">
        <f>IF($U$1579&gt;0,PPMT('Assumptions (Geo)'!$V$7,Model!AG$1,'Assumptions (Geo)'!$V$10,'Assumptions (Geo)'!$V$5*Model!$U$1579*AVERAGE('Assumptions (Geo)'!$Q$2:$S$2)/10^9),0)</f>
        <v>-0.002852346872</v>
      </c>
      <c r="AF1654" s="160">
        <f>IF($U$1579&gt;0,PPMT('Assumptions (Geo)'!$V$7,Model!AH$1,'Assumptions (Geo)'!$V$10,'Assumptions (Geo)'!$V$5*Model!$U$1579*AVERAGE('Assumptions (Geo)'!$Q$2:$S$2)/10^9),0)</f>
        <v>-0.002987833348</v>
      </c>
      <c r="AG1654" s="160">
        <f>IF($U$1579&gt;0,PPMT('Assumptions (Geo)'!$V$7,Model!AI$1,'Assumptions (Geo)'!$V$10,'Assumptions (Geo)'!$V$5*Model!$U$1579*AVERAGE('Assumptions (Geo)'!$Q$2:$S$2)/10^9),0)</f>
        <v>-0.003129755432</v>
      </c>
      <c r="AH1654" s="160">
        <f>IF($U$1579&gt;0,PPMT('Assumptions (Geo)'!$V$7,Model!AJ$1,'Assumptions (Geo)'!$V$10,'Assumptions (Geo)'!$V$5*Model!$U$1579*AVERAGE('Assumptions (Geo)'!$Q$2:$S$2)/10^9),0)</f>
        <v>-0.003278418815</v>
      </c>
      <c r="AI1654" s="160">
        <f>IF($U$1579&gt;0,PPMT('Assumptions (Geo)'!$V$7,Model!AK$1,'Assumptions (Geo)'!$V$10,'Assumptions (Geo)'!$V$5*Model!$U$1579*AVERAGE('Assumptions (Geo)'!$Q$2:$S$2)/10^9),0)</f>
        <v>-0.003434143709</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-0.0001376284059</v>
      </c>
      <c r="BA1685" s="160">
        <f>IF($AZ$1579&gt;0,PPMT('Assumptions (Geo)'!$V$7,Model!X$1,'Assumptions (Geo)'!$V$10,'Assumptions (Geo)'!$V$5*Model!$AZ$1579*AVERAGE('Assumptions (Geo)'!$AV$2:$AX$2)/10^9),0)</f>
        <v>-0.0001441657552</v>
      </c>
      <c r="BB1685" s="160">
        <f>IF($AZ$1579&gt;0,PPMT('Assumptions (Geo)'!$V$7,Model!Y$1,'Assumptions (Geo)'!$V$10,'Assumptions (Geo)'!$V$5*Model!$AZ$1579*AVERAGE('Assumptions (Geo)'!$AV$2:$AX$2)/10^9),0)</f>
        <v>-0.0001510136286</v>
      </c>
      <c r="BC1685" s="160">
        <f>IF($AZ$1579&gt;0,PPMT('Assumptions (Geo)'!$V$7,Model!Z$1,'Assumptions (Geo)'!$V$10,'Assumptions (Geo)'!$V$5*Model!$AZ$1579*AVERAGE('Assumptions (Geo)'!$AV$2:$AX$2)/10^9),0)</f>
        <v>-0.0001581867759</v>
      </c>
      <c r="BD1685" s="160">
        <f>IF($AZ$1579&gt;0,PPMT('Assumptions (Geo)'!$V$7,Model!AA$1,'Assumptions (Geo)'!$V$10,'Assumptions (Geo)'!$V$5*Model!$AZ$1579*AVERAGE('Assumptions (Geo)'!$AV$2:$AX$2)/10^9),0)</f>
        <v>-0.0001657006478</v>
      </c>
      <c r="BE1685" s="160">
        <f>IF($AZ$1579&gt;0,PPMT('Assumptions (Geo)'!$V$7,Model!AB$1,'Assumptions (Geo)'!$V$10,'Assumptions (Geo)'!$V$5*Model!$AZ$1579*AVERAGE('Assumptions (Geo)'!$AV$2:$AX$2)/10^9),0)</f>
        <v>-0.0001735714285</v>
      </c>
      <c r="BF1685" s="160">
        <f>IF($AZ$1579&gt;0,PPMT('Assumptions (Geo)'!$V$7,Model!AC$1,'Assumptions (Geo)'!$V$10,'Assumptions (Geo)'!$V$5*Model!$AZ$1579*AVERAGE('Assumptions (Geo)'!$AV$2:$AX$2)/10^9),0)</f>
        <v>-0.0001818160714</v>
      </c>
      <c r="BG1685" s="160">
        <f>IF($AZ$1579&gt;0,PPMT('Assumptions (Geo)'!$V$7,Model!AD$1,'Assumptions (Geo)'!$V$10,'Assumptions (Geo)'!$V$5*Model!$AZ$1579*AVERAGE('Assumptions (Geo)'!$AV$2:$AX$2)/10^9),0)</f>
        <v>-0.0001904523348</v>
      </c>
      <c r="BH1685" s="160">
        <f>IF($AZ$1579&gt;0,PPMT('Assumptions (Geo)'!$V$7,Model!AE$1,'Assumptions (Geo)'!$V$10,'Assumptions (Geo)'!$V$5*Model!$AZ$1579*AVERAGE('Assumptions (Geo)'!$AV$2:$AX$2)/10^9),0)</f>
        <v>-0.0001994988207</v>
      </c>
      <c r="BI1685" s="160">
        <f>IF($AZ$1579&gt;0,PPMT('Assumptions (Geo)'!$V$7,Model!AF$1,'Assumptions (Geo)'!$V$10,'Assumptions (Geo)'!$V$5*Model!$AZ$1579*AVERAGE('Assumptions (Geo)'!$AV$2:$AX$2)/10^9),0)</f>
        <v>-0.0002089750147</v>
      </c>
      <c r="BJ1685" s="160">
        <f>IF($AZ$1579&gt;0,PPMT('Assumptions (Geo)'!$V$7,Model!AG$1,'Assumptions (Geo)'!$V$10,'Assumptions (Geo)'!$V$5*Model!$AZ$1579*AVERAGE('Assumptions (Geo)'!$AV$2:$AX$2)/10^9),0)</f>
        <v>-0.0002189013279</v>
      </c>
      <c r="BK1685" s="160">
        <f>IF($AZ$1579&gt;0,PPMT('Assumptions (Geo)'!$V$7,Model!AH$1,'Assumptions (Geo)'!$V$10,'Assumptions (Geo)'!$V$5*Model!$AZ$1579*AVERAGE('Assumptions (Geo)'!$AV$2:$AX$2)/10^9),0)</f>
        <v>-0.0002292991409</v>
      </c>
      <c r="BL1685" s="160">
        <f>IF($AZ$1579&gt;0,PPMT('Assumptions (Geo)'!$V$7,Model!AI$1,'Assumptions (Geo)'!$V$10,'Assumptions (Geo)'!$V$5*Model!$AZ$1579*AVERAGE('Assumptions (Geo)'!$AV$2:$AX$2)/10^9),0)</f>
        <v>-0.0002401908501</v>
      </c>
      <c r="BM1685" s="160">
        <f>IF($AZ$1579&gt;0,PPMT('Assumptions (Geo)'!$V$7,Model!AJ$1,'Assumptions (Geo)'!$V$10,'Assumptions (Geo)'!$V$5*Model!$AZ$1579*AVERAGE('Assumptions (Geo)'!$AV$2:$AX$2)/10^9),0)</f>
        <v>-0.0002515999155</v>
      </c>
      <c r="BN1685" s="160">
        <f>IF($AZ$1579&gt;0,PPMT('Assumptions (Geo)'!$V$7,Model!AK$1,'Assumptions (Geo)'!$V$10,'Assumptions (Geo)'!$V$5*Model!$AZ$1579*AVERAGE('Assumptions (Geo)'!$AV$2:$AX$2)/10^9),0)</f>
        <v>-0.0002635509115</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-0.0004388011198</v>
      </c>
      <c r="Q1687" s="177">
        <f t="array" ref="Q1687">SUM(IF(ISERROR(Q1688:Q1738),"",Q1688:Q1738))</f>
        <v>-0.0004180804332</v>
      </c>
      <c r="R1687" s="177">
        <f t="array" ref="R1687">SUM(IF(ISERROR(R1688:R1738),"",R1688:R1738))</f>
        <v>-0.0003963755139</v>
      </c>
      <c r="S1687" s="177">
        <f t="array" ref="S1687">SUM(IF(ISERROR(S1688:S1738),"",S1688:S1738))</f>
        <v>-0.000373639611</v>
      </c>
      <c r="T1687" s="177">
        <f t="array" ref="T1687">SUM(IF(ISERROR(T1688:T1738),"",T1688:T1738))</f>
        <v>-0.0003498237526</v>
      </c>
      <c r="U1687" s="177">
        <f t="array" ref="U1687">SUM(IF(ISERROR(U1688:U1738),"",U1688:U1738))</f>
        <v>-0.002128804708</v>
      </c>
      <c r="V1687" s="177">
        <f t="array" ref="V1687">SUM(IF(ISERROR(V1688:V1738),"",V1688:V1738))</f>
        <v>-0.002017489079</v>
      </c>
      <c r="W1687" s="177">
        <f t="array" ref="W1687">SUM(IF(ISERROR(W1688:W1738),"",W1688:W1738))</f>
        <v>-0.001900885957</v>
      </c>
      <c r="X1687" s="177">
        <f t="array" ref="X1687">SUM(IF(ISERROR(X1688:X1738),"",X1688:X1738))</f>
        <v>-0.001778744188</v>
      </c>
      <c r="Y1687" s="177">
        <f t="array" ref="Y1687">SUM(IF(ISERROR(Y1688:Y1738),"",Y1688:Y1738))</f>
        <v>-0.001650800684</v>
      </c>
      <c r="Z1687" s="177">
        <f t="array" ref="Z1687">SUM(IF(ISERROR(Z1688:Z1738),"",Z1688:Z1738))</f>
        <v>-0.001516779864</v>
      </c>
      <c r="AA1687" s="177">
        <f t="array" ref="AA1687">SUM(IF(ISERROR(AA1688:AA1738),"",AA1688:AA1738))</f>
        <v>-0.001376393054</v>
      </c>
      <c r="AB1687" s="177">
        <f t="array" ref="AB1687">SUM(IF(ISERROR(AB1688:AB1738),"",AB1688:AB1738))</f>
        <v>-0.001229337872</v>
      </c>
      <c r="AC1687" s="177">
        <f t="array" ref="AC1687">SUM(IF(ISERROR(AC1688:AC1738),"",AC1688:AC1738))</f>
        <v>-0.001075297568</v>
      </c>
      <c r="AD1687" s="177">
        <f t="array" ref="AD1687">SUM(IF(ISERROR(AD1688:AD1738),"",AD1688:AD1738))</f>
        <v>-0.0009139403495</v>
      </c>
      <c r="AE1687" s="177">
        <f t="array" ref="AE1687">SUM(IF(ISERROR(AE1688:AE1738),"",AE1688:AE1738))</f>
        <v>-0.0007449186633</v>
      </c>
      <c r="AF1687" s="177">
        <f t="array" ref="AF1687">SUM(IF(ISERROR(AF1688:AF1738),"",AF1688:AF1738))</f>
        <v>-0.0006094321869</v>
      </c>
      <c r="AG1687" s="177">
        <f t="array" ref="AG1687">SUM(IF(ISERROR(AG1688:AG1738),"",AG1688:AG1738))</f>
        <v>-0.0004675101029</v>
      </c>
      <c r="AH1687" s="177">
        <f t="array" ref="AH1687">SUM(IF(ISERROR(AH1688:AH1738),"",AH1688:AH1738))</f>
        <v>-0.0003188467199</v>
      </c>
      <c r="AI1687" s="177">
        <f t="array" ref="AI1687">SUM(IF(ISERROR(AI1688:AI1738),"",AI1688:AI1738))</f>
        <v>-0.0001631218262</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-0.0001384411739</v>
      </c>
      <c r="BA1687" s="177">
        <f t="array" ref="BA1687">SUM(IF(ISERROR(BA1688:BA1738),"",BA1688:BA1738))</f>
        <v>-0.0001319038246</v>
      </c>
      <c r="BB1687" s="177">
        <f t="array" ref="BB1687">SUM(IF(ISERROR(BB1688:BB1738),"",BB1688:BB1738))</f>
        <v>-0.0001250559512</v>
      </c>
      <c r="BC1687" s="177">
        <f t="array" ref="BC1687">SUM(IF(ISERROR(BC1688:BC1738),"",BC1688:BC1738))</f>
        <v>-0.0001178828039</v>
      </c>
      <c r="BD1687" s="177">
        <f t="array" ref="BD1687">SUM(IF(ISERROR(BD1688:BD1738),"",BD1688:BD1738))</f>
        <v>-0.000110368932</v>
      </c>
      <c r="BE1687" s="177">
        <f t="array" ref="BE1687">SUM(IF(ISERROR(BE1688:BE1738),"",BE1688:BE1738))</f>
        <v>-0.0001024981513</v>
      </c>
      <c r="BF1687" s="177">
        <f t="array" ref="BF1687">SUM(IF(ISERROR(BF1688:BF1738),"",BF1688:BF1738))</f>
        <v>-0.00009425350841</v>
      </c>
      <c r="BG1687" s="177">
        <f t="array" ref="BG1687">SUM(IF(ISERROR(BG1688:BG1738),"",BG1688:BG1738))</f>
        <v>-0.00008561724501</v>
      </c>
      <c r="BH1687" s="177">
        <f t="array" ref="BH1687">SUM(IF(ISERROR(BH1688:BH1738),"",BH1688:BH1738))</f>
        <v>-0.00007657075911</v>
      </c>
      <c r="BI1687" s="177">
        <f t="array" ref="BI1687">SUM(IF(ISERROR(BI1688:BI1738),"",BI1688:BI1738))</f>
        <v>-0.00006709456513</v>
      </c>
      <c r="BJ1687" s="177">
        <f t="array" ref="BJ1687">SUM(IF(ISERROR(BJ1688:BJ1738),"",BJ1688:BJ1738))</f>
        <v>-0.00005716825193</v>
      </c>
      <c r="BK1687" s="177">
        <f t="array" ref="BK1687">SUM(IF(ISERROR(BK1688:BK1738),"",BK1688:BK1738))</f>
        <v>-0.00004677043886</v>
      </c>
      <c r="BL1687" s="177">
        <f t="array" ref="BL1687">SUM(IF(ISERROR(BL1688:BL1738),"",BL1688:BL1738))</f>
        <v>-0.00003587872966</v>
      </c>
      <c r="BM1687" s="177">
        <f t="array" ref="BM1687">SUM(IF(ISERROR(BM1688:BM1738),"",BM1688:BM1738))</f>
        <v>-0.00002446966428</v>
      </c>
      <c r="BN1687" s="177">
        <f t="array" ref="BN1687">SUM(IF(ISERROR(BN1688:BN1738),"",BN1688:BN1738))</f>
        <v>-0.0000125186683</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-0.0004388011198</v>
      </c>
      <c r="Q1701" s="177">
        <f>IF($P$1579&gt;0,IPMT('Assumptions (Geo)'!$V$7,Model!X$1,'Assumptions (Geo)'!$V$10,'Assumptions (Geo)'!$V$5*Model!$P$1579*AVERAGE('Assumptions (Geo)'!$L$2:$N$2)/10^9),0)</f>
        <v>-0.0004180804332</v>
      </c>
      <c r="R1701" s="177">
        <f>IF($P$1579&gt;0,IPMT('Assumptions (Geo)'!$V$7,Model!Y$1,'Assumptions (Geo)'!$V$10,'Assumptions (Geo)'!$V$5*Model!$P$1579*AVERAGE('Assumptions (Geo)'!$L$2:$N$2)/10^9),0)</f>
        <v>-0.0003963755139</v>
      </c>
      <c r="S1701" s="177">
        <f>IF($P$1579&gt;0,IPMT('Assumptions (Geo)'!$V$7,Model!Z$1,'Assumptions (Geo)'!$V$10,'Assumptions (Geo)'!$V$5*Model!$P$1579*AVERAGE('Assumptions (Geo)'!$L$2:$N$2)/10^9),0)</f>
        <v>-0.000373639611</v>
      </c>
      <c r="T1701" s="177">
        <f>IF($P$1579&gt;0,IPMT('Assumptions (Geo)'!$V$7,Model!AA$1,'Assumptions (Geo)'!$V$10,'Assumptions (Geo)'!$V$5*Model!$P$1579*AVERAGE('Assumptions (Geo)'!$L$2:$N$2)/10^9),0)</f>
        <v>-0.0003498237526</v>
      </c>
      <c r="U1701" s="177">
        <f>IF($P$1579&gt;0,IPMT('Assumptions (Geo)'!$V$7,Model!AB$1,'Assumptions (Geo)'!$V$10,'Assumptions (Geo)'!$V$5*Model!$P$1579*AVERAGE('Assumptions (Geo)'!$L$2:$N$2)/10^9),0)</f>
        <v>-0.000324876641</v>
      </c>
      <c r="V1701" s="177">
        <f>IF($P$1579&gt;0,IPMT('Assumptions (Geo)'!$V$7,Model!AC$1,'Assumptions (Geo)'!$V$10,'Assumptions (Geo)'!$V$5*Model!$P$1579*AVERAGE('Assumptions (Geo)'!$L$2:$N$2)/10^9),0)</f>
        <v>-0.0002987445416</v>
      </c>
      <c r="W1701" s="177">
        <f>IF($P$1579&gt;0,IPMT('Assumptions (Geo)'!$V$7,Model!AD$1,'Assumptions (Geo)'!$V$10,'Assumptions (Geo)'!$V$5*Model!$P$1579*AVERAGE('Assumptions (Geo)'!$L$2:$N$2)/10^9),0)</f>
        <v>-0.0002713711675</v>
      </c>
      <c r="X1701" s="177">
        <f>IF($P$1579&gt;0,IPMT('Assumptions (Geo)'!$V$7,Model!AE$1,'Assumptions (Geo)'!$V$10,'Assumptions (Geo)'!$V$5*Model!$P$1579*AVERAGE('Assumptions (Geo)'!$L$2:$N$2)/10^9),0)</f>
        <v>-0.0002426975581</v>
      </c>
      <c r="Y1701" s="177">
        <f>IF($P$1579&gt;0,IPMT('Assumptions (Geo)'!$V$7,Model!AF$1,'Assumptions (Geo)'!$V$10,'Assumptions (Geo)'!$V$5*Model!$P$1579*AVERAGE('Assumptions (Geo)'!$L$2:$N$2)/10^9),0)</f>
        <v>-0.0002126619523</v>
      </c>
      <c r="Z1701" s="177">
        <f>IF($P$1579&gt;0,IPMT('Assumptions (Geo)'!$V$7,Model!AG$1,'Assumptions (Geo)'!$V$10,'Assumptions (Geo)'!$V$5*Model!$P$1579*AVERAGE('Assumptions (Geo)'!$L$2:$N$2)/10^9),0)</f>
        <v>-0.0001811996551</v>
      </c>
      <c r="AA1701" s="177">
        <f>IF($P$1579&gt;0,IPMT('Assumptions (Geo)'!$V$7,Model!AH$1,'Assumptions (Geo)'!$V$10,'Assumptions (Geo)'!$V$5*Model!$P$1579*AVERAGE('Assumptions (Geo)'!$L$2:$N$2)/10^9),0)</f>
        <v>-0.0001482428989</v>
      </c>
      <c r="AB1701" s="177">
        <f>IF($P$1579&gt;0,IPMT('Assumptions (Geo)'!$V$7,Model!AI$1,'Assumptions (Geo)'!$V$10,'Assumptions (Geo)'!$V$5*Model!$P$1579*AVERAGE('Assumptions (Geo)'!$L$2:$N$2)/10^9),0)</f>
        <v>-0.0001137206968</v>
      </c>
      <c r="AC1701" s="177">
        <f>IF($P$1579&gt;0,IPMT('Assumptions (Geo)'!$V$7,Model!AJ$1,'Assumptions (Geo)'!$V$10,'Assumptions (Geo)'!$V$5*Model!$P$1579*AVERAGE('Assumptions (Geo)'!$L$2:$N$2)/10^9),0)</f>
        <v>-0.00007755869</v>
      </c>
      <c r="AD1701" s="177">
        <f>IF($P$1579&gt;0,IPMT('Assumptions (Geo)'!$V$7,Model!AK$1,'Assumptions (Geo)'!$V$10,'Assumptions (Geo)'!$V$5*Model!$P$1579*AVERAGE('Assumptions (Geo)'!$L$2:$N$2)/10^9),0)</f>
        <v>-0.00003967898793</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-0.001803928067</v>
      </c>
      <c r="V1706" s="160">
        <f>IF($U$1579&gt;0,IPMT('Assumptions (Geo)'!$V$7,Model!X$1,'Assumptions (Geo)'!$V$10,'Assumptions (Geo)'!$V$5*Model!$U$1579*AVERAGE('Assumptions (Geo)'!$Q$2:$S$2)/10^9),0)</f>
        <v>-0.001718744537</v>
      </c>
      <c r="W1706" s="160">
        <f>IF($U$1579&gt;0,IPMT('Assumptions (Geo)'!$V$7,Model!Y$1,'Assumptions (Geo)'!$V$10,'Assumptions (Geo)'!$V$5*Model!$U$1579*AVERAGE('Assumptions (Geo)'!$Q$2:$S$2)/10^9),0)</f>
        <v>-0.00162951479</v>
      </c>
      <c r="X1706" s="160">
        <f>IF($U$1579&gt;0,IPMT('Assumptions (Geo)'!$V$7,Model!Z$1,'Assumptions (Geo)'!$V$10,'Assumptions (Geo)'!$V$5*Model!$U$1579*AVERAGE('Assumptions (Geo)'!$Q$2:$S$2)/10^9),0)</f>
        <v>-0.00153604663</v>
      </c>
      <c r="Y1706" s="160">
        <f>IF($U$1579&gt;0,IPMT('Assumptions (Geo)'!$V$7,Model!AA$1,'Assumptions (Geo)'!$V$10,'Assumptions (Geo)'!$V$5*Model!$U$1579*AVERAGE('Assumptions (Geo)'!$Q$2:$S$2)/10^9),0)</f>
        <v>-0.001438138732</v>
      </c>
      <c r="Z1706" s="160">
        <f>IF($U$1579&gt;0,IPMT('Assumptions (Geo)'!$V$7,Model!AB$1,'Assumptions (Geo)'!$V$10,'Assumptions (Geo)'!$V$5*Model!$U$1579*AVERAGE('Assumptions (Geo)'!$Q$2:$S$2)/10^9),0)</f>
        <v>-0.001335580208</v>
      </c>
      <c r="AA1706" s="160">
        <f>IF($U$1579&gt;0,IPMT('Assumptions (Geo)'!$V$7,Model!AC$1,'Assumptions (Geo)'!$V$10,'Assumptions (Geo)'!$V$5*Model!$U$1579*AVERAGE('Assumptions (Geo)'!$Q$2:$S$2)/10^9),0)</f>
        <v>-0.001228150155</v>
      </c>
      <c r="AB1706" s="160">
        <f>IF($U$1579&gt;0,IPMT('Assumptions (Geo)'!$V$7,Model!AD$1,'Assumptions (Geo)'!$V$10,'Assumptions (Geo)'!$V$5*Model!$U$1579*AVERAGE('Assumptions (Geo)'!$Q$2:$S$2)/10^9),0)</f>
        <v>-0.001115617175</v>
      </c>
      <c r="AC1706" s="160">
        <f>IF($U$1579&gt;0,IPMT('Assumptions (Geo)'!$V$7,Model!AE$1,'Assumptions (Geo)'!$V$10,'Assumptions (Geo)'!$V$5*Model!$U$1579*AVERAGE('Assumptions (Geo)'!$Q$2:$S$2)/10^9),0)</f>
        <v>-0.0009977388778</v>
      </c>
      <c r="AD1706" s="160">
        <f>IF($U$1579&gt;0,IPMT('Assumptions (Geo)'!$V$7,Model!AF$1,'Assumptions (Geo)'!$V$10,'Assumptions (Geo)'!$V$5*Model!$U$1579*AVERAGE('Assumptions (Geo)'!$Q$2:$S$2)/10^9),0)</f>
        <v>-0.0008742613616</v>
      </c>
      <c r="AE1706" s="160">
        <f>IF($U$1579&gt;0,IPMT('Assumptions (Geo)'!$V$7,Model!AG$1,'Assumptions (Geo)'!$V$10,'Assumptions (Geo)'!$V$5*Model!$U$1579*AVERAGE('Assumptions (Geo)'!$Q$2:$S$2)/10^9),0)</f>
        <v>-0.0007449186633</v>
      </c>
      <c r="AF1706" s="160">
        <f>IF($U$1579&gt;0,IPMT('Assumptions (Geo)'!$V$7,Model!AH$1,'Assumptions (Geo)'!$V$10,'Assumptions (Geo)'!$V$5*Model!$U$1579*AVERAGE('Assumptions (Geo)'!$Q$2:$S$2)/10^9),0)</f>
        <v>-0.0006094321869</v>
      </c>
      <c r="AG1706" s="160">
        <f>IF($U$1579&gt;0,IPMT('Assumptions (Geo)'!$V$7,Model!AI$1,'Assumptions (Geo)'!$V$10,'Assumptions (Geo)'!$V$5*Model!$U$1579*AVERAGE('Assumptions (Geo)'!$Q$2:$S$2)/10^9),0)</f>
        <v>-0.0004675101029</v>
      </c>
      <c r="AH1706" s="160">
        <f>IF($U$1579&gt;0,IPMT('Assumptions (Geo)'!$V$7,Model!AJ$1,'Assumptions (Geo)'!$V$10,'Assumptions (Geo)'!$V$5*Model!$U$1579*AVERAGE('Assumptions (Geo)'!$Q$2:$S$2)/10^9),0)</f>
        <v>-0.0003188467199</v>
      </c>
      <c r="AI1706" s="160">
        <f>IF($U$1579&gt;0,IPMT('Assumptions (Geo)'!$V$7,Model!AK$1,'Assumptions (Geo)'!$V$10,'Assumptions (Geo)'!$V$5*Model!$U$1579*AVERAGE('Assumptions (Geo)'!$Q$2:$S$2)/10^9),0)</f>
        <v>-0.0001631218262</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-0.0001384411739</v>
      </c>
      <c r="BA1737" s="160">
        <f>IF($AZ$1579&gt;0,IPMT('Assumptions (Geo)'!$V$7,Model!X$1,'Assumptions (Geo)'!$V$10,'Assumptions (Geo)'!$V$5*Model!$AZ$1579*AVERAGE('Assumptions (Geo)'!$AV$2:$AX$2)/10^9),0)</f>
        <v>-0.0001319038246</v>
      </c>
      <c r="BB1737" s="160">
        <f>IF($AZ$1579&gt;0,IPMT('Assumptions (Geo)'!$V$7,Model!Y$1,'Assumptions (Geo)'!$V$10,'Assumptions (Geo)'!$V$5*Model!$AZ$1579*AVERAGE('Assumptions (Geo)'!$AV$2:$AX$2)/10^9),0)</f>
        <v>-0.0001250559512</v>
      </c>
      <c r="BC1737" s="160">
        <f>IF($AZ$1579&gt;0,IPMT('Assumptions (Geo)'!$V$7,Model!Z$1,'Assumptions (Geo)'!$V$10,'Assumptions (Geo)'!$V$5*Model!$AZ$1579*AVERAGE('Assumptions (Geo)'!$AV$2:$AX$2)/10^9),0)</f>
        <v>-0.0001178828039</v>
      </c>
      <c r="BD1737" s="160">
        <f>IF($AZ$1579&gt;0,IPMT('Assumptions (Geo)'!$V$7,Model!AA$1,'Assumptions (Geo)'!$V$10,'Assumptions (Geo)'!$V$5*Model!$AZ$1579*AVERAGE('Assumptions (Geo)'!$AV$2:$AX$2)/10^9),0)</f>
        <v>-0.000110368932</v>
      </c>
      <c r="BE1737" s="160">
        <f>IF($AZ$1579&gt;0,IPMT('Assumptions (Geo)'!$V$7,Model!AB$1,'Assumptions (Geo)'!$V$10,'Assumptions (Geo)'!$V$5*Model!$AZ$1579*AVERAGE('Assumptions (Geo)'!$AV$2:$AX$2)/10^9),0)</f>
        <v>-0.0001024981513</v>
      </c>
      <c r="BF1737" s="160">
        <f>IF($AZ$1579&gt;0,IPMT('Assumptions (Geo)'!$V$7,Model!AC$1,'Assumptions (Geo)'!$V$10,'Assumptions (Geo)'!$V$5*Model!$AZ$1579*AVERAGE('Assumptions (Geo)'!$AV$2:$AX$2)/10^9),0)</f>
        <v>-0.00009425350841</v>
      </c>
      <c r="BG1737" s="160">
        <f>IF($AZ$1579&gt;0,IPMT('Assumptions (Geo)'!$V$7,Model!AD$1,'Assumptions (Geo)'!$V$10,'Assumptions (Geo)'!$V$5*Model!$AZ$1579*AVERAGE('Assumptions (Geo)'!$AV$2:$AX$2)/10^9),0)</f>
        <v>-0.00008561724501</v>
      </c>
      <c r="BH1737" s="160">
        <f>IF($AZ$1579&gt;0,IPMT('Assumptions (Geo)'!$V$7,Model!AE$1,'Assumptions (Geo)'!$V$10,'Assumptions (Geo)'!$V$5*Model!$AZ$1579*AVERAGE('Assumptions (Geo)'!$AV$2:$AX$2)/10^9),0)</f>
        <v>-0.00007657075911</v>
      </c>
      <c r="BI1737" s="160">
        <f>IF($AZ$1579&gt;0,IPMT('Assumptions (Geo)'!$V$7,Model!AF$1,'Assumptions (Geo)'!$V$10,'Assumptions (Geo)'!$V$5*Model!$AZ$1579*AVERAGE('Assumptions (Geo)'!$AV$2:$AX$2)/10^9),0)</f>
        <v>-0.00006709456513</v>
      </c>
      <c r="BJ1737" s="160">
        <f>IF($AZ$1579&gt;0,IPMT('Assumptions (Geo)'!$V$7,Model!AG$1,'Assumptions (Geo)'!$V$10,'Assumptions (Geo)'!$V$5*Model!$AZ$1579*AVERAGE('Assumptions (Geo)'!$AV$2:$AX$2)/10^9),0)</f>
        <v>-0.00005716825193</v>
      </c>
      <c r="BK1737" s="160">
        <f>IF($AZ$1579&gt;0,IPMT('Assumptions (Geo)'!$V$7,Model!AH$1,'Assumptions (Geo)'!$V$10,'Assumptions (Geo)'!$V$5*Model!$AZ$1579*AVERAGE('Assumptions (Geo)'!$AV$2:$AX$2)/10^9),0)</f>
        <v>-0.00004677043886</v>
      </c>
      <c r="BL1737" s="160">
        <f>IF($AZ$1579&gt;0,IPMT('Assumptions (Geo)'!$V$7,Model!AI$1,'Assumptions (Geo)'!$V$10,'Assumptions (Geo)'!$V$5*Model!$AZ$1579*AVERAGE('Assumptions (Geo)'!$AV$2:$AX$2)/10^9),0)</f>
        <v>-0.00003587872966</v>
      </c>
      <c r="BM1737" s="160">
        <f>IF($AZ$1579&gt;0,IPMT('Assumptions (Geo)'!$V$7,Model!AJ$1,'Assumptions (Geo)'!$V$10,'Assumptions (Geo)'!$V$5*Model!$AZ$1579*AVERAGE('Assumptions (Geo)'!$AV$2:$AX$2)/10^9),0)</f>
        <v>-0.00002446966428</v>
      </c>
      <c r="BN1737" s="160">
        <f>IF($AZ$1579&gt;0,IPMT('Assumptions (Geo)'!$V$7,Model!AK$1,'Assumptions (Geo)'!$V$10,'Assumptions (Geo)'!$V$5*Model!$AZ$1579*AVERAGE('Assumptions (Geo)'!$AV$2:$AX$2)/10^9),0)</f>
        <v>-0.0000125186683</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0.000769826526</v>
      </c>
      <c r="Q1739" s="177">
        <f t="shared" si="64"/>
        <v>0.001462670399</v>
      </c>
      <c r="R1739" s="177">
        <f t="shared" si="64"/>
        <v>0.00131640336</v>
      </c>
      <c r="S1739" s="177">
        <f t="shared" si="64"/>
        <v>0.00118553285</v>
      </c>
      <c r="T1739" s="177">
        <f t="shared" si="64"/>
        <v>0.001066979565</v>
      </c>
      <c r="U1739" s="177">
        <f t="shared" si="64"/>
        <v>0.004123989934</v>
      </c>
      <c r="V1739" s="177">
        <f t="shared" si="64"/>
        <v>0.006921488858</v>
      </c>
      <c r="W1739" s="177">
        <f t="shared" si="64"/>
        <v>0.006320179502</v>
      </c>
      <c r="X1739" s="177">
        <f t="shared" si="64"/>
        <v>0.005783705521</v>
      </c>
      <c r="Y1739" s="177">
        <f t="shared" si="64"/>
        <v>0.005294788811</v>
      </c>
      <c r="Z1739" s="177">
        <f t="shared" si="64"/>
        <v>0.004853258413</v>
      </c>
      <c r="AA1739" s="177">
        <f t="shared" si="64"/>
        <v>0.004642842878</v>
      </c>
      <c r="AB1739" s="177">
        <f t="shared" si="64"/>
        <v>0.004644382531</v>
      </c>
      <c r="AC1739" s="177">
        <f t="shared" si="64"/>
        <v>0.00464917245</v>
      </c>
      <c r="AD1739" s="177">
        <f t="shared" si="64"/>
        <v>0.004644382531</v>
      </c>
      <c r="AE1739" s="177">
        <f t="shared" si="64"/>
        <v>0.0041949748</v>
      </c>
      <c r="AF1739" s="177">
        <f t="shared" si="64"/>
        <v>0.003734447577</v>
      </c>
      <c r="AG1739" s="177">
        <f t="shared" si="64"/>
        <v>0.00374077715</v>
      </c>
      <c r="AH1739" s="177">
        <f t="shared" si="64"/>
        <v>0.003734447577</v>
      </c>
      <c r="AI1739" s="177">
        <f t="shared" si="64"/>
        <v>0.00374077715</v>
      </c>
      <c r="AJ1739" s="177">
        <f t="shared" si="64"/>
        <v>0.001867223789</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0.0002428792524</v>
      </c>
      <c r="BA1739" s="177">
        <f t="shared" si="64"/>
        <v>0.0004614705796</v>
      </c>
      <c r="BB1739" s="177">
        <f t="shared" si="64"/>
        <v>0.0004153235217</v>
      </c>
      <c r="BC1739" s="177">
        <f t="shared" si="64"/>
        <v>0.0003740340488</v>
      </c>
      <c r="BD1739" s="177">
        <f t="shared" si="64"/>
        <v>0.0003366306439</v>
      </c>
      <c r="BE1739" s="177">
        <f t="shared" si="64"/>
        <v>0.0003026275485</v>
      </c>
      <c r="BF1739" s="177">
        <f t="shared" si="64"/>
        <v>0.0002865975179</v>
      </c>
      <c r="BG1739" s="177">
        <f t="shared" si="64"/>
        <v>0.0002865975179</v>
      </c>
      <c r="BH1739" s="177">
        <f t="shared" si="64"/>
        <v>0.0002870832764</v>
      </c>
      <c r="BI1739" s="177">
        <f t="shared" si="64"/>
        <v>0.0002865975179</v>
      </c>
      <c r="BJ1739" s="177">
        <f t="shared" si="64"/>
        <v>0.0002870832764</v>
      </c>
      <c r="BK1739" s="177">
        <f t="shared" si="64"/>
        <v>0.0002865975179</v>
      </c>
      <c r="BL1739" s="177">
        <f t="shared" si="64"/>
        <v>0.0002870832764</v>
      </c>
      <c r="BM1739" s="177">
        <f t="shared" si="64"/>
        <v>0.0002865975179</v>
      </c>
      <c r="BN1739" s="177">
        <f t="shared" si="64"/>
        <v>0.0002870832764</v>
      </c>
      <c r="BO1739" s="177">
        <f t="shared" si="64"/>
        <v>0.0001432987589</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0.000769826526</v>
      </c>
      <c r="Q1753" s="177">
        <f>IF($P$1579&gt;0,'Assumptions (Geo)'!W$11*Model!$P$1579*AVERAGE('Assumptions (Geo)'!$L$2:$N$2)/10^9,0)</f>
        <v>0.001462670399</v>
      </c>
      <c r="R1753" s="177">
        <f>IF($P$1579&gt;0,'Assumptions (Geo)'!X$11*Model!$P$1579*AVERAGE('Assumptions (Geo)'!$L$2:$N$2)/10^9,0)</f>
        <v>0.00131640336</v>
      </c>
      <c r="S1753" s="177">
        <f>IF($P$1579&gt;0,'Assumptions (Geo)'!Y$11*Model!$P$1579*AVERAGE('Assumptions (Geo)'!$L$2:$N$2)/10^9,0)</f>
        <v>0.00118553285</v>
      </c>
      <c r="T1753" s="177">
        <f>IF($P$1579&gt;0,'Assumptions (Geo)'!Z$11*Model!$P$1579*AVERAGE('Assumptions (Geo)'!$L$2:$N$2)/10^9,0)</f>
        <v>0.001066979565</v>
      </c>
      <c r="U1753" s="177">
        <f>IF($P$1579&gt;0,'Assumptions (Geo)'!AA$11*Model!$P$1579*AVERAGE('Assumptions (Geo)'!$L$2:$N$2)/10^9,0)</f>
        <v>0.0009592038514</v>
      </c>
      <c r="V1753" s="177">
        <f>IF($P$1579&gt;0,'Assumptions (Geo)'!AB$11*Model!$P$1579*AVERAGE('Assumptions (Geo)'!$L$2:$N$2)/10^9,0)</f>
        <v>0.0009083953007</v>
      </c>
      <c r="W1753" s="177">
        <f>IF($P$1579&gt;0,'Assumptions (Geo)'!AC$11*Model!$P$1579*AVERAGE('Assumptions (Geo)'!$L$2:$N$2)/10^9,0)</f>
        <v>0.0009083953007</v>
      </c>
      <c r="X1753" s="177">
        <f>IF($P$1579&gt;0,'Assumptions (Geo)'!AD$11*Model!$P$1579*AVERAGE('Assumptions (Geo)'!$L$2:$N$2)/10^9,0)</f>
        <v>0.0009099349538</v>
      </c>
      <c r="Y1753" s="177">
        <f>IF($P$1579&gt;0,'Assumptions (Geo)'!AE$11*Model!$P$1579*AVERAGE('Assumptions (Geo)'!$L$2:$N$2)/10^9,0)</f>
        <v>0.0009083953007</v>
      </c>
      <c r="Z1753" s="177">
        <f>IF($P$1579&gt;0,'Assumptions (Geo)'!AF$11*Model!$P$1579*AVERAGE('Assumptions (Geo)'!$L$2:$N$2)/10^9,0)</f>
        <v>0.0009099349538</v>
      </c>
      <c r="AA1753" s="177">
        <f>IF($P$1579&gt;0,'Assumptions (Geo)'!AG$11*Model!$P$1579*AVERAGE('Assumptions (Geo)'!$L$2:$N$2)/10^9,0)</f>
        <v>0.0009083953007</v>
      </c>
      <c r="AB1753" s="177">
        <f>IF($P$1579&gt;0,'Assumptions (Geo)'!AH$11*Model!$P$1579*AVERAGE('Assumptions (Geo)'!$L$2:$N$2)/10^9,0)</f>
        <v>0.0009099349538</v>
      </c>
      <c r="AC1753" s="177">
        <f>IF($P$1579&gt;0,'Assumptions (Geo)'!AI$11*Model!$P$1579*AVERAGE('Assumptions (Geo)'!$L$2:$N$2)/10^9,0)</f>
        <v>0.0009083953007</v>
      </c>
      <c r="AD1753" s="177">
        <f>IF($P$1579&gt;0,'Assumptions (Geo)'!AJ$11*Model!$P$1579*AVERAGE('Assumptions (Geo)'!$L$2:$N$2)/10^9,0)</f>
        <v>0.0009099349538</v>
      </c>
      <c r="AE1753" s="177">
        <f>IF($P$1579&gt;0,'Assumptions (Geo)'!AK$11*Model!$P$1579*AVERAGE('Assumptions (Geo)'!$L$2:$N$2)/10^9,0)</f>
        <v>0.0004541976504</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0.003164786083</v>
      </c>
      <c r="V1758" s="160">
        <f>IF($U$1579&gt;0,'Assumptions (Geo)'!W$11*Model!$U$1579*AVERAGE('Assumptions (Geo)'!$Q$2:$S$2)/10^9,0)</f>
        <v>0.006013093557</v>
      </c>
      <c r="W1758" s="160">
        <f>IF($U$1579&gt;0,'Assumptions (Geo)'!X$11*Model!$U$1579*AVERAGE('Assumptions (Geo)'!$Q$2:$S$2)/10^9,0)</f>
        <v>0.005411784201</v>
      </c>
      <c r="X1758" s="160">
        <f>IF($U$1579&gt;0,'Assumptions (Geo)'!Y$11*Model!$U$1579*AVERAGE('Assumptions (Geo)'!$Q$2:$S$2)/10^9,0)</f>
        <v>0.004873770567</v>
      </c>
      <c r="Y1758" s="160">
        <f>IF($U$1579&gt;0,'Assumptions (Geo)'!Z$11*Model!$U$1579*AVERAGE('Assumptions (Geo)'!$Q$2:$S$2)/10^9,0)</f>
        <v>0.00438639351</v>
      </c>
      <c r="Z1758" s="160">
        <f>IF($U$1579&gt;0,'Assumptions (Geo)'!AA$11*Model!$U$1579*AVERAGE('Assumptions (Geo)'!$Q$2:$S$2)/10^9,0)</f>
        <v>0.003943323459</v>
      </c>
      <c r="AA1758" s="160">
        <f>IF($U$1579&gt;0,'Assumptions (Geo)'!AB$11*Model!$U$1579*AVERAGE('Assumptions (Geo)'!$Q$2:$S$2)/10^9,0)</f>
        <v>0.003734447577</v>
      </c>
      <c r="AB1758" s="160">
        <f>IF($U$1579&gt;0,'Assumptions (Geo)'!AC$11*Model!$U$1579*AVERAGE('Assumptions (Geo)'!$Q$2:$S$2)/10^9,0)</f>
        <v>0.003734447577</v>
      </c>
      <c r="AC1758" s="160">
        <f>IF($U$1579&gt;0,'Assumptions (Geo)'!AD$11*Model!$U$1579*AVERAGE('Assumptions (Geo)'!$Q$2:$S$2)/10^9,0)</f>
        <v>0.00374077715</v>
      </c>
      <c r="AD1758" s="160">
        <f>IF($U$1579&gt;0,'Assumptions (Geo)'!AE$11*Model!$U$1579*AVERAGE('Assumptions (Geo)'!$Q$2:$S$2)/10^9,0)</f>
        <v>0.003734447577</v>
      </c>
      <c r="AE1758" s="160">
        <f>IF($U$1579&gt;0,'Assumptions (Geo)'!AF$11*Model!$U$1579*AVERAGE('Assumptions (Geo)'!$Q$2:$S$2)/10^9,0)</f>
        <v>0.00374077715</v>
      </c>
      <c r="AF1758" s="160">
        <f>IF($U$1579&gt;0,'Assumptions (Geo)'!AG$11*Model!$U$1579*AVERAGE('Assumptions (Geo)'!$Q$2:$S$2)/10^9,0)</f>
        <v>0.003734447577</v>
      </c>
      <c r="AG1758" s="160">
        <f>IF($U$1579&gt;0,'Assumptions (Geo)'!AH$11*Model!$U$1579*AVERAGE('Assumptions (Geo)'!$Q$2:$S$2)/10^9,0)</f>
        <v>0.00374077715</v>
      </c>
      <c r="AH1758" s="160">
        <f>IF($U$1579&gt;0,'Assumptions (Geo)'!AI$11*Model!$U$1579*AVERAGE('Assumptions (Geo)'!$Q$2:$S$2)/10^9,0)</f>
        <v>0.003734447577</v>
      </c>
      <c r="AI1758" s="160">
        <f>IF($U$1579&gt;0,'Assumptions (Geo)'!AJ$11*Model!$U$1579*AVERAGE('Assumptions (Geo)'!$Q$2:$S$2)/10^9,0)</f>
        <v>0.00374077715</v>
      </c>
      <c r="AJ1758" s="160">
        <f>IF($U$1579&gt;0,'Assumptions (Geo)'!AK$11*Model!$U$1579*AVERAGE('Assumptions (Geo)'!$Q$2:$S$2)/10^9,0)</f>
        <v>0.001867223789</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0.0002428792524</v>
      </c>
      <c r="BA1789" s="160">
        <f>IF($AZ$1579&gt;0,'Assumptions (Geo)'!W11*Model!$AZ$1579*AVERAGE('Assumptions (Geo)'!$AV$2:$AX$2)/10^9,0)</f>
        <v>0.0004614705796</v>
      </c>
      <c r="BB1789" s="160">
        <f>IF($AZ$1579&gt;0,'Assumptions (Geo)'!X11*Model!$AZ$1579*AVERAGE('Assumptions (Geo)'!$AV$2:$AX$2)/10^9,0)</f>
        <v>0.0004153235217</v>
      </c>
      <c r="BC1789" s="160">
        <f>IF($AZ$1579&gt;0,'Assumptions (Geo)'!Y11*Model!$AZ$1579*AVERAGE('Assumptions (Geo)'!$AV$2:$AX$2)/10^9,0)</f>
        <v>0.0003740340488</v>
      </c>
      <c r="BD1789" s="160">
        <f>IF($AZ$1579&gt;0,'Assumptions (Geo)'!Z11*Model!$AZ$1579*AVERAGE('Assumptions (Geo)'!$AV$2:$AX$2)/10^9,0)</f>
        <v>0.0003366306439</v>
      </c>
      <c r="BE1789" s="160">
        <f>IF($AZ$1579&gt;0,'Assumptions (Geo)'!AA11*Model!$AZ$1579*AVERAGE('Assumptions (Geo)'!$AV$2:$AX$2)/10^9,0)</f>
        <v>0.0003026275485</v>
      </c>
      <c r="BF1789" s="160">
        <f>IF($AZ$1579&gt;0,'Assumptions (Geo)'!AB11*Model!$AZ$1579*AVERAGE('Assumptions (Geo)'!$AV$2:$AX$2)/10^9,0)</f>
        <v>0.0002865975179</v>
      </c>
      <c r="BG1789" s="160">
        <f>IF($AZ$1579&gt;0,'Assumptions (Geo)'!AC11*Model!$AZ$1579*AVERAGE('Assumptions (Geo)'!$AV$2:$AX$2)/10^9,0)</f>
        <v>0.0002865975179</v>
      </c>
      <c r="BH1789" s="160">
        <f>IF($AZ$1579&gt;0,'Assumptions (Geo)'!AD11*Model!$AZ$1579*AVERAGE('Assumptions (Geo)'!$AV$2:$AX$2)/10^9,0)</f>
        <v>0.0002870832764</v>
      </c>
      <c r="BI1789" s="160">
        <f>IF($AZ$1579&gt;0,'Assumptions (Geo)'!AE11*Model!$AZ$1579*AVERAGE('Assumptions (Geo)'!$AV$2:$AX$2)/10^9,0)</f>
        <v>0.0002865975179</v>
      </c>
      <c r="BJ1789" s="160">
        <f>IF($AZ$1579&gt;0,'Assumptions (Geo)'!AF11*Model!$AZ$1579*AVERAGE('Assumptions (Geo)'!$AV$2:$AX$2)/10^9,0)</f>
        <v>0.0002870832764</v>
      </c>
      <c r="BK1789" s="160">
        <f>IF($AZ$1579&gt;0,'Assumptions (Geo)'!AG11*Model!$AZ$1579*AVERAGE('Assumptions (Geo)'!$AV$2:$AX$2)/10^9,0)</f>
        <v>0.0002865975179</v>
      </c>
      <c r="BL1789" s="160">
        <f>IF($AZ$1579&gt;0,'Assumptions (Geo)'!AH11*Model!$AZ$1579*AVERAGE('Assumptions (Geo)'!$AV$2:$AX$2)/10^9,0)</f>
        <v>0.0002870832764</v>
      </c>
      <c r="BM1789" s="160">
        <f>IF($AZ$1579&gt;0,'Assumptions (Geo)'!AI11*Model!$AZ$1579*AVERAGE('Assumptions (Geo)'!$AV$2:$AX$2)/10^9,0)</f>
        <v>0.0002865975179</v>
      </c>
      <c r="BN1789" s="160">
        <f>IF($AZ$1579&gt;0,'Assumptions (Geo)'!AJ11*Model!$AZ$1579*AVERAGE('Assumptions (Geo)'!$AV$2:$AX$2)/10^9,0)</f>
        <v>0.0002870832764</v>
      </c>
      <c r="BO1789" s="160">
        <f>IF($AZ$1579&gt;0,'Assumptions (Geo)'!AK11*Model!$AZ$1579*AVERAGE('Assumptions (Geo)'!$AV$2:$AX$2)/10^9,0)</f>
        <v>0.0001432987589</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-0.002011726029</v>
      </c>
      <c r="N1791" s="160">
        <f>IF(Model!N1577+Model!N1578-N1576-N1739+N1687&gt;0,(1-'Assumptions (Geo)'!M25)*(Model!N1577+Model!N1578-N1576-N1739+N1687)+Model!N1739-N1634-+Model!N1635,Model!N1577+Model!N1578-N1576+N1687-N1634+N1635)</f>
        <v>-0.002053749268</v>
      </c>
      <c r="O1791" s="160">
        <f>IF(Model!O1577+Model!O1578-O1576-O1739+O1687&gt;0,(1-'Assumptions (Geo)'!N25)*(Model!O1577+Model!O1578-O1576-O1739+O1687)+Model!O1739-O1634-+Model!O1635,Model!O1577+Model!O1578-O1576+O1687-O1634+O1635)</f>
        <v>-0.002093136912</v>
      </c>
      <c r="P1791" s="160">
        <f>IF(Model!P1577+Model!P1578-P1576-P1739+P1687&gt;0,(1-'Assumptions (Geo)'!O25)*(Model!P1577+Model!P1578-P1576-P1739+P1687)+Model!P1739-P1634-+Model!P1635,Model!P1577+Model!P1578-P1576+P1687-P1634+P1635)</f>
        <v>-0.001313928376</v>
      </c>
      <c r="Q1791" s="160">
        <f>IF(Model!Q1577+Model!Q1578-Q1576-Q1739+Q1687&gt;0,(1-'Assumptions (Geo)'!P25)*(Model!Q1577+Model!Q1578-Q1576-Q1739+Q1687)+Model!Q1739-Q1634-+Model!Q1635,Model!Q1577+Model!Q1578-Q1576+Q1687-Q1634+Q1635)</f>
        <v>-0.0006920218106</v>
      </c>
      <c r="R1791" s="160">
        <f>IF(Model!R1577+Model!R1578-R1576-R1739+R1687&gt;0,(1-'Assumptions (Geo)'!Q25)*(Model!R1577+Model!R1578-R1576-R1739+R1687)+Model!R1739-R1634-+Model!R1635,Model!R1577+Model!R1578-R1576+R1687-R1634+R1635)</f>
        <v>-0.009081409286</v>
      </c>
      <c r="S1791" s="160">
        <f>IF(Model!S1577+Model!S1578-S1576-S1739+S1687&gt;0,(1-'Assumptions (Geo)'!R25)*(Model!S1577+Model!S1578-S1576-S1739+S1687)+Model!S1739-S1634-+Model!S1635,Model!S1577+Model!S1578-S1576+S1687-S1634+S1635)</f>
        <v>-0.008840626689</v>
      </c>
      <c r="T1791" s="160">
        <f>IF(Model!T1577+Model!T1578-T1576-T1739+T1687&gt;0,(1-'Assumptions (Geo)'!S25)*(Model!T1577+Model!T1578-T1576-T1739+T1687)+Model!T1739-T1634-+Model!T1635,Model!T1577+Model!T1578-T1576+T1687-T1634+T1635)</f>
        <v>-0.009108068352</v>
      </c>
      <c r="U1791" s="160">
        <f>IF(Model!U1577+Model!U1578-U1576-U1739+U1687&gt;0,(1-'Assumptions (Geo)'!T25)*(Model!U1577+Model!U1578-U1576-U1739+U1687)+Model!U1739-U1634-+Model!U1635,Model!U1577+Model!U1578-U1576+U1687-U1634+U1635)</f>
        <v>-0.005939296859</v>
      </c>
      <c r="V1791" s="160">
        <f>IF(Model!V1577+Model!V1578-V1576-V1739+V1687&gt;0,(1-'Assumptions (Geo)'!U25)*(Model!V1577+Model!V1578-V1576-V1739+V1687)+Model!V1739-V1634-+Model!V1635,Model!V1577+Model!V1578-V1576+V1687-V1634+V1635)</f>
        <v>-0.005972678839</v>
      </c>
      <c r="W1791" s="160">
        <f>IF(Model!W1577+Model!W1578-W1576-W1739+W1687&gt;0,(1-'Assumptions (Geo)'!V25)*(Model!W1577+Model!W1578-W1576-W1739+W1687)+Model!W1739-W1634-+Model!W1635,Model!W1577+Model!W1578-W1576+W1687-W1634+W1635)</f>
        <v>-0.005981803509</v>
      </c>
      <c r="X1791" s="160">
        <f>IF(Model!X1577+Model!X1578-X1576-X1739+X1687&gt;0,(1-'Assumptions (Geo)'!W25)*(Model!X1577+Model!X1578-X1576-X1739+X1687)+Model!X1739-X1634-+Model!X1635,Model!X1577+Model!X1578-X1576+X1687-X1634+X1635)</f>
        <v>-0.00597023554</v>
      </c>
      <c r="Y1791" s="160">
        <f>IF(Model!Y1577+Model!Y1578-Y1576-Y1739+Y1687&gt;0,(1-'Assumptions (Geo)'!X25)*(Model!Y1577+Model!Y1578-Y1576-Y1739+Y1687)+Model!Y1739-Y1634-+Model!Y1635,Model!Y1577+Model!Y1578-Y1576+Y1687-Y1634+Y1635)</f>
        <v>-0.005955417793</v>
      </c>
      <c r="Z1791" s="160">
        <f>IF(Model!Z1577+Model!Z1578-Z1576-Z1739+Z1687&gt;0,(1-'Assumptions (Geo)'!Y25)*(Model!Z1577+Model!Z1578-Z1576-Z1739+Z1687)+Model!Z1739-Z1634-+Model!Z1635,Model!Z1577+Model!Z1578-Z1576+Z1687-Z1634+Z1635)</f>
        <v>-0.005932960766</v>
      </c>
      <c r="AA1791" s="160">
        <f>IF(Model!AA1577+Model!AA1578-AA1576-AA1739+AA1687&gt;0,(1-'Assumptions (Geo)'!Z25)*(Model!AA1577+Model!AA1578-AA1576-AA1739+AA1687)+Model!AA1739-AA1634-+Model!AA1635,Model!AA1577+Model!AA1578-AA1576+AA1687-AA1634+AA1635)</f>
        <v>-0.00590670408</v>
      </c>
      <c r="AB1791" s="160">
        <f>IF(Model!AB1577+Model!AB1578-AB1576-AB1739+AB1687&gt;0,(1-'Assumptions (Geo)'!AA25)*(Model!AB1577+Model!AB1578-AB1576-AB1739+AB1687)+Model!AB1739-AB1634-+Model!AB1635,Model!AB1577+Model!AB1578-AB1576+AB1687-AB1634+AB1635)</f>
        <v>-0.005871630288</v>
      </c>
      <c r="AC1791" s="160">
        <f>IF(Model!AC1577+Model!AC1578-AC1576-AC1739+AC1687&gt;0,(1-'Assumptions (Geo)'!AB25)*(Model!AC1577+Model!AC1578-AC1576-AC1739+AC1687)+Model!AC1739-AC1634-+Model!AC1635,Model!AC1577+Model!AC1578-AC1576+AC1687-AC1634+AC1635)</f>
        <v>-0.005844462623</v>
      </c>
      <c r="AD1791" s="160">
        <f>IF(Model!AD1577+Model!AD1578-AD1576-AD1739+AD1687&gt;0,(1-'Assumptions (Geo)'!AC25)*(Model!AD1577+Model!AD1578-AD1576-AD1739+AD1687)+Model!AD1739-AD1634-+Model!AD1635,Model!AD1577+Model!AD1578-AD1576+AD1687-AD1634+AD1635)</f>
        <v>-0.005812836321</v>
      </c>
      <c r="AE1791" s="160">
        <f>IF(Model!AE1577+Model!AE1578-AE1576-AE1739+AE1687&gt;0,(1-'Assumptions (Geo)'!AD25)*(Model!AE1577+Model!AE1578-AE1576-AE1739+AE1687)+Model!AE1739-AE1634-+Model!AE1635,Model!AE1577+Model!AE1578-AE1576+AE1687-AE1634+AE1635)</f>
        <v>-0.004905968701</v>
      </c>
      <c r="AF1791" s="160">
        <f>IF(Model!AF1577+Model!AF1578-AF1576-AF1739+AF1687&gt;0,(1-'Assumptions (Geo)'!AE25)*(Model!AF1577+Model!AF1578-AF1576-AF1739+AF1687)+Model!AF1739-AF1634-+Model!AF1635,Model!AF1577+Model!AF1578-AF1576+AF1687-AF1634+AF1635)</f>
        <v>-0.004871630982</v>
      </c>
      <c r="AG1791" s="160">
        <f>IF(Model!AG1577+Model!AG1578-AG1576-AG1739+AG1687&gt;0,(1-'Assumptions (Geo)'!AF25)*(Model!AG1577+Model!AG1578-AG1576-AG1739+AG1687)+Model!AG1739-AG1634-+Model!AG1635,Model!AG1577+Model!AG1578-AG1576+AG1687-AG1634+AG1635)</f>
        <v>-0.004835344998</v>
      </c>
      <c r="AH1791" s="160">
        <f>IF(Model!AH1577+Model!AH1578-AH1576-AH1739+AH1687&gt;0,(1-'Assumptions (Geo)'!AG25)*(Model!AH1577+Model!AH1578-AH1576-AH1739+AH1687)+Model!AH1739-AH1634-+Model!AH1635,Model!AH1577+Model!AH1578-AH1576+AH1687-AH1634+AH1635)</f>
        <v>-0.004796087118</v>
      </c>
      <c r="AI1791" s="160">
        <f>IF(Model!AI1577+Model!AI1578-AI1576-AI1739+AI1687&gt;0,(1-'Assumptions (Geo)'!AH25)*(Model!AI1577+Model!AI1578-AI1576-AI1739+AI1687)+Model!AI1739-AI1634-+Model!AI1635,Model!AI1577+Model!AI1578-AI1576+AI1687-AI1634+AI1635)</f>
        <v>-0.00475759799</v>
      </c>
      <c r="AJ1791" s="160">
        <f>IF(Model!AJ1577+Model!AJ1578-AJ1576-AJ1739+AJ1687&gt;0,(1-'Assumptions (Geo)'!AI25)*(Model!AJ1577+Model!AJ1578-AJ1576-AJ1739+AJ1687)+Model!AJ1739-AJ1634-+Model!AJ1635,Model!AJ1577+Model!AJ1578-AJ1576+AJ1687-AJ1634+AJ1635)</f>
        <v>-0.001119935211</v>
      </c>
      <c r="AK1791" s="160">
        <f>IF(Model!AK1577+Model!AK1578-AK1576-AK1739+AK1687&gt;0,(1-'Assumptions (Geo)'!AJ25)*(Model!AK1577+Model!AK1578-AK1576-AK1739+AK1687)+Model!AK1739-AK1634-+Model!AK1635,Model!AK1577+Model!AK1578-AK1576+AK1687-AK1634+AK1635)</f>
        <v>-0.001077136749</v>
      </c>
      <c r="AL1791" s="160">
        <f>IF(Model!AL1577+Model!AL1578-AL1576-AL1739+AL1687&gt;0,(1-'Assumptions (Geo)'!AK25)*(Model!AL1577+Model!AL1578-AL1576-AL1739+AL1687)+Model!AL1739-AL1634-+Model!AL1635,Model!AL1577+Model!AL1578-AL1576+AL1687-AL1634+AL1635)</f>
        <v>-0.001031058312</v>
      </c>
      <c r="AM1791" s="160">
        <f>IF(Model!AM1577+Model!AM1578-AM1576-AM1739+AM1687&gt;0,(1-'Assumptions (Geo)'!AL25)*(Model!AM1577+Model!AM1578-AM1576-AM1739+AM1687)+Model!AM1739-AM1634-+Model!AM1635,Model!AM1577+Model!AM1578-AM1576+AM1687-AM1634+AM1635)</f>
        <v>-0.0009804434532</v>
      </c>
      <c r="AN1791" s="160">
        <f>IF(Model!AN1577+Model!AN1578-AN1576-AN1739+AN1687&gt;0,(1-'Assumptions (Geo)'!AM25)*(Model!AN1577+Model!AN1578-AN1576-AN1739+AN1687)+Model!AN1739-AN1634-+Model!AN1635,Model!AN1577+Model!AN1578-AN1576+AN1687-AN1634+AN1635)</f>
        <v>-0.000928084934</v>
      </c>
      <c r="AO1791" s="160">
        <f>IF(Model!AO1577+Model!AO1578-AO1576-AO1739+AO1687&gt;0,(1-'Assumptions (Geo)'!AN25)*(Model!AO1577+Model!AO1578-AO1576-AO1739+AO1687)+Model!AO1739-AO1634-+Model!AO1635,Model!AO1577+Model!AO1578-AO1576+AO1687-AO1634+AO1635)</f>
        <v>-0.0008720014203</v>
      </c>
      <c r="AP1791" s="160">
        <f>IF(Model!AP1577+Model!AP1578-AP1576-AP1739+AP1687&gt;0,(1-'Assumptions (Geo)'!AO25)*(Model!AP1577+Model!AP1578-AP1576-AP1739+AP1687)+Model!AP1739-AP1634-+Model!AP1635,Model!AP1577+Model!AP1578-AP1576+AP1687-AP1634+AP1635)</f>
        <v>-0.0008136598633</v>
      </c>
      <c r="AQ1791" s="160">
        <f>IF(Model!AQ1577+Model!AQ1578-AQ1576-AQ1739+AQ1687&gt;0,(1-'Assumptions (Geo)'!AP25)*(Model!AQ1577+Model!AQ1578-AQ1576-AQ1739+AQ1687)+Model!AQ1739-AQ1634-+Model!AQ1635,Model!AQ1577+Model!AQ1578-AQ1576+AQ1687-AQ1634+AQ1635)</f>
        <v>-0.0007537487546</v>
      </c>
      <c r="AR1791" s="160">
        <f>IF(Model!AR1577+Model!AR1578-AR1576-AR1739+AR1687&gt;0,(1-'Assumptions (Geo)'!AQ25)*(Model!AR1577+Model!AR1578-AR1576-AR1739+AR1687)+Model!AR1739-AR1634-+Model!AR1635,Model!AR1577+Model!AR1578-AR1576+AR1687-AR1634+AR1635)</f>
        <v>-0.0006915905675</v>
      </c>
      <c r="AS1791" s="160">
        <f>IF(Model!AS1577+Model!AS1578-AS1576-AS1739+AS1687&gt;0,(1-'Assumptions (Geo)'!AR25)*(Model!AS1577+Model!AS1578-AS1576-AS1739+AS1687)+Model!AS1739-AS1634-+Model!AS1635,Model!AS1577+Model!AS1578-AS1576+AS1687-AS1634+AS1635)</f>
        <v>-0.0006268991353</v>
      </c>
      <c r="AT1791" s="160">
        <f>IF(Model!AT1577+Model!AT1578-AT1576-AT1739+AT1687&gt;0,(1-'Assumptions (Geo)'!AS25)*(Model!AT1577+Model!AT1578-AT1576-AT1739+AT1687)+Model!AT1739-AT1634-+Model!AT1635,Model!AT1577+Model!AT1578-AT1576+AT1687-AT1634+AT1635)</f>
        <v>-0.0005591436362</v>
      </c>
      <c r="AU1791" s="160">
        <f>IF(Model!AU1577+Model!AU1578-AU1576-AU1739+AU1687&gt;0,(1-'Assumptions (Geo)'!AT25)*(Model!AU1577+Model!AU1578-AU1576-AU1739+AU1687)+Model!AU1739-AU1634-+Model!AU1635,Model!AU1577+Model!AU1578-AU1576+AU1687-AU1634+AU1635)</f>
        <v>-0.0004882865992</v>
      </c>
      <c r="AV1791" s="160">
        <f>IF(Model!AV1577+Model!AV1578-AV1576-AV1739+AV1687&gt;0,(1-'Assumptions (Geo)'!AU25)*(Model!AV1577+Model!AV1578-AV1576-AV1739+AV1687)+Model!AV1739-AV1634-+Model!AV1635,Model!AV1577+Model!AV1578-AV1576+AV1687-AV1634+AV1635)</f>
        <v>-0.0004145405708</v>
      </c>
      <c r="AW1791" s="160">
        <f>IF(Model!AW1577+Model!AW1578-AW1576-AW1739+AW1687&gt;0,(1-'Assumptions (Geo)'!AV25)*(Model!AW1577+Model!AW1578-AW1576-AW1739+AW1687)+Model!AW1739-AW1634-+Model!AW1635,Model!AW1577+Model!AW1578-AW1576+AW1687-AW1634+AW1635)</f>
        <v>-0.0009734631112</v>
      </c>
      <c r="AX1791" s="160">
        <f>IF(Model!AX1577+Model!AX1578-AX1576-AX1739+AX1687&gt;0,(1-'Assumptions (Geo)'!AW25)*(Model!AX1577+Model!AX1578-AX1576-AX1739+AX1687)+Model!AX1739-AX1634-+Model!AX1635,Model!AX1577+Model!AX1578-AX1576+AX1687-AX1634+AX1635)</f>
        <v>-0.0009058865112</v>
      </c>
      <c r="AY1791" s="160">
        <f>IF(Model!AY1577+Model!AY1578-AY1576-AY1739+AY1687&gt;0,(1-'Assumptions (Geo)'!AX25)*(Model!AY1577+Model!AY1578-AY1576-AY1739+AY1687)+Model!AY1739-AY1634-+Model!AY1635,Model!AY1577+Model!AY1578-AY1576+AY1687-AY1634+AY1635)</f>
        <v>-0.0008341701668</v>
      </c>
      <c r="AZ1791" s="160">
        <f>IF(Model!AZ1577+Model!AZ1578-AZ1576-AZ1739+AZ1687&gt;0,(1-'Assumptions (Geo)'!AY25)*(Model!AZ1577+Model!AZ1578-AZ1576-AZ1739+AZ1687)+Model!AZ1739-AZ1634-+Model!AZ1635,Model!AZ1577+Model!AZ1578-AZ1576+AZ1687-AZ1634+AZ1635)</f>
        <v>-0.0003643754283</v>
      </c>
      <c r="BA1791" s="160">
        <f>IF(Model!BA1577+Model!BA1578-BA1576-BA1739+BA1687&gt;0,(1-'Assumptions (Geo)'!AZ25)*(Model!BA1577+Model!BA1578-BA1576-BA1739+BA1687)+Model!BA1739-BA1634-+Model!BA1635,Model!BA1577+Model!BA1578-BA1576+BA1687-BA1634+BA1635)</f>
        <v>-0.0002760695798</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0.003344</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0.0127072</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0.00053504</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41.6</v>
      </c>
      <c r="Y2023" s="167">
        <f>X2023-'Assumptions (Biomass)'!X42+X2030</f>
        <v>41.6</v>
      </c>
      <c r="Z2023" s="167">
        <f>Y2023-'Assumptions (Biomass)'!Y42+Y2030</f>
        <v>41.6</v>
      </c>
      <c r="AA2023" s="167">
        <f>Z2023-'Assumptions (Biomass)'!Z42+Z2030</f>
        <v>41.6</v>
      </c>
      <c r="AB2023" s="167">
        <f>AA2023-'Assumptions (Biomass)'!AA42+AA2030</f>
        <v>41.6</v>
      </c>
      <c r="AC2023" s="167">
        <f>AB2023-'Assumptions (Biomass)'!AB42+AB2030</f>
        <v>41.6</v>
      </c>
      <c r="AD2023" s="167">
        <f>AC2023-'Assumptions (Biomass)'!AC42+AC2030</f>
        <v>41.6</v>
      </c>
      <c r="AE2023" s="167">
        <f>AD2023-'Assumptions (Biomass)'!AD42+AD2030</f>
        <v>41.6</v>
      </c>
      <c r="AF2023" s="167">
        <f>AE2023-'Assumptions (Biomass)'!AE42+AE2030</f>
        <v>41.6</v>
      </c>
      <c r="AG2023" s="167">
        <f>AF2023-'Assumptions (Biomass)'!AF42+AF2030</f>
        <v>41.6</v>
      </c>
      <c r="AH2023" s="167">
        <f>AG2023-'Assumptions (Biomass)'!AG42+AG2030</f>
        <v>41.6</v>
      </c>
      <c r="AI2023" s="167">
        <f>AH2023-'Assumptions (Biomass)'!AH42+AH2030</f>
        <v>41.6</v>
      </c>
      <c r="AJ2023" s="167">
        <f>AI2023-'Assumptions (Biomass)'!AI42+AI2030</f>
        <v>41.6</v>
      </c>
      <c r="AK2023" s="167">
        <f>AJ2023-'Assumptions (Biomass)'!AJ42+AJ2030</f>
        <v>41.6</v>
      </c>
      <c r="AL2023" s="167">
        <f>AK2023-'Assumptions (Biomass)'!AK42+AK2030</f>
        <v>41.6</v>
      </c>
      <c r="AM2023" s="167">
        <f>AL2023-'Assumptions (Biomass)'!AL42+AL2030</f>
        <v>41.6</v>
      </c>
      <c r="AN2023" s="167">
        <f>AM2023-'Assumptions (Biomass)'!AM42+AM2030</f>
        <v>41.6</v>
      </c>
      <c r="AO2023" s="167">
        <f>AN2023-'Assumptions (Biomass)'!AN42+AN2030</f>
        <v>41.6</v>
      </c>
      <c r="AP2023" s="167">
        <f>AO2023-'Assumptions (Biomass)'!AO42+AO2030</f>
        <v>41.6</v>
      </c>
      <c r="AQ2023" s="167">
        <f>AP2023-'Assumptions (Biomass)'!AP42+AP2030</f>
        <v>41.6</v>
      </c>
      <c r="AR2023" s="167">
        <f>AQ2023-'Assumptions (Biomass)'!AQ42+AQ2030</f>
        <v>41.6</v>
      </c>
      <c r="AS2023" s="167">
        <f>AR2023-'Assumptions (Biomass)'!AR42+AR2030</f>
        <v>41.6</v>
      </c>
      <c r="AT2023" s="167">
        <f>AS2023-'Assumptions (Biomass)'!AS42+AS2030</f>
        <v>41.6</v>
      </c>
      <c r="AU2023" s="167">
        <f>AT2023-'Assumptions (Biomass)'!AT42+AT2030</f>
        <v>41.6</v>
      </c>
      <c r="AV2023" s="167">
        <f>AU2023-'Assumptions (Biomass)'!AU42+AU2030</f>
        <v>41.6</v>
      </c>
      <c r="AW2023" s="167">
        <f>AV2023-'Assumptions (Biomass)'!AV42+AV2030</f>
        <v>41.6</v>
      </c>
      <c r="AX2023" s="167">
        <f>AW2023-'Assumptions (Biomass)'!AW42+AW2030</f>
        <v>41.6</v>
      </c>
      <c r="AY2023" s="167">
        <f>AX2023-'Assumptions (Biomass)'!AX42+AX2030</f>
        <v>41.6</v>
      </c>
      <c r="AZ2023" s="167">
        <f>AY2023-'Assumptions (Biomass)'!AY42+AY2030</f>
        <v>41.6</v>
      </c>
      <c r="BA2023" s="167">
        <f>AZ2023-'Assumptions (Biomass)'!AZ42+AZ2030</f>
        <v>41.6</v>
      </c>
    </row>
    <row r="2024" ht="15.75" customHeight="1">
      <c r="A2024" s="313" t="s">
        <v>350</v>
      </c>
      <c r="B2024" s="24" t="s">
        <v>149</v>
      </c>
      <c r="C2024" s="171">
        <v>2.2</v>
      </c>
      <c r="D2024" s="171">
        <v>7.2</v>
      </c>
      <c r="E2024" s="171">
        <v>7.2</v>
      </c>
      <c r="F2024" s="171">
        <v>7.2</v>
      </c>
      <c r="G2024" s="171">
        <v>10.2</v>
      </c>
      <c r="H2024" s="171">
        <v>10.2</v>
      </c>
      <c r="I2024" s="171">
        <v>10.2</v>
      </c>
      <c r="J2024" s="171">
        <v>10.2</v>
      </c>
      <c r="K2024" s="171">
        <v>40.6</v>
      </c>
      <c r="L2024" s="171">
        <v>40.6</v>
      </c>
      <c r="M2024" s="171">
        <v>43.4</v>
      </c>
      <c r="N2024" s="171">
        <v>43.4</v>
      </c>
      <c r="O2024" s="171">
        <v>46.6</v>
      </c>
      <c r="P2024" s="171">
        <v>46.6</v>
      </c>
      <c r="Q2024" s="171">
        <v>46.6</v>
      </c>
      <c r="R2024" s="171">
        <v>41.6</v>
      </c>
      <c r="S2024" s="171">
        <v>41.6</v>
      </c>
      <c r="T2024" s="171">
        <v>41.6</v>
      </c>
      <c r="U2024" s="171">
        <v>41.6</v>
      </c>
      <c r="V2024" s="314">
        <f t="shared" ref="V2024:W2024" si="70">U2024</f>
        <v>41.6</v>
      </c>
      <c r="W2024" s="314">
        <f t="shared" si="70"/>
        <v>41.6</v>
      </c>
      <c r="X2024" s="154">
        <f t="shared" ref="X2024:AZ2024" si="71">$W2024+($BA$2024-$W$2024)/($BA$2-$W$2)*W$1</f>
        <v>40.21333333</v>
      </c>
      <c r="Y2024" s="154">
        <f t="shared" si="71"/>
        <v>38.82666667</v>
      </c>
      <c r="Z2024" s="154">
        <f t="shared" si="71"/>
        <v>37.44</v>
      </c>
      <c r="AA2024" s="154">
        <f t="shared" si="71"/>
        <v>36.05333333</v>
      </c>
      <c r="AB2024" s="154">
        <f t="shared" si="71"/>
        <v>34.66666667</v>
      </c>
      <c r="AC2024" s="154">
        <f t="shared" si="71"/>
        <v>33.28</v>
      </c>
      <c r="AD2024" s="154">
        <f t="shared" si="71"/>
        <v>31.89333333</v>
      </c>
      <c r="AE2024" s="154">
        <f t="shared" si="71"/>
        <v>30.50666667</v>
      </c>
      <c r="AF2024" s="154">
        <f t="shared" si="71"/>
        <v>29.12</v>
      </c>
      <c r="AG2024" s="154">
        <f t="shared" si="71"/>
        <v>27.73333333</v>
      </c>
      <c r="AH2024" s="154">
        <f t="shared" si="71"/>
        <v>26.34666667</v>
      </c>
      <c r="AI2024" s="154">
        <f t="shared" si="71"/>
        <v>24.96</v>
      </c>
      <c r="AJ2024" s="154">
        <f t="shared" si="71"/>
        <v>23.57333333</v>
      </c>
      <c r="AK2024" s="154">
        <f t="shared" si="71"/>
        <v>22.18666667</v>
      </c>
      <c r="AL2024" s="154">
        <f t="shared" si="71"/>
        <v>20.8</v>
      </c>
      <c r="AM2024" s="154">
        <f t="shared" si="71"/>
        <v>19.41333333</v>
      </c>
      <c r="AN2024" s="154">
        <f t="shared" si="71"/>
        <v>18.02666667</v>
      </c>
      <c r="AO2024" s="154">
        <f t="shared" si="71"/>
        <v>16.64</v>
      </c>
      <c r="AP2024" s="154">
        <f t="shared" si="71"/>
        <v>15.25333333</v>
      </c>
      <c r="AQ2024" s="154">
        <f t="shared" si="71"/>
        <v>13.86666667</v>
      </c>
      <c r="AR2024" s="154">
        <f t="shared" si="71"/>
        <v>12.48</v>
      </c>
      <c r="AS2024" s="154">
        <f t="shared" si="71"/>
        <v>11.09333333</v>
      </c>
      <c r="AT2024" s="154">
        <f t="shared" si="71"/>
        <v>9.706666667</v>
      </c>
      <c r="AU2024" s="154">
        <f t="shared" si="71"/>
        <v>8.32</v>
      </c>
      <c r="AV2024" s="154">
        <f t="shared" si="71"/>
        <v>6.933333333</v>
      </c>
      <c r="AW2024" s="154">
        <f t="shared" si="71"/>
        <v>5.546666667</v>
      </c>
      <c r="AX2024" s="154">
        <f t="shared" si="71"/>
        <v>4.16</v>
      </c>
      <c r="AY2024" s="154">
        <f t="shared" si="71"/>
        <v>2.773333333</v>
      </c>
      <c r="AZ2024" s="154">
        <f t="shared" si="71"/>
        <v>1.386666667</v>
      </c>
      <c r="BA2024" s="155">
        <f>Inputs!$H$11</f>
        <v>0</v>
      </c>
    </row>
    <row r="2025" ht="15.75" customHeight="1">
      <c r="A2025" s="315" t="s">
        <v>28</v>
      </c>
      <c r="B2025" s="38" t="s">
        <v>150</v>
      </c>
      <c r="C2025" s="156">
        <v>0.0</v>
      </c>
      <c r="D2025" s="156">
        <v>0.0</v>
      </c>
      <c r="E2025" s="156">
        <v>0.0</v>
      </c>
      <c r="F2025" s="156">
        <v>0.0</v>
      </c>
      <c r="G2025" s="156">
        <v>0.0</v>
      </c>
      <c r="H2025" s="156">
        <v>0.012058</v>
      </c>
      <c r="I2025" s="156">
        <v>0.00824</v>
      </c>
      <c r="J2025" s="156">
        <v>0.0</v>
      </c>
      <c r="K2025" s="156">
        <v>0.075947</v>
      </c>
      <c r="L2025" s="156">
        <v>0.136641</v>
      </c>
      <c r="M2025" s="156">
        <v>0.139826</v>
      </c>
      <c r="N2025" s="156">
        <v>0.143626</v>
      </c>
      <c r="O2025" s="156">
        <v>0.156697</v>
      </c>
      <c r="P2025" s="156">
        <v>0.102308</v>
      </c>
      <c r="Q2025" s="156">
        <v>0.16969</v>
      </c>
      <c r="R2025" s="156">
        <v>0.176984</v>
      </c>
      <c r="S2025" s="156">
        <v>0.176136</v>
      </c>
      <c r="T2025" s="156">
        <v>0.132521</v>
      </c>
      <c r="U2025" s="156">
        <v>0.18212</v>
      </c>
      <c r="V2025" s="242">
        <f t="shared" ref="V2025:W2025" si="72">U2025</f>
        <v>0.18212</v>
      </c>
      <c r="W2025" s="242">
        <f t="shared" si="72"/>
        <v>0.18212</v>
      </c>
      <c r="X2025" s="154">
        <f t="shared" ref="X2025:AZ2025" si="73">$W2025+($BA$2025-$W$2025)/($BA$2-$W$2)*W$1</f>
        <v>0.1760493333</v>
      </c>
      <c r="Y2025" s="154">
        <f t="shared" si="73"/>
        <v>0.1699786667</v>
      </c>
      <c r="Z2025" s="154">
        <f t="shared" si="73"/>
        <v>0.163908</v>
      </c>
      <c r="AA2025" s="154">
        <f t="shared" si="73"/>
        <v>0.1578373333</v>
      </c>
      <c r="AB2025" s="154">
        <f t="shared" si="73"/>
        <v>0.1517666667</v>
      </c>
      <c r="AC2025" s="154">
        <f t="shared" si="73"/>
        <v>0.145696</v>
      </c>
      <c r="AD2025" s="154">
        <f t="shared" si="73"/>
        <v>0.1396253333</v>
      </c>
      <c r="AE2025" s="154">
        <f t="shared" si="73"/>
        <v>0.1335546667</v>
      </c>
      <c r="AF2025" s="154">
        <f t="shared" si="73"/>
        <v>0.127484</v>
      </c>
      <c r="AG2025" s="154">
        <f t="shared" si="73"/>
        <v>0.1214133333</v>
      </c>
      <c r="AH2025" s="154">
        <f t="shared" si="73"/>
        <v>0.1153426667</v>
      </c>
      <c r="AI2025" s="154">
        <f t="shared" si="73"/>
        <v>0.109272</v>
      </c>
      <c r="AJ2025" s="154">
        <f t="shared" si="73"/>
        <v>0.1032013333</v>
      </c>
      <c r="AK2025" s="154">
        <f t="shared" si="73"/>
        <v>0.09713066667</v>
      </c>
      <c r="AL2025" s="154">
        <f t="shared" si="73"/>
        <v>0.09106</v>
      </c>
      <c r="AM2025" s="154">
        <f t="shared" si="73"/>
        <v>0.08498933333</v>
      </c>
      <c r="AN2025" s="154">
        <f t="shared" si="73"/>
        <v>0.07891866667</v>
      </c>
      <c r="AO2025" s="154">
        <f t="shared" si="73"/>
        <v>0.072848</v>
      </c>
      <c r="AP2025" s="154">
        <f t="shared" si="73"/>
        <v>0.06677733333</v>
      </c>
      <c r="AQ2025" s="154">
        <f t="shared" si="73"/>
        <v>0.06070666667</v>
      </c>
      <c r="AR2025" s="154">
        <f t="shared" si="73"/>
        <v>0.054636</v>
      </c>
      <c r="AS2025" s="154">
        <f t="shared" si="73"/>
        <v>0.04856533333</v>
      </c>
      <c r="AT2025" s="154">
        <f t="shared" si="73"/>
        <v>0.04249466667</v>
      </c>
      <c r="AU2025" s="154">
        <f t="shared" si="73"/>
        <v>0.036424</v>
      </c>
      <c r="AV2025" s="154">
        <f t="shared" si="73"/>
        <v>0.03035333333</v>
      </c>
      <c r="AW2025" s="154">
        <f t="shared" si="73"/>
        <v>0.02428266667</v>
      </c>
      <c r="AX2025" s="154">
        <f t="shared" si="73"/>
        <v>0.018212</v>
      </c>
      <c r="AY2025" s="154">
        <f t="shared" si="73"/>
        <v>0.01214133333</v>
      </c>
      <c r="AZ2025" s="154">
        <f t="shared" si="73"/>
        <v>0.006070666667</v>
      </c>
      <c r="BA2025" s="243">
        <f>Inputs!$I$11</f>
        <v>0</v>
      </c>
    </row>
    <row r="2026" ht="15.75" customHeight="1">
      <c r="A2026" s="315" t="s">
        <v>31</v>
      </c>
      <c r="B2026" s="159" t="s">
        <v>351</v>
      </c>
      <c r="C2026" s="160">
        <f>'Assumptions (Biomass)'!B18*Model!C2024/10^9+'Assumptions (Biomass)'!B19*Model!C2025/10^3</f>
        <v>0.0001696835881</v>
      </c>
      <c r="D2026" s="160">
        <f>'Assumptions (Biomass)'!C18*Model!D2024/10^9+'Assumptions (Biomass)'!C19*Model!D2025/10^3</f>
        <v>0.0005658206075</v>
      </c>
      <c r="E2026" s="160">
        <f>'Assumptions (Biomass)'!D18*Model!E2024/10^9+'Assumptions (Biomass)'!D19*Model!E2025/10^3</f>
        <v>0.0005765113564</v>
      </c>
      <c r="F2026" s="160">
        <f>'Assumptions (Biomass)'!E18*Model!F2024/10^9+'Assumptions (Biomass)'!E19*Model!F2025/10^3</f>
        <v>0.0005874040988</v>
      </c>
      <c r="G2026" s="160">
        <f>'Assumptions (Biomass)'!F18*Model!G2024/10^9+'Assumptions (Biomass)'!F19*Model!G2025/10^3</f>
        <v>0.000847878756</v>
      </c>
      <c r="H2026" s="160">
        <f>'Assumptions (Biomass)'!G18*Model!H2024/10^9+'Assumptions (Biomass)'!G19*Model!H2025/10^3</f>
        <v>0.0009147115506</v>
      </c>
      <c r="I2026" s="160">
        <f>'Assumptions (Biomass)'!H18*Model!I2024/10^9+'Assumptions (Biomass)'!H19*Model!I2025/10^3</f>
        <v>0.0009156011692</v>
      </c>
      <c r="J2026" s="160">
        <f>'Assumptions (Biomass)'!I18*Model!J2024/10^9+'Assumptions (Biomass)'!I19*Model!J2025/10^3</f>
        <v>0.0008968526008</v>
      </c>
      <c r="K2026" s="160">
        <f>'Assumptions (Biomass)'!J18*Model!K2024/10^9+'Assumptions (Biomass)'!J19*Model!K2025/10^3</f>
        <v>0.003975802925</v>
      </c>
      <c r="L2026" s="160">
        <f>'Assumptions (Biomass)'!K18*Model!L2024/10^9+'Assumptions (Biomass)'!K19*Model!L2025/10^3</f>
        <v>0.004326573829</v>
      </c>
      <c r="M2026" s="160">
        <f>'Assumptions (Biomass)'!L18*Model!M2024/10^9+'Assumptions (Biomass)'!L19*Model!M2025/10^3</f>
        <v>0.00468347477</v>
      </c>
      <c r="N2026" s="160">
        <f>'Assumptions (Biomass)'!M18*Model!N2024/10^9+'Assumptions (Biomass)'!M19*Model!N2025/10^3</f>
        <v>0.004789882064</v>
      </c>
      <c r="O2026" s="160">
        <f>'Assumptions (Biomass)'!N18*Model!O2024/10^9+'Assumptions (Biomass)'!N19*Model!O2025/10^3</f>
        <v>0.005252146147</v>
      </c>
      <c r="P2026" s="160">
        <f>'Assumptions (Biomass)'!O18*Model!P2024/10^9+'Assumptions (Biomass)'!O19*Model!P2025/10^3</f>
        <v>0.00508516092</v>
      </c>
      <c r="Q2026" s="160">
        <f>'Assumptions (Biomass)'!P18*Model!Q2024/10^9+'Assumptions (Biomass)'!P19*Model!Q2025/10^3</f>
        <v>0.005517290818</v>
      </c>
      <c r="R2026" s="160">
        <f>'Assumptions (Biomass)'!Q18*Model!R2024/10^9+'Assumptions (Biomass)'!Q19*Model!R2025/10^3</f>
        <v>0.005147949514</v>
      </c>
      <c r="S2026" s="160">
        <f>'Assumptions (Biomass)'!R18*Model!S2024/10^9+'Assumptions (Biomass)'!R19*Model!S2025/10^3</f>
        <v>0.005240825598</v>
      </c>
      <c r="T2026" s="160">
        <f>'Assumptions (Biomass)'!S18*Model!T2024/10^9+'Assumptions (Biomass)'!S19*Model!T2025/10^3</f>
        <v>0.00510976494</v>
      </c>
      <c r="U2026" s="160">
        <f>'Assumptions (Biomass)'!T18*Model!U2024/10^9+'Assumptions (Biomass)'!T19*Model!U2025/10^3</f>
        <v>0.005472903154</v>
      </c>
      <c r="V2026" s="160">
        <f>'Assumptions (Biomass)'!U18*Model!V2024/10^9+'Assumptions (Biomass)'!U19*Model!V2025/10^3</f>
        <v>0.005576309485</v>
      </c>
      <c r="W2026" s="160">
        <f>'Assumptions (Biomass)'!V18*Model!W2024/10^9+'Assumptions (Biomass)'!V19*Model!W2025/10^3</f>
        <v>0.0056816696</v>
      </c>
      <c r="X2026" s="160">
        <f>'Assumptions (Biomass)'!W18*Model!X2024/10^9+'Assumptions (Biomass)'!W19*Model!X2025/10^3</f>
        <v>0.005596053067</v>
      </c>
      <c r="Y2026" s="160">
        <f>'Assumptions (Biomass)'!X18*Model!Y2024/10^9+'Assumptions (Biomass)'!X19*Model!Y2025/10^3</f>
        <v>0.005505172904</v>
      </c>
      <c r="Z2026" s="160">
        <f>'Assumptions (Biomass)'!Y18*Model!Z2024/10^9+'Assumptions (Biomass)'!Y19*Model!Z2025/10^3</f>
        <v>0.005408860771</v>
      </c>
      <c r="AA2026" s="160">
        <f>'Assumptions (Biomass)'!Z18*Model!AA2024/10^9+'Assumptions (Biomass)'!Z19*Model!AA2025/10^3</f>
        <v>0.005306943846</v>
      </c>
      <c r="AB2026" s="160">
        <f>'Assumptions (Biomass)'!AA18*Model!AB2024/10^9+'Assumptions (Biomass)'!AA19*Model!AB2025/10^3</f>
        <v>0.005199244714</v>
      </c>
      <c r="AC2026" s="160">
        <f>'Assumptions (Biomass)'!AB18*Model!AC2024/10^9+'Assumptions (Biomass)'!AB19*Model!AC2025/10^3</f>
        <v>0.005085581259</v>
      </c>
      <c r="AD2026" s="160">
        <f>'Assumptions (Biomass)'!AC18*Model!AD2024/10^9+'Assumptions (Biomass)'!AC19*Model!AD2025/10^3</f>
        <v>0.004965766545</v>
      </c>
      <c r="AE2026" s="160">
        <f>'Assumptions (Biomass)'!AD18*Model!AE2024/10^9+'Assumptions (Biomass)'!AD19*Model!AE2025/10^3</f>
        <v>0.004839608703</v>
      </c>
      <c r="AF2026" s="160">
        <f>'Assumptions (Biomass)'!AE18*Model!AF2024/10^9+'Assumptions (Biomass)'!AE19*Model!AF2025/10^3</f>
        <v>0.004706910809</v>
      </c>
      <c r="AG2026" s="160">
        <f>'Assumptions (Biomass)'!AF18*Model!AG2024/10^9+'Assumptions (Biomass)'!AF19*Model!AG2025/10^3</f>
        <v>0.004567470761</v>
      </c>
      <c r="AH2026" s="160">
        <f>'Assumptions (Biomass)'!AG18*Model!AH2024/10^9+'Assumptions (Biomass)'!AG19*Model!AH2025/10^3</f>
        <v>0.004421081156</v>
      </c>
      <c r="AI2026" s="160">
        <f>'Assumptions (Biomass)'!AH18*Model!AI2024/10^9+'Assumptions (Biomass)'!AH19*Model!AI2025/10^3</f>
        <v>0.004267529159</v>
      </c>
      <c r="AJ2026" s="160">
        <f>'Assumptions (Biomass)'!AI18*Model!AJ2024/10^9+'Assumptions (Biomass)'!AI19*Model!AJ2025/10^3</f>
        <v>0.004106596375</v>
      </c>
      <c r="AK2026" s="160">
        <f>'Assumptions (Biomass)'!AJ18*Model!AK2024/10^9+'Assumptions (Biomass)'!AJ19*Model!AK2025/10^3</f>
        <v>0.003938058713</v>
      </c>
      <c r="AL2026" s="160">
        <f>'Assumptions (Biomass)'!AK18*Model!AL2024/10^9+'Assumptions (Biomass)'!AK19*Model!AL2025/10^3</f>
        <v>0.003761686246</v>
      </c>
      <c r="AM2026" s="160">
        <f>'Assumptions (Biomass)'!AL18*Model!AM2024/10^9+'Assumptions (Biomass)'!AL19*Model!AM2025/10^3</f>
        <v>0.003577243076</v>
      </c>
      <c r="AN2026" s="160">
        <f>'Assumptions (Biomass)'!AM18*Model!AN2024/10^9+'Assumptions (Biomass)'!AM19*Model!AN2025/10^3</f>
        <v>0.003384487188</v>
      </c>
      <c r="AO2026" s="160">
        <f>'Assumptions (Biomass)'!AN18*Model!AO2024/10^9+'Assumptions (Biomass)'!AN19*Model!AO2025/10^3</f>
        <v>0.0031831703</v>
      </c>
      <c r="AP2026" s="160">
        <f>'Assumptions (Biomass)'!AO18*Model!AP2024/10^9+'Assumptions (Biomass)'!AO19*Model!AP2025/10^3</f>
        <v>0.002973037719</v>
      </c>
      <c r="AQ2026" s="160">
        <f>'Assumptions (Biomass)'!AP18*Model!AQ2024/10^9+'Assumptions (Biomass)'!AP19*Model!AQ2025/10^3</f>
        <v>0.002753828182</v>
      </c>
      <c r="AR2026" s="160">
        <f>'Assumptions (Biomass)'!AQ18*Model!AR2024/10^9+'Assumptions (Biomass)'!AQ19*Model!AR2025/10^3</f>
        <v>0.002525273698</v>
      </c>
      <c r="AS2026" s="160">
        <f>'Assumptions (Biomass)'!AR18*Model!AS2024/10^9+'Assumptions (Biomass)'!AR19*Model!AS2025/10^3</f>
        <v>0.002287099395</v>
      </c>
      <c r="AT2026" s="160">
        <f>'Assumptions (Biomass)'!AS18*Model!AT2024/10^9+'Assumptions (Biomass)'!AS19*Model!AT2025/10^3</f>
        <v>0.002039023344</v>
      </c>
      <c r="AU2026" s="160">
        <f>'Assumptions (Biomass)'!AT18*Model!AU2024/10^9+'Assumptions (Biomass)'!AT19*Model!AU2025/10^3</f>
        <v>0.001780756402</v>
      </c>
      <c r="AV2026" s="160">
        <f>'Assumptions (Biomass)'!AU18*Model!AV2024/10^9+'Assumptions (Biomass)'!AU19*Model!AV2025/10^3</f>
        <v>0.00151200203</v>
      </c>
      <c r="AW2026" s="160">
        <f>'Assumptions (Biomass)'!AV18*Model!AW2024/10^9+'Assumptions (Biomass)'!AV19*Model!AW2025/10^3</f>
        <v>0.001232456124</v>
      </c>
      <c r="AX2026" s="160">
        <f>'Assumptions (Biomass)'!AW18*Model!AX2024/10^9+'Assumptions (Biomass)'!AW19*Model!AX2025/10^3</f>
        <v>0.0009418068321</v>
      </c>
      <c r="AY2026" s="160">
        <f>'Assumptions (Biomass)'!AX18*Model!AY2024/10^9+'Assumptions (Biomass)'!AX19*Model!AY2025/10^3</f>
        <v>0.0006397343693</v>
      </c>
      <c r="AZ2026" s="160">
        <f>'Assumptions (Biomass)'!AY18*Model!AZ2024/10^9+'Assumptions (Biomass)'!AY19*Model!AZ2025/10^3</f>
        <v>0.0003259108312</v>
      </c>
      <c r="BA2026" s="160">
        <f>'Assumptions (Biomass)'!AZ18*Model!BA2024/10^9+'Assumptions (Biomass)'!AZ19*Model!BA2025/10^3</f>
        <v>0</v>
      </c>
    </row>
    <row r="2027" ht="15.75" customHeight="1">
      <c r="A2027" s="313" t="s">
        <v>34</v>
      </c>
      <c r="B2027" s="316" t="s">
        <v>351</v>
      </c>
      <c r="C2027" s="317">
        <f>C2025*'Assumptions (Biomass)'!B22*1000*'Assumptions (Biomass)'!B23/10^9</f>
        <v>0</v>
      </c>
      <c r="D2027" s="317">
        <f>D2025*'Assumptions (Biomass)'!C22*1000*'Assumptions (Biomass)'!C23/10^9</f>
        <v>0</v>
      </c>
      <c r="E2027" s="317">
        <f>E2025*'Assumptions (Biomass)'!D22*1000*'Assumptions (Biomass)'!D23/10^9</f>
        <v>0</v>
      </c>
      <c r="F2027" s="317">
        <f>F2025*'Assumptions (Biomass)'!E22*1000*'Assumptions (Biomass)'!E23/10^9</f>
        <v>0</v>
      </c>
      <c r="G2027" s="317">
        <f>G2025*'Assumptions (Biomass)'!F22*1000*'Assumptions (Biomass)'!F23/10^9</f>
        <v>0</v>
      </c>
      <c r="H2027" s="317">
        <f>H2025*'Assumptions (Biomass)'!G22*1000*'Assumptions (Biomass)'!G23/10^9</f>
        <v>0.0003045934989</v>
      </c>
      <c r="I2027" s="317">
        <f>I2025*'Assumptions (Biomass)'!H22*1000*'Assumptions (Biomass)'!H23/10^9</f>
        <v>0.0002081481532</v>
      </c>
      <c r="J2027" s="317">
        <f>J2025*'Assumptions (Biomass)'!I22*1000*'Assumptions (Biomass)'!I23/10^9</f>
        <v>0</v>
      </c>
      <c r="K2027" s="317">
        <f>K2025*'Assumptions (Biomass)'!J22*1000*'Assumptions (Biomass)'!J23/10^9</f>
        <v>0.001918474246</v>
      </c>
      <c r="L2027" s="317">
        <f>L2025*'Assumptions (Biomass)'!K22*1000*'Assumptions (Biomass)'!K23/10^9</f>
        <v>0.003451647063</v>
      </c>
      <c r="M2027" s="317">
        <f>M2025*'Assumptions (Biomass)'!L22*1000*'Assumptions (Biomass)'!L23/10^9</f>
        <v>0.003532102387</v>
      </c>
      <c r="N2027" s="317">
        <f>N2025*'Assumptions (Biomass)'!M22*1000*'Assumptions (Biomass)'!M23/10^9</f>
        <v>0.00362809304</v>
      </c>
      <c r="O2027" s="317">
        <f>O2025*'Assumptions (Biomass)'!N22*1000*'Assumptions (Biomass)'!N23/10^9</f>
        <v>0.003958275626</v>
      </c>
      <c r="P2027" s="317">
        <f>P2025*'Assumptions (Biomass)'!O22*1000*'Assumptions (Biomass)'!O23/10^9</f>
        <v>0.002584371512</v>
      </c>
      <c r="Q2027" s="317">
        <f>Q2025*'Assumptions (Biomass)'!P22*1000*'Assumptions (Biomass)'!P23/10^9</f>
        <v>0.004286487878</v>
      </c>
      <c r="R2027" s="317">
        <f>R2025*'Assumptions (Biomass)'!Q22*1000*'Assumptions (Biomass)'!Q23/10^9</f>
        <v>0.004470739411</v>
      </c>
      <c r="S2027" s="317">
        <f>S2025*'Assumptions (Biomass)'!R22*1000*'Assumptions (Biomass)'!R23/10^9</f>
        <v>0.004449318339</v>
      </c>
      <c r="T2027" s="317">
        <f>T2025*'Assumptions (Biomass)'!S22*1000*'Assumptions (Biomass)'!S23/10^9</f>
        <v>0.003347572986</v>
      </c>
      <c r="U2027" s="317">
        <f>U2025*'Assumptions (Biomass)'!T22*1000*'Assumptions (Biomass)'!T23/10^9</f>
        <v>0.004827486274</v>
      </c>
      <c r="V2027" s="317">
        <f>V2025*'Assumptions (Biomass)'!U22*1000*'Assumptions (Biomass)'!U23/10^9</f>
        <v>0.004953636277</v>
      </c>
      <c r="W2027" s="317">
        <f>W2025*'Assumptions (Biomass)'!V22*1000*'Assumptions (Biomass)'!V23/10^9</f>
        <v>0.005066883978</v>
      </c>
      <c r="X2027" s="317">
        <f>X2025*'Assumptions (Biomass)'!W22*1000*'Assumptions (Biomass)'!W23/10^9</f>
        <v>0.00489693372</v>
      </c>
      <c r="Y2027" s="317">
        <f>Y2025*'Assumptions (Biomass)'!X22*1000*'Assumptions (Biomass)'!X23/10^9</f>
        <v>0.004723316684</v>
      </c>
      <c r="Z2027" s="317">
        <f>Z2025*'Assumptions (Biomass)'!Y22*1000*'Assumptions (Biomass)'!Y23/10^9</f>
        <v>0.004548324962</v>
      </c>
      <c r="AA2027" s="317">
        <f>AA2025*'Assumptions (Biomass)'!Z22*1000*'Assumptions (Biomass)'!Z23/10^9</f>
        <v>0.004374276661</v>
      </c>
      <c r="AB2027" s="317">
        <f>AB2025*'Assumptions (Biomass)'!AA22*1000*'Assumptions (Biomass)'!AA23/10^9</f>
        <v>0.004193755764</v>
      </c>
      <c r="AC2027" s="317">
        <f>AC2025*'Assumptions (Biomass)'!AB22*1000*'Assumptions (Biomass)'!AB23/10^9</f>
        <v>0.004016119099</v>
      </c>
      <c r="AD2027" s="317">
        <f>AD2025*'Assumptions (Biomass)'!AC22*1000*'Assumptions (Biomass)'!AC23/10^9</f>
        <v>0.003849015119</v>
      </c>
      <c r="AE2027" s="317">
        <f>AE2025*'Assumptions (Biomass)'!AD22*1000*'Assumptions (Biomass)'!AD23/10^9</f>
        <v>0.003671758138</v>
      </c>
      <c r="AF2027" s="317">
        <f>AF2025*'Assumptions (Biomass)'!AE22*1000*'Assumptions (Biomass)'!AE23/10^9</f>
        <v>0.003522525335</v>
      </c>
      <c r="AG2027" s="317">
        <f>AG2025*'Assumptions (Biomass)'!AF22*1000*'Assumptions (Biomass)'!AF23/10^9</f>
        <v>0.003336096617</v>
      </c>
      <c r="AH2027" s="317">
        <f>AH2025*'Assumptions (Biomass)'!AG22*1000*'Assumptions (Biomass)'!AG23/10^9</f>
        <v>0.003159574248</v>
      </c>
      <c r="AI2027" s="317">
        <f>AI2025*'Assumptions (Biomass)'!AH22*1000*'Assumptions (Biomass)'!AH23/10^9</f>
        <v>0.002974285744</v>
      </c>
      <c r="AJ2027" s="317">
        <f>AJ2025*'Assumptions (Biomass)'!AI22*1000*'Assumptions (Biomass)'!AI23/10^9</f>
        <v>0.002796162175</v>
      </c>
      <c r="AK2027" s="317">
        <f>AK2025*'Assumptions (Biomass)'!AJ22*1000*'Assumptions (Biomass)'!AJ23/10^9</f>
        <v>0.002613286947</v>
      </c>
      <c r="AL2027" s="317">
        <f>AL2025*'Assumptions (Biomass)'!AK22*1000*'Assumptions (Biomass)'!AK23/10^9</f>
        <v>0.002423821485</v>
      </c>
      <c r="AM2027" s="317">
        <f>AM2025*'Assumptions (Biomass)'!AL22*1000*'Assumptions (Biomass)'!AL23/10^9</f>
        <v>0.002259824226</v>
      </c>
      <c r="AN2027" s="317">
        <f>AN2025*'Assumptions (Biomass)'!AM22*1000*'Assumptions (Biomass)'!AM23/10^9</f>
        <v>0.002068349674</v>
      </c>
      <c r="AO2027" s="317">
        <f>AO2025*'Assumptions (Biomass)'!AN22*1000*'Assumptions (Biomass)'!AN23/10^9</f>
        <v>0.001891788205</v>
      </c>
      <c r="AP2027" s="317">
        <f>AP2025*'Assumptions (Biomass)'!AO22*1000*'Assumptions (Biomass)'!AO23/10^9</f>
        <v>0.001718782822</v>
      </c>
      <c r="AQ2027" s="317">
        <f>AQ2025*'Assumptions (Biomass)'!AP22*1000*'Assumptions (Biomass)'!AP23/10^9</f>
        <v>0.001546906902</v>
      </c>
      <c r="AR2027" s="317">
        <f>AR2025*'Assumptions (Biomass)'!AQ22*1000*'Assumptions (Biomass)'!AQ23/10^9</f>
        <v>0.001379149249</v>
      </c>
      <c r="AS2027" s="317">
        <f>AS2025*'Assumptions (Biomass)'!AR22*1000*'Assumptions (Biomass)'!AR23/10^9</f>
        <v>0.001214170201</v>
      </c>
      <c r="AT2027" s="317">
        <f>AT2025*'Assumptions (Biomass)'!AS22*1000*'Assumptions (Biomass)'!AS23/10^9</f>
        <v>0.001052736166</v>
      </c>
      <c r="AU2027" s="317">
        <f>AU2025*'Assumptions (Biomass)'!AT22*1000*'Assumptions (Biomass)'!AT23/10^9</f>
        <v>0.0008905445718</v>
      </c>
      <c r="AV2027" s="317">
        <f>AV2025*'Assumptions (Biomass)'!AU22*1000*'Assumptions (Biomass)'!AU23/10^9</f>
        <v>0.0007344938551</v>
      </c>
      <c r="AW2027" s="317">
        <f>AW2025*'Assumptions (Biomass)'!AV22*1000*'Assumptions (Biomass)'!AV23/10^9</f>
        <v>0.0005797923931</v>
      </c>
      <c r="AX2027" s="317">
        <f>AX2025*'Assumptions (Biomass)'!AW22*1000*'Assumptions (Biomass)'!AW23/10^9</f>
        <v>0.000431523731</v>
      </c>
      <c r="AY2027" s="317">
        <f>AY2025*'Assumptions (Biomass)'!AX22*1000*'Assumptions (Biomass)'!AX23/10^9</f>
        <v>0.0002827574849</v>
      </c>
      <c r="AZ2027" s="317">
        <f>AZ2025*'Assumptions (Biomass)'!AY22*1000*'Assumptions (Biomass)'!AY23/10^9</f>
        <v>0.000139953206</v>
      </c>
      <c r="BA2027" s="317">
        <f>BA2025*'Assumptions (Biomass)'!AZ22*1000*'Assumptions (Biomass)'!AZ23/10^9</f>
        <v>0</v>
      </c>
    </row>
    <row r="2028" ht="15.75" customHeight="1">
      <c r="A2028" s="315" t="s">
        <v>36</v>
      </c>
      <c r="B2028" s="159" t="s">
        <v>351</v>
      </c>
      <c r="C2028" s="95">
        <f>C2025*'Assumptions (Biomass)'!B36/10^3</f>
        <v>0</v>
      </c>
      <c r="D2028" s="95">
        <f>D2025*'Assumptions (Biomass)'!C36/10^3</f>
        <v>0</v>
      </c>
      <c r="E2028" s="95">
        <f>E2025*'Assumptions (Biomass)'!D36/10^3</f>
        <v>0</v>
      </c>
      <c r="F2028" s="95">
        <f>F2025*'Assumptions (Biomass)'!E36/10^3</f>
        <v>0</v>
      </c>
      <c r="G2028" s="95">
        <f>G2025*'Assumptions (Biomass)'!F36/10^3</f>
        <v>0</v>
      </c>
      <c r="H2028" s="95">
        <f>H2025*'Assumptions (Biomass)'!G36/10^3</f>
        <v>0.001155794268</v>
      </c>
      <c r="I2028" s="95">
        <f>I2025*'Assumptions (Biomass)'!H36/10^3</f>
        <v>0.000710598648</v>
      </c>
      <c r="J2028" s="95">
        <f>J2025*'Assumptions (Biomass)'!I36/10^3</f>
        <v>0</v>
      </c>
      <c r="K2028" s="95">
        <f>K2025*'Assumptions (Biomass)'!J36/10^3</f>
        <v>0.007703926975</v>
      </c>
      <c r="L2028" s="95">
        <f>L2025*'Assumptions (Biomass)'!K36/10^3</f>
        <v>0.009677612489</v>
      </c>
      <c r="M2028" s="95">
        <f>M2025*'Assumptions (Biomass)'!L36/10^3</f>
        <v>0.01023930417</v>
      </c>
      <c r="N2028" s="95">
        <f>N2025*'Assumptions (Biomass)'!M36/10^3</f>
        <v>0.01013170838</v>
      </c>
      <c r="O2028" s="95">
        <f>O2025*'Assumptions (Biomass)'!N36/10^3</f>
        <v>0.009558172267</v>
      </c>
      <c r="P2028" s="95">
        <f>P2025*'Assumptions (Biomass)'!O36/10^3</f>
        <v>0.006927714604</v>
      </c>
      <c r="Q2028" s="95">
        <f>Q2025*'Assumptions (Biomass)'!P36/10^3</f>
        <v>0.01233023538</v>
      </c>
      <c r="R2028" s="95">
        <f>R2025*'Assumptions (Biomass)'!Q36/10^3</f>
        <v>0.01059543033</v>
      </c>
      <c r="S2028" s="95">
        <f>S2025*'Assumptions (Biomass)'!R36/10^3</f>
        <v>0.01128503352</v>
      </c>
      <c r="T2028" s="95">
        <f>T2025*'Assumptions (Biomass)'!S36/10^3</f>
        <v>0.00828786334</v>
      </c>
      <c r="U2028" s="95">
        <f>U2025*'Assumptions (Biomass)'!T36/10^3</f>
        <v>0.011692104</v>
      </c>
      <c r="V2028" s="95">
        <f>V2025*'Assumptions (Biomass)'!U36/10^3</f>
        <v>0.0118541908</v>
      </c>
      <c r="W2028" s="95">
        <f>W2025*'Assumptions (Biomass)'!V36/10^3</f>
        <v>0.01236472415</v>
      </c>
      <c r="X2028" s="95">
        <f>X2025*'Assumptions (Biomass)'!W36/10^3</f>
        <v>0.01204322329</v>
      </c>
      <c r="Y2028" s="95">
        <f>Y2025*'Assumptions (Biomass)'!X36/10^3</f>
        <v>0.01173529995</v>
      </c>
      <c r="Z2028" s="95">
        <f>Z2025*'Assumptions (Biomass)'!Y36/10^3</f>
        <v>0.01150075725</v>
      </c>
      <c r="AA2028" s="95">
        <f>AA2025*'Assumptions (Biomass)'!Z36/10^3</f>
        <v>0.01128529673</v>
      </c>
      <c r="AB2028" s="95">
        <f>AB2025*'Assumptions (Biomass)'!AA36/10^3</f>
        <v>0.01115736781</v>
      </c>
      <c r="AC2028" s="95">
        <f>AC2025*'Assumptions (Biomass)'!AB36/10^3</f>
        <v>0.01088401862</v>
      </c>
      <c r="AD2028" s="95">
        <f>AD2025*'Assumptions (Biomass)'!AC36/10^3</f>
        <v>0.01063548644</v>
      </c>
      <c r="AE2028" s="95">
        <f>AE2025*'Assumptions (Biomass)'!AD36/10^3</f>
        <v>0.01035175276</v>
      </c>
      <c r="AF2028" s="95">
        <f>AF2025*'Assumptions (Biomass)'!AE36/10^3</f>
        <v>0.01006320833</v>
      </c>
      <c r="AG2028" s="95">
        <f>AG2025*'Assumptions (Biomass)'!AF36/10^3</f>
        <v>0.009760995794</v>
      </c>
      <c r="AH2028" s="95">
        <f>AH2025*'Assumptions (Biomass)'!AG36/10^3</f>
        <v>0.009458008699</v>
      </c>
      <c r="AI2028" s="95">
        <f>AI2025*'Assumptions (Biomass)'!AH36/10^3</f>
        <v>0.009101062727</v>
      </c>
      <c r="AJ2028" s="95">
        <f>AJ2025*'Assumptions (Biomass)'!AI36/10^3</f>
        <v>0.008725897712</v>
      </c>
      <c r="AK2028" s="95">
        <f>AK2025*'Assumptions (Biomass)'!AJ36/10^3</f>
        <v>0.008337945081</v>
      </c>
      <c r="AL2028" s="95">
        <f>AL2025*'Assumptions (Biomass)'!AK36/10^3</f>
        <v>0.00794794445</v>
      </c>
      <c r="AM2028" s="95">
        <f>AM2025*'Assumptions (Biomass)'!AL36/10^3</f>
        <v>0.00757183229</v>
      </c>
      <c r="AN2028" s="95">
        <f>AN2025*'Assumptions (Biomass)'!AM36/10^3</f>
        <v>0.007169374954</v>
      </c>
      <c r="AO2028" s="95">
        <f>AO2025*'Assumptions (Biomass)'!AN36/10^3</f>
        <v>0.00676647701</v>
      </c>
      <c r="AP2028" s="95">
        <f>AP2025*'Assumptions (Biomass)'!AO36/10^3</f>
        <v>0.006341200949</v>
      </c>
      <c r="AQ2028" s="95">
        <f>AQ2025*'Assumptions (Biomass)'!AP36/10^3</f>
        <v>0.005882357622</v>
      </c>
      <c r="AR2028" s="95">
        <f>AR2025*'Assumptions (Biomass)'!AQ36/10^3</f>
        <v>0.005397649977</v>
      </c>
      <c r="AS2028" s="95">
        <f>AS2025*'Assumptions (Biomass)'!AR36/10^3</f>
        <v>0.004889311048</v>
      </c>
      <c r="AT2028" s="95">
        <f>AT2025*'Assumptions (Biomass)'!AS36/10^3</f>
        <v>0.004362919353</v>
      </c>
      <c r="AU2028" s="95">
        <f>AU2025*'Assumptions (Biomass)'!AT36/10^3</f>
        <v>0.003817167451</v>
      </c>
      <c r="AV2028" s="95">
        <f>AV2025*'Assumptions (Biomass)'!AU36/10^3</f>
        <v>0.003247233899</v>
      </c>
      <c r="AW2028" s="95">
        <f>AW2025*'Assumptions (Biomass)'!AV36/10^3</f>
        <v>0.002646309958</v>
      </c>
      <c r="AX2028" s="95">
        <f>AX2025*'Assumptions (Biomass)'!AW36/10^3</f>
        <v>0.002028354579</v>
      </c>
      <c r="AY2028" s="95">
        <f>AY2025*'Assumptions (Biomass)'!AX36/10^3</f>
        <v>0.001400980076</v>
      </c>
      <c r="AZ2028" s="95">
        <f>AZ2025*'Assumptions (Biomass)'!AY36/10^3</f>
        <v>0.0007191493853</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0.0</v>
      </c>
      <c r="E2030" s="319">
        <v>0.0</v>
      </c>
      <c r="F2030" s="319">
        <v>0.0</v>
      </c>
      <c r="G2030" s="319">
        <v>3.0</v>
      </c>
      <c r="H2030" s="319">
        <v>0.0</v>
      </c>
      <c r="I2030" s="319">
        <v>0.0</v>
      </c>
      <c r="J2030" s="319">
        <v>0.0</v>
      </c>
      <c r="K2030" s="319">
        <v>30.4</v>
      </c>
      <c r="L2030" s="319">
        <v>0.0</v>
      </c>
      <c r="M2030" s="319">
        <v>2.8</v>
      </c>
      <c r="N2030" s="319">
        <v>0.0</v>
      </c>
      <c r="O2030" s="319">
        <v>3.2</v>
      </c>
      <c r="P2030" s="319">
        <v>0.0</v>
      </c>
      <c r="Q2030" s="319">
        <v>0.0</v>
      </c>
      <c r="R2030" s="319">
        <v>0.0</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v>
      </c>
      <c r="D2032" s="177">
        <f t="shared" si="75"/>
        <v>0.003141893279</v>
      </c>
      <c r="E2032" s="177">
        <f t="shared" si="75"/>
        <v>0.003191590095</v>
      </c>
      <c r="F2032" s="177">
        <f t="shared" si="75"/>
        <v>0.003250861877</v>
      </c>
      <c r="G2032" s="177">
        <f t="shared" si="75"/>
        <v>0</v>
      </c>
      <c r="H2032" s="177">
        <f t="shared" si="75"/>
        <v>0.03488267414</v>
      </c>
      <c r="I2032" s="177">
        <f t="shared" si="75"/>
        <v>0.03593829787</v>
      </c>
      <c r="J2032" s="177">
        <f t="shared" si="75"/>
        <v>0.04030273665</v>
      </c>
      <c r="K2032" s="177">
        <f t="shared" si="75"/>
        <v>0.003465141408</v>
      </c>
      <c r="L2032" s="177">
        <f t="shared" si="75"/>
        <v>0.007481908817</v>
      </c>
      <c r="M2032" s="177">
        <f t="shared" si="75"/>
        <v>0.004036849051</v>
      </c>
      <c r="N2032" s="177">
        <f t="shared" si="75"/>
        <v>0.00412117538</v>
      </c>
      <c r="O2032" s="177">
        <f t="shared" si="75"/>
        <v>0</v>
      </c>
      <c r="P2032" s="177">
        <f t="shared" si="75"/>
        <v>0</v>
      </c>
      <c r="Q2032" s="177">
        <f t="shared" si="75"/>
        <v>0</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0.003141893279</v>
      </c>
      <c r="E2037" s="177">
        <f>IF($G$2030&gt;0,'Assumptions (Biomass)'!$V$14*Model!$G$2030*'Assumptions (Biomass)'!D$2/10^9,0)</f>
        <v>0.003191590095</v>
      </c>
      <c r="F2037" s="177">
        <f>IF($G$2030&gt;0,'Assumptions (Biomass)'!$V$14*Model!$G$2030*'Assumptions (Biomass)'!E$2/10^9,0)</f>
        <v>0.003250861877</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v>
      </c>
      <c r="G2039" s="177">
        <f>IF($I$2030&gt;0,'Assumptions (Biomass)'!$V$14*Model!$I$2030*'Assumptions (Biomass)'!F$2/10^9,0)</f>
        <v>0</v>
      </c>
      <c r="H2039" s="177">
        <f>IF($I$2030&gt;0,'Assumptions (Biomass)'!$V$14*Model!$I$2030*'Assumptions (Biomass)'!G$2/10^9,0)</f>
        <v>0</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v>
      </c>
      <c r="H2040" s="177">
        <f>IF($J$2030&gt;0,'Assumptions (Biomass)'!$V$14*Model!$J$2030*'Assumptions (Biomass)'!G$2/10^9,0)</f>
        <v>0</v>
      </c>
      <c r="I2040" s="177">
        <f>IF($J$2030&gt;0,'Assumptions (Biomass)'!$V$14*Model!$J$2030*'Assumptions (Biomass)'!H$2/10^9,0)</f>
        <v>0</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0.03488267414</v>
      </c>
      <c r="I2041" s="177">
        <f>IF($K$2030&gt;0,'Assumptions (Biomass)'!$V$14*Model!$K$2030*'Assumptions (Biomass)'!H$2/10^9,0)</f>
        <v>0.03593829787</v>
      </c>
      <c r="J2041" s="177">
        <f>IF($K$2030&gt;0,'Assumptions (Biomass)'!$V$14*Model!$K$2030*'Assumptions (Biomass)'!I$2/10^9,0)</f>
        <v>0.03690371066</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v>
      </c>
      <c r="J2042" s="177">
        <f>IF($L$2030&gt;0,'Assumptions (Biomass)'!$V$14*Model!$L$2030*'Assumptions (Biomass)'!I$2/10^9,0)</f>
        <v>0</v>
      </c>
      <c r="K2042" s="177">
        <f>IF($L$2030&gt;0,'Assumptions (Biomass)'!$V$14*Model!$L$2030*'Assumptions (Biomass)'!J$2/10^9,0)</f>
        <v>0</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0.003399025982</v>
      </c>
      <c r="K2043" s="177">
        <f>IF($M$2030&gt;0,'Assumptions (Biomass)'!$V$14*Model!$M$2030*'Assumptions (Biomass)'!J$2/10^9,0)</f>
        <v>0.003465141408</v>
      </c>
      <c r="L2043" s="177">
        <f>IF($M$2030&gt;0,'Assumptions (Biomass)'!$V$14*Model!$M$2030*'Assumptions (Biomass)'!K$2/10^9,0)</f>
        <v>0.003491557448</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v>
      </c>
      <c r="L2044" s="160">
        <f>IF($N$2030&gt;0,'Assumptions (Biomass)'!$V$14*Model!$N$2030*'Assumptions (Biomass)'!K$2/10^9,0)</f>
        <v>0</v>
      </c>
      <c r="M2044" s="160">
        <f>IF($N$2030&gt;0,'Assumptions (Biomass)'!$V$14*Model!$N$2030*'Assumptions (Biomass)'!L$2/10^9,0)</f>
        <v>0</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0.003990351369</v>
      </c>
      <c r="M2045" s="160">
        <f>IF($O$2030&gt;0,'Assumptions (Biomass)'!$V$14*Model!$O$2030*'Assumptions (Biomass)'!L$2/10^9,0)</f>
        <v>0.004036849051</v>
      </c>
      <c r="N2045" s="160">
        <f>IF($O$2030&gt;0,'Assumptions (Biomass)'!$V$14*Model!$O$2030*'Assumptions (Biomass)'!M$2/10^9,0)</f>
        <v>0.00412117538</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v>
      </c>
      <c r="N2046" s="177">
        <f>IF($P$2030&gt;0,'Assumptions (Biomass)'!$V$14*Model!$P$2030*'Assumptions (Biomass)'!M$2/10^9,0)</f>
        <v>0</v>
      </c>
      <c r="O2046" s="177">
        <f>IF($P$2030&gt;0,'Assumptions (Biomass)'!$V$14*Model!$P$2030*'Assumptions (Biomass)'!N$2/10^9,0)</f>
        <v>0</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v>
      </c>
      <c r="O2047" s="177">
        <f>IF($Q$2030&gt;0,'Assumptions (Biomass)'!$V$14*Model!$Q$2030*'Assumptions (Biomass)'!N$2/10^9,0)</f>
        <v>0</v>
      </c>
      <c r="P2047" s="177">
        <f>IF($Q$2030&gt;0,'Assumptions (Biomass)'!$V$14*Model!$Q$2030*'Assumptions (Biomass)'!O$2/10^9,0)</f>
        <v>0</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v>
      </c>
      <c r="D2084" s="279">
        <f>'Assumptions (Biomass)'!$V$5*Model!D2032</f>
        <v>0.001885135967</v>
      </c>
      <c r="E2084" s="279">
        <f>'Assumptions (Biomass)'!$V$5*Model!E2032</f>
        <v>0.001914954057</v>
      </c>
      <c r="F2084" s="279">
        <f>'Assumptions (Biomass)'!$V$5*Model!F2032</f>
        <v>0.001950517126</v>
      </c>
      <c r="G2084" s="279">
        <f>'Assumptions (Biomass)'!$V$5*Model!G2032</f>
        <v>0</v>
      </c>
      <c r="H2084" s="279">
        <f>'Assumptions (Biomass)'!$V$5*Model!H2032</f>
        <v>0.02092960448</v>
      </c>
      <c r="I2084" s="279">
        <f>'Assumptions (Biomass)'!$V$5*Model!I2032</f>
        <v>0.02156297872</v>
      </c>
      <c r="J2084" s="279">
        <f>'Assumptions (Biomass)'!$V$5*Model!J2032</f>
        <v>0.02418164199</v>
      </c>
      <c r="K2084" s="279">
        <f>'Assumptions (Biomass)'!$V$5*Model!K2032</f>
        <v>0.002079084845</v>
      </c>
      <c r="L2084" s="279">
        <f>'Assumptions (Biomass)'!$V$5*Model!L2032</f>
        <v>0.00448914529</v>
      </c>
      <c r="M2084" s="279">
        <f>'Assumptions (Biomass)'!$V$5*Model!M2032</f>
        <v>0.00242210943</v>
      </c>
      <c r="N2084" s="279">
        <f>'Assumptions (Biomass)'!$V$5*Model!N2032</f>
        <v>0.002472705228</v>
      </c>
      <c r="O2084" s="279">
        <f>'Assumptions (Biomass)'!$V$5*Model!O2032</f>
        <v>0</v>
      </c>
      <c r="P2084" s="279">
        <f>'Assumptions (Biomass)'!$V$5*Model!P2032</f>
        <v>0</v>
      </c>
      <c r="Q2084" s="279">
        <f>'Assumptions (Biomass)'!$V$5*Model!Q2032</f>
        <v>0</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v>
      </c>
      <c r="D2085" s="176">
        <f>'Assumptions (Biomass)'!$V$6*Model!D2032</f>
        <v>0.001256757311</v>
      </c>
      <c r="E2085" s="176">
        <f>'Assumptions (Biomass)'!$V$6*Model!E2032</f>
        <v>0.001276636038</v>
      </c>
      <c r="F2085" s="176">
        <f>'Assumptions (Biomass)'!$V$6*Model!F2032</f>
        <v>0.001300344751</v>
      </c>
      <c r="G2085" s="176">
        <f>'Assumptions (Biomass)'!$V$6*Model!G2032</f>
        <v>0</v>
      </c>
      <c r="H2085" s="176">
        <f>'Assumptions (Biomass)'!$V$6*Model!H2032</f>
        <v>0.01395306966</v>
      </c>
      <c r="I2085" s="176">
        <f>'Assumptions (Biomass)'!$V$6*Model!I2032</f>
        <v>0.01437531915</v>
      </c>
      <c r="J2085" s="176">
        <f>'Assumptions (Biomass)'!$V$6*Model!J2032</f>
        <v>0.01612109466</v>
      </c>
      <c r="K2085" s="176">
        <f>'Assumptions (Biomass)'!$V$6*Model!K2032</f>
        <v>0.001386056563</v>
      </c>
      <c r="L2085" s="176">
        <f>'Assumptions (Biomass)'!$V$6*Model!L2032</f>
        <v>0.002992763527</v>
      </c>
      <c r="M2085" s="176">
        <f>'Assumptions (Biomass)'!$V$6*Model!M2032</f>
        <v>0.00161473962</v>
      </c>
      <c r="N2085" s="176">
        <f>'Assumptions (Biomass)'!$V$6*Model!N2032</f>
        <v>0.001648470152</v>
      </c>
      <c r="O2085" s="176">
        <f>'Assumptions (Biomass)'!$V$6*Model!O2032</f>
        <v>0</v>
      </c>
      <c r="P2085" s="176">
        <f>'Assumptions (Biomass)'!$V$6*Model!P2032</f>
        <v>0</v>
      </c>
      <c r="Q2085" s="176">
        <f>'Assumptions (Biomass)'!$V$6*Model!Q2032</f>
        <v>0</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v>
      </c>
      <c r="E2086" s="177">
        <f t="array" ref="E2086">SUM(IF(ISERROR(E2087:E2137),"",E2087:E2137))</f>
        <v>0</v>
      </c>
      <c r="F2086" s="177">
        <f t="array" ref="F2086">SUM(IF(ISERROR(F2087:F2137),"",F2087:F2137))</f>
        <v>0</v>
      </c>
      <c r="G2086" s="177">
        <f t="array" ref="G2086">SUM(IF(ISERROR(G2087:G2137),"",G2087:G2137))</f>
        <v>-0.0002715501932</v>
      </c>
      <c r="H2086" s="177">
        <f t="array" ref="H2086">SUM(IF(ISERROR(H2087:H2137),"",H2087:H2137))</f>
        <v>-0.0002844488274</v>
      </c>
      <c r="I2086" s="177">
        <f t="array" ref="I2086">SUM(IF(ISERROR(I2087:I2137),"",I2087:I2137))</f>
        <v>-0.0002979601467</v>
      </c>
      <c r="J2086" s="177">
        <f t="array" ref="J2086">SUM(IF(ISERROR(J2087:J2137),"",J2087:J2137))</f>
        <v>-0.0003121132537</v>
      </c>
      <c r="K2086" s="177">
        <f t="array" ref="K2086">SUM(IF(ISERROR(K2087:K2137),"",K2087:K2137))</f>
        <v>-0.003379067665</v>
      </c>
      <c r="L2086" s="177">
        <f t="array" ref="L2086">SUM(IF(ISERROR(L2087:L2137),"",L2087:L2137))</f>
        <v>-0.003539573379</v>
      </c>
      <c r="M2086" s="177">
        <f t="array" ref="M2086">SUM(IF(ISERROR(M2087:M2137),"",M2087:M2137))</f>
        <v>-0.004001108559</v>
      </c>
      <c r="N2086" s="177">
        <f t="array" ref="N2086">SUM(IF(ISERROR(N2087:N2137),"",N2087:N2137))</f>
        <v>-0.004191161216</v>
      </c>
      <c r="O2086" s="177">
        <f t="array" ref="O2086">SUM(IF(ISERROR(O2087:O2137),"",O2087:O2137))</f>
        <v>-0.004734437426</v>
      </c>
      <c r="P2086" s="177">
        <f t="array" ref="P2086">SUM(IF(ISERROR(P2087:P2137),"",P2087:P2137))</f>
        <v>-0.004959323203</v>
      </c>
      <c r="Q2086" s="177">
        <f t="array" ref="Q2086">SUM(IF(ISERROR(Q2087:Q2137),"",Q2087:Q2137))</f>
        <v>-0.005194891056</v>
      </c>
      <c r="R2086" s="177">
        <f t="array" ref="R2086">SUM(IF(ISERROR(R2087:R2137),"",R2087:R2137))</f>
        <v>-0.005441648381</v>
      </c>
      <c r="S2086" s="177">
        <f t="array" ref="S2086">SUM(IF(ISERROR(S2087:S2137),"",S2087:S2137))</f>
        <v>-0.005700126679</v>
      </c>
      <c r="T2086" s="177">
        <f t="array" ref="T2086">SUM(IF(ISERROR(T2087:T2137),"",T2087:T2137))</f>
        <v>-0.005970882696</v>
      </c>
      <c r="U2086" s="177">
        <f t="array" ref="U2086">SUM(IF(ISERROR(U2087:U2137),"",U2087:U2137))</f>
        <v>-0.006254499624</v>
      </c>
      <c r="V2086" s="177">
        <f t="array" ref="V2086">SUM(IF(ISERROR(V2087:V2137),"",V2087:V2137))</f>
        <v>-0.006006884323</v>
      </c>
      <c r="W2086" s="177">
        <f t="array" ref="W2086">SUM(IF(ISERROR(W2087:W2137),"",W2087:W2137))</f>
        <v>-0.006292211329</v>
      </c>
      <c r="X2086" s="177">
        <f t="array" ref="X2086">SUM(IF(ISERROR(X2087:X2137),"",X2087:X2137))</f>
        <v>-0.006591091367</v>
      </c>
      <c r="Y2086" s="177">
        <f t="array" ref="Y2086">SUM(IF(ISERROR(Y2087:Y2137),"",Y2087:Y2137))</f>
        <v>-0.006904168207</v>
      </c>
      <c r="Z2086" s="177">
        <f t="array" ref="Z2086">SUM(IF(ISERROR(Z2087:Z2137),"",Z2087:Z2137))</f>
        <v>-0.001109833708</v>
      </c>
      <c r="AA2086" s="177">
        <f t="array" ref="AA2086">SUM(IF(ISERROR(AA2087:AA2137),"",AA2087:AA2137))</f>
        <v>-0.00116255081</v>
      </c>
      <c r="AB2086" s="177">
        <f t="array" ref="AB2086">SUM(IF(ISERROR(AB2087:AB2137),"",AB2087:AB2137))</f>
        <v>-0.0006292283705</v>
      </c>
      <c r="AC2086" s="177">
        <f t="array" ref="AC2086">SUM(IF(ISERROR(AC2087:AC2137),"",AC2087:AC2137))</f>
        <v>-0.0006591167181</v>
      </c>
      <c r="AD2086" s="177">
        <f t="array" ref="AD2086">SUM(IF(ISERROR(AD2087:AD2137),"",AD2087:AD2137))</f>
        <v>0</v>
      </c>
      <c r="AE2086" s="177">
        <f t="array" ref="AE2086">SUM(IF(ISERROR(AE2087:AE2137),"",AE2087:AE2137))</f>
        <v>0</v>
      </c>
      <c r="AF2086" s="177">
        <f t="array" ref="AF2086">SUM(IF(ISERROR(AF2087:AF2137),"",AF2087:AF2137))</f>
        <v>0</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-0.0002715501932</v>
      </c>
      <c r="H2091" s="160">
        <f>IF($G$2030&gt;0,PPMT('Assumptions (Biomass)'!$V$7,Model!X$1,'Assumptions (Biomass)'!$V$10,'Assumptions (Biomass)'!$V$5*Model!$G$2030*AVERAGE('Assumptions (Biomass)'!$C$2:$E$2)/10^9),0)</f>
        <v>-0.0002844488274</v>
      </c>
      <c r="I2091" s="160">
        <f>IF($G$2030&gt;0,PPMT('Assumptions (Biomass)'!$V$7,Model!Y$1,'Assumptions (Biomass)'!$V$10,'Assumptions (Biomass)'!$V$5*Model!$G$2030*AVERAGE('Assumptions (Biomass)'!$C$2:$E$2)/10^9),0)</f>
        <v>-0.0002979601467</v>
      </c>
      <c r="J2091" s="160">
        <f>IF($G$2030&gt;0,PPMT('Assumptions (Biomass)'!$V$7,Model!Z$1,'Assumptions (Biomass)'!$V$10,'Assumptions (Biomass)'!$V$5*Model!$G$2030*AVERAGE('Assumptions (Biomass)'!$C$2:$E$2)/10^9),0)</f>
        <v>-0.0003121132537</v>
      </c>
      <c r="K2091" s="160">
        <f>IF($G$2030&gt;0,PPMT('Assumptions (Biomass)'!$V$7,Model!AA$1,'Assumptions (Biomass)'!$V$10,'Assumptions (Biomass)'!$V$5*Model!$G$2030*AVERAGE('Assumptions (Biomass)'!$C$2:$E$2)/10^9),0)</f>
        <v>-0.0003269386332</v>
      </c>
      <c r="L2091" s="160">
        <f>IF($G$2030&gt;0,PPMT('Assumptions (Biomass)'!$V$7,Model!AB$1,'Assumptions (Biomass)'!$V$10,'Assumptions (Biomass)'!$V$5*Model!$G$2030*AVERAGE('Assumptions (Biomass)'!$C$2:$E$2)/10^9),0)</f>
        <v>-0.0003424682183</v>
      </c>
      <c r="M2091" s="160">
        <f>IF($G$2030&gt;0,PPMT('Assumptions (Biomass)'!$V$7,Model!AC$1,'Assumptions (Biomass)'!$V$10,'Assumptions (Biomass)'!$V$5*Model!$G$2030*AVERAGE('Assumptions (Biomass)'!$C$2:$E$2)/10^9),0)</f>
        <v>-0.0003587354587</v>
      </c>
      <c r="N2091" s="160">
        <f>IF($G$2030&gt;0,PPMT('Assumptions (Biomass)'!$V$7,Model!AD$1,'Assumptions (Biomass)'!$V$10,'Assumptions (Biomass)'!$V$5*Model!$G$2030*AVERAGE('Assumptions (Biomass)'!$C$2:$E$2)/10^9),0)</f>
        <v>-0.0003757753929</v>
      </c>
      <c r="O2091" s="160">
        <f>IF($G$2030&gt;0,PPMT('Assumptions (Biomass)'!$V$7,Model!AE$1,'Assumptions (Biomass)'!$V$10,'Assumptions (Biomass)'!$V$5*Model!$G$2030*AVERAGE('Assumptions (Biomass)'!$C$2:$E$2)/10^9),0)</f>
        <v>-0.0003936247241</v>
      </c>
      <c r="P2091" s="160">
        <f>IF($G$2030&gt;0,PPMT('Assumptions (Biomass)'!$V$7,Model!AF$1,'Assumptions (Biomass)'!$V$10,'Assumptions (Biomass)'!$V$5*Model!$G$2030*AVERAGE('Assumptions (Biomass)'!$C$2:$E$2)/10^9),0)</f>
        <v>-0.0004123218985</v>
      </c>
      <c r="Q2091" s="160">
        <f>IF($G$2030&gt;0,PPMT('Assumptions (Biomass)'!$V$7,Model!AG$1,'Assumptions (Biomass)'!$V$10,'Assumptions (Biomass)'!$V$5*Model!$G$2030*AVERAGE('Assumptions (Biomass)'!$C$2:$E$2)/10^9),0)</f>
        <v>-0.0004319071887</v>
      </c>
      <c r="R2091" s="160">
        <f>IF($G$2030&gt;0,PPMT('Assumptions (Biomass)'!$V$7,Model!AH$1,'Assumptions (Biomass)'!$V$10,'Assumptions (Biomass)'!$V$5*Model!$G$2030*AVERAGE('Assumptions (Biomass)'!$C$2:$E$2)/10^9),0)</f>
        <v>-0.0004524227802</v>
      </c>
      <c r="S2091" s="160">
        <f>IF($G$2030&gt;0,PPMT('Assumptions (Biomass)'!$V$7,Model!AI$1,'Assumptions (Biomass)'!$V$10,'Assumptions (Biomass)'!$V$5*Model!$G$2030*AVERAGE('Assumptions (Biomass)'!$C$2:$E$2)/10^9),0)</f>
        <v>-0.0004739128622</v>
      </c>
      <c r="T2091" s="160">
        <f>IF($G$2030&gt;0,PPMT('Assumptions (Biomass)'!$V$7,Model!AJ$1,'Assumptions (Biomass)'!$V$10,'Assumptions (Biomass)'!$V$5*Model!$G$2030*AVERAGE('Assumptions (Biomass)'!$C$2:$E$2)/10^9),0)</f>
        <v>-0.0004964237232</v>
      </c>
      <c r="U2091" s="160">
        <f>IF($G$2030&gt;0,PPMT('Assumptions (Biomass)'!$V$7,Model!AK$1,'Assumptions (Biomass)'!$V$10,'Assumptions (Biomass)'!$V$5*Model!$G$2030*AVERAGE('Assumptions (Biomass)'!$C$2:$E$2)/10^9),0)</f>
        <v>-0.00052000385</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v>
      </c>
      <c r="J2093" s="160">
        <f>IF($I$2030&gt;0,PPMT('Assumptions (Biomass)'!$V$7,Model!X$1,'Assumptions (Biomass)'!$V$10,'Assumptions (Biomass)'!$V$5*Model!$I$2030*AVERAGE('Assumptions (Biomass)'!$E$2:$G$2)/10^9),0)</f>
        <v>0</v>
      </c>
      <c r="K2093" s="160">
        <f>IF($I$2030&gt;0,PPMT('Assumptions (Biomass)'!$V$7,Model!Y$1,'Assumptions (Biomass)'!$V$10,'Assumptions (Biomass)'!$V$5*Model!$I$2030*AVERAGE('Assumptions (Biomass)'!$E$2:$G$2)/10^9),0)</f>
        <v>0</v>
      </c>
      <c r="L2093" s="160">
        <f>IF($I$2030&gt;0,PPMT('Assumptions (Biomass)'!$V$7,Model!Z$1,'Assumptions (Biomass)'!$V$10,'Assumptions (Biomass)'!$V$5*Model!$I$2030*AVERAGE('Assumptions (Biomass)'!$E$2:$G$2)/10^9),0)</f>
        <v>0</v>
      </c>
      <c r="M2093" s="160">
        <f>IF($I$2030&gt;0,PPMT('Assumptions (Biomass)'!$V$7,Model!AA$1,'Assumptions (Biomass)'!$V$10,'Assumptions (Biomass)'!$V$5*Model!$I$2030*AVERAGE('Assumptions (Biomass)'!$E$2:$G$2)/10^9),0)</f>
        <v>0</v>
      </c>
      <c r="N2093" s="160">
        <f>IF($I$2030&gt;0,PPMT('Assumptions (Biomass)'!$V$7,Model!AB$1,'Assumptions (Biomass)'!$V$10,'Assumptions (Biomass)'!$V$5*Model!$I$2030*AVERAGE('Assumptions (Biomass)'!$E$2:$G$2)/10^9),0)</f>
        <v>0</v>
      </c>
      <c r="O2093" s="160">
        <f>IF($I$2030&gt;0,PPMT('Assumptions (Biomass)'!$V$7,Model!AC$1,'Assumptions (Biomass)'!$V$10,'Assumptions (Biomass)'!$V$5*Model!$I$2030*AVERAGE('Assumptions (Biomass)'!$E$2:$G$2)/10^9),0)</f>
        <v>0</v>
      </c>
      <c r="P2093" s="160">
        <f>IF($I$2030&gt;0,PPMT('Assumptions (Biomass)'!$V$7,Model!AD$1,'Assumptions (Biomass)'!$V$10,'Assumptions (Biomass)'!$V$5*Model!$I$2030*AVERAGE('Assumptions (Biomass)'!$E$2:$G$2)/10^9),0)</f>
        <v>0</v>
      </c>
      <c r="Q2093" s="160">
        <f>IF($I$2030&gt;0,PPMT('Assumptions (Biomass)'!$V$7,Model!AE$1,'Assumptions (Biomass)'!$V$10,'Assumptions (Biomass)'!$V$5*Model!$I$2030*AVERAGE('Assumptions (Biomass)'!$E$2:$G$2)/10^9),0)</f>
        <v>0</v>
      </c>
      <c r="R2093" s="160">
        <f>IF($I$2030&gt;0,PPMT('Assumptions (Biomass)'!$V$7,Model!AF$1,'Assumptions (Biomass)'!$V$10,'Assumptions (Biomass)'!$V$5*Model!$I$2030*AVERAGE('Assumptions (Biomass)'!$E$2:$G$2)/10^9),0)</f>
        <v>0</v>
      </c>
      <c r="S2093" s="160">
        <f>IF($I$2030&gt;0,PPMT('Assumptions (Biomass)'!$V$7,Model!AG$1,'Assumptions (Biomass)'!$V$10,'Assumptions (Biomass)'!$V$5*Model!$I$2030*AVERAGE('Assumptions (Biomass)'!$E$2:$G$2)/10^9),0)</f>
        <v>0</v>
      </c>
      <c r="T2093" s="160">
        <f>IF($I$2030&gt;0,PPMT('Assumptions (Biomass)'!$V$7,Model!AH$1,'Assumptions (Biomass)'!$V$10,'Assumptions (Biomass)'!$V$5*Model!$I$2030*AVERAGE('Assumptions (Biomass)'!$E$2:$G$2)/10^9),0)</f>
        <v>0</v>
      </c>
      <c r="U2093" s="160">
        <f>IF($I$2030&gt;0,PPMT('Assumptions (Biomass)'!$V$7,Model!AI$1,'Assumptions (Biomass)'!$V$10,'Assumptions (Biomass)'!$V$5*Model!$I$2030*AVERAGE('Assumptions (Biomass)'!$E$2:$G$2)/10^9),0)</f>
        <v>0</v>
      </c>
      <c r="V2093" s="160">
        <f>IF($I$2030&gt;0,PPMT('Assumptions (Biomass)'!$V$7,Model!AJ$1,'Assumptions (Biomass)'!$V$10,'Assumptions (Biomass)'!$V$5*Model!$I$2030*AVERAGE('Assumptions (Biomass)'!$E$2:$G$2)/10^9),0)</f>
        <v>0</v>
      </c>
      <c r="W2093" s="160">
        <f>IF($I$2030&gt;0,PPMT('Assumptions (Biomass)'!$V$7,Model!AK$1,'Assumptions (Biomass)'!$V$10,'Assumptions (Biomass)'!$V$5*Model!$I$2030*AVERAGE('Assumptions (Biomass)'!$E$2:$G$2)/10^9),0)</f>
        <v>0</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v>
      </c>
      <c r="K2094" s="160">
        <f>IF($J$2030&gt;0,PPMT('Assumptions (Biomass)'!$V$7,Model!X$1,'Assumptions (Biomass)'!$V$10,'Assumptions (Biomass)'!$V$5*Model!$J$2030*AVERAGE('Assumptions (Biomass)'!$F$2:$H$2)/10^9),0)</f>
        <v>0</v>
      </c>
      <c r="L2094" s="160">
        <f>IF($J$2030&gt;0,PPMT('Assumptions (Biomass)'!$V$7,Model!Y$1,'Assumptions (Biomass)'!$V$10,'Assumptions (Biomass)'!$V$5*Model!$J$2030*AVERAGE('Assumptions (Biomass)'!$F$2:$H$2)/10^9),0)</f>
        <v>0</v>
      </c>
      <c r="M2094" s="160">
        <f>IF($J$2030&gt;0,PPMT('Assumptions (Biomass)'!$V$7,Model!Z$1,'Assumptions (Biomass)'!$V$10,'Assumptions (Biomass)'!$V$5*Model!$J$2030*AVERAGE('Assumptions (Biomass)'!$F$2:$H$2)/10^9),0)</f>
        <v>0</v>
      </c>
      <c r="N2094" s="160">
        <f>IF($J$2030&gt;0,PPMT('Assumptions (Biomass)'!$V$7,Model!AA$1,'Assumptions (Biomass)'!$V$10,'Assumptions (Biomass)'!$V$5*Model!$J$2030*AVERAGE('Assumptions (Biomass)'!$F$2:$H$2)/10^9),0)</f>
        <v>0</v>
      </c>
      <c r="O2094" s="160">
        <f>IF($J$2030&gt;0,PPMT('Assumptions (Biomass)'!$V$7,Model!AB$1,'Assumptions (Biomass)'!$V$10,'Assumptions (Biomass)'!$V$5*Model!$J$2030*AVERAGE('Assumptions (Biomass)'!$F$2:$H$2)/10^9),0)</f>
        <v>0</v>
      </c>
      <c r="P2094" s="160">
        <f>IF($J$2030&gt;0,PPMT('Assumptions (Biomass)'!$V$7,Model!AC$1,'Assumptions (Biomass)'!$V$10,'Assumptions (Biomass)'!$V$5*Model!$J$2030*AVERAGE('Assumptions (Biomass)'!$F$2:$H$2)/10^9),0)</f>
        <v>0</v>
      </c>
      <c r="Q2094" s="160">
        <f>IF($J$2030&gt;0,PPMT('Assumptions (Biomass)'!$V$7,Model!AD$1,'Assumptions (Biomass)'!$V$10,'Assumptions (Biomass)'!$V$5*Model!$J$2030*AVERAGE('Assumptions (Biomass)'!$F$2:$H$2)/10^9),0)</f>
        <v>0</v>
      </c>
      <c r="R2094" s="160">
        <f>IF($J$2030&gt;0,PPMT('Assumptions (Biomass)'!$V$7,Model!AE$1,'Assumptions (Biomass)'!$V$10,'Assumptions (Biomass)'!$V$5*Model!$J$2030*AVERAGE('Assumptions (Biomass)'!$F$2:$H$2)/10^9),0)</f>
        <v>0</v>
      </c>
      <c r="S2094" s="160">
        <f>IF($J$2030&gt;0,PPMT('Assumptions (Biomass)'!$V$7,Model!AF$1,'Assumptions (Biomass)'!$V$10,'Assumptions (Biomass)'!$V$5*Model!$J$2030*AVERAGE('Assumptions (Biomass)'!$F$2:$H$2)/10^9),0)</f>
        <v>0</v>
      </c>
      <c r="T2094" s="160">
        <f>IF($J$2030&gt;0,PPMT('Assumptions (Biomass)'!$V$7,Model!AG$1,'Assumptions (Biomass)'!$V$10,'Assumptions (Biomass)'!$V$5*Model!$J$2030*AVERAGE('Assumptions (Biomass)'!$F$2:$H$2)/10^9),0)</f>
        <v>0</v>
      </c>
      <c r="U2094" s="160">
        <f>IF($J$2030&gt;0,PPMT('Assumptions (Biomass)'!$V$7,Model!AH$1,'Assumptions (Biomass)'!$V$10,'Assumptions (Biomass)'!$V$5*Model!$J$2030*AVERAGE('Assumptions (Biomass)'!$F$2:$H$2)/10^9),0)</f>
        <v>0</v>
      </c>
      <c r="V2094" s="160">
        <f>IF($J$2030&gt;0,PPMT('Assumptions (Biomass)'!$V$7,Model!AI$1,'Assumptions (Biomass)'!$V$10,'Assumptions (Biomass)'!$V$5*Model!$J$2030*AVERAGE('Assumptions (Biomass)'!$F$2:$H$2)/10^9),0)</f>
        <v>0</v>
      </c>
      <c r="W2094" s="160">
        <f>IF($J$2030&gt;0,PPMT('Assumptions (Biomass)'!$V$7,Model!AJ$1,'Assumptions (Biomass)'!$V$10,'Assumptions (Biomass)'!$V$5*Model!$J$2030*AVERAGE('Assumptions (Biomass)'!$F$2:$H$2)/10^9),0)</f>
        <v>0</v>
      </c>
      <c r="X2094" s="160">
        <f>IF($J$2030&gt;0,PPMT('Assumptions (Biomass)'!$V$7,Model!AK$1,'Assumptions (Biomass)'!$V$10,'Assumptions (Biomass)'!$V$5*Model!$J$2030*AVERAGE('Assumptions (Biomass)'!$F$2:$H$2)/10^9),0)</f>
        <v>0</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-0.003052129032</v>
      </c>
      <c r="L2095" s="160">
        <f>IF($K$2030&gt;0,PPMT('Assumptions (Biomass)'!$V$7,Model!X$1,'Assumptions (Biomass)'!$V$10,'Assumptions (Biomass)'!$V$5*Model!$K$2030*AVERAGE('Assumptions (Biomass)'!$G$2:$I$2)/10^9),0)</f>
        <v>-0.003197105161</v>
      </c>
      <c r="M2095" s="160">
        <f>IF($K$2030&gt;0,PPMT('Assumptions (Biomass)'!$V$7,Model!Y$1,'Assumptions (Biomass)'!$V$10,'Assumptions (Biomass)'!$V$5*Model!$K$2030*AVERAGE('Assumptions (Biomass)'!$G$2:$I$2)/10^9),0)</f>
        <v>-0.003348967656</v>
      </c>
      <c r="N2095" s="160">
        <f>IF($K$2030&gt;0,PPMT('Assumptions (Biomass)'!$V$7,Model!Z$1,'Assumptions (Biomass)'!$V$10,'Assumptions (Biomass)'!$V$5*Model!$K$2030*AVERAGE('Assumptions (Biomass)'!$G$2:$I$2)/10^9),0)</f>
        <v>-0.00350804362</v>
      </c>
      <c r="O2095" s="160">
        <f>IF($K$2030&gt;0,PPMT('Assumptions (Biomass)'!$V$7,Model!AA$1,'Assumptions (Biomass)'!$V$10,'Assumptions (Biomass)'!$V$5*Model!$K$2030*AVERAGE('Assumptions (Biomass)'!$G$2:$I$2)/10^9),0)</f>
        <v>-0.003674675692</v>
      </c>
      <c r="P2095" s="160">
        <f>IF($K$2030&gt;0,PPMT('Assumptions (Biomass)'!$V$7,Model!AB$1,'Assumptions (Biomass)'!$V$10,'Assumptions (Biomass)'!$V$5*Model!$K$2030*AVERAGE('Assumptions (Biomass)'!$G$2:$I$2)/10^9),0)</f>
        <v>-0.003849222787</v>
      </c>
      <c r="Q2095" s="160">
        <f>IF($K$2030&gt;0,PPMT('Assumptions (Biomass)'!$V$7,Model!AC$1,'Assumptions (Biomass)'!$V$10,'Assumptions (Biomass)'!$V$5*Model!$K$2030*AVERAGE('Assumptions (Biomass)'!$G$2:$I$2)/10^9),0)</f>
        <v>-0.004032060869</v>
      </c>
      <c r="R2095" s="160">
        <f>IF($K$2030&gt;0,PPMT('Assumptions (Biomass)'!$V$7,Model!AD$1,'Assumptions (Biomass)'!$V$10,'Assumptions (Biomass)'!$V$5*Model!$K$2030*AVERAGE('Assumptions (Biomass)'!$G$2:$I$2)/10^9),0)</f>
        <v>-0.004223583761</v>
      </c>
      <c r="S2095" s="160">
        <f>IF($K$2030&gt;0,PPMT('Assumptions (Biomass)'!$V$7,Model!AE$1,'Assumptions (Biomass)'!$V$10,'Assumptions (Biomass)'!$V$5*Model!$K$2030*AVERAGE('Assumptions (Biomass)'!$G$2:$I$2)/10^9),0)</f>
        <v>-0.004424203989</v>
      </c>
      <c r="T2095" s="160">
        <f>IF($K$2030&gt;0,PPMT('Assumptions (Biomass)'!$V$7,Model!AF$1,'Assumptions (Biomass)'!$V$10,'Assumptions (Biomass)'!$V$5*Model!$K$2030*AVERAGE('Assumptions (Biomass)'!$G$2:$I$2)/10^9),0)</f>
        <v>-0.004634353679</v>
      </c>
      <c r="U2095" s="160">
        <f>IF($K$2030&gt;0,PPMT('Assumptions (Biomass)'!$V$7,Model!AG$1,'Assumptions (Biomass)'!$V$10,'Assumptions (Biomass)'!$V$5*Model!$K$2030*AVERAGE('Assumptions (Biomass)'!$G$2:$I$2)/10^9),0)</f>
        <v>-0.004854485479</v>
      </c>
      <c r="V2095" s="160">
        <f>IF($K$2030&gt;0,PPMT('Assumptions (Biomass)'!$V$7,Model!AH$1,'Assumptions (Biomass)'!$V$10,'Assumptions (Biomass)'!$V$5*Model!$K$2030*AVERAGE('Assumptions (Biomass)'!$G$2:$I$2)/10^9),0)</f>
        <v>-0.005085073539</v>
      </c>
      <c r="W2095" s="160">
        <f>IF($K$2030&gt;0,PPMT('Assumptions (Biomass)'!$V$7,Model!AI$1,'Assumptions (Biomass)'!$V$10,'Assumptions (Biomass)'!$V$5*Model!$K$2030*AVERAGE('Assumptions (Biomass)'!$G$2:$I$2)/10^9),0)</f>
        <v>-0.005326614532</v>
      </c>
      <c r="X2095" s="160">
        <f>IF($K$2030&gt;0,PPMT('Assumptions (Biomass)'!$V$7,Model!AJ$1,'Assumptions (Biomass)'!$V$10,'Assumptions (Biomass)'!$V$5*Model!$K$2030*AVERAGE('Assumptions (Biomass)'!$G$2:$I$2)/10^9),0)</f>
        <v>-0.005579628722</v>
      </c>
      <c r="Y2095" s="160">
        <f>IF($K$2030&gt;0,PPMT('Assumptions (Biomass)'!$V$7,Model!AK$1,'Assumptions (Biomass)'!$V$10,'Assumptions (Biomass)'!$V$5*Model!$K$2030*AVERAGE('Assumptions (Biomass)'!$G$2:$I$2)/10^9),0)</f>
        <v>-0.005844661086</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v>
      </c>
      <c r="M2096" s="160">
        <f>IF($L$2030&gt;0,PPMT('Assumptions (Biomass)'!$V$7,Model!X$1,'Assumptions (Biomass)'!$V$10,'Assumptions (Biomass)'!$V$5*Model!$L$2030*AVERAGE('Assumptions (Biomass)'!$H$2:$J$2)/10^9),0)</f>
        <v>0</v>
      </c>
      <c r="N2096" s="160">
        <f>IF($L$2030&gt;0,PPMT('Assumptions (Biomass)'!$V$7,Model!Y$1,'Assumptions (Biomass)'!$V$10,'Assumptions (Biomass)'!$V$5*Model!$L$2030*AVERAGE('Assumptions (Biomass)'!$H$2:$J$2)/10^9),0)</f>
        <v>0</v>
      </c>
      <c r="O2096" s="160">
        <f>IF($L$2030&gt;0,PPMT('Assumptions (Biomass)'!$V$7,Model!Z$1,'Assumptions (Biomass)'!$V$10,'Assumptions (Biomass)'!$V$5*Model!$L$2030*AVERAGE('Assumptions (Biomass)'!$H$2:$J$2)/10^9),0)</f>
        <v>0</v>
      </c>
      <c r="P2096" s="160">
        <f>IF($L$2030&gt;0,PPMT('Assumptions (Biomass)'!$V$7,Model!AA$1,'Assumptions (Biomass)'!$V$10,'Assumptions (Biomass)'!$V$5*Model!$L$2030*AVERAGE('Assumptions (Biomass)'!$H$2:$J$2)/10^9),0)</f>
        <v>0</v>
      </c>
      <c r="Q2096" s="160">
        <f>IF($L$2030&gt;0,PPMT('Assumptions (Biomass)'!$V$7,Model!AB$1,'Assumptions (Biomass)'!$V$10,'Assumptions (Biomass)'!$V$5*Model!$L$2030*AVERAGE('Assumptions (Biomass)'!$H$2:$J$2)/10^9),0)</f>
        <v>0</v>
      </c>
      <c r="R2096" s="160">
        <f>IF($L$2030&gt;0,PPMT('Assumptions (Biomass)'!$V$7,Model!AC$1,'Assumptions (Biomass)'!$V$10,'Assumptions (Biomass)'!$V$5*Model!$L$2030*AVERAGE('Assumptions (Biomass)'!$H$2:$J$2)/10^9),0)</f>
        <v>0</v>
      </c>
      <c r="S2096" s="160">
        <f>IF($L$2030&gt;0,PPMT('Assumptions (Biomass)'!$V$7,Model!AD$1,'Assumptions (Biomass)'!$V$10,'Assumptions (Biomass)'!$V$5*Model!$L$2030*AVERAGE('Assumptions (Biomass)'!$H$2:$J$2)/10^9),0)</f>
        <v>0</v>
      </c>
      <c r="T2096" s="160">
        <f>IF($L$2030&gt;0,PPMT('Assumptions (Biomass)'!$V$7,Model!AE$1,'Assumptions (Biomass)'!$V$10,'Assumptions (Biomass)'!$V$5*Model!$L$2030*AVERAGE('Assumptions (Biomass)'!$H$2:$J$2)/10^9),0)</f>
        <v>0</v>
      </c>
      <c r="U2096" s="160">
        <f>IF($L$2030&gt;0,PPMT('Assumptions (Biomass)'!$V$7,Model!AF$1,'Assumptions (Biomass)'!$V$10,'Assumptions (Biomass)'!$V$5*Model!$L$2030*AVERAGE('Assumptions (Biomass)'!$H$2:$J$2)/10^9),0)</f>
        <v>0</v>
      </c>
      <c r="V2096" s="160">
        <f>IF($L$2030&gt;0,PPMT('Assumptions (Biomass)'!$V$7,Model!AG$1,'Assumptions (Biomass)'!$V$10,'Assumptions (Biomass)'!$V$5*Model!$L$2030*AVERAGE('Assumptions (Biomass)'!$H$2:$J$2)/10^9),0)</f>
        <v>0</v>
      </c>
      <c r="W2096" s="160">
        <f>IF($L$2030&gt;0,PPMT('Assumptions (Biomass)'!$V$7,Model!AH$1,'Assumptions (Biomass)'!$V$10,'Assumptions (Biomass)'!$V$5*Model!$L$2030*AVERAGE('Assumptions (Biomass)'!$H$2:$J$2)/10^9),0)</f>
        <v>0</v>
      </c>
      <c r="X2096" s="160">
        <f>IF($L$2030&gt;0,PPMT('Assumptions (Biomass)'!$V$7,Model!AI$1,'Assumptions (Biomass)'!$V$10,'Assumptions (Biomass)'!$V$5*Model!$L$2030*AVERAGE('Assumptions (Biomass)'!$H$2:$J$2)/10^9),0)</f>
        <v>0</v>
      </c>
      <c r="Y2096" s="160">
        <f>IF($L$2030&gt;0,PPMT('Assumptions (Biomass)'!$V$7,Model!AJ$1,'Assumptions (Biomass)'!$V$10,'Assumptions (Biomass)'!$V$5*Model!$L$2030*AVERAGE('Assumptions (Biomass)'!$H$2:$J$2)/10^9),0)</f>
        <v>0</v>
      </c>
      <c r="Z2096" s="160">
        <f>IF($L$2030&gt;0,PPMT('Assumptions (Biomass)'!$V$7,Model!AK$1,'Assumptions (Biomass)'!$V$10,'Assumptions (Biomass)'!$V$5*Model!$L$2030*AVERAGE('Assumptions (Biomass)'!$H$2:$J$2)/10^9),0)</f>
        <v>0</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-0.0002934054447</v>
      </c>
      <c r="N2097" s="160">
        <f>IF($M$2030&gt;0,PPMT('Assumptions (Biomass)'!$V$7,Model!X$1,'Assumptions (Biomass)'!$V$10,'Assumptions (Biomass)'!$V$5*Model!$M$2030*AVERAGE('Assumptions (Biomass)'!$I$2:$K$2)/10^9),0)</f>
        <v>-0.0003073422033</v>
      </c>
      <c r="O2097" s="160">
        <f>IF($M$2030&gt;0,PPMT('Assumptions (Biomass)'!$V$7,Model!Y$1,'Assumptions (Biomass)'!$V$10,'Assumptions (Biomass)'!$V$5*Model!$M$2030*AVERAGE('Assumptions (Biomass)'!$I$2:$K$2)/10^9),0)</f>
        <v>-0.000321940958</v>
      </c>
      <c r="P2097" s="160">
        <f>IF($M$2030&gt;0,PPMT('Assumptions (Biomass)'!$V$7,Model!Z$1,'Assumptions (Biomass)'!$V$10,'Assumptions (Biomass)'!$V$5*Model!$M$2030*AVERAGE('Assumptions (Biomass)'!$I$2:$K$2)/10^9),0)</f>
        <v>-0.0003372331535</v>
      </c>
      <c r="Q2097" s="160">
        <f>IF($M$2030&gt;0,PPMT('Assumptions (Biomass)'!$V$7,Model!AA$1,'Assumptions (Biomass)'!$V$10,'Assumptions (Biomass)'!$V$5*Model!$M$2030*AVERAGE('Assumptions (Biomass)'!$I$2:$K$2)/10^9),0)</f>
        <v>-0.0003532517283</v>
      </c>
      <c r="R2097" s="160">
        <f>IF($M$2030&gt;0,PPMT('Assumptions (Biomass)'!$V$7,Model!AB$1,'Assumptions (Biomass)'!$V$10,'Assumptions (Biomass)'!$V$5*Model!$M$2030*AVERAGE('Assumptions (Biomass)'!$I$2:$K$2)/10^9),0)</f>
        <v>-0.0003700311854</v>
      </c>
      <c r="S2097" s="160">
        <f>IF($M$2030&gt;0,PPMT('Assumptions (Biomass)'!$V$7,Model!AC$1,'Assumptions (Biomass)'!$V$10,'Assumptions (Biomass)'!$V$5*Model!$M$2030*AVERAGE('Assumptions (Biomass)'!$I$2:$K$2)/10^9),0)</f>
        <v>-0.0003876076667</v>
      </c>
      <c r="T2097" s="160">
        <f>IF($M$2030&gt;0,PPMT('Assumptions (Biomass)'!$V$7,Model!AD$1,'Assumptions (Biomass)'!$V$10,'Assumptions (Biomass)'!$V$5*Model!$M$2030*AVERAGE('Assumptions (Biomass)'!$I$2:$K$2)/10^9),0)</f>
        <v>-0.0004060190308</v>
      </c>
      <c r="U2097" s="160">
        <f>IF($M$2030&gt;0,PPMT('Assumptions (Biomass)'!$V$7,Model!AE$1,'Assumptions (Biomass)'!$V$10,'Assumptions (Biomass)'!$V$5*Model!$M$2030*AVERAGE('Assumptions (Biomass)'!$I$2:$K$2)/10^9),0)</f>
        <v>-0.0004253049348</v>
      </c>
      <c r="V2097" s="160">
        <f>IF($M$2030&gt;0,PPMT('Assumptions (Biomass)'!$V$7,Model!AF$1,'Assumptions (Biomass)'!$V$10,'Assumptions (Biomass)'!$V$5*Model!$M$2030*AVERAGE('Assumptions (Biomass)'!$I$2:$K$2)/10^9),0)</f>
        <v>-0.0004455069192</v>
      </c>
      <c r="W2097" s="160">
        <f>IF($M$2030&gt;0,PPMT('Assumptions (Biomass)'!$V$7,Model!AG$1,'Assumptions (Biomass)'!$V$10,'Assumptions (Biomass)'!$V$5*Model!$M$2030*AVERAGE('Assumptions (Biomass)'!$I$2:$K$2)/10^9),0)</f>
        <v>-0.0004666684979</v>
      </c>
      <c r="X2097" s="160">
        <f>IF($M$2030&gt;0,PPMT('Assumptions (Biomass)'!$V$7,Model!AH$1,'Assumptions (Biomass)'!$V$10,'Assumptions (Biomass)'!$V$5*Model!$M$2030*AVERAGE('Assumptions (Biomass)'!$I$2:$K$2)/10^9),0)</f>
        <v>-0.0004888352515</v>
      </c>
      <c r="Y2097" s="160">
        <f>IF($M$2030&gt;0,PPMT('Assumptions (Biomass)'!$V$7,Model!AI$1,'Assumptions (Biomass)'!$V$10,'Assumptions (Biomass)'!$V$5*Model!$M$2030*AVERAGE('Assumptions (Biomass)'!$I$2:$K$2)/10^9),0)</f>
        <v>-0.0005120549259</v>
      </c>
      <c r="Z2097" s="160">
        <f>IF($M$2030&gt;0,PPMT('Assumptions (Biomass)'!$V$7,Model!AJ$1,'Assumptions (Biomass)'!$V$10,'Assumptions (Biomass)'!$V$5*Model!$M$2030*AVERAGE('Assumptions (Biomass)'!$I$2:$K$2)/10^9),0)</f>
        <v>-0.0005363775349</v>
      </c>
      <c r="AA2097" s="160">
        <f>IF($M$2030&gt;0,PPMT('Assumptions (Biomass)'!$V$7,Model!AK$1,'Assumptions (Biomass)'!$V$10,'Assumptions (Biomass)'!$V$5*Model!$M$2030*AVERAGE('Assumptions (Biomass)'!$I$2:$K$2)/10^9),0)</f>
        <v>-0.0005618554678</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v>
      </c>
      <c r="O2098" s="177">
        <f>IF($N$2030&gt;0,PPMT('Assumptions (Biomass)'!$V$7,Model!X$1,'Assumptions (Biomass)'!$V$10,'Assumptions (Biomass)'!$V$5*Model!$N$2030*AVERAGE('Assumptions (Biomass)'!$J$2:$L$2)/10^9),0)</f>
        <v>0</v>
      </c>
      <c r="P2098" s="177">
        <f>IF($N$2030&gt;0,PPMT('Assumptions (Biomass)'!$V$7,Model!Y$1,'Assumptions (Biomass)'!$V$10,'Assumptions (Biomass)'!$V$5*Model!$N$2030*AVERAGE('Assumptions (Biomass)'!$J$2:$L$2)/10^9),0)</f>
        <v>0</v>
      </c>
      <c r="Q2098" s="177">
        <f>IF($N$2030&gt;0,PPMT('Assumptions (Biomass)'!$V$7,Model!Z$1,'Assumptions (Biomass)'!$V$10,'Assumptions (Biomass)'!$V$5*Model!$N$2030*AVERAGE('Assumptions (Biomass)'!$J$2:$L$2)/10^9),0)</f>
        <v>0</v>
      </c>
      <c r="R2098" s="177">
        <f>IF($N$2030&gt;0,PPMT('Assumptions (Biomass)'!$V$7,Model!AA$1,'Assumptions (Biomass)'!$V$10,'Assumptions (Biomass)'!$V$5*Model!$N$2030*AVERAGE('Assumptions (Biomass)'!$J$2:$L$2)/10^9),0)</f>
        <v>0</v>
      </c>
      <c r="S2098" s="177">
        <f>IF($N$2030&gt;0,PPMT('Assumptions (Biomass)'!$V$7,Model!AB$1,'Assumptions (Biomass)'!$V$10,'Assumptions (Biomass)'!$V$5*Model!$N$2030*AVERAGE('Assumptions (Biomass)'!$J$2:$L$2)/10^9),0)</f>
        <v>0</v>
      </c>
      <c r="T2098" s="177">
        <f>IF($N$2030&gt;0,PPMT('Assumptions (Biomass)'!$V$7,Model!AC$1,'Assumptions (Biomass)'!$V$10,'Assumptions (Biomass)'!$V$5*Model!$N$2030*AVERAGE('Assumptions (Biomass)'!$J$2:$L$2)/10^9),0)</f>
        <v>0</v>
      </c>
      <c r="U2098" s="177">
        <f>IF($N$2030&gt;0,PPMT('Assumptions (Biomass)'!$V$7,Model!AD$1,'Assumptions (Biomass)'!$V$10,'Assumptions (Biomass)'!$V$5*Model!$N$2030*AVERAGE('Assumptions (Biomass)'!$J$2:$L$2)/10^9),0)</f>
        <v>0</v>
      </c>
      <c r="V2098" s="177">
        <f>IF($N$2030&gt;0,PPMT('Assumptions (Biomass)'!$V$7,Model!AE$1,'Assumptions (Biomass)'!$V$10,'Assumptions (Biomass)'!$V$5*Model!$N$2030*AVERAGE('Assumptions (Biomass)'!$J$2:$L$2)/10^9),0)</f>
        <v>0</v>
      </c>
      <c r="W2098" s="177">
        <f>IF($N$2030&gt;0,PPMT('Assumptions (Biomass)'!$V$7,Model!AF$1,'Assumptions (Biomass)'!$V$10,'Assumptions (Biomass)'!$V$5*Model!$N$2030*AVERAGE('Assumptions (Biomass)'!$J$2:$L$2)/10^9),0)</f>
        <v>0</v>
      </c>
      <c r="X2098" s="177">
        <f>IF($N$2030&gt;0,PPMT('Assumptions (Biomass)'!$V$7,Model!AG$1,'Assumptions (Biomass)'!$V$10,'Assumptions (Biomass)'!$V$5*Model!$N$2030*AVERAGE('Assumptions (Biomass)'!$J$2:$L$2)/10^9),0)</f>
        <v>0</v>
      </c>
      <c r="Y2098" s="177">
        <f>IF($N$2030&gt;0,PPMT('Assumptions (Biomass)'!$V$7,Model!AH$1,'Assumptions (Biomass)'!$V$10,'Assumptions (Biomass)'!$V$5*Model!$N$2030*AVERAGE('Assumptions (Biomass)'!$J$2:$L$2)/10^9),0)</f>
        <v>0</v>
      </c>
      <c r="Z2098" s="177">
        <f>IF($N$2030&gt;0,PPMT('Assumptions (Biomass)'!$V$7,Model!AI$1,'Assumptions (Biomass)'!$V$10,'Assumptions (Biomass)'!$V$5*Model!$N$2030*AVERAGE('Assumptions (Biomass)'!$J$2:$L$2)/10^9),0)</f>
        <v>0</v>
      </c>
      <c r="AA2098" s="177">
        <f>IF($N$2030&gt;0,PPMT('Assumptions (Biomass)'!$V$7,Model!AJ$1,'Assumptions (Biomass)'!$V$10,'Assumptions (Biomass)'!$V$5*Model!$N$2030*AVERAGE('Assumptions (Biomass)'!$J$2:$L$2)/10^9),0)</f>
        <v>0</v>
      </c>
      <c r="AB2098" s="177">
        <f>IF($N$2030&gt;0,PPMT('Assumptions (Biomass)'!$V$7,Model!AK$1,'Assumptions (Biomass)'!$V$10,'Assumptions (Biomass)'!$V$5*Model!$N$2030*AVERAGE('Assumptions (Biomass)'!$J$2:$L$2)/10^9),0)</f>
        <v>0</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-0.0003441960519</v>
      </c>
      <c r="P2099" s="160">
        <f>IF($O$2030&gt;0,PPMT('Assumptions (Biomass)'!$V$7,Model!X$1,'Assumptions (Biomass)'!$V$10,'Assumptions (Biomass)'!$V$5*Model!$O$2030*AVERAGE('Assumptions (Biomass)'!$K$2:$M$2)/10^9),0)</f>
        <v>-0.0003605453644</v>
      </c>
      <c r="Q2099" s="160">
        <f>IF($O$2030&gt;0,PPMT('Assumptions (Biomass)'!$V$7,Model!Y$1,'Assumptions (Biomass)'!$V$10,'Assumptions (Biomass)'!$V$5*Model!$O$2030*AVERAGE('Assumptions (Biomass)'!$K$2:$M$2)/10^9),0)</f>
        <v>-0.0003776712692</v>
      </c>
      <c r="R2099" s="160">
        <f>IF($O$2030&gt;0,PPMT('Assumptions (Biomass)'!$V$7,Model!Z$1,'Assumptions (Biomass)'!$V$10,'Assumptions (Biomass)'!$V$5*Model!$O$2030*AVERAGE('Assumptions (Biomass)'!$K$2:$M$2)/10^9),0)</f>
        <v>-0.0003956106545</v>
      </c>
      <c r="S2099" s="160">
        <f>IF($O$2030&gt;0,PPMT('Assumptions (Biomass)'!$V$7,Model!AA$1,'Assumptions (Biomass)'!$V$10,'Assumptions (Biomass)'!$V$5*Model!$O$2030*AVERAGE('Assumptions (Biomass)'!$K$2:$M$2)/10^9),0)</f>
        <v>-0.0004144021606</v>
      </c>
      <c r="T2099" s="160">
        <f>IF($O$2030&gt;0,PPMT('Assumptions (Biomass)'!$V$7,Model!AB$1,'Assumptions (Biomass)'!$V$10,'Assumptions (Biomass)'!$V$5*Model!$O$2030*AVERAGE('Assumptions (Biomass)'!$K$2:$M$2)/10^9),0)</f>
        <v>-0.0004340862632</v>
      </c>
      <c r="U2099" s="160">
        <f>IF($O$2030&gt;0,PPMT('Assumptions (Biomass)'!$V$7,Model!AC$1,'Assumptions (Biomass)'!$V$10,'Assumptions (Biomass)'!$V$5*Model!$O$2030*AVERAGE('Assumptions (Biomass)'!$K$2:$M$2)/10^9),0)</f>
        <v>-0.0004547053607</v>
      </c>
      <c r="V2099" s="160">
        <f>IF($O$2030&gt;0,PPMT('Assumptions (Biomass)'!$V$7,Model!AD$1,'Assumptions (Biomass)'!$V$10,'Assumptions (Biomass)'!$V$5*Model!$O$2030*AVERAGE('Assumptions (Biomass)'!$K$2:$M$2)/10^9),0)</f>
        <v>-0.0004763038653</v>
      </c>
      <c r="W2099" s="160">
        <f>IF($O$2030&gt;0,PPMT('Assumptions (Biomass)'!$V$7,Model!AE$1,'Assumptions (Biomass)'!$V$10,'Assumptions (Biomass)'!$V$5*Model!$O$2030*AVERAGE('Assumptions (Biomass)'!$K$2:$M$2)/10^9),0)</f>
        <v>-0.0004989282989</v>
      </c>
      <c r="X2099" s="160">
        <f>IF($O$2030&gt;0,PPMT('Assumptions (Biomass)'!$V$7,Model!AF$1,'Assumptions (Biomass)'!$V$10,'Assumptions (Biomass)'!$V$5*Model!$O$2030*AVERAGE('Assumptions (Biomass)'!$K$2:$M$2)/10^9),0)</f>
        <v>-0.0005226273931</v>
      </c>
      <c r="Y2099" s="160">
        <f>IF($O$2030&gt;0,PPMT('Assumptions (Biomass)'!$V$7,Model!AG$1,'Assumptions (Biomass)'!$V$10,'Assumptions (Biomass)'!$V$5*Model!$O$2030*AVERAGE('Assumptions (Biomass)'!$K$2:$M$2)/10^9),0)</f>
        <v>-0.0005474521943</v>
      </c>
      <c r="Z2099" s="160">
        <f>IF($O$2030&gt;0,PPMT('Assumptions (Biomass)'!$V$7,Model!AH$1,'Assumptions (Biomass)'!$V$10,'Assumptions (Biomass)'!$V$5*Model!$O$2030*AVERAGE('Assumptions (Biomass)'!$K$2:$M$2)/10^9),0)</f>
        <v>-0.0005734561735</v>
      </c>
      <c r="AA2099" s="160">
        <f>IF($O$2030&gt;0,PPMT('Assumptions (Biomass)'!$V$7,Model!AI$1,'Assumptions (Biomass)'!$V$10,'Assumptions (Biomass)'!$V$5*Model!$O$2030*AVERAGE('Assumptions (Biomass)'!$K$2:$M$2)/10^9),0)</f>
        <v>-0.0006006953418</v>
      </c>
      <c r="AB2099" s="160">
        <f>IF($O$2030&gt;0,PPMT('Assumptions (Biomass)'!$V$7,Model!AJ$1,'Assumptions (Biomass)'!$V$10,'Assumptions (Biomass)'!$V$5*Model!$O$2030*AVERAGE('Assumptions (Biomass)'!$K$2:$M$2)/10^9),0)</f>
        <v>-0.0006292283705</v>
      </c>
      <c r="AC2099" s="160">
        <f>IF($O$2030&gt;0,PPMT('Assumptions (Biomass)'!$V$7,Model!AK$1,'Assumptions (Biomass)'!$V$10,'Assumptions (Biomass)'!$V$5*Model!$O$2030*AVERAGE('Assumptions (Biomass)'!$K$2:$M$2)/10^9),0)</f>
        <v>-0.0006591167181</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v>
      </c>
      <c r="Q2100" s="177">
        <f>IF($P$2030&gt;0,PPMT('Assumptions (Biomass)'!$V$7,Model!X$1,'Assumptions (Biomass)'!$V$10,'Assumptions (Biomass)'!$V$5*Model!$P$2030*AVERAGE('Assumptions (Biomass)'!$L$2:$N$2)/10^9),0)</f>
        <v>0</v>
      </c>
      <c r="R2100" s="177">
        <f>IF($P$2030&gt;0,PPMT('Assumptions (Biomass)'!$V$7,Model!Y$1,'Assumptions (Biomass)'!$V$10,'Assumptions (Biomass)'!$V$5*Model!$P$2030*AVERAGE('Assumptions (Biomass)'!$L$2:$N$2)/10^9),0)</f>
        <v>0</v>
      </c>
      <c r="S2100" s="177">
        <f>IF($P$2030&gt;0,PPMT('Assumptions (Biomass)'!$V$7,Model!Z$1,'Assumptions (Biomass)'!$V$10,'Assumptions (Biomass)'!$V$5*Model!$P$2030*AVERAGE('Assumptions (Biomass)'!$L$2:$N$2)/10^9),0)</f>
        <v>0</v>
      </c>
      <c r="T2100" s="177">
        <f>IF($P$2030&gt;0,PPMT('Assumptions (Biomass)'!$V$7,Model!AA$1,'Assumptions (Biomass)'!$V$10,'Assumptions (Biomass)'!$V$5*Model!$P$2030*AVERAGE('Assumptions (Biomass)'!$L$2:$N$2)/10^9),0)</f>
        <v>0</v>
      </c>
      <c r="U2100" s="177">
        <f>IF($P$2030&gt;0,PPMT('Assumptions (Biomass)'!$V$7,Model!AB$1,'Assumptions (Biomass)'!$V$10,'Assumptions (Biomass)'!$V$5*Model!$P$2030*AVERAGE('Assumptions (Biomass)'!$L$2:$N$2)/10^9),0)</f>
        <v>0</v>
      </c>
      <c r="V2100" s="177">
        <f>IF($P$2030&gt;0,PPMT('Assumptions (Biomass)'!$V$7,Model!AC$1,'Assumptions (Biomass)'!$V$10,'Assumptions (Biomass)'!$V$5*Model!$P$2030*AVERAGE('Assumptions (Biomass)'!$L$2:$N$2)/10^9),0)</f>
        <v>0</v>
      </c>
      <c r="W2100" s="177">
        <f>IF($P$2030&gt;0,PPMT('Assumptions (Biomass)'!$V$7,Model!AD$1,'Assumptions (Biomass)'!$V$10,'Assumptions (Biomass)'!$V$5*Model!$P$2030*AVERAGE('Assumptions (Biomass)'!$L$2:$N$2)/10^9),0)</f>
        <v>0</v>
      </c>
      <c r="X2100" s="177">
        <f>IF($P$2030&gt;0,PPMT('Assumptions (Biomass)'!$V$7,Model!AE$1,'Assumptions (Biomass)'!$V$10,'Assumptions (Biomass)'!$V$5*Model!$P$2030*AVERAGE('Assumptions (Biomass)'!$L$2:$N$2)/10^9),0)</f>
        <v>0</v>
      </c>
      <c r="Y2100" s="177">
        <f>IF($P$2030&gt;0,PPMT('Assumptions (Biomass)'!$V$7,Model!AF$1,'Assumptions (Biomass)'!$V$10,'Assumptions (Biomass)'!$V$5*Model!$P$2030*AVERAGE('Assumptions (Biomass)'!$L$2:$N$2)/10^9),0)</f>
        <v>0</v>
      </c>
      <c r="Z2100" s="177">
        <f>IF($P$2030&gt;0,PPMT('Assumptions (Biomass)'!$V$7,Model!AG$1,'Assumptions (Biomass)'!$V$10,'Assumptions (Biomass)'!$V$5*Model!$P$2030*AVERAGE('Assumptions (Biomass)'!$L$2:$N$2)/10^9),0)</f>
        <v>0</v>
      </c>
      <c r="AA2100" s="177">
        <f>IF($P$2030&gt;0,PPMT('Assumptions (Biomass)'!$V$7,Model!AH$1,'Assumptions (Biomass)'!$V$10,'Assumptions (Biomass)'!$V$5*Model!$P$2030*AVERAGE('Assumptions (Biomass)'!$L$2:$N$2)/10^9),0)</f>
        <v>0</v>
      </c>
      <c r="AB2100" s="177">
        <f>IF($P$2030&gt;0,PPMT('Assumptions (Biomass)'!$V$7,Model!AI$1,'Assumptions (Biomass)'!$V$10,'Assumptions (Biomass)'!$V$5*Model!$P$2030*AVERAGE('Assumptions (Biomass)'!$L$2:$N$2)/10^9),0)</f>
        <v>0</v>
      </c>
      <c r="AC2100" s="177">
        <f>IF($P$2030&gt;0,PPMT('Assumptions (Biomass)'!$V$7,Model!AJ$1,'Assumptions (Biomass)'!$V$10,'Assumptions (Biomass)'!$V$5*Model!$P$2030*AVERAGE('Assumptions (Biomass)'!$L$2:$N$2)/10^9),0)</f>
        <v>0</v>
      </c>
      <c r="AD2100" s="177">
        <f>IF($P$2030&gt;0,PPMT('Assumptions (Biomass)'!$V$7,Model!AK$1,'Assumptions (Biomass)'!$V$10,'Assumptions (Biomass)'!$V$5*Model!$P$2030*AVERAGE('Assumptions (Biomass)'!$L$2:$N$2)/10^9),0)</f>
        <v>0</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v>
      </c>
      <c r="R2101" s="160">
        <f>IF($Q$2030&gt;0,PPMT('Assumptions (Biomass)'!$V$7,Model!X$1,'Assumptions (Biomass)'!$V$10,'Assumptions (Biomass)'!$V$5*Model!$Q$2030*AVERAGE('Assumptions (Biomass)'!$M$2:$O$2)/10^9),0)</f>
        <v>0</v>
      </c>
      <c r="S2101" s="160">
        <f>IF($Q$2030&gt;0,PPMT('Assumptions (Biomass)'!$V$7,Model!Y$1,'Assumptions (Biomass)'!$V$10,'Assumptions (Biomass)'!$V$5*Model!$Q$2030*AVERAGE('Assumptions (Biomass)'!$M$2:$O$2)/10^9),0)</f>
        <v>0</v>
      </c>
      <c r="T2101" s="160">
        <f>IF($Q$2030&gt;0,PPMT('Assumptions (Biomass)'!$V$7,Model!Z$1,'Assumptions (Biomass)'!$V$10,'Assumptions (Biomass)'!$V$5*Model!$Q$2030*AVERAGE('Assumptions (Biomass)'!$M$2:$O$2)/10^9),0)</f>
        <v>0</v>
      </c>
      <c r="U2101" s="160">
        <f>IF($Q$2030&gt;0,PPMT('Assumptions (Biomass)'!$V$7,Model!AA$1,'Assumptions (Biomass)'!$V$10,'Assumptions (Biomass)'!$V$5*Model!$Q$2030*AVERAGE('Assumptions (Biomass)'!$M$2:$O$2)/10^9),0)</f>
        <v>0</v>
      </c>
      <c r="V2101" s="160">
        <f>IF($Q$2030&gt;0,PPMT('Assumptions (Biomass)'!$V$7,Model!AB$1,'Assumptions (Biomass)'!$V$10,'Assumptions (Biomass)'!$V$5*Model!$Q$2030*AVERAGE('Assumptions (Biomass)'!$M$2:$O$2)/10^9),0)</f>
        <v>0</v>
      </c>
      <c r="W2101" s="160">
        <f>IF($Q$2030&gt;0,PPMT('Assumptions (Biomass)'!$V$7,Model!AC$1,'Assumptions (Biomass)'!$V$10,'Assumptions (Biomass)'!$V$5*Model!$Q$2030*AVERAGE('Assumptions (Biomass)'!$M$2:$O$2)/10^9),0)</f>
        <v>0</v>
      </c>
      <c r="X2101" s="160">
        <f>IF($Q$2030&gt;0,PPMT('Assumptions (Biomass)'!$V$7,Model!AD$1,'Assumptions (Biomass)'!$V$10,'Assumptions (Biomass)'!$V$5*Model!$Q$2030*AVERAGE('Assumptions (Biomass)'!$M$2:$O$2)/10^9),0)</f>
        <v>0</v>
      </c>
      <c r="Y2101" s="160">
        <f>IF($Q$2030&gt;0,PPMT('Assumptions (Biomass)'!$V$7,Model!AE$1,'Assumptions (Biomass)'!$V$10,'Assumptions (Biomass)'!$V$5*Model!$Q$2030*AVERAGE('Assumptions (Biomass)'!$M$2:$O$2)/10^9),0)</f>
        <v>0</v>
      </c>
      <c r="Z2101" s="160">
        <f>IF($Q$2030&gt;0,PPMT('Assumptions (Biomass)'!$V$7,Model!AF$1,'Assumptions (Biomass)'!$V$10,'Assumptions (Biomass)'!$V$5*Model!$Q$2030*AVERAGE('Assumptions (Biomass)'!$M$2:$O$2)/10^9),0)</f>
        <v>0</v>
      </c>
      <c r="AA2101" s="160">
        <f>IF($Q$2030&gt;0,PPMT('Assumptions (Biomass)'!$V$7,Model!AG$1,'Assumptions (Biomass)'!$V$10,'Assumptions (Biomass)'!$V$5*Model!$Q$2030*AVERAGE('Assumptions (Biomass)'!$M$2:$O$2)/10^9),0)</f>
        <v>0</v>
      </c>
      <c r="AB2101" s="160">
        <f>IF($Q$2030&gt;0,PPMT('Assumptions (Biomass)'!$V$7,Model!AH$1,'Assumptions (Biomass)'!$V$10,'Assumptions (Biomass)'!$V$5*Model!$Q$2030*AVERAGE('Assumptions (Biomass)'!$M$2:$O$2)/10^9),0)</f>
        <v>0</v>
      </c>
      <c r="AC2101" s="160">
        <f>IF($Q$2030&gt;0,PPMT('Assumptions (Biomass)'!$V$7,Model!AI$1,'Assumptions (Biomass)'!$V$10,'Assumptions (Biomass)'!$V$5*Model!$Q$2030*AVERAGE('Assumptions (Biomass)'!$M$2:$O$2)/10^9),0)</f>
        <v>0</v>
      </c>
      <c r="AD2101" s="160">
        <f>IF($Q$2030&gt;0,PPMT('Assumptions (Biomass)'!$V$7,Model!AJ$1,'Assumptions (Biomass)'!$V$10,'Assumptions (Biomass)'!$V$5*Model!$Q$2030*AVERAGE('Assumptions (Biomass)'!$M$2:$O$2)/10^9),0)</f>
        <v>0</v>
      </c>
      <c r="AE2101" s="160">
        <f>IF($Q$2030&gt;0,PPMT('Assumptions (Biomass)'!$V$7,Model!AK$1,'Assumptions (Biomass)'!$V$10,'Assumptions (Biomass)'!$V$5*Model!$Q$2030*AVERAGE('Assumptions (Biomass)'!$M$2:$O$2)/10^9),0)</f>
        <v>0</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v>
      </c>
      <c r="E2138" s="177">
        <f t="array" ref="E2138">SUM(IF(ISERROR(E2139:E2189),"",E2139:E2189))</f>
        <v>0</v>
      </c>
      <c r="F2138" s="177">
        <f t="array" ref="F2138">SUM(IF(ISERROR(F2139:F2189),"",F2139:F2189))</f>
        <v>0</v>
      </c>
      <c r="G2138" s="177">
        <f t="array" ref="G2138">SUM(IF(ISERROR(G2139:G2189),"",G2139:G2189))</f>
        <v>-0.0002731538397</v>
      </c>
      <c r="H2138" s="177">
        <f t="array" ref="H2138">SUM(IF(ISERROR(H2139:H2189),"",H2139:H2189))</f>
        <v>-0.0002602552055</v>
      </c>
      <c r="I2138" s="177">
        <f t="array" ref="I2138">SUM(IF(ISERROR(I2139:I2189),"",I2139:I2189))</f>
        <v>-0.0002467438862</v>
      </c>
      <c r="J2138" s="177">
        <f t="array" ref="J2138">SUM(IF(ISERROR(J2139:J2189),"",J2139:J2189))</f>
        <v>-0.0002325907792</v>
      </c>
      <c r="K2138" s="177">
        <f t="array" ref="K2138">SUM(IF(ISERROR(K2139:K2189),"",K2139:K2189))</f>
        <v>-0.003287918856</v>
      </c>
      <c r="L2138" s="177">
        <f t="array" ref="L2138">SUM(IF(ISERROR(L2139:L2189),"",L2139:L2189))</f>
        <v>-0.003127413142</v>
      </c>
      <c r="M2138" s="177">
        <f t="array" ref="M2138">SUM(IF(ISERROR(M2139:M2189),"",M2139:M2189))</f>
        <v>-0.003254421564</v>
      </c>
      <c r="N2138" s="177">
        <f t="array" ref="N2138">SUM(IF(ISERROR(N2139:N2189),"",N2139:N2189))</f>
        <v>-0.003064368908</v>
      </c>
      <c r="O2138" s="177">
        <f t="array" ref="O2138">SUM(IF(ISERROR(O2139:O2189),"",O2139:O2189))</f>
        <v>-0.00321151746</v>
      </c>
      <c r="P2138" s="177">
        <f t="array" ref="P2138">SUM(IF(ISERROR(P2139:P2189),"",P2139:P2189))</f>
        <v>-0.002986631682</v>
      </c>
      <c r="Q2138" s="177">
        <f t="array" ref="Q2138">SUM(IF(ISERROR(Q2139:Q2189),"",Q2139:Q2189))</f>
        <v>-0.00275106383</v>
      </c>
      <c r="R2138" s="177">
        <f t="array" ref="R2138">SUM(IF(ISERROR(R2139:R2189),"",R2139:R2189))</f>
        <v>-0.002504306505</v>
      </c>
      <c r="S2138" s="177">
        <f t="array" ref="S2138">SUM(IF(ISERROR(S2139:S2189),"",S2139:S2189))</f>
        <v>-0.002245828207</v>
      </c>
      <c r="T2138" s="177">
        <f t="array" ref="T2138">SUM(IF(ISERROR(T2139:T2189),"",T2139:T2189))</f>
        <v>-0.00197507219</v>
      </c>
      <c r="U2138" s="177">
        <f t="array" ref="U2138">SUM(IF(ISERROR(U2139:U2189),"",U2139:U2189))</f>
        <v>-0.001691455262</v>
      </c>
      <c r="V2138" s="177">
        <f t="array" ref="V2138">SUM(IF(ISERROR(V2139:V2189),"",V2139:V2189))</f>
        <v>-0.00139436653</v>
      </c>
      <c r="W2138" s="177">
        <f t="array" ref="W2138">SUM(IF(ISERROR(W2139:W2189),"",W2139:W2189))</f>
        <v>-0.001109039524</v>
      </c>
      <c r="X2138" s="177">
        <f t="array" ref="X2138">SUM(IF(ISERROR(X2139:X2189),"",X2139:X2189))</f>
        <v>-0.0008101594861</v>
      </c>
      <c r="Y2138" s="177">
        <f t="array" ref="Y2138">SUM(IF(ISERROR(Y2139:Y2189),"",Y2139:Y2189))</f>
        <v>-0.0004970826461</v>
      </c>
      <c r="Z2138" s="177">
        <f t="array" ref="Z2138">SUM(IF(ISERROR(Z2139:Z2189),"",Z2139:Z2189))</f>
        <v>-0.0001691346563</v>
      </c>
      <c r="AA2138" s="177">
        <f t="array" ref="AA2138">SUM(IF(ISERROR(AA2139:AA2189),"",AA2139:AA2189))</f>
        <v>-0.0001164175552</v>
      </c>
      <c r="AB2138" s="177">
        <f t="array" ref="AB2138">SUM(IF(ISERROR(AB2139:AB2189),"",AB2139:AB2189))</f>
        <v>-0.00006119639171</v>
      </c>
      <c r="AC2138" s="177">
        <f t="array" ref="AC2138">SUM(IF(ISERROR(AC2139:AC2189),"",AC2139:AC2189))</f>
        <v>-0.00003130804411</v>
      </c>
      <c r="AD2138" s="177">
        <f t="array" ref="AD2138">SUM(IF(ISERROR(AD2139:AD2189),"",AD2139:AD2189))</f>
        <v>0</v>
      </c>
      <c r="AE2138" s="177">
        <f t="array" ref="AE2138">SUM(IF(ISERROR(AE2139:AE2189),"",AE2139:AE2189))</f>
        <v>0</v>
      </c>
      <c r="AF2138" s="177">
        <f t="array" ref="AF2138">SUM(IF(ISERROR(AF2139:AF2189),"",AF2139:AF2189))</f>
        <v>0</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-0.0002731538397</v>
      </c>
      <c r="H2143" s="160">
        <f>IF($G$2030&gt;0,IPMT('Assumptions (Biomass)'!$V$7,Model!X$1,'Assumptions (Biomass)'!$V$10,'Assumptions (Biomass)'!$V$5*Model!$G$2030*AVERAGE('Assumptions (Biomass)'!$C$2:$E$2)/10^9),0)</f>
        <v>-0.0002602552055</v>
      </c>
      <c r="I2143" s="160">
        <f>IF($G$2030&gt;0,IPMT('Assumptions (Biomass)'!$V$7,Model!Y$1,'Assumptions (Biomass)'!$V$10,'Assumptions (Biomass)'!$V$5*Model!$G$2030*AVERAGE('Assumptions (Biomass)'!$C$2:$E$2)/10^9),0)</f>
        <v>-0.0002467438862</v>
      </c>
      <c r="J2143" s="160">
        <f>IF($G$2030&gt;0,IPMT('Assumptions (Biomass)'!$V$7,Model!Z$1,'Assumptions (Biomass)'!$V$10,'Assumptions (Biomass)'!$V$5*Model!$G$2030*AVERAGE('Assumptions (Biomass)'!$C$2:$E$2)/10^9),0)</f>
        <v>-0.0002325907792</v>
      </c>
      <c r="K2143" s="160">
        <f>IF($G$2030&gt;0,IPMT('Assumptions (Biomass)'!$V$7,Model!AA$1,'Assumptions (Biomass)'!$V$10,'Assumptions (Biomass)'!$V$5*Model!$G$2030*AVERAGE('Assumptions (Biomass)'!$C$2:$E$2)/10^9),0)</f>
        <v>-0.0002177653997</v>
      </c>
      <c r="L2143" s="160">
        <f>IF($G$2030&gt;0,IPMT('Assumptions (Biomass)'!$V$7,Model!AB$1,'Assumptions (Biomass)'!$V$10,'Assumptions (Biomass)'!$V$5*Model!$G$2030*AVERAGE('Assumptions (Biomass)'!$C$2:$E$2)/10^9),0)</f>
        <v>-0.0002022358146</v>
      </c>
      <c r="M2143" s="160">
        <f>IF($G$2030&gt;0,IPMT('Assumptions (Biomass)'!$V$7,Model!AC$1,'Assumptions (Biomass)'!$V$10,'Assumptions (Biomass)'!$V$5*Model!$G$2030*AVERAGE('Assumptions (Biomass)'!$C$2:$E$2)/10^9),0)</f>
        <v>-0.0001859685742</v>
      </c>
      <c r="N2143" s="160">
        <f>IF($G$2030&gt;0,IPMT('Assumptions (Biomass)'!$V$7,Model!AD$1,'Assumptions (Biomass)'!$V$10,'Assumptions (Biomass)'!$V$5*Model!$G$2030*AVERAGE('Assumptions (Biomass)'!$C$2:$E$2)/10^9),0)</f>
        <v>-0.0001689286399</v>
      </c>
      <c r="O2143" s="160">
        <f>IF($G$2030&gt;0,IPMT('Assumptions (Biomass)'!$V$7,Model!AE$1,'Assumptions (Biomass)'!$V$10,'Assumptions (Biomass)'!$V$5*Model!$G$2030*AVERAGE('Assumptions (Biomass)'!$C$2:$E$2)/10^9),0)</f>
        <v>-0.0001510793088</v>
      </c>
      <c r="P2143" s="160">
        <f>IF($G$2030&gt;0,IPMT('Assumptions (Biomass)'!$V$7,Model!AF$1,'Assumptions (Biomass)'!$V$10,'Assumptions (Biomass)'!$V$5*Model!$G$2030*AVERAGE('Assumptions (Biomass)'!$C$2:$E$2)/10^9),0)</f>
        <v>-0.0001323821344</v>
      </c>
      <c r="Q2143" s="160">
        <f>IF($G$2030&gt;0,IPMT('Assumptions (Biomass)'!$V$7,Model!AG$1,'Assumptions (Biomass)'!$V$10,'Assumptions (Biomass)'!$V$5*Model!$G$2030*AVERAGE('Assumptions (Biomass)'!$C$2:$E$2)/10^9),0)</f>
        <v>-0.0001127968442</v>
      </c>
      <c r="R2143" s="160">
        <f>IF($G$2030&gt;0,IPMT('Assumptions (Biomass)'!$V$7,Model!AH$1,'Assumptions (Biomass)'!$V$10,'Assumptions (Biomass)'!$V$5*Model!$G$2030*AVERAGE('Assumptions (Biomass)'!$C$2:$E$2)/10^9),0)</f>
        <v>-0.00009228125274</v>
      </c>
      <c r="S2143" s="160">
        <f>IF($G$2030&gt;0,IPMT('Assumptions (Biomass)'!$V$7,Model!AI$1,'Assumptions (Biomass)'!$V$10,'Assumptions (Biomass)'!$V$5*Model!$G$2030*AVERAGE('Assumptions (Biomass)'!$C$2:$E$2)/10^9),0)</f>
        <v>-0.00007079117068</v>
      </c>
      <c r="T2143" s="160">
        <f>IF($G$2030&gt;0,IPMT('Assumptions (Biomass)'!$V$7,Model!AJ$1,'Assumptions (Biomass)'!$V$10,'Assumptions (Biomass)'!$V$5*Model!$G$2030*AVERAGE('Assumptions (Biomass)'!$C$2:$E$2)/10^9),0)</f>
        <v>-0.00004828030973</v>
      </c>
      <c r="U2143" s="160">
        <f>IF($G$2030&gt;0,IPMT('Assumptions (Biomass)'!$V$7,Model!AK$1,'Assumptions (Biomass)'!$V$10,'Assumptions (Biomass)'!$V$5*Model!$G$2030*AVERAGE('Assumptions (Biomass)'!$C$2:$E$2)/10^9),0)</f>
        <v>-0.00002470018288</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v>
      </c>
      <c r="J2145" s="160">
        <f>IF($I$2030&gt;0,IPMT('Assumptions (Biomass)'!$V$7,Model!X$1,'Assumptions (Biomass)'!$V$10,'Assumptions (Biomass)'!$V$5*Model!$I$2030*AVERAGE('Assumptions (Biomass)'!$E$2:$G$2)/10^9),0)</f>
        <v>0</v>
      </c>
      <c r="K2145" s="160">
        <f>IF($I$2030&gt;0,IPMT('Assumptions (Biomass)'!$V$7,Model!Y$1,'Assumptions (Biomass)'!$V$10,'Assumptions (Biomass)'!$V$5*Model!$I$2030*AVERAGE('Assumptions (Biomass)'!$E$2:$G$2)/10^9),0)</f>
        <v>0</v>
      </c>
      <c r="L2145" s="160">
        <f>IF($I$2030&gt;0,IPMT('Assumptions (Biomass)'!$V$7,Model!Z$1,'Assumptions (Biomass)'!$V$10,'Assumptions (Biomass)'!$V$5*Model!$I$2030*AVERAGE('Assumptions (Biomass)'!$E$2:$G$2)/10^9),0)</f>
        <v>0</v>
      </c>
      <c r="M2145" s="160">
        <f>IF($I$2030&gt;0,IPMT('Assumptions (Biomass)'!$V$7,Model!AA$1,'Assumptions (Biomass)'!$V$10,'Assumptions (Biomass)'!$V$5*Model!$I$2030*AVERAGE('Assumptions (Biomass)'!$E$2:$G$2)/10^9),0)</f>
        <v>0</v>
      </c>
      <c r="N2145" s="160">
        <f>IF($I$2030&gt;0,IPMT('Assumptions (Biomass)'!$V$7,Model!AB$1,'Assumptions (Biomass)'!$V$10,'Assumptions (Biomass)'!$V$5*Model!$I$2030*AVERAGE('Assumptions (Biomass)'!$E$2:$G$2)/10^9),0)</f>
        <v>0</v>
      </c>
      <c r="O2145" s="160">
        <f>IF($I$2030&gt;0,IPMT('Assumptions (Biomass)'!$V$7,Model!AC$1,'Assumptions (Biomass)'!$V$10,'Assumptions (Biomass)'!$V$5*Model!$I$2030*AVERAGE('Assumptions (Biomass)'!$E$2:$G$2)/10^9),0)</f>
        <v>0</v>
      </c>
      <c r="P2145" s="160">
        <f>IF($I$2030&gt;0,IPMT('Assumptions (Biomass)'!$V$7,Model!AD$1,'Assumptions (Biomass)'!$V$10,'Assumptions (Biomass)'!$V$5*Model!$I$2030*AVERAGE('Assumptions (Biomass)'!$E$2:$G$2)/10^9),0)</f>
        <v>0</v>
      </c>
      <c r="Q2145" s="160">
        <f>IF($I$2030&gt;0,IPMT('Assumptions (Biomass)'!$V$7,Model!AE$1,'Assumptions (Biomass)'!$V$10,'Assumptions (Biomass)'!$V$5*Model!$I$2030*AVERAGE('Assumptions (Biomass)'!$E$2:$G$2)/10^9),0)</f>
        <v>0</v>
      </c>
      <c r="R2145" s="160">
        <f>IF($I$2030&gt;0,IPMT('Assumptions (Biomass)'!$V$7,Model!AF$1,'Assumptions (Biomass)'!$V$10,'Assumptions (Biomass)'!$V$5*Model!$I$2030*AVERAGE('Assumptions (Biomass)'!$E$2:$G$2)/10^9),0)</f>
        <v>0</v>
      </c>
      <c r="S2145" s="160">
        <f>IF($I$2030&gt;0,IPMT('Assumptions (Biomass)'!$V$7,Model!AG$1,'Assumptions (Biomass)'!$V$10,'Assumptions (Biomass)'!$V$5*Model!$I$2030*AVERAGE('Assumptions (Biomass)'!$E$2:$G$2)/10^9),0)</f>
        <v>0</v>
      </c>
      <c r="T2145" s="160">
        <f>IF($I$2030&gt;0,IPMT('Assumptions (Biomass)'!$V$7,Model!AH$1,'Assumptions (Biomass)'!$V$10,'Assumptions (Biomass)'!$V$5*Model!$I$2030*AVERAGE('Assumptions (Biomass)'!$E$2:$G$2)/10^9),0)</f>
        <v>0</v>
      </c>
      <c r="U2145" s="160">
        <f>IF($I$2030&gt;0,IPMT('Assumptions (Biomass)'!$V$7,Model!AI$1,'Assumptions (Biomass)'!$V$10,'Assumptions (Biomass)'!$V$5*Model!$I$2030*AVERAGE('Assumptions (Biomass)'!$E$2:$G$2)/10^9),0)</f>
        <v>0</v>
      </c>
      <c r="V2145" s="160">
        <f>IF($I$2030&gt;0,IPMT('Assumptions (Biomass)'!$V$7,Model!AJ$1,'Assumptions (Biomass)'!$V$10,'Assumptions (Biomass)'!$V$5*Model!$I$2030*AVERAGE('Assumptions (Biomass)'!$E$2:$G$2)/10^9),0)</f>
        <v>0</v>
      </c>
      <c r="W2145" s="160">
        <f>IF($I$2030&gt;0,IPMT('Assumptions (Biomass)'!$V$7,Model!AK$1,'Assumptions (Biomass)'!$V$10,'Assumptions (Biomass)'!$V$5*Model!$I$2030*AVERAGE('Assumptions (Biomass)'!$E$2:$G$2)/10^9),0)</f>
        <v>0</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v>
      </c>
      <c r="K2146" s="160">
        <f>IF($J$2030&gt;0,IPMT('Assumptions (Biomass)'!$V$7,Model!X$1,'Assumptions (Biomass)'!$V$10,'Assumptions (Biomass)'!$V$5*Model!$J$2030*AVERAGE('Assumptions (Biomass)'!$F$2:$H$2)/10^9),0)</f>
        <v>0</v>
      </c>
      <c r="L2146" s="160">
        <f>IF($J$2030&gt;0,IPMT('Assumptions (Biomass)'!$V$7,Model!Y$1,'Assumptions (Biomass)'!$V$10,'Assumptions (Biomass)'!$V$5*Model!$J$2030*AVERAGE('Assumptions (Biomass)'!$F$2:$H$2)/10^9),0)</f>
        <v>0</v>
      </c>
      <c r="M2146" s="160">
        <f>IF($J$2030&gt;0,IPMT('Assumptions (Biomass)'!$V$7,Model!Z$1,'Assumptions (Biomass)'!$V$10,'Assumptions (Biomass)'!$V$5*Model!$J$2030*AVERAGE('Assumptions (Biomass)'!$F$2:$H$2)/10^9),0)</f>
        <v>0</v>
      </c>
      <c r="N2146" s="160">
        <f>IF($J$2030&gt;0,IPMT('Assumptions (Biomass)'!$V$7,Model!AA$1,'Assumptions (Biomass)'!$V$10,'Assumptions (Biomass)'!$V$5*Model!$J$2030*AVERAGE('Assumptions (Biomass)'!$F$2:$H$2)/10^9),0)</f>
        <v>0</v>
      </c>
      <c r="O2146" s="160">
        <f>IF($J$2030&gt;0,IPMT('Assumptions (Biomass)'!$V$7,Model!AB$1,'Assumptions (Biomass)'!$V$10,'Assumptions (Biomass)'!$V$5*Model!$J$2030*AVERAGE('Assumptions (Biomass)'!$F$2:$H$2)/10^9),0)</f>
        <v>0</v>
      </c>
      <c r="P2146" s="160">
        <f>IF($J$2030&gt;0,IPMT('Assumptions (Biomass)'!$V$7,Model!AC$1,'Assumptions (Biomass)'!$V$10,'Assumptions (Biomass)'!$V$5*Model!$J$2030*AVERAGE('Assumptions (Biomass)'!$F$2:$H$2)/10^9),0)</f>
        <v>0</v>
      </c>
      <c r="Q2146" s="160">
        <f>IF($J$2030&gt;0,IPMT('Assumptions (Biomass)'!$V$7,Model!AD$1,'Assumptions (Biomass)'!$V$10,'Assumptions (Biomass)'!$V$5*Model!$J$2030*AVERAGE('Assumptions (Biomass)'!$F$2:$H$2)/10^9),0)</f>
        <v>0</v>
      </c>
      <c r="R2146" s="160">
        <f>IF($J$2030&gt;0,IPMT('Assumptions (Biomass)'!$V$7,Model!AE$1,'Assumptions (Biomass)'!$V$10,'Assumptions (Biomass)'!$V$5*Model!$J$2030*AVERAGE('Assumptions (Biomass)'!$F$2:$H$2)/10^9),0)</f>
        <v>0</v>
      </c>
      <c r="S2146" s="160">
        <f>IF($J$2030&gt;0,IPMT('Assumptions (Biomass)'!$V$7,Model!AF$1,'Assumptions (Biomass)'!$V$10,'Assumptions (Biomass)'!$V$5*Model!$J$2030*AVERAGE('Assumptions (Biomass)'!$F$2:$H$2)/10^9),0)</f>
        <v>0</v>
      </c>
      <c r="T2146" s="160">
        <f>IF($J$2030&gt;0,IPMT('Assumptions (Biomass)'!$V$7,Model!AG$1,'Assumptions (Biomass)'!$V$10,'Assumptions (Biomass)'!$V$5*Model!$J$2030*AVERAGE('Assumptions (Biomass)'!$F$2:$H$2)/10^9),0)</f>
        <v>0</v>
      </c>
      <c r="U2146" s="160">
        <f>IF($J$2030&gt;0,IPMT('Assumptions (Biomass)'!$V$7,Model!AH$1,'Assumptions (Biomass)'!$V$10,'Assumptions (Biomass)'!$V$5*Model!$J$2030*AVERAGE('Assumptions (Biomass)'!$F$2:$H$2)/10^9),0)</f>
        <v>0</v>
      </c>
      <c r="V2146" s="160">
        <f>IF($J$2030&gt;0,IPMT('Assumptions (Biomass)'!$V$7,Model!AI$1,'Assumptions (Biomass)'!$V$10,'Assumptions (Biomass)'!$V$5*Model!$J$2030*AVERAGE('Assumptions (Biomass)'!$F$2:$H$2)/10^9),0)</f>
        <v>0</v>
      </c>
      <c r="W2146" s="160">
        <f>IF($J$2030&gt;0,IPMT('Assumptions (Biomass)'!$V$7,Model!AJ$1,'Assumptions (Biomass)'!$V$10,'Assumptions (Biomass)'!$V$5*Model!$J$2030*AVERAGE('Assumptions (Biomass)'!$F$2:$H$2)/10^9),0)</f>
        <v>0</v>
      </c>
      <c r="X2146" s="160">
        <f>IF($J$2030&gt;0,IPMT('Assumptions (Biomass)'!$V$7,Model!AK$1,'Assumptions (Biomass)'!$V$10,'Assumptions (Biomass)'!$V$5*Model!$J$2030*AVERAGE('Assumptions (Biomass)'!$F$2:$H$2)/10^9),0)</f>
        <v>0</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-0.003070153456</v>
      </c>
      <c r="L2147" s="160">
        <f>IF($K$2030&gt;0,IPMT('Assumptions (Biomass)'!$V$7,Model!X$1,'Assumptions (Biomass)'!$V$10,'Assumptions (Biomass)'!$V$5*Model!$K$2030*AVERAGE('Assumptions (Biomass)'!$G$2:$I$2)/10^9),0)</f>
        <v>-0.002925177327</v>
      </c>
      <c r="M2147" s="160">
        <f>IF($K$2030&gt;0,IPMT('Assumptions (Biomass)'!$V$7,Model!Y$1,'Assumptions (Biomass)'!$V$10,'Assumptions (Biomass)'!$V$5*Model!$K$2030*AVERAGE('Assumptions (Biomass)'!$G$2:$I$2)/10^9),0)</f>
        <v>-0.002773314832</v>
      </c>
      <c r="N2147" s="160">
        <f>IF($K$2030&gt;0,IPMT('Assumptions (Biomass)'!$V$7,Model!Z$1,'Assumptions (Biomass)'!$V$10,'Assumptions (Biomass)'!$V$5*Model!$K$2030*AVERAGE('Assumptions (Biomass)'!$G$2:$I$2)/10^9),0)</f>
        <v>-0.002614238868</v>
      </c>
      <c r="O2147" s="160">
        <f>IF($K$2030&gt;0,IPMT('Assumptions (Biomass)'!$V$7,Model!AA$1,'Assumptions (Biomass)'!$V$10,'Assumptions (Biomass)'!$V$5*Model!$K$2030*AVERAGE('Assumptions (Biomass)'!$G$2:$I$2)/10^9),0)</f>
        <v>-0.002447606796</v>
      </c>
      <c r="P2147" s="160">
        <f>IF($K$2030&gt;0,IPMT('Assumptions (Biomass)'!$V$7,Model!AB$1,'Assumptions (Biomass)'!$V$10,'Assumptions (Biomass)'!$V$5*Model!$K$2030*AVERAGE('Assumptions (Biomass)'!$G$2:$I$2)/10^9),0)</f>
        <v>-0.002273059701</v>
      </c>
      <c r="Q2147" s="160">
        <f>IF($K$2030&gt;0,IPMT('Assumptions (Biomass)'!$V$7,Model!AC$1,'Assumptions (Biomass)'!$V$10,'Assumptions (Biomass)'!$V$5*Model!$K$2030*AVERAGE('Assumptions (Biomass)'!$G$2:$I$2)/10^9),0)</f>
        <v>-0.002090221619</v>
      </c>
      <c r="R2147" s="160">
        <f>IF($K$2030&gt;0,IPMT('Assumptions (Biomass)'!$V$7,Model!AD$1,'Assumptions (Biomass)'!$V$10,'Assumptions (Biomass)'!$V$5*Model!$K$2030*AVERAGE('Assumptions (Biomass)'!$G$2:$I$2)/10^9),0)</f>
        <v>-0.001898698727</v>
      </c>
      <c r="S2147" s="160">
        <f>IF($K$2030&gt;0,IPMT('Assumptions (Biomass)'!$V$7,Model!AE$1,'Assumptions (Biomass)'!$V$10,'Assumptions (Biomass)'!$V$5*Model!$K$2030*AVERAGE('Assumptions (Biomass)'!$G$2:$I$2)/10^9),0)</f>
        <v>-0.001698078499</v>
      </c>
      <c r="T2147" s="160">
        <f>IF($K$2030&gt;0,IPMT('Assumptions (Biomass)'!$V$7,Model!AF$1,'Assumptions (Biomass)'!$V$10,'Assumptions (Biomass)'!$V$5*Model!$K$2030*AVERAGE('Assumptions (Biomass)'!$G$2:$I$2)/10^9),0)</f>
        <v>-0.001487928809</v>
      </c>
      <c r="U2147" s="160">
        <f>IF($K$2030&gt;0,IPMT('Assumptions (Biomass)'!$V$7,Model!AG$1,'Assumptions (Biomass)'!$V$10,'Assumptions (Biomass)'!$V$5*Model!$K$2030*AVERAGE('Assumptions (Biomass)'!$G$2:$I$2)/10^9),0)</f>
        <v>-0.00126779701</v>
      </c>
      <c r="V2147" s="160">
        <f>IF($K$2030&gt;0,IPMT('Assumptions (Biomass)'!$V$7,Model!AH$1,'Assumptions (Biomass)'!$V$10,'Assumptions (Biomass)'!$V$5*Model!$K$2030*AVERAGE('Assumptions (Biomass)'!$G$2:$I$2)/10^9),0)</f>
        <v>-0.001037208949</v>
      </c>
      <c r="W2147" s="160">
        <f>IF($K$2030&gt;0,IPMT('Assumptions (Biomass)'!$V$7,Model!AI$1,'Assumptions (Biomass)'!$V$10,'Assumptions (Biomass)'!$V$5*Model!$K$2030*AVERAGE('Assumptions (Biomass)'!$G$2:$I$2)/10^9),0)</f>
        <v>-0.0007956679562</v>
      </c>
      <c r="X2147" s="160">
        <f>IF($K$2030&gt;0,IPMT('Assumptions (Biomass)'!$V$7,Model!AJ$1,'Assumptions (Biomass)'!$V$10,'Assumptions (Biomass)'!$V$5*Model!$K$2030*AVERAGE('Assumptions (Biomass)'!$G$2:$I$2)/10^9),0)</f>
        <v>-0.0005426537659</v>
      </c>
      <c r="Y2147" s="160">
        <f>IF($K$2030&gt;0,IPMT('Assumptions (Biomass)'!$V$7,Model!AK$1,'Assumptions (Biomass)'!$V$10,'Assumptions (Biomass)'!$V$5*Model!$K$2030*AVERAGE('Assumptions (Biomass)'!$G$2:$I$2)/10^9),0)</f>
        <v>-0.0002776214016</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v>
      </c>
      <c r="M2148" s="160">
        <f>IF($L$2030&gt;0,IPMT('Assumptions (Biomass)'!$V$7,Model!X$1,'Assumptions (Biomass)'!$V$10,'Assumptions (Biomass)'!$V$5*Model!$L$2030*AVERAGE('Assumptions (Biomass)'!$H$2:$J$2)/10^9),0)</f>
        <v>0</v>
      </c>
      <c r="N2148" s="160">
        <f>IF($L$2030&gt;0,IPMT('Assumptions (Biomass)'!$V$7,Model!Y$1,'Assumptions (Biomass)'!$V$10,'Assumptions (Biomass)'!$V$5*Model!$L$2030*AVERAGE('Assumptions (Biomass)'!$H$2:$J$2)/10^9),0)</f>
        <v>0</v>
      </c>
      <c r="O2148" s="160">
        <f>IF($L$2030&gt;0,IPMT('Assumptions (Biomass)'!$V$7,Model!Z$1,'Assumptions (Biomass)'!$V$10,'Assumptions (Biomass)'!$V$5*Model!$L$2030*AVERAGE('Assumptions (Biomass)'!$H$2:$J$2)/10^9),0)</f>
        <v>0</v>
      </c>
      <c r="P2148" s="160">
        <f>IF($L$2030&gt;0,IPMT('Assumptions (Biomass)'!$V$7,Model!AA$1,'Assumptions (Biomass)'!$V$10,'Assumptions (Biomass)'!$V$5*Model!$L$2030*AVERAGE('Assumptions (Biomass)'!$H$2:$J$2)/10^9),0)</f>
        <v>0</v>
      </c>
      <c r="Q2148" s="160">
        <f>IF($L$2030&gt;0,IPMT('Assumptions (Biomass)'!$V$7,Model!AB$1,'Assumptions (Biomass)'!$V$10,'Assumptions (Biomass)'!$V$5*Model!$L$2030*AVERAGE('Assumptions (Biomass)'!$H$2:$J$2)/10^9),0)</f>
        <v>0</v>
      </c>
      <c r="R2148" s="160">
        <f>IF($L$2030&gt;0,IPMT('Assumptions (Biomass)'!$V$7,Model!AC$1,'Assumptions (Biomass)'!$V$10,'Assumptions (Biomass)'!$V$5*Model!$L$2030*AVERAGE('Assumptions (Biomass)'!$H$2:$J$2)/10^9),0)</f>
        <v>0</v>
      </c>
      <c r="S2148" s="160">
        <f>IF($L$2030&gt;0,IPMT('Assumptions (Biomass)'!$V$7,Model!AD$1,'Assumptions (Biomass)'!$V$10,'Assumptions (Biomass)'!$V$5*Model!$L$2030*AVERAGE('Assumptions (Biomass)'!$H$2:$J$2)/10^9),0)</f>
        <v>0</v>
      </c>
      <c r="T2148" s="160">
        <f>IF($L$2030&gt;0,IPMT('Assumptions (Biomass)'!$V$7,Model!AE$1,'Assumptions (Biomass)'!$V$10,'Assumptions (Biomass)'!$V$5*Model!$L$2030*AVERAGE('Assumptions (Biomass)'!$H$2:$J$2)/10^9),0)</f>
        <v>0</v>
      </c>
      <c r="U2148" s="160">
        <f>IF($L$2030&gt;0,IPMT('Assumptions (Biomass)'!$V$7,Model!AF$1,'Assumptions (Biomass)'!$V$10,'Assumptions (Biomass)'!$V$5*Model!$L$2030*AVERAGE('Assumptions (Biomass)'!$H$2:$J$2)/10^9),0)</f>
        <v>0</v>
      </c>
      <c r="V2148" s="160">
        <f>IF($L$2030&gt;0,IPMT('Assumptions (Biomass)'!$V$7,Model!AG$1,'Assumptions (Biomass)'!$V$10,'Assumptions (Biomass)'!$V$5*Model!$L$2030*AVERAGE('Assumptions (Biomass)'!$H$2:$J$2)/10^9),0)</f>
        <v>0</v>
      </c>
      <c r="W2148" s="160">
        <f>IF($L$2030&gt;0,IPMT('Assumptions (Biomass)'!$V$7,Model!AH$1,'Assumptions (Biomass)'!$V$10,'Assumptions (Biomass)'!$V$5*Model!$L$2030*AVERAGE('Assumptions (Biomass)'!$H$2:$J$2)/10^9),0)</f>
        <v>0</v>
      </c>
      <c r="X2148" s="160">
        <f>IF($L$2030&gt;0,IPMT('Assumptions (Biomass)'!$V$7,Model!AI$1,'Assumptions (Biomass)'!$V$10,'Assumptions (Biomass)'!$V$5*Model!$L$2030*AVERAGE('Assumptions (Biomass)'!$H$2:$J$2)/10^9),0)</f>
        <v>0</v>
      </c>
      <c r="Y2148" s="160">
        <f>IF($L$2030&gt;0,IPMT('Assumptions (Biomass)'!$V$7,Model!AJ$1,'Assumptions (Biomass)'!$V$10,'Assumptions (Biomass)'!$V$5*Model!$L$2030*AVERAGE('Assumptions (Biomass)'!$H$2:$J$2)/10^9),0)</f>
        <v>0</v>
      </c>
      <c r="Z2148" s="160">
        <f>IF($L$2030&gt;0,IPMT('Assumptions (Biomass)'!$V$7,Model!AK$1,'Assumptions (Biomass)'!$V$10,'Assumptions (Biomass)'!$V$5*Model!$L$2030*AVERAGE('Assumptions (Biomass)'!$H$2:$J$2)/10^9),0)</f>
        <v>0</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-0.0002951381579</v>
      </c>
      <c r="N2149" s="160">
        <f>IF($M$2030&gt;0,IPMT('Assumptions (Biomass)'!$V$7,Model!X$1,'Assumptions (Biomass)'!$V$10,'Assumptions (Biomass)'!$V$5*Model!$M$2030*AVERAGE('Assumptions (Biomass)'!$I$2:$K$2)/10^9),0)</f>
        <v>-0.0002812013993</v>
      </c>
      <c r="O2149" s="160">
        <f>IF($M$2030&gt;0,IPMT('Assumptions (Biomass)'!$V$7,Model!Y$1,'Assumptions (Biomass)'!$V$10,'Assumptions (Biomass)'!$V$5*Model!$M$2030*AVERAGE('Assumptions (Biomass)'!$I$2:$K$2)/10^9),0)</f>
        <v>-0.0002666026446</v>
      </c>
      <c r="P2149" s="160">
        <f>IF($M$2030&gt;0,IPMT('Assumptions (Biomass)'!$V$7,Model!Z$1,'Assumptions (Biomass)'!$V$10,'Assumptions (Biomass)'!$V$5*Model!$M$2030*AVERAGE('Assumptions (Biomass)'!$I$2:$K$2)/10^9),0)</f>
        <v>-0.0002513104491</v>
      </c>
      <c r="Q2149" s="160">
        <f>IF($M$2030&gt;0,IPMT('Assumptions (Biomass)'!$V$7,Model!AA$1,'Assumptions (Biomass)'!$V$10,'Assumptions (Biomass)'!$V$5*Model!$M$2030*AVERAGE('Assumptions (Biomass)'!$I$2:$K$2)/10^9),0)</f>
        <v>-0.0002352918743</v>
      </c>
      <c r="R2149" s="160">
        <f>IF($M$2030&gt;0,IPMT('Assumptions (Biomass)'!$V$7,Model!AB$1,'Assumptions (Biomass)'!$V$10,'Assumptions (Biomass)'!$V$5*Model!$M$2030*AVERAGE('Assumptions (Biomass)'!$I$2:$K$2)/10^9),0)</f>
        <v>-0.0002185124172</v>
      </c>
      <c r="S2149" s="160">
        <f>IF($M$2030&gt;0,IPMT('Assumptions (Biomass)'!$V$7,Model!AC$1,'Assumptions (Biomass)'!$V$10,'Assumptions (Biomass)'!$V$5*Model!$M$2030*AVERAGE('Assumptions (Biomass)'!$I$2:$K$2)/10^9),0)</f>
        <v>-0.0002009359359</v>
      </c>
      <c r="T2149" s="160">
        <f>IF($M$2030&gt;0,IPMT('Assumptions (Biomass)'!$V$7,Model!AD$1,'Assumptions (Biomass)'!$V$10,'Assumptions (Biomass)'!$V$5*Model!$M$2030*AVERAGE('Assumptions (Biomass)'!$I$2:$K$2)/10^9),0)</f>
        <v>-0.0001825245717</v>
      </c>
      <c r="U2149" s="160">
        <f>IF($M$2030&gt;0,IPMT('Assumptions (Biomass)'!$V$7,Model!AE$1,'Assumptions (Biomass)'!$V$10,'Assumptions (Biomass)'!$V$5*Model!$M$2030*AVERAGE('Assumptions (Biomass)'!$I$2:$K$2)/10^9),0)</f>
        <v>-0.0001632386678</v>
      </c>
      <c r="V2149" s="160">
        <f>IF($M$2030&gt;0,IPMT('Assumptions (Biomass)'!$V$7,Model!AF$1,'Assumptions (Biomass)'!$V$10,'Assumptions (Biomass)'!$V$5*Model!$M$2030*AVERAGE('Assumptions (Biomass)'!$I$2:$K$2)/10^9),0)</f>
        <v>-0.0001430366834</v>
      </c>
      <c r="W2149" s="160">
        <f>IF($M$2030&gt;0,IPMT('Assumptions (Biomass)'!$V$7,Model!AG$1,'Assumptions (Biomass)'!$V$10,'Assumptions (Biomass)'!$V$5*Model!$M$2030*AVERAGE('Assumptions (Biomass)'!$I$2:$K$2)/10^9),0)</f>
        <v>-0.0001218751047</v>
      </c>
      <c r="X2149" s="160">
        <f>IF($M$2030&gt;0,IPMT('Assumptions (Biomass)'!$V$7,Model!AH$1,'Assumptions (Biomass)'!$V$10,'Assumptions (Biomass)'!$V$5*Model!$M$2030*AVERAGE('Assumptions (Biomass)'!$I$2:$K$2)/10^9),0)</f>
        <v>-0.00009970835106</v>
      </c>
      <c r="Y2149" s="160">
        <f>IF($M$2030&gt;0,IPMT('Assumptions (Biomass)'!$V$7,Model!AI$1,'Assumptions (Biomass)'!$V$10,'Assumptions (Biomass)'!$V$5*Model!$M$2030*AVERAGE('Assumptions (Biomass)'!$I$2:$K$2)/10^9),0)</f>
        <v>-0.00007648867661</v>
      </c>
      <c r="Z2149" s="160">
        <f>IF($M$2030&gt;0,IPMT('Assumptions (Biomass)'!$V$7,Model!AJ$1,'Assumptions (Biomass)'!$V$10,'Assumptions (Biomass)'!$V$5*Model!$M$2030*AVERAGE('Assumptions (Biomass)'!$I$2:$K$2)/10^9),0)</f>
        <v>-0.00005216606763</v>
      </c>
      <c r="AA2149" s="160">
        <f>IF($M$2030&gt;0,IPMT('Assumptions (Biomass)'!$V$7,Model!AK$1,'Assumptions (Biomass)'!$V$10,'Assumptions (Biomass)'!$V$5*Model!$M$2030*AVERAGE('Assumptions (Biomass)'!$I$2:$K$2)/10^9),0)</f>
        <v>-0.00002668813472</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v>
      </c>
      <c r="O2150" s="177">
        <f>IF($N$2030&gt;0,IPMT('Assumptions (Biomass)'!$V$7,Model!X$1,'Assumptions (Biomass)'!$V$10,'Assumptions (Biomass)'!$V$5*Model!$N$2030*AVERAGE('Assumptions (Biomass)'!$J$2:$L$2)/10^9),0)</f>
        <v>0</v>
      </c>
      <c r="P2150" s="177">
        <f>IF($N$2030&gt;0,IPMT('Assumptions (Biomass)'!$V$7,Model!Y$1,'Assumptions (Biomass)'!$V$10,'Assumptions (Biomass)'!$V$5*Model!$N$2030*AVERAGE('Assumptions (Biomass)'!$J$2:$L$2)/10^9),0)</f>
        <v>0</v>
      </c>
      <c r="Q2150" s="177">
        <f>IF($N$2030&gt;0,IPMT('Assumptions (Biomass)'!$V$7,Model!Z$1,'Assumptions (Biomass)'!$V$10,'Assumptions (Biomass)'!$V$5*Model!$N$2030*AVERAGE('Assumptions (Biomass)'!$J$2:$L$2)/10^9),0)</f>
        <v>0</v>
      </c>
      <c r="R2150" s="177">
        <f>IF($N$2030&gt;0,IPMT('Assumptions (Biomass)'!$V$7,Model!AA$1,'Assumptions (Biomass)'!$V$10,'Assumptions (Biomass)'!$V$5*Model!$N$2030*AVERAGE('Assumptions (Biomass)'!$J$2:$L$2)/10^9),0)</f>
        <v>0</v>
      </c>
      <c r="S2150" s="177">
        <f>IF($N$2030&gt;0,IPMT('Assumptions (Biomass)'!$V$7,Model!AB$1,'Assumptions (Biomass)'!$V$10,'Assumptions (Biomass)'!$V$5*Model!$N$2030*AVERAGE('Assumptions (Biomass)'!$J$2:$L$2)/10^9),0)</f>
        <v>0</v>
      </c>
      <c r="T2150" s="177">
        <f>IF($N$2030&gt;0,IPMT('Assumptions (Biomass)'!$V$7,Model!AC$1,'Assumptions (Biomass)'!$V$10,'Assumptions (Biomass)'!$V$5*Model!$N$2030*AVERAGE('Assumptions (Biomass)'!$J$2:$L$2)/10^9),0)</f>
        <v>0</v>
      </c>
      <c r="U2150" s="177">
        <f>IF($N$2030&gt;0,IPMT('Assumptions (Biomass)'!$V$7,Model!AD$1,'Assumptions (Biomass)'!$V$10,'Assumptions (Biomass)'!$V$5*Model!$N$2030*AVERAGE('Assumptions (Biomass)'!$J$2:$L$2)/10^9),0)</f>
        <v>0</v>
      </c>
      <c r="V2150" s="177">
        <f>IF($N$2030&gt;0,IPMT('Assumptions (Biomass)'!$V$7,Model!AE$1,'Assumptions (Biomass)'!$V$10,'Assumptions (Biomass)'!$V$5*Model!$N$2030*AVERAGE('Assumptions (Biomass)'!$J$2:$L$2)/10^9),0)</f>
        <v>0</v>
      </c>
      <c r="W2150" s="177">
        <f>IF($N$2030&gt;0,IPMT('Assumptions (Biomass)'!$V$7,Model!AF$1,'Assumptions (Biomass)'!$V$10,'Assumptions (Biomass)'!$V$5*Model!$N$2030*AVERAGE('Assumptions (Biomass)'!$J$2:$L$2)/10^9),0)</f>
        <v>0</v>
      </c>
      <c r="X2150" s="177">
        <f>IF($N$2030&gt;0,IPMT('Assumptions (Biomass)'!$V$7,Model!AG$1,'Assumptions (Biomass)'!$V$10,'Assumptions (Biomass)'!$V$5*Model!$N$2030*AVERAGE('Assumptions (Biomass)'!$J$2:$L$2)/10^9),0)</f>
        <v>0</v>
      </c>
      <c r="Y2150" s="177">
        <f>IF($N$2030&gt;0,IPMT('Assumptions (Biomass)'!$V$7,Model!AH$1,'Assumptions (Biomass)'!$V$10,'Assumptions (Biomass)'!$V$5*Model!$N$2030*AVERAGE('Assumptions (Biomass)'!$J$2:$L$2)/10^9),0)</f>
        <v>0</v>
      </c>
      <c r="Z2150" s="177">
        <f>IF($N$2030&gt;0,IPMT('Assumptions (Biomass)'!$V$7,Model!AI$1,'Assumptions (Biomass)'!$V$10,'Assumptions (Biomass)'!$V$5*Model!$N$2030*AVERAGE('Assumptions (Biomass)'!$J$2:$L$2)/10^9),0)</f>
        <v>0</v>
      </c>
      <c r="AA2150" s="177">
        <f>IF($N$2030&gt;0,IPMT('Assumptions (Biomass)'!$V$7,Model!AJ$1,'Assumptions (Biomass)'!$V$10,'Assumptions (Biomass)'!$V$5*Model!$N$2030*AVERAGE('Assumptions (Biomass)'!$J$2:$L$2)/10^9),0)</f>
        <v>0</v>
      </c>
      <c r="AB2150" s="177">
        <f>IF($N$2030&gt;0,IPMT('Assumptions (Biomass)'!$V$7,Model!AK$1,'Assumptions (Biomass)'!$V$10,'Assumptions (Biomass)'!$V$5*Model!$N$2030*AVERAGE('Assumptions (Biomass)'!$J$2:$L$2)/10^9),0)</f>
        <v>0</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-0.0003462287103</v>
      </c>
      <c r="P2151" s="160">
        <f>IF($O$2030&gt;0,IPMT('Assumptions (Biomass)'!$V$7,Model!X$1,'Assumptions (Biomass)'!$V$10,'Assumptions (Biomass)'!$V$5*Model!$O$2030*AVERAGE('Assumptions (Biomass)'!$K$2:$M$2)/10^9),0)</f>
        <v>-0.0003298793978</v>
      </c>
      <c r="Q2151" s="160">
        <f>IF($O$2030&gt;0,IPMT('Assumptions (Biomass)'!$V$7,Model!Y$1,'Assumptions (Biomass)'!$V$10,'Assumptions (Biomass)'!$V$5*Model!$O$2030*AVERAGE('Assumptions (Biomass)'!$K$2:$M$2)/10^9),0)</f>
        <v>-0.000312753493</v>
      </c>
      <c r="R2151" s="160">
        <f>IF($O$2030&gt;0,IPMT('Assumptions (Biomass)'!$V$7,Model!Z$1,'Assumptions (Biomass)'!$V$10,'Assumptions (Biomass)'!$V$5*Model!$O$2030*AVERAGE('Assumptions (Biomass)'!$K$2:$M$2)/10^9),0)</f>
        <v>-0.0002948141077</v>
      </c>
      <c r="S2151" s="160">
        <f>IF($O$2030&gt;0,IPMT('Assumptions (Biomass)'!$V$7,Model!AA$1,'Assumptions (Biomass)'!$V$10,'Assumptions (Biomass)'!$V$5*Model!$O$2030*AVERAGE('Assumptions (Biomass)'!$K$2:$M$2)/10^9),0)</f>
        <v>-0.0002760226016</v>
      </c>
      <c r="T2151" s="160">
        <f>IF($O$2030&gt;0,IPMT('Assumptions (Biomass)'!$V$7,Model!AB$1,'Assumptions (Biomass)'!$V$10,'Assumptions (Biomass)'!$V$5*Model!$O$2030*AVERAGE('Assumptions (Biomass)'!$K$2:$M$2)/10^9),0)</f>
        <v>-0.000256338499</v>
      </c>
      <c r="U2151" s="160">
        <f>IF($O$2030&gt;0,IPMT('Assumptions (Biomass)'!$V$7,Model!AC$1,'Assumptions (Biomass)'!$V$10,'Assumptions (Biomass)'!$V$5*Model!$O$2030*AVERAGE('Assumptions (Biomass)'!$K$2:$M$2)/10^9),0)</f>
        <v>-0.0002357194015</v>
      </c>
      <c r="V2151" s="160">
        <f>IF($O$2030&gt;0,IPMT('Assumptions (Biomass)'!$V$7,Model!AD$1,'Assumptions (Biomass)'!$V$10,'Assumptions (Biomass)'!$V$5*Model!$O$2030*AVERAGE('Assumptions (Biomass)'!$K$2:$M$2)/10^9),0)</f>
        <v>-0.0002141208969</v>
      </c>
      <c r="W2151" s="160">
        <f>IF($O$2030&gt;0,IPMT('Assumptions (Biomass)'!$V$7,Model!AE$1,'Assumptions (Biomass)'!$V$10,'Assumptions (Biomass)'!$V$5*Model!$O$2030*AVERAGE('Assumptions (Biomass)'!$K$2:$M$2)/10^9),0)</f>
        <v>-0.0001914964633</v>
      </c>
      <c r="X2151" s="160">
        <f>IF($O$2030&gt;0,IPMT('Assumptions (Biomass)'!$V$7,Model!AF$1,'Assumptions (Biomass)'!$V$10,'Assumptions (Biomass)'!$V$5*Model!$O$2030*AVERAGE('Assumptions (Biomass)'!$K$2:$M$2)/10^9),0)</f>
        <v>-0.0001677973691</v>
      </c>
      <c r="Y2151" s="160">
        <f>IF($O$2030&gt;0,IPMT('Assumptions (Biomass)'!$V$7,Model!AG$1,'Assumptions (Biomass)'!$V$10,'Assumptions (Biomass)'!$V$5*Model!$O$2030*AVERAGE('Assumptions (Biomass)'!$K$2:$M$2)/10^9),0)</f>
        <v>-0.0001429725679</v>
      </c>
      <c r="Z2151" s="160">
        <f>IF($O$2030&gt;0,IPMT('Assumptions (Biomass)'!$V$7,Model!AH$1,'Assumptions (Biomass)'!$V$10,'Assumptions (Biomass)'!$V$5*Model!$O$2030*AVERAGE('Assumptions (Biomass)'!$K$2:$M$2)/10^9),0)</f>
        <v>-0.0001169685887</v>
      </c>
      <c r="AA2151" s="160">
        <f>IF($O$2030&gt;0,IPMT('Assumptions (Biomass)'!$V$7,Model!AI$1,'Assumptions (Biomass)'!$V$10,'Assumptions (Biomass)'!$V$5*Model!$O$2030*AVERAGE('Assumptions (Biomass)'!$K$2:$M$2)/10^9),0)</f>
        <v>-0.00008972942044</v>
      </c>
      <c r="AB2151" s="160">
        <f>IF($O$2030&gt;0,IPMT('Assumptions (Biomass)'!$V$7,Model!AJ$1,'Assumptions (Biomass)'!$V$10,'Assumptions (Biomass)'!$V$5*Model!$O$2030*AVERAGE('Assumptions (Biomass)'!$K$2:$M$2)/10^9),0)</f>
        <v>-0.00006119639171</v>
      </c>
      <c r="AC2151" s="160">
        <f>IF($O$2030&gt;0,IPMT('Assumptions (Biomass)'!$V$7,Model!AK$1,'Assumptions (Biomass)'!$V$10,'Assumptions (Biomass)'!$V$5*Model!$O$2030*AVERAGE('Assumptions (Biomass)'!$K$2:$M$2)/10^9),0)</f>
        <v>-0.00003130804411</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v>
      </c>
      <c r="Q2152" s="177">
        <f>IF($P$2030&gt;0,IPMT('Assumptions (Biomass)'!$V$7,Model!X$1,'Assumptions (Biomass)'!$V$10,'Assumptions (Biomass)'!$V$5*Model!$P$2030*AVERAGE('Assumptions (Biomass)'!$L$2:$N$2)/10^9),0)</f>
        <v>0</v>
      </c>
      <c r="R2152" s="177">
        <f>IF($P$2030&gt;0,IPMT('Assumptions (Biomass)'!$V$7,Model!Y$1,'Assumptions (Biomass)'!$V$10,'Assumptions (Biomass)'!$V$5*Model!$P$2030*AVERAGE('Assumptions (Biomass)'!$L$2:$N$2)/10^9),0)</f>
        <v>0</v>
      </c>
      <c r="S2152" s="177">
        <f>IF($P$2030&gt;0,IPMT('Assumptions (Biomass)'!$V$7,Model!Z$1,'Assumptions (Biomass)'!$V$10,'Assumptions (Biomass)'!$V$5*Model!$P$2030*AVERAGE('Assumptions (Biomass)'!$L$2:$N$2)/10^9),0)</f>
        <v>0</v>
      </c>
      <c r="T2152" s="177">
        <f>IF($P$2030&gt;0,IPMT('Assumptions (Biomass)'!$V$7,Model!AA$1,'Assumptions (Biomass)'!$V$10,'Assumptions (Biomass)'!$V$5*Model!$P$2030*AVERAGE('Assumptions (Biomass)'!$L$2:$N$2)/10^9),0)</f>
        <v>0</v>
      </c>
      <c r="U2152" s="177">
        <f>IF($P$2030&gt;0,IPMT('Assumptions (Biomass)'!$V$7,Model!AB$1,'Assumptions (Biomass)'!$V$10,'Assumptions (Biomass)'!$V$5*Model!$P$2030*AVERAGE('Assumptions (Biomass)'!$L$2:$N$2)/10^9),0)</f>
        <v>0</v>
      </c>
      <c r="V2152" s="177">
        <f>IF($P$2030&gt;0,IPMT('Assumptions (Biomass)'!$V$7,Model!AC$1,'Assumptions (Biomass)'!$V$10,'Assumptions (Biomass)'!$V$5*Model!$P$2030*AVERAGE('Assumptions (Biomass)'!$L$2:$N$2)/10^9),0)</f>
        <v>0</v>
      </c>
      <c r="W2152" s="177">
        <f>IF($P$2030&gt;0,IPMT('Assumptions (Biomass)'!$V$7,Model!AD$1,'Assumptions (Biomass)'!$V$10,'Assumptions (Biomass)'!$V$5*Model!$P$2030*AVERAGE('Assumptions (Biomass)'!$L$2:$N$2)/10^9),0)</f>
        <v>0</v>
      </c>
      <c r="X2152" s="177">
        <f>IF($P$2030&gt;0,IPMT('Assumptions (Biomass)'!$V$7,Model!AE$1,'Assumptions (Biomass)'!$V$10,'Assumptions (Biomass)'!$V$5*Model!$P$2030*AVERAGE('Assumptions (Biomass)'!$L$2:$N$2)/10^9),0)</f>
        <v>0</v>
      </c>
      <c r="Y2152" s="177">
        <f>IF($P$2030&gt;0,IPMT('Assumptions (Biomass)'!$V$7,Model!AF$1,'Assumptions (Biomass)'!$V$10,'Assumptions (Biomass)'!$V$5*Model!$P$2030*AVERAGE('Assumptions (Biomass)'!$L$2:$N$2)/10^9),0)</f>
        <v>0</v>
      </c>
      <c r="Z2152" s="177">
        <f>IF($P$2030&gt;0,IPMT('Assumptions (Biomass)'!$V$7,Model!AG$1,'Assumptions (Biomass)'!$V$10,'Assumptions (Biomass)'!$V$5*Model!$P$2030*AVERAGE('Assumptions (Biomass)'!$L$2:$N$2)/10^9),0)</f>
        <v>0</v>
      </c>
      <c r="AA2152" s="177">
        <f>IF($P$2030&gt;0,IPMT('Assumptions (Biomass)'!$V$7,Model!AH$1,'Assumptions (Biomass)'!$V$10,'Assumptions (Biomass)'!$V$5*Model!$P$2030*AVERAGE('Assumptions (Biomass)'!$L$2:$N$2)/10^9),0)</f>
        <v>0</v>
      </c>
      <c r="AB2152" s="177">
        <f>IF($P$2030&gt;0,IPMT('Assumptions (Biomass)'!$V$7,Model!AI$1,'Assumptions (Biomass)'!$V$10,'Assumptions (Biomass)'!$V$5*Model!$P$2030*AVERAGE('Assumptions (Biomass)'!$L$2:$N$2)/10^9),0)</f>
        <v>0</v>
      </c>
      <c r="AC2152" s="177">
        <f>IF($P$2030&gt;0,IPMT('Assumptions (Biomass)'!$V$7,Model!AJ$1,'Assumptions (Biomass)'!$V$10,'Assumptions (Biomass)'!$V$5*Model!$P$2030*AVERAGE('Assumptions (Biomass)'!$L$2:$N$2)/10^9),0)</f>
        <v>0</v>
      </c>
      <c r="AD2152" s="177">
        <f>IF($P$2030&gt;0,IPMT('Assumptions (Biomass)'!$V$7,Model!AK$1,'Assumptions (Biomass)'!$V$10,'Assumptions (Biomass)'!$V$5*Model!$P$2030*AVERAGE('Assumptions (Biomass)'!$L$2:$N$2)/10^9),0)</f>
        <v>0</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v>
      </c>
      <c r="R2153" s="160">
        <f>IF($Q$2030&gt;0,IPMT('Assumptions (Biomass)'!$V$7,Model!X$1,'Assumptions (Biomass)'!$V$10,'Assumptions (Biomass)'!$V$5*Model!$Q$2030*AVERAGE('Assumptions (Biomass)'!$M$2:$O$2)/10^9),0)</f>
        <v>0</v>
      </c>
      <c r="S2153" s="160">
        <f>IF($Q$2030&gt;0,IPMT('Assumptions (Biomass)'!$V$7,Model!Y$1,'Assumptions (Biomass)'!$V$10,'Assumptions (Biomass)'!$V$5*Model!$Q$2030*AVERAGE('Assumptions (Biomass)'!$M$2:$O$2)/10^9),0)</f>
        <v>0</v>
      </c>
      <c r="T2153" s="160">
        <f>IF($Q$2030&gt;0,IPMT('Assumptions (Biomass)'!$V$7,Model!Z$1,'Assumptions (Biomass)'!$V$10,'Assumptions (Biomass)'!$V$5*Model!$Q$2030*AVERAGE('Assumptions (Biomass)'!$M$2:$O$2)/10^9),0)</f>
        <v>0</v>
      </c>
      <c r="U2153" s="160">
        <f>IF($Q$2030&gt;0,IPMT('Assumptions (Biomass)'!$V$7,Model!AA$1,'Assumptions (Biomass)'!$V$10,'Assumptions (Biomass)'!$V$5*Model!$Q$2030*AVERAGE('Assumptions (Biomass)'!$M$2:$O$2)/10^9),0)</f>
        <v>0</v>
      </c>
      <c r="V2153" s="160">
        <f>IF($Q$2030&gt;0,IPMT('Assumptions (Biomass)'!$V$7,Model!AB$1,'Assumptions (Biomass)'!$V$10,'Assumptions (Biomass)'!$V$5*Model!$Q$2030*AVERAGE('Assumptions (Biomass)'!$M$2:$O$2)/10^9),0)</f>
        <v>0</v>
      </c>
      <c r="W2153" s="160">
        <f>IF($Q$2030&gt;0,IPMT('Assumptions (Biomass)'!$V$7,Model!AC$1,'Assumptions (Biomass)'!$V$10,'Assumptions (Biomass)'!$V$5*Model!$Q$2030*AVERAGE('Assumptions (Biomass)'!$M$2:$O$2)/10^9),0)</f>
        <v>0</v>
      </c>
      <c r="X2153" s="160">
        <f>IF($Q$2030&gt;0,IPMT('Assumptions (Biomass)'!$V$7,Model!AD$1,'Assumptions (Biomass)'!$V$10,'Assumptions (Biomass)'!$V$5*Model!$Q$2030*AVERAGE('Assumptions (Biomass)'!$M$2:$O$2)/10^9),0)</f>
        <v>0</v>
      </c>
      <c r="Y2153" s="160">
        <f>IF($Q$2030&gt;0,IPMT('Assumptions (Biomass)'!$V$7,Model!AE$1,'Assumptions (Biomass)'!$V$10,'Assumptions (Biomass)'!$V$5*Model!$Q$2030*AVERAGE('Assumptions (Biomass)'!$M$2:$O$2)/10^9),0)</f>
        <v>0</v>
      </c>
      <c r="Z2153" s="160">
        <f>IF($Q$2030&gt;0,IPMT('Assumptions (Biomass)'!$V$7,Model!AF$1,'Assumptions (Biomass)'!$V$10,'Assumptions (Biomass)'!$V$5*Model!$Q$2030*AVERAGE('Assumptions (Biomass)'!$M$2:$O$2)/10^9),0)</f>
        <v>0</v>
      </c>
      <c r="AA2153" s="160">
        <f>IF($Q$2030&gt;0,IPMT('Assumptions (Biomass)'!$V$7,Model!AG$1,'Assumptions (Biomass)'!$V$10,'Assumptions (Biomass)'!$V$5*Model!$Q$2030*AVERAGE('Assumptions (Biomass)'!$M$2:$O$2)/10^9),0)</f>
        <v>0</v>
      </c>
      <c r="AB2153" s="160">
        <f>IF($Q$2030&gt;0,IPMT('Assumptions (Biomass)'!$V$7,Model!AH$1,'Assumptions (Biomass)'!$V$10,'Assumptions (Biomass)'!$V$5*Model!$Q$2030*AVERAGE('Assumptions (Biomass)'!$M$2:$O$2)/10^9),0)</f>
        <v>0</v>
      </c>
      <c r="AC2153" s="160">
        <f>IF($Q$2030&gt;0,IPMT('Assumptions (Biomass)'!$V$7,Model!AI$1,'Assumptions (Biomass)'!$V$10,'Assumptions (Biomass)'!$V$5*Model!$Q$2030*AVERAGE('Assumptions (Biomass)'!$M$2:$O$2)/10^9),0)</f>
        <v>0</v>
      </c>
      <c r="AD2153" s="160">
        <f>IF($Q$2030&gt;0,IPMT('Assumptions (Biomass)'!$V$7,Model!AJ$1,'Assumptions (Biomass)'!$V$10,'Assumptions (Biomass)'!$V$5*Model!$Q$2030*AVERAGE('Assumptions (Biomass)'!$M$2:$O$2)/10^9),0)</f>
        <v>0</v>
      </c>
      <c r="AE2153" s="160">
        <f>IF($Q$2030&gt;0,IPMT('Assumptions (Biomass)'!$V$7,Model!AK$1,'Assumptions (Biomass)'!$V$10,'Assumptions (Biomass)'!$V$5*Model!$Q$2030*AVERAGE('Assumptions (Biomass)'!$M$2:$O$2)/10^9),0)</f>
        <v>0</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v>
      </c>
      <c r="E2190" s="177">
        <f t="shared" si="76"/>
        <v>0</v>
      </c>
      <c r="F2190" s="177">
        <f t="shared" si="76"/>
        <v>0</v>
      </c>
      <c r="G2190" s="177">
        <f t="shared" si="76"/>
        <v>0.0004792172626</v>
      </c>
      <c r="H2190" s="177">
        <f t="shared" si="76"/>
        <v>0.0009105127989</v>
      </c>
      <c r="I2190" s="177">
        <f t="shared" si="76"/>
        <v>0.000819461519</v>
      </c>
      <c r="J2190" s="177">
        <f t="shared" si="76"/>
        <v>0.0007379945844</v>
      </c>
      <c r="K2190" s="177">
        <f t="shared" si="76"/>
        <v>0.00605042926</v>
      </c>
      <c r="L2190" s="177">
        <f t="shared" si="76"/>
        <v>0.01083094956</v>
      </c>
      <c r="M2190" s="177">
        <f t="shared" si="76"/>
        <v>0.01029372298</v>
      </c>
      <c r="N2190" s="177">
        <f t="shared" si="76"/>
        <v>0.009844070795</v>
      </c>
      <c r="O2190" s="177">
        <f t="shared" si="76"/>
        <v>0.009524588577</v>
      </c>
      <c r="P2190" s="177">
        <f t="shared" si="76"/>
        <v>0.009228210614</v>
      </c>
      <c r="Q2190" s="177">
        <f t="shared" si="76"/>
        <v>0.008678528944</v>
      </c>
      <c r="R2190" s="177">
        <f t="shared" si="76"/>
        <v>0.008501819242</v>
      </c>
      <c r="S2190" s="177">
        <f t="shared" si="76"/>
        <v>0.008385833759</v>
      </c>
      <c r="T2190" s="177">
        <f t="shared" si="76"/>
        <v>0.008289064225</v>
      </c>
      <c r="U2190" s="177">
        <f t="shared" si="76"/>
        <v>0.00826174106</v>
      </c>
      <c r="V2190" s="177">
        <f t="shared" si="76"/>
        <v>0.0079662364</v>
      </c>
      <c r="W2190" s="177">
        <f t="shared" si="76"/>
        <v>0.007696521094</v>
      </c>
      <c r="X2190" s="177">
        <f t="shared" si="76"/>
        <v>0.007683498215</v>
      </c>
      <c r="Y2190" s="177">
        <f t="shared" si="76"/>
        <v>0.007696521094</v>
      </c>
      <c r="Z2190" s="177">
        <f t="shared" si="76"/>
        <v>0.004505620076</v>
      </c>
      <c r="AA2190" s="177">
        <f t="shared" si="76"/>
        <v>0.001329992348</v>
      </c>
      <c r="AB2190" s="177">
        <f t="shared" si="76"/>
        <v>0.001022248055</v>
      </c>
      <c r="AC2190" s="177">
        <f t="shared" si="76"/>
        <v>0.0007179690098</v>
      </c>
      <c r="AD2190" s="177">
        <f t="shared" si="76"/>
        <v>0.0003583770861</v>
      </c>
      <c r="AE2190" s="177">
        <f t="shared" si="76"/>
        <v>0</v>
      </c>
      <c r="AF2190" s="177">
        <f t="shared" si="76"/>
        <v>0</v>
      </c>
      <c r="AG2190" s="177">
        <f t="shared" si="76"/>
        <v>0</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0.0004792172626</v>
      </c>
      <c r="H2195" s="160">
        <f>IF($G$2030&gt;0,'Assumptions (Biomass)'!W$11*Model!$G$2030*AVERAGE('Assumptions (Biomass)'!$C$2:$E$2)/10^9,0)</f>
        <v>0.0009105127989</v>
      </c>
      <c r="I2195" s="160">
        <f>IF($G$2030&gt;0,'Assumptions (Biomass)'!X$11*Model!$G$2030*AVERAGE('Assumptions (Biomass)'!$C$2:$E$2)/10^9,0)</f>
        <v>0.000819461519</v>
      </c>
      <c r="J2195" s="160">
        <f>IF($G$2030&gt;0,'Assumptions (Biomass)'!Y$11*Model!$G$2030*AVERAGE('Assumptions (Biomass)'!$C$2:$E$2)/10^9,0)</f>
        <v>0.0007379945844</v>
      </c>
      <c r="K2195" s="160">
        <f>IF($G$2030&gt;0,'Assumptions (Biomass)'!Z$11*Model!$G$2030*AVERAGE('Assumptions (Biomass)'!$C$2:$E$2)/10^9,0)</f>
        <v>0.0006641951259</v>
      </c>
      <c r="L2195" s="160">
        <f>IF($G$2030&gt;0,'Assumptions (Biomass)'!AA$11*Model!$G$2030*AVERAGE('Assumptions (Biomass)'!$C$2:$E$2)/10^9,0)</f>
        <v>0.0005971047092</v>
      </c>
      <c r="M2195" s="160">
        <f>IF($G$2030&gt;0,'Assumptions (Biomass)'!AB$11*Model!$G$2030*AVERAGE('Assumptions (Biomass)'!$C$2:$E$2)/10^9,0)</f>
        <v>0.0005654763698</v>
      </c>
      <c r="N2195" s="160">
        <f>IF($G$2030&gt;0,'Assumptions (Biomass)'!AC$11*Model!$G$2030*AVERAGE('Assumptions (Biomass)'!$C$2:$E$2)/10^9,0)</f>
        <v>0.0005654763698</v>
      </c>
      <c r="O2195" s="160">
        <f>IF($G$2030&gt;0,'Assumptions (Biomass)'!AD$11*Model!$G$2030*AVERAGE('Assumptions (Biomass)'!$C$2:$E$2)/10^9,0)</f>
        <v>0.0005664348044</v>
      </c>
      <c r="P2195" s="160">
        <f>IF($G$2030&gt;0,'Assumptions (Biomass)'!AE$11*Model!$G$2030*AVERAGE('Assumptions (Biomass)'!$C$2:$E$2)/10^9,0)</f>
        <v>0.0005654763698</v>
      </c>
      <c r="Q2195" s="160">
        <f>IF($G$2030&gt;0,'Assumptions (Biomass)'!AF$11*Model!$G$2030*AVERAGE('Assumptions (Biomass)'!$C$2:$E$2)/10^9,0)</f>
        <v>0.0005664348044</v>
      </c>
      <c r="R2195" s="160">
        <f>IF($G$2030&gt;0,'Assumptions (Biomass)'!AG$11*Model!$G$2030*AVERAGE('Assumptions (Biomass)'!$C$2:$E$2)/10^9,0)</f>
        <v>0.0005654763698</v>
      </c>
      <c r="S2195" s="160">
        <f>IF($G$2030&gt;0,'Assumptions (Biomass)'!AH$11*Model!$G$2030*AVERAGE('Assumptions (Biomass)'!$C$2:$E$2)/10^9,0)</f>
        <v>0.0005664348044</v>
      </c>
      <c r="T2195" s="160">
        <f>IF($G$2030&gt;0,'Assumptions (Biomass)'!AI$11*Model!$G$2030*AVERAGE('Assumptions (Biomass)'!$C$2:$E$2)/10^9,0)</f>
        <v>0.0005654763698</v>
      </c>
      <c r="U2195" s="160">
        <f>IF($G$2030&gt;0,'Assumptions (Biomass)'!AJ$11*Model!$G$2030*AVERAGE('Assumptions (Biomass)'!$C$2:$E$2)/10^9,0)</f>
        <v>0.0005664348044</v>
      </c>
      <c r="V2195" s="160">
        <f>IF($G$2030&gt;0,'Assumptions (Biomass)'!AK$11*Model!$G$2030*AVERAGE('Assumptions (Biomass)'!$C$2:$E$2)/10^9,0)</f>
        <v>0.0002827381849</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v>
      </c>
      <c r="J2197" s="160">
        <f>IF($I$2030&gt;0,'Assumptions (Biomass)'!W$11*Model!$I$2030*AVERAGE('Assumptions (Biomass)'!$E$2:$G$2)/10^9,0)</f>
        <v>0</v>
      </c>
      <c r="K2197" s="160">
        <f>IF($I$2030&gt;0,'Assumptions (Biomass)'!X$11*Model!$I$2030*AVERAGE('Assumptions (Biomass)'!$E$2:$G$2)/10^9,0)</f>
        <v>0</v>
      </c>
      <c r="L2197" s="160">
        <f>IF($I$2030&gt;0,'Assumptions (Biomass)'!Y$11*Model!$I$2030*AVERAGE('Assumptions (Biomass)'!$E$2:$G$2)/10^9,0)</f>
        <v>0</v>
      </c>
      <c r="M2197" s="160">
        <f>IF($I$2030&gt;0,'Assumptions (Biomass)'!Z$11*Model!$I$2030*AVERAGE('Assumptions (Biomass)'!$E$2:$G$2)/10^9,0)</f>
        <v>0</v>
      </c>
      <c r="N2197" s="160">
        <f>IF($I$2030&gt;0,'Assumptions (Biomass)'!AA$11*Model!$I$2030*AVERAGE('Assumptions (Biomass)'!$E$2:$G$2)/10^9,0)</f>
        <v>0</v>
      </c>
      <c r="O2197" s="160">
        <f>IF($I$2030&gt;0,'Assumptions (Biomass)'!AB$11*Model!$I$2030*AVERAGE('Assumptions (Biomass)'!$E$2:$G$2)/10^9,0)</f>
        <v>0</v>
      </c>
      <c r="P2197" s="160">
        <f>IF($I$2030&gt;0,'Assumptions (Biomass)'!AC$11*Model!$I$2030*AVERAGE('Assumptions (Biomass)'!$E$2:$G$2)/10^9,0)</f>
        <v>0</v>
      </c>
      <c r="Q2197" s="160">
        <f>IF($I$2030&gt;0,'Assumptions (Biomass)'!AD$11*Model!$I$2030*AVERAGE('Assumptions (Biomass)'!$E$2:$G$2)/10^9,0)</f>
        <v>0</v>
      </c>
      <c r="R2197" s="160">
        <f>IF($I$2030&gt;0,'Assumptions (Biomass)'!AE$11*Model!$I$2030*AVERAGE('Assumptions (Biomass)'!$E$2:$G$2)/10^9,0)</f>
        <v>0</v>
      </c>
      <c r="S2197" s="160">
        <f>IF($I$2030&gt;0,'Assumptions (Biomass)'!AF$11*Model!$I$2030*AVERAGE('Assumptions (Biomass)'!$E$2:$G$2)/10^9,0)</f>
        <v>0</v>
      </c>
      <c r="T2197" s="160">
        <f>IF($I$2030&gt;0,'Assumptions (Biomass)'!AG$11*Model!$I$2030*AVERAGE('Assumptions (Biomass)'!$E$2:$G$2)/10^9,0)</f>
        <v>0</v>
      </c>
      <c r="U2197" s="160">
        <f>IF($I$2030&gt;0,'Assumptions (Biomass)'!AH$11*Model!$I$2030*AVERAGE('Assumptions (Biomass)'!$E$2:$G$2)/10^9,0)</f>
        <v>0</v>
      </c>
      <c r="V2197" s="160">
        <f>IF($I$2030&gt;0,'Assumptions (Biomass)'!AI$11*Model!$I$2030*AVERAGE('Assumptions (Biomass)'!$E$2:$G$2)/10^9,0)</f>
        <v>0</v>
      </c>
      <c r="W2197" s="160">
        <f>IF($I$2030&gt;0,'Assumptions (Biomass)'!AJ$11*Model!$I$2030*AVERAGE('Assumptions (Biomass)'!$E$2:$G$2)/10^9,0)</f>
        <v>0</v>
      </c>
      <c r="X2197" s="160">
        <f>IF($I$2030&gt;0,'Assumptions (Biomass)'!AK$11*Model!$I$2030*AVERAGE('Assumptions (Biomass)'!$E$2:$G$2)/10^9,0)</f>
        <v>0</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v>
      </c>
      <c r="K2198" s="160">
        <f>IF($J$2030&gt;0,'Assumptions (Biomass)'!W$11*Model!$J$2030*AVERAGE('Assumptions (Biomass)'!$F$2:$H$2)/10^9,0)</f>
        <v>0</v>
      </c>
      <c r="L2198" s="160">
        <f>IF($J$2030&gt;0,'Assumptions (Biomass)'!X$11*Model!$J$2030*AVERAGE('Assumptions (Biomass)'!$F$2:$H$2)/10^9,0)</f>
        <v>0</v>
      </c>
      <c r="M2198" s="160">
        <f>IF($J$2030&gt;0,'Assumptions (Biomass)'!Y$11*Model!$J$2030*AVERAGE('Assumptions (Biomass)'!$F$2:$H$2)/10^9,0)</f>
        <v>0</v>
      </c>
      <c r="N2198" s="160">
        <f>IF($J$2030&gt;0,'Assumptions (Biomass)'!Z$11*Model!$J$2030*AVERAGE('Assumptions (Biomass)'!$F$2:$H$2)/10^9,0)</f>
        <v>0</v>
      </c>
      <c r="O2198" s="160">
        <f>IF($J$2030&gt;0,'Assumptions (Biomass)'!AA$11*Model!$J$2030*AVERAGE('Assumptions (Biomass)'!$F$2:$H$2)/10^9,0)</f>
        <v>0</v>
      </c>
      <c r="P2198" s="160">
        <f>IF($J$2030&gt;0,'Assumptions (Biomass)'!AB$11*Model!$J$2030*AVERAGE('Assumptions (Biomass)'!$F$2:$H$2)/10^9,0)</f>
        <v>0</v>
      </c>
      <c r="Q2198" s="160">
        <f>IF($J$2030&gt;0,'Assumptions (Biomass)'!AC$11*Model!$J$2030*AVERAGE('Assumptions (Biomass)'!$F$2:$H$2)/10^9,0)</f>
        <v>0</v>
      </c>
      <c r="R2198" s="160">
        <f>IF($J$2030&gt;0,'Assumptions (Biomass)'!AD$11*Model!$J$2030*AVERAGE('Assumptions (Biomass)'!$F$2:$H$2)/10^9,0)</f>
        <v>0</v>
      </c>
      <c r="S2198" s="160">
        <f>IF($J$2030&gt;0,'Assumptions (Biomass)'!AE$11*Model!$J$2030*AVERAGE('Assumptions (Biomass)'!$F$2:$H$2)/10^9,0)</f>
        <v>0</v>
      </c>
      <c r="T2198" s="160">
        <f>IF($J$2030&gt;0,'Assumptions (Biomass)'!AF$11*Model!$J$2030*AVERAGE('Assumptions (Biomass)'!$F$2:$H$2)/10^9,0)</f>
        <v>0</v>
      </c>
      <c r="U2198" s="160">
        <f>IF($J$2030&gt;0,'Assumptions (Biomass)'!AG$11*Model!$J$2030*AVERAGE('Assumptions (Biomass)'!$F$2:$H$2)/10^9,0)</f>
        <v>0</v>
      </c>
      <c r="V2198" s="160">
        <f>IF($J$2030&gt;0,'Assumptions (Biomass)'!AH$11*Model!$J$2030*AVERAGE('Assumptions (Biomass)'!$F$2:$H$2)/10^9,0)</f>
        <v>0</v>
      </c>
      <c r="W2198" s="160">
        <f>IF($J$2030&gt;0,'Assumptions (Biomass)'!AI$11*Model!$J$2030*AVERAGE('Assumptions (Biomass)'!$F$2:$H$2)/10^9,0)</f>
        <v>0</v>
      </c>
      <c r="X2198" s="160">
        <f>IF($J$2030&gt;0,'Assumptions (Biomass)'!AJ$11*Model!$J$2030*AVERAGE('Assumptions (Biomass)'!$F$2:$H$2)/10^9,0)</f>
        <v>0</v>
      </c>
      <c r="Y2198" s="160">
        <f>IF($J$2030&gt;0,'Assumptions (Biomass)'!AK$11*Model!$J$2030*AVERAGE('Assumptions (Biomass)'!$F$2:$H$2)/10^9,0)</f>
        <v>0</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0.005386234134</v>
      </c>
      <c r="L2199" s="160">
        <f>IF($K$2030&gt;0,'Assumptions (Biomass)'!W$11*Model!$K$2030*AVERAGE('Assumptions (Biomass)'!$G$2:$I$2)/10^9,0)</f>
        <v>0.01023384485</v>
      </c>
      <c r="M2199" s="160">
        <f>IF($K$2030&gt;0,'Assumptions (Biomass)'!X$11*Model!$K$2030*AVERAGE('Assumptions (Biomass)'!$G$2:$I$2)/10^9,0)</f>
        <v>0.009210460369</v>
      </c>
      <c r="N2199" s="160">
        <f>IF($K$2030&gt;0,'Assumptions (Biomass)'!Y$11*Model!$K$2030*AVERAGE('Assumptions (Biomass)'!$G$2:$I$2)/10^9,0)</f>
        <v>0.008294800566</v>
      </c>
      <c r="O2199" s="160">
        <f>IF($K$2030&gt;0,'Assumptions (Biomass)'!Z$11*Model!$K$2030*AVERAGE('Assumptions (Biomass)'!$G$2:$I$2)/10^9,0)</f>
        <v>0.007465320509</v>
      </c>
      <c r="P2199" s="160">
        <f>IF($K$2030&gt;0,'Assumptions (Biomass)'!AA$11*Model!$K$2030*AVERAGE('Assumptions (Biomass)'!$G$2:$I$2)/10^9,0)</f>
        <v>0.006711247731</v>
      </c>
      <c r="Q2199" s="160">
        <f>IF($K$2030&gt;0,'Assumptions (Biomass)'!AB$11*Model!$K$2030*AVERAGE('Assumptions (Biomass)'!$G$2:$I$2)/10^9,0)</f>
        <v>0.006355756278</v>
      </c>
      <c r="R2199" s="160">
        <f>IF($K$2030&gt;0,'Assumptions (Biomass)'!AC$11*Model!$K$2030*AVERAGE('Assumptions (Biomass)'!$G$2:$I$2)/10^9,0)</f>
        <v>0.006355756278</v>
      </c>
      <c r="S2199" s="160">
        <f>IF($K$2030&gt;0,'Assumptions (Biomass)'!AD$11*Model!$K$2030*AVERAGE('Assumptions (Biomass)'!$G$2:$I$2)/10^9,0)</f>
        <v>0.006366528746</v>
      </c>
      <c r="T2199" s="160">
        <f>IF($K$2030&gt;0,'Assumptions (Biomass)'!AE$11*Model!$K$2030*AVERAGE('Assumptions (Biomass)'!$G$2:$I$2)/10^9,0)</f>
        <v>0.006355756278</v>
      </c>
      <c r="U2199" s="160">
        <f>IF($K$2030&gt;0,'Assumptions (Biomass)'!AF$11*Model!$K$2030*AVERAGE('Assumptions (Biomass)'!$G$2:$I$2)/10^9,0)</f>
        <v>0.006366528746</v>
      </c>
      <c r="V2199" s="160">
        <f>IF($K$2030&gt;0,'Assumptions (Biomass)'!AG$11*Model!$K$2030*AVERAGE('Assumptions (Biomass)'!$G$2:$I$2)/10^9,0)</f>
        <v>0.006355756278</v>
      </c>
      <c r="W2199" s="160">
        <f>IF($K$2030&gt;0,'Assumptions (Biomass)'!AH$11*Model!$K$2030*AVERAGE('Assumptions (Biomass)'!$G$2:$I$2)/10^9,0)</f>
        <v>0.006366528746</v>
      </c>
      <c r="X2199" s="160">
        <f>IF($K$2030&gt;0,'Assumptions (Biomass)'!AI$11*Model!$K$2030*AVERAGE('Assumptions (Biomass)'!$G$2:$I$2)/10^9,0)</f>
        <v>0.006355756278</v>
      </c>
      <c r="Y2199" s="160">
        <f>IF($K$2030&gt;0,'Assumptions (Biomass)'!AJ$11*Model!$K$2030*AVERAGE('Assumptions (Biomass)'!$G$2:$I$2)/10^9,0)</f>
        <v>0.006366528746</v>
      </c>
      <c r="Z2199" s="160">
        <f>IF($K$2030&gt;0,'Assumptions (Biomass)'!AK$11*Model!$K$2030*AVERAGE('Assumptions (Biomass)'!$G$2:$I$2)/10^9,0)</f>
        <v>0.003177878139</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v>
      </c>
      <c r="M2200" s="160">
        <f>IF($L$2030&gt;0,'Assumptions (Biomass)'!W$11*Model!$L$2030*AVERAGE('Assumptions (Biomass)'!$H$2:$J$2)/10^9,0)</f>
        <v>0</v>
      </c>
      <c r="N2200" s="160">
        <f>IF($L$2030&gt;0,'Assumptions (Biomass)'!X$11*Model!$L$2030*AVERAGE('Assumptions (Biomass)'!$H$2:$J$2)/10^9,0)</f>
        <v>0</v>
      </c>
      <c r="O2200" s="160">
        <f>IF($L$2030&gt;0,'Assumptions (Biomass)'!Y$11*Model!$L$2030*AVERAGE('Assumptions (Biomass)'!$H$2:$J$2)/10^9,0)</f>
        <v>0</v>
      </c>
      <c r="P2200" s="160">
        <f>IF($L$2030&gt;0,'Assumptions (Biomass)'!Z$11*Model!$L$2030*AVERAGE('Assumptions (Biomass)'!$H$2:$J$2)/10^9,0)</f>
        <v>0</v>
      </c>
      <c r="Q2200" s="160">
        <f>IF($L$2030&gt;0,'Assumptions (Biomass)'!AA$11*Model!$L$2030*AVERAGE('Assumptions (Biomass)'!$H$2:$J$2)/10^9,0)</f>
        <v>0</v>
      </c>
      <c r="R2200" s="160">
        <f>IF($L$2030&gt;0,'Assumptions (Biomass)'!AB$11*Model!$L$2030*AVERAGE('Assumptions (Biomass)'!$H$2:$J$2)/10^9,0)</f>
        <v>0</v>
      </c>
      <c r="S2200" s="160">
        <f>IF($L$2030&gt;0,'Assumptions (Biomass)'!AC$11*Model!$L$2030*AVERAGE('Assumptions (Biomass)'!$H$2:$J$2)/10^9,0)</f>
        <v>0</v>
      </c>
      <c r="T2200" s="160">
        <f>IF($L$2030&gt;0,'Assumptions (Biomass)'!AD$11*Model!$L$2030*AVERAGE('Assumptions (Biomass)'!$H$2:$J$2)/10^9,0)</f>
        <v>0</v>
      </c>
      <c r="U2200" s="160">
        <f>IF($L$2030&gt;0,'Assumptions (Biomass)'!AE$11*Model!$L$2030*AVERAGE('Assumptions (Biomass)'!$H$2:$J$2)/10^9,0)</f>
        <v>0</v>
      </c>
      <c r="V2200" s="160">
        <f>IF($L$2030&gt;0,'Assumptions (Biomass)'!AF$11*Model!$L$2030*AVERAGE('Assumptions (Biomass)'!$H$2:$J$2)/10^9,0)</f>
        <v>0</v>
      </c>
      <c r="W2200" s="160">
        <f>IF($L$2030&gt;0,'Assumptions (Biomass)'!AG$11*Model!$L$2030*AVERAGE('Assumptions (Biomass)'!$H$2:$J$2)/10^9,0)</f>
        <v>0</v>
      </c>
      <c r="X2200" s="160">
        <f>IF($L$2030&gt;0,'Assumptions (Biomass)'!AH$11*Model!$L$2030*AVERAGE('Assumptions (Biomass)'!$H$2:$J$2)/10^9,0)</f>
        <v>0</v>
      </c>
      <c r="Y2200" s="160">
        <f>IF($L$2030&gt;0,'Assumptions (Biomass)'!AI$11*Model!$L$2030*AVERAGE('Assumptions (Biomass)'!$H$2:$J$2)/10^9,0)</f>
        <v>0</v>
      </c>
      <c r="Z2200" s="160">
        <f>IF($L$2030&gt;0,'Assumptions (Biomass)'!AJ$11*Model!$L$2030*AVERAGE('Assumptions (Biomass)'!$H$2:$J$2)/10^9,0)</f>
        <v>0</v>
      </c>
      <c r="AA2200" s="160">
        <f>IF($L$2030&gt;0,'Assumptions (Biomass)'!AK$11*Model!$L$2030*AVERAGE('Assumptions (Biomass)'!$H$2:$J$2)/10^9,0)</f>
        <v>0</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0.0005177862419</v>
      </c>
      <c r="N2201" s="160">
        <f>IF($M$2030&gt;0,'Assumptions (Biomass)'!W$11*Model!$M$2030*AVERAGE('Assumptions (Biomass)'!$I$2:$K$2)/10^9,0)</f>
        <v>0.0009837938596</v>
      </c>
      <c r="O2201" s="160">
        <f>IF($M$2030&gt;0,'Assumptions (Biomass)'!X$11*Model!$M$2030*AVERAGE('Assumptions (Biomass)'!$I$2:$K$2)/10^9,0)</f>
        <v>0.0008854144736</v>
      </c>
      <c r="P2201" s="160">
        <f>IF($M$2030&gt;0,'Assumptions (Biomass)'!Y$11*Model!$M$2030*AVERAGE('Assumptions (Biomass)'!$I$2:$K$2)/10^9,0)</f>
        <v>0.0007973908125</v>
      </c>
      <c r="Q2201" s="160">
        <f>IF($M$2030&gt;0,'Assumptions (Biomass)'!Z$11*Model!$M$2030*AVERAGE('Assumptions (Biomass)'!$I$2:$K$2)/10^9,0)</f>
        <v>0.0007176517313</v>
      </c>
      <c r="R2201" s="160">
        <f>IF($M$2030&gt;0,'Assumptions (Biomass)'!AA$11*Model!$M$2030*AVERAGE('Assumptions (Biomass)'!$I$2:$K$2)/10^9,0)</f>
        <v>0.0006451616574</v>
      </c>
      <c r="S2201" s="160">
        <f>IF($M$2030&gt;0,'Assumptions (Biomass)'!AB$11*Model!$M$2030*AVERAGE('Assumptions (Biomass)'!$I$2:$K$2)/10^9,0)</f>
        <v>0.0006109877654</v>
      </c>
      <c r="T2201" s="160">
        <f>IF($M$2030&gt;0,'Assumptions (Biomass)'!AC$11*Model!$M$2030*AVERAGE('Assumptions (Biomass)'!$I$2:$K$2)/10^9,0)</f>
        <v>0.0006109877654</v>
      </c>
      <c r="U2201" s="160">
        <f>IF($M$2030&gt;0,'Assumptions (Biomass)'!AD$11*Model!$M$2030*AVERAGE('Assumptions (Biomass)'!$I$2:$K$2)/10^9,0)</f>
        <v>0.0006120233379</v>
      </c>
      <c r="V2201" s="160">
        <f>IF($M$2030&gt;0,'Assumptions (Biomass)'!AE$11*Model!$M$2030*AVERAGE('Assumptions (Biomass)'!$I$2:$K$2)/10^9,0)</f>
        <v>0.0006109877654</v>
      </c>
      <c r="W2201" s="160">
        <f>IF($M$2030&gt;0,'Assumptions (Biomass)'!AF$11*Model!$M$2030*AVERAGE('Assumptions (Biomass)'!$I$2:$K$2)/10^9,0)</f>
        <v>0.0006120233379</v>
      </c>
      <c r="X2201" s="160">
        <f>IF($M$2030&gt;0,'Assumptions (Biomass)'!AG$11*Model!$M$2030*AVERAGE('Assumptions (Biomass)'!$I$2:$K$2)/10^9,0)</f>
        <v>0.0006109877654</v>
      </c>
      <c r="Y2201" s="160">
        <f>IF($M$2030&gt;0,'Assumptions (Biomass)'!AH$11*Model!$M$2030*AVERAGE('Assumptions (Biomass)'!$I$2:$K$2)/10^9,0)</f>
        <v>0.0006120233379</v>
      </c>
      <c r="Z2201" s="160">
        <f>IF($M$2030&gt;0,'Assumptions (Biomass)'!AI$11*Model!$M$2030*AVERAGE('Assumptions (Biomass)'!$I$2:$K$2)/10^9,0)</f>
        <v>0.0006109877654</v>
      </c>
      <c r="AA2201" s="160">
        <f>IF($M$2030&gt;0,'Assumptions (Biomass)'!AJ$11*Model!$M$2030*AVERAGE('Assumptions (Biomass)'!$I$2:$K$2)/10^9,0)</f>
        <v>0.0006120233379</v>
      </c>
      <c r="AB2201" s="160">
        <f>IF($M$2030&gt;0,'Assumptions (Biomass)'!AK$11*Model!$M$2030*AVERAGE('Assumptions (Biomass)'!$I$2:$K$2)/10^9,0)</f>
        <v>0.0003054938827</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v>
      </c>
      <c r="O2202" s="160">
        <f>IF($N$2030&gt;0,'Assumptions (Biomass)'!W$11*Model!$N$2030*AVERAGE('Assumptions (Biomass)'!$J$2:$L$2)/10^9,0)</f>
        <v>0</v>
      </c>
      <c r="P2202" s="160">
        <f>IF($N$2030&gt;0,'Assumptions (Biomass)'!X$11*Model!$N$2030*AVERAGE('Assumptions (Biomass)'!$J$2:$L$2)/10^9,0)</f>
        <v>0</v>
      </c>
      <c r="Q2202" s="160">
        <f>IF($N$2030&gt;0,'Assumptions (Biomass)'!Y$11*Model!$N$2030*AVERAGE('Assumptions (Biomass)'!$J$2:$L$2)/10^9,0)</f>
        <v>0</v>
      </c>
      <c r="R2202" s="160">
        <f>IF($N$2030&gt;0,'Assumptions (Biomass)'!Z$11*Model!$N$2030*AVERAGE('Assumptions (Biomass)'!$J$2:$L$2)/10^9,0)</f>
        <v>0</v>
      </c>
      <c r="S2202" s="160">
        <f>IF($N$2030&gt;0,'Assumptions (Biomass)'!AA$11*Model!$N$2030*AVERAGE('Assumptions (Biomass)'!$J$2:$L$2)/10^9,0)</f>
        <v>0</v>
      </c>
      <c r="T2202" s="160">
        <f>IF($N$2030&gt;0,'Assumptions (Biomass)'!AB$11*Model!$N$2030*AVERAGE('Assumptions (Biomass)'!$J$2:$L$2)/10^9,0)</f>
        <v>0</v>
      </c>
      <c r="U2202" s="160">
        <f>IF($N$2030&gt;0,'Assumptions (Biomass)'!AC$11*Model!$N$2030*AVERAGE('Assumptions (Biomass)'!$J$2:$L$2)/10^9,0)</f>
        <v>0</v>
      </c>
      <c r="V2202" s="160">
        <f>IF($N$2030&gt;0,'Assumptions (Biomass)'!AD$11*Model!$N$2030*AVERAGE('Assumptions (Biomass)'!$J$2:$L$2)/10^9,0)</f>
        <v>0</v>
      </c>
      <c r="W2202" s="160">
        <f>IF($N$2030&gt;0,'Assumptions (Biomass)'!AE$11*Model!$N$2030*AVERAGE('Assumptions (Biomass)'!$J$2:$L$2)/10^9,0)</f>
        <v>0</v>
      </c>
      <c r="X2202" s="160">
        <f>IF($N$2030&gt;0,'Assumptions (Biomass)'!AF$11*Model!$N$2030*AVERAGE('Assumptions (Biomass)'!$J$2:$L$2)/10^9,0)</f>
        <v>0</v>
      </c>
      <c r="Y2202" s="160">
        <f>IF($N$2030&gt;0,'Assumptions (Biomass)'!AG$11*Model!$N$2030*AVERAGE('Assumptions (Biomass)'!$J$2:$L$2)/10^9,0)</f>
        <v>0</v>
      </c>
      <c r="Z2202" s="160">
        <f>IF($N$2030&gt;0,'Assumptions (Biomass)'!AH$11*Model!$N$2030*AVERAGE('Assumptions (Biomass)'!$J$2:$L$2)/10^9,0)</f>
        <v>0</v>
      </c>
      <c r="AA2202" s="160">
        <f>IF($N$2030&gt;0,'Assumptions (Biomass)'!AI$11*Model!$N$2030*AVERAGE('Assumptions (Biomass)'!$J$2:$L$2)/10^9,0)</f>
        <v>0</v>
      </c>
      <c r="AB2202" s="160">
        <f>IF($N$2030&gt;0,'Assumptions (Biomass)'!AJ$11*Model!$N$2030*AVERAGE('Assumptions (Biomass)'!$J$2:$L$2)/10^9,0)</f>
        <v>0</v>
      </c>
      <c r="AC2202" s="160">
        <f>IF($N$2030&gt;0,'Assumptions (Biomass)'!AK$11*Model!$N$2030*AVERAGE('Assumptions (Biomass)'!$J$2:$L$2)/10^9,0)</f>
        <v>0</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0.00060741879</v>
      </c>
      <c r="P2203" s="160">
        <f>IF($O$2030&gt;0,'Assumptions (Biomass)'!W$11*Model!$O$2030*AVERAGE('Assumptions (Biomass)'!$K$2:$M$2)/10^9,0)</f>
        <v>0.001154095701</v>
      </c>
      <c r="Q2203" s="160">
        <f>IF($O$2030&gt;0,'Assumptions (Biomass)'!X$11*Model!$O$2030*AVERAGE('Assumptions (Biomass)'!$K$2:$M$2)/10^9,0)</f>
        <v>0.001038686131</v>
      </c>
      <c r="R2203" s="160">
        <f>IF($O$2030&gt;0,'Assumptions (Biomass)'!Y$11*Model!$O$2030*AVERAGE('Assumptions (Biomass)'!$K$2:$M$2)/10^9,0)</f>
        <v>0.0009354249366</v>
      </c>
      <c r="S2203" s="160">
        <f>IF($O$2030&gt;0,'Assumptions (Biomass)'!Z$11*Model!$O$2030*AVERAGE('Assumptions (Biomass)'!$K$2:$M$2)/10^9,0)</f>
        <v>0.0008418824429</v>
      </c>
      <c r="T2203" s="160">
        <f>IF($O$2030&gt;0,'Assumptions (Biomass)'!AA$11*Model!$O$2030*AVERAGE('Assumptions (Biomass)'!$K$2:$M$2)/10^9,0)</f>
        <v>0.0007568438123</v>
      </c>
      <c r="U2203" s="160">
        <f>IF($O$2030&gt;0,'Assumptions (Biomass)'!AB$11*Model!$O$2030*AVERAGE('Assumptions (Biomass)'!$K$2:$M$2)/10^9,0)</f>
        <v>0.0007167541722</v>
      </c>
      <c r="V2203" s="160">
        <f>IF($O$2030&gt;0,'Assumptions (Biomass)'!AC$11*Model!$O$2030*AVERAGE('Assumptions (Biomass)'!$K$2:$M$2)/10^9,0)</f>
        <v>0.0007167541722</v>
      </c>
      <c r="W2203" s="160">
        <f>IF($O$2030&gt;0,'Assumptions (Biomass)'!AD$11*Model!$O$2030*AVERAGE('Assumptions (Biomass)'!$K$2:$M$2)/10^9,0)</f>
        <v>0.0007179690098</v>
      </c>
      <c r="X2203" s="160">
        <f>IF($O$2030&gt;0,'Assumptions (Biomass)'!AE$11*Model!$O$2030*AVERAGE('Assumptions (Biomass)'!$K$2:$M$2)/10^9,0)</f>
        <v>0.0007167541722</v>
      </c>
      <c r="Y2203" s="160">
        <f>IF($O$2030&gt;0,'Assumptions (Biomass)'!AF$11*Model!$O$2030*AVERAGE('Assumptions (Biomass)'!$K$2:$M$2)/10^9,0)</f>
        <v>0.0007179690098</v>
      </c>
      <c r="Z2203" s="160">
        <f>IF($O$2030&gt;0,'Assumptions (Biomass)'!AG$11*Model!$O$2030*AVERAGE('Assumptions (Biomass)'!$K$2:$M$2)/10^9,0)</f>
        <v>0.0007167541722</v>
      </c>
      <c r="AA2203" s="160">
        <f>IF($O$2030&gt;0,'Assumptions (Biomass)'!AH$11*Model!$O$2030*AVERAGE('Assumptions (Biomass)'!$K$2:$M$2)/10^9,0)</f>
        <v>0.0007179690098</v>
      </c>
      <c r="AB2203" s="160">
        <f>IF($O$2030&gt;0,'Assumptions (Biomass)'!AI$11*Model!$O$2030*AVERAGE('Assumptions (Biomass)'!$K$2:$M$2)/10^9,0)</f>
        <v>0.0007167541722</v>
      </c>
      <c r="AC2203" s="160">
        <f>IF($O$2030&gt;0,'Assumptions (Biomass)'!AJ$11*Model!$O$2030*AVERAGE('Assumptions (Biomass)'!$K$2:$M$2)/10^9,0)</f>
        <v>0.0007179690098</v>
      </c>
      <c r="AD2203" s="160">
        <f>IF($O$2030&gt;0,'Assumptions (Biomass)'!AK$11*Model!$O$2030*AVERAGE('Assumptions (Biomass)'!$K$2:$M$2)/10^9,0)</f>
        <v>0.0003583770861</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v>
      </c>
      <c r="Q2204" s="177">
        <f>IF($P$2030&gt;0,'Assumptions (Biomass)'!W$11*Model!$P$2030*AVERAGE('Assumptions (Biomass)'!$L$2:$N$2)/10^9,0)</f>
        <v>0</v>
      </c>
      <c r="R2204" s="177">
        <f>IF($P$2030&gt;0,'Assumptions (Biomass)'!X$11*Model!$P$2030*AVERAGE('Assumptions (Biomass)'!$L$2:$N$2)/10^9,0)</f>
        <v>0</v>
      </c>
      <c r="S2204" s="177">
        <f>IF($P$2030&gt;0,'Assumptions (Biomass)'!Y$11*Model!$P$2030*AVERAGE('Assumptions (Biomass)'!$L$2:$N$2)/10^9,0)</f>
        <v>0</v>
      </c>
      <c r="T2204" s="177">
        <f>IF($P$2030&gt;0,'Assumptions (Biomass)'!Z$11*Model!$P$2030*AVERAGE('Assumptions (Biomass)'!$L$2:$N$2)/10^9,0)</f>
        <v>0</v>
      </c>
      <c r="U2204" s="177">
        <f>IF($P$2030&gt;0,'Assumptions (Biomass)'!AA$11*Model!$P$2030*AVERAGE('Assumptions (Biomass)'!$L$2:$N$2)/10^9,0)</f>
        <v>0</v>
      </c>
      <c r="V2204" s="177">
        <f>IF($P$2030&gt;0,'Assumptions (Biomass)'!AB$11*Model!$P$2030*AVERAGE('Assumptions (Biomass)'!$L$2:$N$2)/10^9,0)</f>
        <v>0</v>
      </c>
      <c r="W2204" s="177">
        <f>IF($P$2030&gt;0,'Assumptions (Biomass)'!AC$11*Model!$P$2030*AVERAGE('Assumptions (Biomass)'!$L$2:$N$2)/10^9,0)</f>
        <v>0</v>
      </c>
      <c r="X2204" s="177">
        <f>IF($P$2030&gt;0,'Assumptions (Biomass)'!AD$11*Model!$P$2030*AVERAGE('Assumptions (Biomass)'!$L$2:$N$2)/10^9,0)</f>
        <v>0</v>
      </c>
      <c r="Y2204" s="177">
        <f>IF($P$2030&gt;0,'Assumptions (Biomass)'!AE$11*Model!$P$2030*AVERAGE('Assumptions (Biomass)'!$L$2:$N$2)/10^9,0)</f>
        <v>0</v>
      </c>
      <c r="Z2204" s="177">
        <f>IF($P$2030&gt;0,'Assumptions (Biomass)'!AF$11*Model!$P$2030*AVERAGE('Assumptions (Biomass)'!$L$2:$N$2)/10^9,0)</f>
        <v>0</v>
      </c>
      <c r="AA2204" s="177">
        <f>IF($P$2030&gt;0,'Assumptions (Biomass)'!AG$11*Model!$P$2030*AVERAGE('Assumptions (Biomass)'!$L$2:$N$2)/10^9,0)</f>
        <v>0</v>
      </c>
      <c r="AB2204" s="177">
        <f>IF($P$2030&gt;0,'Assumptions (Biomass)'!AH$11*Model!$P$2030*AVERAGE('Assumptions (Biomass)'!$L$2:$N$2)/10^9,0)</f>
        <v>0</v>
      </c>
      <c r="AC2204" s="177">
        <f>IF($P$2030&gt;0,'Assumptions (Biomass)'!AI$11*Model!$P$2030*AVERAGE('Assumptions (Biomass)'!$L$2:$N$2)/10^9,0)</f>
        <v>0</v>
      </c>
      <c r="AD2204" s="177">
        <f>IF($P$2030&gt;0,'Assumptions (Biomass)'!AJ$11*Model!$P$2030*AVERAGE('Assumptions (Biomass)'!$L$2:$N$2)/10^9,0)</f>
        <v>0</v>
      </c>
      <c r="AE2204" s="177">
        <f>IF($P$2030&gt;0,'Assumptions (Biomass)'!AK$11*Model!$P$2030*AVERAGE('Assumptions (Biomass)'!$L$2:$N$2)/10^9,0)</f>
        <v>0</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v>
      </c>
      <c r="R2205" s="160">
        <f>IF($Q$2030&gt;0,'Assumptions (Biomass)'!W$11*Model!$Q$2030*AVERAGE('Assumptions (Biomass)'!$L$2:$O$2)/10^9,0)</f>
        <v>0</v>
      </c>
      <c r="S2205" s="160">
        <f>IF($Q$2030&gt;0,'Assumptions (Biomass)'!X$11*Model!$Q$2030*AVERAGE('Assumptions (Biomass)'!$L$2:$O$2)/10^9,0)</f>
        <v>0</v>
      </c>
      <c r="T2205" s="160">
        <f>IF($Q$2030&gt;0,'Assumptions (Biomass)'!Y$11*Model!$Q$2030*AVERAGE('Assumptions (Biomass)'!$L$2:$O$2)/10^9,0)</f>
        <v>0</v>
      </c>
      <c r="U2205" s="160">
        <f>IF($Q$2030&gt;0,'Assumptions (Biomass)'!Z$11*Model!$Q$2030*AVERAGE('Assumptions (Biomass)'!$L$2:$O$2)/10^9,0)</f>
        <v>0</v>
      </c>
      <c r="V2205" s="160">
        <f>IF($Q$2030&gt;0,'Assumptions (Biomass)'!AA$11*Model!$Q$2030*AVERAGE('Assumptions (Biomass)'!$L$2:$O$2)/10^9,0)</f>
        <v>0</v>
      </c>
      <c r="W2205" s="160">
        <f>IF($Q$2030&gt;0,'Assumptions (Biomass)'!AB$11*Model!$Q$2030*AVERAGE('Assumptions (Biomass)'!$L$2:$O$2)/10^9,0)</f>
        <v>0</v>
      </c>
      <c r="X2205" s="160">
        <f>IF($Q$2030&gt;0,'Assumptions (Biomass)'!AC$11*Model!$Q$2030*AVERAGE('Assumptions (Biomass)'!$L$2:$O$2)/10^9,0)</f>
        <v>0</v>
      </c>
      <c r="Y2205" s="160">
        <f>IF($Q$2030&gt;0,'Assumptions (Biomass)'!AD$11*Model!$Q$2030*AVERAGE('Assumptions (Biomass)'!$L$2:$O$2)/10^9,0)</f>
        <v>0</v>
      </c>
      <c r="Z2205" s="160">
        <f>IF($Q$2030&gt;0,'Assumptions (Biomass)'!AE$11*Model!$Q$2030*AVERAGE('Assumptions (Biomass)'!$L$2:$O$2)/10^9,0)</f>
        <v>0</v>
      </c>
      <c r="AA2205" s="160">
        <f>IF($Q$2030&gt;0,'Assumptions (Biomass)'!AF$11*Model!$Q$2030*AVERAGE('Assumptions (Biomass)'!$L$2:$O$2)/10^9,0)</f>
        <v>0</v>
      </c>
      <c r="AB2205" s="160">
        <f>IF($Q$2030&gt;0,'Assumptions (Biomass)'!AG$11*Model!$Q$2030*AVERAGE('Assumptions (Biomass)'!$L$2:$O$2)/10^9,0)</f>
        <v>0</v>
      </c>
      <c r="AC2205" s="160">
        <f>IF($Q$2030&gt;0,'Assumptions (Biomass)'!AH$11*Model!$Q$2030*AVERAGE('Assumptions (Biomass)'!$L$2:$O$2)/10^9,0)</f>
        <v>0</v>
      </c>
      <c r="AD2205" s="160">
        <f>IF($Q$2030&gt;0,'Assumptions (Biomass)'!AI$11*Model!$Q$2030*AVERAGE('Assumptions (Biomass)'!$L$2:$O$2)/10^9,0)</f>
        <v>0</v>
      </c>
      <c r="AE2205" s="160">
        <f>IF($Q$2030&gt;0,'Assumptions (Biomass)'!AJ$11*Model!$Q$2030*AVERAGE('Assumptions (Biomass)'!$L$2:$O$2)/10^9,0)</f>
        <v>0</v>
      </c>
      <c r="AF2205" s="160">
        <f>IF($Q$2030&gt;0,'Assumptions (Biomass)'!AK$11*Model!$Q$2030*AVERAGE('Assumptions (Biomass)'!$L$2:$O$2)/10^9,0)</f>
        <v>0</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-0.0001696835881</v>
      </c>
      <c r="D2242" s="181">
        <f>IF(Model!D2028+Model!D2029-D2026-D2190+D2138&gt;0,(1-'Assumptions (Biomass)'!C28)*(Model!D2028+Model!D2029-D2026-D2190+D2138)+Model!D2190-D2085+Model!D2086,Model!D2028+Model!D2029-D2026+D2138-D2085+Model!D2086)</f>
        <v>-0.001822577919</v>
      </c>
      <c r="E2242" s="181">
        <f>IF(Model!E2028+Model!E2029-E2026-E2190+E2138&gt;0,(1-'Assumptions (Biomass)'!D28)*(Model!E2028+Model!E2029-E2026-E2190+E2138)+Model!E2190-E2085+Model!E2086,Model!E2028+Model!E2029-E2026+E2138-E2085+Model!E2086)</f>
        <v>-0.001853147395</v>
      </c>
      <c r="F2242" s="181">
        <f>IF(Model!F2028+Model!F2029-F2026-F2190+F2138&gt;0,(1-'Assumptions (Biomass)'!E28)*(Model!F2028+Model!F2029-F2026-F2190+F2138)+Model!F2190-F2085+Model!F2086,Model!F2028+Model!F2029-F2026+F2138-F2085+Model!F2086)</f>
        <v>-0.00188774885</v>
      </c>
      <c r="G2242" s="181">
        <f>IF(Model!G2028+Model!G2029-G2026-G2190+G2138&gt;0,(1-'Assumptions (Biomass)'!F28)*(Model!G2028+Model!G2029-G2026-G2190+G2138)+Model!G2190-G2085+Model!G2086,Model!G2028+Model!G2029-G2026+G2138-G2085+Model!G2086)</f>
        <v>-0.001392582789</v>
      </c>
      <c r="H2242" s="181">
        <f>IF(Model!H2028+Model!H2029-H2026-H2190+H2138&gt;0,(1-'Assumptions (Biomass)'!G28)*(Model!H2028+Model!H2029-H2026-H2190+H2138)+Model!H2190-H2085+Model!H2086,Model!H2028+Model!H2029-H2026+H2138-H2085+Model!H2086)</f>
        <v>-0.01425669097</v>
      </c>
      <c r="I2242" s="181">
        <f>IF(Model!I2028+Model!I2029-I2026-I2190+I2138&gt;0,(1-'Assumptions (Biomass)'!H28)*(Model!I2028+Model!I2029-I2026-I2190+I2138)+Model!I2190-I2085+Model!I2086,Model!I2028+Model!I2029-I2026+I2138-I2085+Model!I2086)</f>
        <v>-0.0151250257</v>
      </c>
      <c r="J2242" s="181">
        <f>IF(Model!J2028+Model!J2029-J2026-J2190+J2138&gt;0,(1-'Assumptions (Biomass)'!I28)*(Model!J2028+Model!J2029-J2026-J2190+J2138)+Model!J2190-J2085+Model!J2086,Model!J2028+Model!J2029-J2026+J2138-J2085+Model!J2086)</f>
        <v>-0.01756265129</v>
      </c>
      <c r="K2242" s="181">
        <f>IF(Model!K2028+Model!K2029-K2026-K2190+K2138&gt;0,(1-'Assumptions (Biomass)'!J28)*(Model!K2028+Model!K2029-K2026-K2190+K2138)+Model!K2190-K2085+Model!K2086,Model!K2028+Model!K2029-K2026+K2138-K2085+Model!K2086)</f>
        <v>-0.004324919033</v>
      </c>
      <c r="L2242" s="181">
        <f>IF(Model!L2028+Model!L2029-L2026-L2190+L2138&gt;0,(1-'Assumptions (Biomass)'!K28)*(Model!L2028+Model!L2029-L2026-L2190+L2138)+Model!L2190-L2085+Model!L2086,Model!L2028+Model!L2029-L2026+L2138-L2085+Model!L2086)</f>
        <v>-0.004308711388</v>
      </c>
      <c r="M2242" s="181">
        <f>IF(Model!M2028+Model!M2029-M2026-M2190+M2138&gt;0,(1-'Assumptions (Biomass)'!L28)*(Model!M2028+Model!M2029-M2026-M2190+M2138)+Model!M2190-M2085+Model!M2086,Model!M2028+Model!M2029-M2026+M2138-M2085+Model!M2086)</f>
        <v>-0.003314440342</v>
      </c>
      <c r="N2242" s="181">
        <f>IF(Model!N2028+Model!N2029-N2026-N2190+N2138&gt;0,(1-'Assumptions (Biomass)'!M28)*(Model!N2028+Model!N2029-N2026-N2190+N2138)+Model!N2190-N2085+Model!N2086,Model!N2028+Model!N2029-N2026+N2138-N2085+Model!N2086)</f>
        <v>-0.00356217396</v>
      </c>
      <c r="O2242" s="181">
        <f>IF(Model!O2028+Model!O2029-O2026-O2190+O2138&gt;0,(1-'Assumptions (Biomass)'!N28)*(Model!O2028+Model!O2029-O2026-O2190+O2138)+Model!O2190-O2085+Model!O2086,Model!O2028+Model!O2029-O2026+O2138-O2085+Model!O2086)</f>
        <v>-0.003639928766</v>
      </c>
      <c r="P2242" s="181">
        <f>IF(Model!P2028+Model!P2029-P2026-P2190+P2138&gt;0,(1-'Assumptions (Biomass)'!O28)*(Model!P2028+Model!P2029-P2026-P2190+P2138)+Model!P2190-P2085+Model!P2086,Model!P2028+Model!P2029-P2026+P2138-P2085+Model!P2086)</f>
        <v>-0.006103401202</v>
      </c>
      <c r="Q2242" s="181">
        <f>IF(Model!Q2028+Model!Q2029-Q2026-Q2190+Q2138&gt;0,(1-'Assumptions (Biomass)'!P28)*(Model!Q2028+Model!Q2029-Q2026-Q2190+Q2138)+Model!Q2190-Q2085+Model!Q2086,Model!Q2028+Model!Q2029-Q2026+Q2138-Q2085+Model!Q2086)</f>
        <v>-0.001133010327</v>
      </c>
      <c r="R2242" s="181">
        <f>IF(Model!R2028+Model!R2029-R2026-R2190+R2138&gt;0,(1-'Assumptions (Biomass)'!Q28)*(Model!R2028+Model!R2029-R2026-R2190+R2138)+Model!R2190-R2085+Model!R2086,Model!R2028+Model!R2029-R2026+R2138-R2085+Model!R2086)</f>
        <v>-0.002498474065</v>
      </c>
      <c r="S2242" s="181">
        <f>IF(Model!S2028+Model!S2029-S2026-S2190+S2138&gt;0,(1-'Assumptions (Biomass)'!R28)*(Model!S2028+Model!S2029-S2026-S2190+S2138)+Model!S2190-S2085+Model!S2086,Model!S2028+Model!S2029-S2026+S2138-S2085+Model!S2086)</f>
        <v>-0.001901746963</v>
      </c>
      <c r="T2242" s="181">
        <f>IF(Model!T2028+Model!T2029-T2026-T2190+T2138&gt;0,(1-'Assumptions (Biomass)'!S28)*(Model!T2028+Model!T2029-T2026-T2190+T2138)+Model!T2190-T2085+Model!T2086,Model!T2028+Model!T2029-T2026+T2138-T2085+Model!T2086)</f>
        <v>-0.004767856486</v>
      </c>
      <c r="U2242" s="181">
        <f>IF(Model!U2028+Model!U2029-U2026-U2190+U2138&gt;0,(1-'Assumptions (Biomass)'!T28)*(Model!U2028+Model!U2029-U2026-U2190+U2138)+Model!U2190-U2085+Model!U2086,Model!U2028+Model!U2029-U2026+U2138-U2085+Model!U2086)</f>
        <v>-0.001726754039</v>
      </c>
      <c r="V2242" s="181">
        <f>IF(Model!V2028+Model!V2029-V2026-V2190+V2138&gt;0,(1-'Assumptions (Biomass)'!U28)*(Model!V2028+Model!V2029-V2026-V2190+V2138)+Model!V2190-V2085+Model!V2086,Model!V2028+Model!V2029-V2026+V2138-V2085+Model!V2086)</f>
        <v>-0.001123369538</v>
      </c>
      <c r="W2242" s="181">
        <f>IF(Model!W2028+Model!W2029-W2026-W2190+W2138&gt;0,(1-'Assumptions (Biomass)'!V28)*(Model!W2028+Model!W2029-W2026-W2190+W2138)+Model!W2190-W2085+Model!W2086,Model!W2028+Model!W2029-W2026+W2138-W2085+Model!W2086)</f>
        <v>-0.0007181962993</v>
      </c>
      <c r="X2242" s="181">
        <f>IF(Model!X2028+Model!X2029-X2026-X2190+X2138&gt;0,(1-'Assumptions (Biomass)'!W28)*(Model!X2028+Model!X2029-X2026-X2190+X2138)+Model!X2190-X2085+Model!X2086,Model!X2028+Model!X2029-X2026+X2138-X2085+Model!X2086)</f>
        <v>-0.0009540806338</v>
      </c>
      <c r="Y2242" s="181">
        <f>IF(Model!Y2028+Model!Y2029-Y2026-Y2190+Y2138&gt;0,(1-'Assumptions (Biomass)'!X28)*(Model!Y2028+Model!Y2029-Y2026-Y2190+Y2138)+Model!Y2190-Y2085+Model!Y2086,Model!Y2028+Model!Y2029-Y2026+Y2138-Y2085+Model!Y2086)</f>
        <v>-0.001171123807</v>
      </c>
      <c r="Z2242" s="181">
        <f>IF(Model!Z2028+Model!Z2029-Z2026-Z2190+Z2138&gt;0,(1-'Assumptions (Biomass)'!Y28)*(Model!Z2028+Model!Z2029-Z2026-Z2190+Z2138)+Model!Z2190-Z2085+Model!Z2086,Model!Z2028+Model!Z2029-Z2026+Z2138-Z2085+Model!Z2086)</f>
        <v>0.004515328351</v>
      </c>
      <c r="AA2242" s="181">
        <f>IF(Model!AA2028+Model!AA2029-AA2026-AA2190+AA2138&gt;0,(1-'Assumptions (Biomass)'!Z28)*(Model!AA2028+Model!AA2029-AA2026-AA2190+AA2138)+Model!AA2190-AA2085+Model!AA2086,Model!AA2028+Model!AA2029-AA2026+AA2138-AA2085+Model!AA2086)</f>
        <v>0.003747676492</v>
      </c>
      <c r="AB2242" s="181">
        <f>IF(Model!AB2028+Model!AB2029-AB2026-AB2190+AB2138&gt;0,(1-'Assumptions (Biomass)'!AA28)*(Model!AB2028+Model!AB2029-AB2026-AB2190+AB2138)+Model!AB2190-AB2085+Model!AB2086,Model!AB2028+Model!AB2029-AB2026+AB2138-AB2085+Model!AB2086)</f>
        <v>0.004244015817</v>
      </c>
      <c r="AC2242" s="181">
        <f>IF(Model!AC2028+Model!AC2029-AC2026-AC2190+AC2138&gt;0,(1-'Assumptions (Biomass)'!AB28)*(Model!AC2028+Model!AC2029-AC2026-AC2190+AC2138)+Model!AC2190-AC2085+Model!AC2086,Model!AC2028+Model!AC2029-AC2026+AC2138-AC2085+Model!AC2086)</f>
        <v>0.004047688934</v>
      </c>
      <c r="AD2242" s="181">
        <f>IF(Model!AD2028+Model!AD2029-AD2026-AD2190+AD2138&gt;0,(1-'Assumptions (Biomass)'!AC28)*(Model!AD2028+Model!AD2029-AD2026-AD2190+AD2138)+Model!AD2190-AD2085+Model!AD2086,Model!AD2028+Model!AD2029-AD2026+AD2138-AD2085+Model!AD2086)</f>
        <v>0.004554337903</v>
      </c>
      <c r="AE2242" s="181">
        <f>IF(Model!AE2028+Model!AE2029-AE2026-AE2190+AE2138&gt;0,(1-'Assumptions (Biomass)'!AD28)*(Model!AE2028+Model!AE2029-AE2026-AE2190+AE2138)+Model!AE2190-AE2085+Model!AE2086,Model!AE2028+Model!AE2029-AE2026+AE2138-AE2085+Model!AE2086)</f>
        <v>0.004354593809</v>
      </c>
      <c r="AF2242" s="181">
        <f>IF(Model!AF2028+Model!AF2029-AF2026-AF2190+AF2138&gt;0,(1-'Assumptions (Biomass)'!AE28)*(Model!AF2028+Model!AF2029-AF2026-AF2190+AF2138)+Model!AF2190-AF2085+Model!AF2086,Model!AF2028+Model!AF2029-AF2026+AF2138-AF2085+Model!AF2086)</f>
        <v>0.004231475044</v>
      </c>
      <c r="AG2242" s="181">
        <f>IF(Model!AG2028+Model!AG2029-AG2026-AG2190+AG2138&gt;0,(1-'Assumptions (Biomass)'!AF28)*(Model!AG2028+Model!AG2029-AG2026-AG2190+AG2138)+Model!AG2190-AG2085+Model!AG2086,Model!AG2028+Model!AG2029-AG2026+AG2138-AG2085+Model!AG2086)</f>
        <v>0.004102884776</v>
      </c>
      <c r="AH2242" s="181">
        <f>IF(Model!AH2028+Model!AH2029-AH2026-AH2190+AH2138&gt;0,(1-'Assumptions (Biomass)'!AG28)*(Model!AH2028+Model!AH2029-AH2026-AH2190+AH2138)+Model!AH2190-AH2085+Model!AH2086,Model!AH2028+Model!AH2029-AH2026+AH2138-AH2085+Model!AH2086)</f>
        <v>0.00397917276</v>
      </c>
      <c r="AI2242" s="181">
        <f>IF(Model!AI2028+Model!AI2029-AI2026-AI2190+AI2138&gt;0,(1-'Assumptions (Biomass)'!AH28)*(Model!AI2028+Model!AI2029-AI2026-AI2190+AI2138)+Model!AI2190-AI2085+Model!AI2086,Model!AI2028+Model!AI2029-AI2026+AI2138-AI2085+Model!AI2086)</f>
        <v>0.003818491518</v>
      </c>
      <c r="AJ2242" s="181">
        <f>IF(Model!AJ2028+Model!AJ2029-AJ2026-AJ2190+AJ2138&gt;0,(1-'Assumptions (Biomass)'!AI28)*(Model!AJ2028+Model!AJ2029-AJ2026-AJ2190+AJ2138)+Model!AJ2190-AJ2085+Model!AJ2086,Model!AJ2028+Model!AJ2029-AJ2026+AJ2138-AJ2085+Model!AJ2086)</f>
        <v>0.003649248056</v>
      </c>
      <c r="AK2242" s="181">
        <f>IF(Model!AK2028+Model!AK2029-AK2026-AK2190+AK2138&gt;0,(1-'Assumptions (Biomass)'!AJ28)*(Model!AK2028+Model!AK2029-AK2026-AK2190+AK2138)+Model!AK2190-AK2085+Model!AK2086,Model!AK2028+Model!AK2029-AK2026+AK2138-AK2085+Model!AK2086)</f>
        <v>0.003475910231</v>
      </c>
      <c r="AL2242" s="181">
        <f>IF(Model!AL2028+Model!AL2029-AL2026-AL2190+AL2138&gt;0,(1-'Assumptions (Biomass)'!AK28)*(Model!AL2028+Model!AL2029-AL2026-AL2190+AL2138)+Model!AL2190-AL2085+Model!AL2086,Model!AL2028+Model!AL2029-AL2026+AL2138-AL2085+Model!AL2086)</f>
        <v>0.003307143981</v>
      </c>
      <c r="AM2242" s="181">
        <f>IF(Model!AM2028+Model!AM2029-AM2026-AM2190+AM2138&gt;0,(1-'Assumptions (Biomass)'!AL28)*(Model!AM2028+Model!AM2029-AM2026-AM2190+AM2138)+Model!AM2190-AM2085+Model!AM2086,Model!AM2028+Model!AM2029-AM2026+AM2138-AM2085+Model!AM2086)</f>
        <v>0.003155725479</v>
      </c>
      <c r="AN2242" s="181">
        <f>IF(Model!AN2028+Model!AN2029-AN2026-AN2190+AN2138&gt;0,(1-'Assumptions (Biomass)'!AM28)*(Model!AN2028+Model!AN2029-AN2026-AN2190+AN2138)+Model!AN2190-AN2085+Model!AN2086,Model!AN2028+Model!AN2029-AN2026+AN2138-AN2085+Model!AN2086)</f>
        <v>0.002990061336</v>
      </c>
      <c r="AO2242" s="181">
        <f>IF(Model!AO2028+Model!AO2029-AO2026-AO2190+AO2138&gt;0,(1-'Assumptions (Biomass)'!AN28)*(Model!AO2028+Model!AO2029-AO2026-AO2190+AO2138)+Model!AO2190-AO2085+Model!AO2086,Model!AO2028+Model!AO2029-AO2026+AO2138-AO2085+Model!AO2086)</f>
        <v>0.0028308123</v>
      </c>
      <c r="AP2242" s="181">
        <f>IF(Model!AP2028+Model!AP2029-AP2026-AP2190+AP2138&gt;0,(1-'Assumptions (Biomass)'!AO28)*(Model!AP2028+Model!AP2029-AP2026-AP2190+AP2138)+Model!AP2190-AP2085+Model!AP2086,Model!AP2028+Model!AP2029-AP2026+AP2138-AP2085+Model!AP2086)</f>
        <v>0.002660848951</v>
      </c>
      <c r="AQ2242" s="181">
        <f>IF(Model!AQ2028+Model!AQ2029-AQ2026-AQ2190+AQ2138&gt;0,(1-'Assumptions (Biomass)'!AP28)*(Model!AQ2028+Model!AQ2029-AQ2026-AQ2190+AQ2138)+Model!AQ2190-AQ2085+Model!AQ2086,Model!AQ2028+Model!AQ2029-AQ2026+AQ2138-AQ2085+Model!AQ2086)</f>
        <v>0.002471538258</v>
      </c>
      <c r="AR2242" s="181">
        <f>IF(Model!AR2028+Model!AR2029-AR2026-AR2190+AR2138&gt;0,(1-'Assumptions (Biomass)'!AQ28)*(Model!AR2028+Model!AR2029-AR2026-AR2190+AR2138)+Model!AR2190-AR2085+Model!AR2086,Model!AR2028+Model!AR2029-AR2026+AR2138-AR2085+Model!AR2086)</f>
        <v>0.00226917726</v>
      </c>
      <c r="AS2242" s="181">
        <f>IF(Model!AS2028+Model!AS2029-AS2026-AS2190+AS2138&gt;0,(1-'Assumptions (Biomass)'!AR28)*(Model!AS2028+Model!AS2029-AS2026-AS2190+AS2138)+Model!AS2190-AS2085+Model!AS2086,Model!AS2028+Model!AS2029-AS2026+AS2138-AS2085+Model!AS2086)</f>
        <v>0.002055747206</v>
      </c>
      <c r="AT2242" s="181">
        <f>IF(Model!AT2028+Model!AT2029-AT2026-AT2190+AT2138&gt;0,(1-'Assumptions (Biomass)'!AS28)*(Model!AT2028+Model!AT2029-AT2026-AT2190+AT2138)+Model!AT2190-AT2085+Model!AT2086,Model!AT2028+Model!AT2029-AT2026+AT2138-AT2085+Model!AT2086)</f>
        <v>0.001835877847</v>
      </c>
      <c r="AU2242" s="181">
        <f>IF(Model!AU2028+Model!AU2029-AU2026-AU2190+AU2138&gt;0,(1-'Assumptions (Biomass)'!AT28)*(Model!AU2028+Model!AU2029-AU2026-AU2190+AU2138)+Model!AU2190-AU2085+Model!AU2086,Model!AU2028+Model!AU2029-AU2026+AU2138-AU2085+Model!AU2086)</f>
        <v>0.001608764729</v>
      </c>
      <c r="AV2242" s="181">
        <f>IF(Model!AV2028+Model!AV2029-AV2026-AV2190+AV2138&gt;0,(1-'Assumptions (Biomass)'!AU28)*(Model!AV2028+Model!AV2029-AV2026-AV2190+AV2138)+Model!AV2190-AV2085+Model!AV2086,Model!AV2028+Model!AV2029-AV2026+AV2138-AV2085+Model!AV2086)</f>
        <v>0.001370833177</v>
      </c>
      <c r="AW2242" s="181">
        <f>IF(Model!AW2028+Model!AW2029-AW2026-AW2190+AW2138&gt;0,(1-'Assumptions (Biomass)'!AV28)*(Model!AW2028+Model!AW2029-AW2026-AW2190+AW2138)+Model!AW2190-AW2085+Model!AW2086,Model!AW2028+Model!AW2029-AW2026+AW2138-AW2085+Model!AW2086)</f>
        <v>0.001116944529</v>
      </c>
      <c r="AX2242" s="181">
        <f>IF(Model!AX2028+Model!AX2029-AX2026-AX2190+AX2138&gt;0,(1-'Assumptions (Biomass)'!AW28)*(Model!AX2028+Model!AX2029-AX2026-AX2190+AX2138)+Model!AX2190-AX2085+Model!AX2086,Model!AX2028+Model!AX2029-AX2026+AX2138-AX2085+Model!AX2086)</f>
        <v>0.0008583727204</v>
      </c>
      <c r="AY2242" s="181">
        <f>IF(Model!AY2028+Model!AY2029-AY2026-AY2190+AY2138&gt;0,(1-'Assumptions (Biomass)'!AX28)*(Model!AY2028+Model!AY2029-AY2026-AY2190+AY2138)+Model!AY2190-AY2085+Model!AY2086,Model!AY2028+Model!AY2029-AY2026+AY2138-AY2085+Model!AY2086)</f>
        <v>0.0006013841081</v>
      </c>
      <c r="AZ2242" s="181">
        <f>IF(Model!AZ2028+Model!AZ2029-AZ2026-AZ2190+AZ2138&gt;0,(1-'Assumptions (Biomass)'!AY28)*(Model!AZ2028+Model!AZ2029-AZ2026-AZ2190+AZ2138)+Model!AZ2190-AZ2085+Model!AZ2086,Model!AZ2028+Model!AZ2029-AZ2026+AZ2138-AZ2085+Model!AZ2086)</f>
        <v>0.0003106584578</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v>
      </c>
      <c r="D2243" s="181">
        <f>IF(D2028+D2029-D2026-D2190+D2138&gt;0,'Assumptions (Biomass)'!C28*(D2028+D2029-D2026-D2190+D2138)-'Assumptions (Biomass)'!C29*Model!D2025/10^3,'Assumptions (Biomass)'!C29*Model!D2025/10^3)</f>
        <v>0</v>
      </c>
      <c r="E2243" s="181">
        <f>IF(E2028+E2029-E2026-E2190+E2138&gt;0,'Assumptions (Biomass)'!D28*(E2028+E2029-E2026-E2190+E2138)-'Assumptions (Biomass)'!D29*Model!E2025/10^3,'Assumptions (Biomass)'!D29*Model!E2025/10^3)</f>
        <v>0</v>
      </c>
      <c r="F2243" s="181">
        <f>IF(F2028+F2029-F2026-F2190+F2138&gt;0,'Assumptions (Biomass)'!E28*(F2028+F2029-F2026-F2190+F2138)-'Assumptions (Biomass)'!E29*Model!F2025/10^3,'Assumptions (Biomass)'!E29*Model!F2025/10^3)</f>
        <v>0</v>
      </c>
      <c r="G2243" s="181">
        <f>IF(G2028+G2029-G2026-G2190+G2138&gt;0,'Assumptions (Biomass)'!F28*(G2028+G2029-G2026-G2190+G2138)-'Assumptions (Biomass)'!F29*Model!G2025/10^3,'Assumptions (Biomass)'!F29*Model!G2025/10^3)</f>
        <v>0</v>
      </c>
      <c r="H2243" s="181">
        <f>IF(H2028+H2029-H2026-H2190+H2138&gt;0,'Assumptions (Biomass)'!G28*(H2028+H2029-H2026-H2190+H2138)-'Assumptions (Biomass)'!G29*Model!H2025/10^3,'Assumptions (Biomass)'!G29*Model!H2025/10^3)</f>
        <v>0</v>
      </c>
      <c r="I2243" s="181">
        <f>IF(I2028+I2029-I2026-I2190+I2138&gt;0,'Assumptions (Biomass)'!H28*(I2028+I2029-I2026-I2190+I2138)-'Assumptions (Biomass)'!H29*Model!I2025/10^3,'Assumptions (Biomass)'!H29*Model!I2025/10^3)</f>
        <v>0</v>
      </c>
      <c r="J2243" s="181">
        <f>IF(J2028+J2029-J2026-J2190+J2138&gt;0,'Assumptions (Biomass)'!I28*(J2028+J2029-J2026-J2190+J2138)-'Assumptions (Biomass)'!I29*Model!J2025/10^3,'Assumptions (Biomass)'!I29*Model!J2025/10^3)</f>
        <v>0</v>
      </c>
      <c r="K2243" s="181">
        <f>IF(K2028+K2029-K2026-K2190+K2138&gt;0,'Assumptions (Biomass)'!J28*(K2028+K2029-K2026-K2190+K2138)-'Assumptions (Biomass)'!J29*Model!K2025/10^3,'Assumptions (Biomass)'!J29*Model!K2025/10^3)</f>
        <v>0</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0.0002975997676</v>
      </c>
      <c r="AA2243" s="181">
        <f>IF(AA2028+AA2029-AA2026-AA2190+AA2138&gt;0,'Assumptions (Biomass)'!Z28*(AA2028+AA2029-AA2026-AA2190+AA2138)-'Assumptions (Biomass)'!Z29*Model!AA2025/10^3,'Assumptions (Biomass)'!Z29*Model!AA2025/10^3)</f>
        <v>0.0009517080258</v>
      </c>
      <c r="AB2243" s="181">
        <f>IF(AB2028+AB2029-AB2026-AB2190+AB2138&gt;0,'Assumptions (Biomass)'!AA28*(AB2028+AB2029-AB2026-AB2190+AB2138)-'Assumptions (Biomass)'!AA29*Model!AB2025/10^3,'Assumptions (Biomass)'!AA29*Model!AB2025/10^3)</f>
        <v>0.001023682516</v>
      </c>
      <c r="AC2243" s="181">
        <f>IF(AC2028+AC2029-AC2026-AC2190+AC2138&gt;0,'Assumptions (Biomass)'!AB28*(AC2028+AC2029-AC2026-AC2190+AC2138)-'Assumptions (Biomass)'!AB29*Model!AC2025/10^3,'Assumptions (Biomass)'!AB29*Model!AC2025/10^3)</f>
        <v>0.001060323664</v>
      </c>
      <c r="AD2243" s="181">
        <f>IF(AD2028+AD2029-AD2026-AD2190+AD2138&gt;0,'Assumptions (Biomass)'!AC28*(AD2028+AD2029-AD2026-AD2190+AD2138)-'Assumptions (Biomass)'!AC29*Model!AD2025/10^3,'Assumptions (Biomass)'!AC29*Model!AD2025/10^3)</f>
        <v>0.001115381989</v>
      </c>
      <c r="AE2243" s="181">
        <f>IF(AE2028+AE2029-AE2026-AE2190+AE2138&gt;0,'Assumptions (Biomass)'!AD28*(AE2028+AE2029-AE2026-AE2190+AE2138)-'Assumptions (Biomass)'!AD29*Model!AE2025/10^3,'Assumptions (Biomass)'!AD29*Model!AE2025/10^3)</f>
        <v>0.001157550253</v>
      </c>
      <c r="AF2243" s="181">
        <f>IF(AF2028+AF2029-AF2026-AF2190+AF2138&gt;0,'Assumptions (Biomass)'!AE28*(AF2028+AF2029-AF2026-AF2190+AF2138)-'Assumptions (Biomass)'!AE29*Model!AF2025/10^3,'Assumptions (Biomass)'!AE29*Model!AF2025/10^3)</f>
        <v>0.00112482248</v>
      </c>
      <c r="AG2243" s="181">
        <f>IF(AG2028+AG2029-AG2026-AG2190+AG2138&gt;0,'Assumptions (Biomass)'!AF28*(AG2028+AG2029-AG2026-AG2190+AG2138)-'Assumptions (Biomass)'!AF29*Model!AG2025/10^3,'Assumptions (Biomass)'!AF29*Model!AG2025/10^3)</f>
        <v>0.001090640257</v>
      </c>
      <c r="AH2243" s="181">
        <f>IF(AH2028+AH2029-AH2026-AH2190+AH2138&gt;0,'Assumptions (Biomass)'!AG28*(AH2028+AH2029-AH2026-AH2190+AH2138)-'Assumptions (Biomass)'!AG29*Model!AH2025/10^3,'Assumptions (Biomass)'!AG29*Model!AH2025/10^3)</f>
        <v>0.001057754784</v>
      </c>
      <c r="AI2243" s="181">
        <f>IF(AI2028+AI2029-AI2026-AI2190+AI2138&gt;0,'Assumptions (Biomass)'!AH28*(AI2028+AI2029-AI2026-AI2190+AI2138)-'Assumptions (Biomass)'!AH29*Model!AI2025/10^3,'Assumptions (Biomass)'!AH29*Model!AI2025/10^3)</f>
        <v>0.001015042049</v>
      </c>
      <c r="AJ2243" s="181">
        <f>IF(AJ2028+AJ2029-AJ2026-AJ2190+AJ2138&gt;0,'Assumptions (Biomass)'!AI28*(AJ2028+AJ2029-AJ2026-AJ2190+AJ2138)-'Assumptions (Biomass)'!AI29*Model!AJ2025/10^3,'Assumptions (Biomass)'!AI29*Model!AJ2025/10^3)</f>
        <v>0.0009700532807</v>
      </c>
      <c r="AK2243" s="181">
        <f>IF(AK2028+AK2029-AK2026-AK2190+AK2138&gt;0,'Assumptions (Biomass)'!AJ28*(AK2028+AK2029-AK2026-AK2190+AK2138)-'Assumptions (Biomass)'!AJ29*Model!AK2025/10^3,'Assumptions (Biomass)'!AJ29*Model!AK2025/10^3)</f>
        <v>0.0009239761374</v>
      </c>
      <c r="AL2243" s="181">
        <f>IF(AL2028+AL2029-AL2026-AL2190+AL2138&gt;0,'Assumptions (Biomass)'!AK28*(AL2028+AL2029-AL2026-AL2190+AL2138)-'Assumptions (Biomass)'!AK29*Model!AL2025/10^3,'Assumptions (Biomass)'!AK29*Model!AL2025/10^3)</f>
        <v>0.0008791142229</v>
      </c>
      <c r="AM2243" s="181">
        <f>IF(AM2028+AM2029-AM2026-AM2190+AM2138&gt;0,'Assumptions (Biomass)'!AL28*(AM2028+AM2029-AM2026-AM2190+AM2138)-'Assumptions (Biomass)'!AL29*Model!AM2025/10^3,'Assumptions (Biomass)'!AL29*Model!AM2025/10^3)</f>
        <v>0.0008388637349</v>
      </c>
      <c r="AN2243" s="181">
        <f>IF(AN2028+AN2029-AN2026-AN2190+AN2138&gt;0,'Assumptions (Biomass)'!AM28*(AN2028+AN2029-AN2026-AN2190+AN2138)-'Assumptions (Biomass)'!AM29*Model!AN2025/10^3,'Assumptions (Biomass)'!AM29*Model!AN2025/10^3)</f>
        <v>0.000794826431</v>
      </c>
      <c r="AO2243" s="181">
        <f>IF(AO2028+AO2029-AO2026-AO2190+AO2138&gt;0,'Assumptions (Biomass)'!AN28*(AO2028+AO2029-AO2026-AO2190+AO2138)-'Assumptions (Biomass)'!AN29*Model!AO2025/10^3,'Assumptions (Biomass)'!AN29*Model!AO2025/10^3)</f>
        <v>0.000752494409</v>
      </c>
      <c r="AP2243" s="181">
        <f>IF(AP2028+AP2029-AP2026-AP2190+AP2138&gt;0,'Assumptions (Biomass)'!AO28*(AP2028+AP2029-AP2026-AP2190+AP2138)-'Assumptions (Biomass)'!AO29*Model!AP2025/10^3,'Assumptions (Biomass)'!AO29*Model!AP2025/10^3)</f>
        <v>0.0007073142782</v>
      </c>
      <c r="AQ2243" s="181">
        <f>IF(AQ2028+AQ2029-AQ2026-AQ2190+AQ2138&gt;0,'Assumptions (Biomass)'!AP28*(AQ2028+AQ2029-AQ2026-AQ2190+AQ2138)-'Assumptions (Biomass)'!AP29*Model!AQ2025/10^3,'Assumptions (Biomass)'!AP29*Model!AQ2025/10^3)</f>
        <v>0.0006569911825</v>
      </c>
      <c r="AR2243" s="181">
        <f>IF(AR2028+AR2029-AR2026-AR2190+AR2138&gt;0,'Assumptions (Biomass)'!AQ28*(AR2028+AR2029-AR2026-AR2190+AR2138)-'Assumptions (Biomass)'!AQ29*Model!AR2025/10^3,'Assumptions (Biomass)'!AQ29*Model!AR2025/10^3)</f>
        <v>0.0006031990185</v>
      </c>
      <c r="AS2243" s="181">
        <f>IF(AS2028+AS2029-AS2026-AS2190+AS2138&gt;0,'Assumptions (Biomass)'!AR28*(AS2028+AS2029-AS2026-AS2190+AS2138)-'Assumptions (Biomass)'!AR29*Model!AS2025/10^3,'Assumptions (Biomass)'!AR29*Model!AS2025/10^3)</f>
        <v>0.0005464644472</v>
      </c>
      <c r="AT2243" s="181">
        <f>IF(AT2028+AT2029-AT2026-AT2190+AT2138&gt;0,'Assumptions (Biomass)'!AS28*(AT2028+AT2029-AT2026-AT2190+AT2138)-'Assumptions (Biomass)'!AS29*Model!AT2025/10^3,'Assumptions (Biomass)'!AS29*Model!AT2025/10^3)</f>
        <v>0.0004880181617</v>
      </c>
      <c r="AU2243" s="181">
        <f>IF(AU2028+AU2029-AU2026-AU2190+AU2138&gt;0,'Assumptions (Biomass)'!AT28*(AU2028+AU2029-AU2026-AU2190+AU2138)-'Assumptions (Biomass)'!AT29*Model!AU2025/10^3,'Assumptions (Biomass)'!AT29*Model!AU2025/10^3)</f>
        <v>0.0004276463204</v>
      </c>
      <c r="AV2243" s="181">
        <f>IF(AV2028+AV2029-AV2026-AV2190+AV2138&gt;0,'Assumptions (Biomass)'!AU28*(AV2028+AV2029-AV2026-AV2190+AV2138)-'Assumptions (Biomass)'!AU29*Model!AV2025/10^3,'Assumptions (Biomass)'!AU29*Model!AV2025/10^3)</f>
        <v>0.0003643986925</v>
      </c>
      <c r="AW2243" s="181">
        <f>IF(AW2028+AW2029-AW2026-AW2190+AW2138&gt;0,'Assumptions (Biomass)'!AV28*(AW2028+AW2029-AW2026-AW2190+AW2138)-'Assumptions (Biomass)'!AV29*Model!AW2025/10^3,'Assumptions (Biomass)'!AV29*Model!AW2025/10^3)</f>
        <v>0.0002969093051</v>
      </c>
      <c r="AX2243" s="181">
        <f>IF(AX2028+AX2029-AX2026-AX2190+AX2138&gt;0,'Assumptions (Biomass)'!AW28*(AX2028+AX2029-AX2026-AX2190+AX2138)-'Assumptions (Biomass)'!AW29*Model!AX2025/10^3,'Assumptions (Biomass)'!AW29*Model!AX2025/10^3)</f>
        <v>0.0002281750269</v>
      </c>
      <c r="AY2243" s="181">
        <f>IF(AY2028+AY2029-AY2026-AY2190+AY2138&gt;0,'Assumptions (Biomass)'!AX28*(AY2028+AY2029-AY2026-AY2190+AY2138)-'Assumptions (Biomass)'!AX29*Model!AY2025/10^3,'Assumptions (Biomass)'!AX29*Model!AY2025/10^3)</f>
        <v>0.0001598615984</v>
      </c>
      <c r="AZ2243" s="181">
        <f>IF(AZ2028+AZ2029-AZ2026-AZ2190+AZ2138&gt;0,'Assumptions (Biomass)'!AY28*(AZ2028+AZ2029-AZ2026-AZ2190+AZ2138)-'Assumptions (Biomass)'!AY29*Model!AZ2025/10^3,'Assumptions (Biomass)'!AY29*Model!AZ2025/10^3)</f>
        <v>0.00008258009637</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v>
      </c>
      <c r="E2244" s="256">
        <f>E2030*'Assumptions (Biomass)'!$V$27/1000000000</f>
        <v>0</v>
      </c>
      <c r="F2244" s="256">
        <f>F2030*'Assumptions (Biomass)'!$V$27/1000000000</f>
        <v>0</v>
      </c>
      <c r="G2244" s="256">
        <f>G2030*'Assumptions (Biomass)'!$V$27/1000000000</f>
        <v>0.000774</v>
      </c>
      <c r="H2244" s="256">
        <f>H2030*'Assumptions (Biomass)'!$V$27/1000000000</f>
        <v>0</v>
      </c>
      <c r="I2244" s="256">
        <f>I2030*'Assumptions (Biomass)'!$V$27/1000000000</f>
        <v>0</v>
      </c>
      <c r="J2244" s="256">
        <f>J2030*'Assumptions (Biomass)'!$V$27/1000000000</f>
        <v>0</v>
      </c>
      <c r="K2244" s="256">
        <f>K2030*'Assumptions (Biomass)'!$V$27/1000000000</f>
        <v>0.0078432</v>
      </c>
      <c r="L2244" s="256">
        <f>L2030*'Assumptions (Biomass)'!$V$27/1000000000</f>
        <v>0</v>
      </c>
      <c r="M2244" s="256">
        <f>M2030*'Assumptions (Biomass)'!$V$27/1000000000</f>
        <v>0.0007224</v>
      </c>
      <c r="N2244" s="256">
        <f>N2030*'Assumptions (Biomass)'!$V$27/1000000000</f>
        <v>0</v>
      </c>
      <c r="O2244" s="256">
        <f>O2030*'Assumptions (Biomass)'!$V$27/1000000000</f>
        <v>0.0008256</v>
      </c>
      <c r="P2244" s="256">
        <f>P2030*'Assumptions (Biomass)'!$V$27/1000000000</f>
        <v>0</v>
      </c>
      <c r="Q2244" s="256">
        <f>Q2030*'Assumptions (Biomass)'!$V$27/1000000000</f>
        <v>0</v>
      </c>
      <c r="R2244" s="256">
        <f>R2030*'Assumptions (Biomass)'!$V$27/1000000000</f>
        <v>0</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157.2</v>
      </c>
      <c r="Y2245" s="167">
        <f>'Assumptions (Petroleum)'!X38</f>
        <v>1.5</v>
      </c>
      <c r="Z2245" s="167">
        <f>'Assumptions (Petroleum)'!Y38</f>
        <v>0</v>
      </c>
      <c r="AA2245" s="167">
        <f>'Assumptions (Petroleum)'!Z38</f>
        <v>0</v>
      </c>
      <c r="AB2245" s="167">
        <f>'Assumptions (Petroleum)'!AA38</f>
        <v>0</v>
      </c>
      <c r="AC2245" s="167">
        <f>'Assumptions (Petroleum)'!AB38</f>
        <v>0</v>
      </c>
      <c r="AD2245" s="167">
        <f>'Assumptions (Petroleum)'!AC38</f>
        <v>0</v>
      </c>
      <c r="AE2245" s="167">
        <f>'Assumptions (Petroleum)'!AD38</f>
        <v>0</v>
      </c>
      <c r="AF2245" s="167">
        <f>'Assumptions (Petroleum)'!AE38</f>
        <v>0</v>
      </c>
      <c r="AG2245" s="167">
        <f>'Assumptions (Petroleum)'!AF38</f>
        <v>0</v>
      </c>
      <c r="AH2245" s="167">
        <f>'Assumptions (Petroleum)'!AG38</f>
        <v>0</v>
      </c>
      <c r="AI2245" s="167">
        <f>'Assumptions (Petroleum)'!AH38</f>
        <v>0</v>
      </c>
      <c r="AJ2245" s="167">
        <f>'Assumptions (Petroleum)'!AI38</f>
        <v>0</v>
      </c>
      <c r="AK2245" s="167">
        <f>'Assumptions (Petroleum)'!AJ38</f>
        <v>0</v>
      </c>
      <c r="AL2245" s="167">
        <f>'Assumptions (Petroleum)'!AK38</f>
        <v>0</v>
      </c>
      <c r="AM2245" s="167">
        <f>'Assumptions (Petroleum)'!AL38</f>
        <v>0</v>
      </c>
      <c r="AN2245" s="167">
        <f>'Assumptions (Petroleum)'!AM38</f>
        <v>0</v>
      </c>
      <c r="AO2245" s="167">
        <f>'Assumptions (Petroleum)'!AN38</f>
        <v>0</v>
      </c>
      <c r="AP2245" s="167">
        <f>'Assumptions (Petroleum)'!AO38</f>
        <v>0</v>
      </c>
      <c r="AQ2245" s="167">
        <f>'Assumptions (Petroleum)'!AP38</f>
        <v>0</v>
      </c>
      <c r="AR2245" s="167">
        <f>'Assumptions (Petroleum)'!AQ38</f>
        <v>2</v>
      </c>
      <c r="AS2245" s="167">
        <f>'Assumptions (Petroleum)'!AR38</f>
        <v>0</v>
      </c>
      <c r="AT2245" s="167">
        <f>'Assumptions (Petroleum)'!AS38</f>
        <v>0</v>
      </c>
      <c r="AU2245" s="167">
        <f>'Assumptions (Petroleum)'!AT38</f>
        <v>0</v>
      </c>
      <c r="AV2245" s="167">
        <f>'Assumptions (Petroleum)'!AU38</f>
        <v>27</v>
      </c>
      <c r="AW2245" s="167">
        <f>'Assumptions (Petroleum)'!AV38</f>
        <v>0</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187.7</v>
      </c>
      <c r="Y2246" s="167">
        <f>X2246-'Assumptions (Petroleum)'!X44+X2253</f>
        <v>187.7</v>
      </c>
      <c r="Z2246" s="167">
        <f>Y2246-'Assumptions (Petroleum)'!Y44+Y2253</f>
        <v>187.7</v>
      </c>
      <c r="AA2246" s="167">
        <f>Z2246-'Assumptions (Petroleum)'!Z44+Z2253</f>
        <v>187.7</v>
      </c>
      <c r="AB2246" s="167">
        <f>AA2246-'Assumptions (Petroleum)'!AA44+AA2253</f>
        <v>187.7</v>
      </c>
      <c r="AC2246" s="167">
        <f>AB2246-'Assumptions (Petroleum)'!AB44+AB2253</f>
        <v>187.7</v>
      </c>
      <c r="AD2246" s="167">
        <f>AC2246-'Assumptions (Petroleum)'!AC44+AC2253</f>
        <v>187.7</v>
      </c>
      <c r="AE2246" s="167">
        <f>AD2246-'Assumptions (Petroleum)'!AD44+AD2253</f>
        <v>187.7</v>
      </c>
      <c r="AF2246" s="167">
        <f>AE2246-'Assumptions (Petroleum)'!AE44+AE2253</f>
        <v>187.7</v>
      </c>
      <c r="AG2246" s="167">
        <f>AF2246-'Assumptions (Petroleum)'!AF44+AF2253</f>
        <v>187.7</v>
      </c>
      <c r="AH2246" s="167">
        <f>AG2246-'Assumptions (Petroleum)'!AG44+AG2253</f>
        <v>187.7</v>
      </c>
      <c r="AI2246" s="167">
        <f>AH2246-'Assumptions (Petroleum)'!AH44+AH2253</f>
        <v>187.7</v>
      </c>
      <c r="AJ2246" s="167">
        <f>AI2246-'Assumptions (Petroleum)'!AI44+AI2253</f>
        <v>187.7</v>
      </c>
      <c r="AK2246" s="167">
        <f>AJ2246-'Assumptions (Petroleum)'!AJ44+AJ2253</f>
        <v>187.7</v>
      </c>
      <c r="AL2246" s="167">
        <f>AK2246-'Assumptions (Petroleum)'!AK44+AK2253</f>
        <v>187.7</v>
      </c>
      <c r="AM2246" s="167">
        <f>AL2246-'Assumptions (Petroleum)'!AL44+AL2253</f>
        <v>187.7</v>
      </c>
      <c r="AN2246" s="167">
        <f>AM2246-'Assumptions (Petroleum)'!AM44+AM2253</f>
        <v>187.7</v>
      </c>
      <c r="AO2246" s="167">
        <f>AN2246-'Assumptions (Petroleum)'!AN44+AN2253</f>
        <v>187.7</v>
      </c>
      <c r="AP2246" s="167">
        <f>AO2246-'Assumptions (Petroleum)'!AO44+AO2253</f>
        <v>187.7</v>
      </c>
      <c r="AQ2246" s="167">
        <f>AP2246-'Assumptions (Petroleum)'!AP44+AP2253</f>
        <v>187.7</v>
      </c>
      <c r="AR2246" s="167">
        <f>AQ2246-'Assumptions (Petroleum)'!AQ44+AQ2253</f>
        <v>187.7</v>
      </c>
      <c r="AS2246" s="167">
        <f>AR2246-'Assumptions (Petroleum)'!AR44+AR2253</f>
        <v>187.7</v>
      </c>
      <c r="AT2246" s="167">
        <f>AS2246-'Assumptions (Petroleum)'!AS44+AS2253</f>
        <v>187.7</v>
      </c>
      <c r="AU2246" s="167">
        <f>AT2246-'Assumptions (Petroleum)'!AT44+AT2253</f>
        <v>187.7</v>
      </c>
      <c r="AV2246" s="167">
        <f>AU2246-'Assumptions (Petroleum)'!AU44+AU2253</f>
        <v>187.7</v>
      </c>
      <c r="AW2246" s="167">
        <f>AV2246-'Assumptions (Petroleum)'!AV44+AV2253</f>
        <v>187.7</v>
      </c>
      <c r="AX2246" s="167">
        <f>AW2246-'Assumptions (Petroleum)'!AW44+AW2253</f>
        <v>187.7</v>
      </c>
      <c r="AY2246" s="167">
        <f>AX2246-'Assumptions (Petroleum)'!AX44+AX2253</f>
        <v>187.7</v>
      </c>
      <c r="AZ2246" s="167">
        <f>AY2246-'Assumptions (Petroleum)'!AY44+AY2253</f>
        <v>187.7</v>
      </c>
      <c r="BA2246" s="167">
        <f>AZ2246-'Assumptions (Petroleum)'!AZ44+AZ2253</f>
        <v>187.7</v>
      </c>
    </row>
    <row r="2247" ht="15.75" customHeight="1">
      <c r="A2247" s="325" t="s">
        <v>350</v>
      </c>
      <c r="B2247" s="24" t="s">
        <v>149</v>
      </c>
      <c r="C2247" s="171">
        <v>212.2</v>
      </c>
      <c r="D2247" s="171">
        <v>212.2</v>
      </c>
      <c r="E2247" s="171">
        <v>212.2</v>
      </c>
      <c r="F2247" s="171">
        <v>212.2</v>
      </c>
      <c r="G2247" s="171">
        <v>212.2</v>
      </c>
      <c r="H2247" s="171">
        <v>212.2</v>
      </c>
      <c r="I2247" s="171">
        <v>201.9</v>
      </c>
      <c r="J2247" s="171">
        <v>201.9</v>
      </c>
      <c r="K2247" s="171">
        <v>201.9</v>
      </c>
      <c r="L2247" s="171">
        <v>203.9</v>
      </c>
      <c r="M2247" s="171">
        <v>198.1</v>
      </c>
      <c r="N2247" s="171">
        <v>178.1</v>
      </c>
      <c r="O2247" s="171">
        <v>178.1</v>
      </c>
      <c r="P2247" s="171">
        <v>205.1</v>
      </c>
      <c r="Q2247" s="171">
        <v>205.1</v>
      </c>
      <c r="R2247" s="171">
        <v>205.1</v>
      </c>
      <c r="S2247" s="171">
        <v>205.1</v>
      </c>
      <c r="T2247" s="171">
        <v>190.1</v>
      </c>
      <c r="U2247" s="171">
        <v>187.7</v>
      </c>
      <c r="V2247" s="319">
        <f t="shared" ref="V2247:W2247" si="77">U2247+V2253</f>
        <v>187.7</v>
      </c>
      <c r="W2247" s="153">
        <f t="shared" si="77"/>
        <v>187.7</v>
      </c>
      <c r="X2247" s="154">
        <f t="shared" ref="X2247:AZ2247" si="78">W2247+($BA$2247-$W$2247)/($BA$2-$W$2)</f>
        <v>185.9978542</v>
      </c>
      <c r="Y2247" s="154">
        <f t="shared" si="78"/>
        <v>184.2957083</v>
      </c>
      <c r="Z2247" s="154">
        <f t="shared" si="78"/>
        <v>182.5935625</v>
      </c>
      <c r="AA2247" s="154">
        <f t="shared" si="78"/>
        <v>180.8914166</v>
      </c>
      <c r="AB2247" s="154">
        <f t="shared" si="78"/>
        <v>179.1892708</v>
      </c>
      <c r="AC2247" s="154">
        <f t="shared" si="78"/>
        <v>177.4871249</v>
      </c>
      <c r="AD2247" s="154">
        <f t="shared" si="78"/>
        <v>175.7849791</v>
      </c>
      <c r="AE2247" s="154">
        <f t="shared" si="78"/>
        <v>174.0828332</v>
      </c>
      <c r="AF2247" s="154">
        <f t="shared" si="78"/>
        <v>172.3806874</v>
      </c>
      <c r="AG2247" s="154">
        <f t="shared" si="78"/>
        <v>170.6785415</v>
      </c>
      <c r="AH2247" s="154">
        <f t="shared" si="78"/>
        <v>168.9763957</v>
      </c>
      <c r="AI2247" s="154">
        <f t="shared" si="78"/>
        <v>167.2742498</v>
      </c>
      <c r="AJ2247" s="154">
        <f t="shared" si="78"/>
        <v>165.572104</v>
      </c>
      <c r="AK2247" s="154">
        <f t="shared" si="78"/>
        <v>163.8699581</v>
      </c>
      <c r="AL2247" s="154">
        <f t="shared" si="78"/>
        <v>162.1678123</v>
      </c>
      <c r="AM2247" s="154">
        <f t="shared" si="78"/>
        <v>160.4656664</v>
      </c>
      <c r="AN2247" s="154">
        <f t="shared" si="78"/>
        <v>158.7635206</v>
      </c>
      <c r="AO2247" s="154">
        <f t="shared" si="78"/>
        <v>157.0613747</v>
      </c>
      <c r="AP2247" s="154">
        <f t="shared" si="78"/>
        <v>155.3592289</v>
      </c>
      <c r="AQ2247" s="154">
        <f t="shared" si="78"/>
        <v>153.6570831</v>
      </c>
      <c r="AR2247" s="154">
        <f t="shared" si="78"/>
        <v>151.9549372</v>
      </c>
      <c r="AS2247" s="154">
        <f t="shared" si="78"/>
        <v>150.2527914</v>
      </c>
      <c r="AT2247" s="154">
        <f t="shared" si="78"/>
        <v>148.5506455</v>
      </c>
      <c r="AU2247" s="154">
        <f t="shared" si="78"/>
        <v>146.8484997</v>
      </c>
      <c r="AV2247" s="154">
        <f t="shared" si="78"/>
        <v>145.1463538</v>
      </c>
      <c r="AW2247" s="154">
        <f t="shared" si="78"/>
        <v>143.444208</v>
      </c>
      <c r="AX2247" s="154">
        <f t="shared" si="78"/>
        <v>141.7420621</v>
      </c>
      <c r="AY2247" s="154">
        <f t="shared" si="78"/>
        <v>140.0399163</v>
      </c>
      <c r="AZ2247" s="154">
        <f t="shared" si="78"/>
        <v>138.3377704</v>
      </c>
      <c r="BA2247" s="155">
        <f>Inputs!$H$13</f>
        <v>136.6356246</v>
      </c>
    </row>
    <row r="2248" ht="15.75" customHeight="1">
      <c r="A2248" s="326" t="s">
        <v>28</v>
      </c>
      <c r="B2248" s="38" t="s">
        <v>150</v>
      </c>
      <c r="C2248" s="156">
        <v>0.278434</v>
      </c>
      <c r="D2248" s="156">
        <v>0.380418</v>
      </c>
      <c r="E2248" s="156">
        <v>0.090535</v>
      </c>
      <c r="F2248" s="156">
        <v>0.099346</v>
      </c>
      <c r="G2248" s="156">
        <v>0.071892</v>
      </c>
      <c r="H2248" s="156">
        <v>0.080146</v>
      </c>
      <c r="I2248" s="156">
        <v>0.114857</v>
      </c>
      <c r="J2248" s="156">
        <v>0.093747</v>
      </c>
      <c r="K2248" s="156">
        <v>0.104486</v>
      </c>
      <c r="L2248" s="156">
        <v>0.107312</v>
      </c>
      <c r="M2248" s="156">
        <v>0.116303</v>
      </c>
      <c r="N2248" s="156">
        <v>0.091046</v>
      </c>
      <c r="O2248" s="156">
        <v>0.088061</v>
      </c>
      <c r="P2248" s="156">
        <v>0.100813</v>
      </c>
      <c r="Q2248" s="156">
        <v>0.120019</v>
      </c>
      <c r="R2248" s="156">
        <v>0.111076</v>
      </c>
      <c r="S2248" s="156">
        <v>0.103278</v>
      </c>
      <c r="T2248" s="156">
        <v>0.097579</v>
      </c>
      <c r="U2248" s="156">
        <v>0.070683</v>
      </c>
      <c r="V2248" s="157">
        <f t="shared" ref="V2248:W2248" si="79">U2248</f>
        <v>0.070683</v>
      </c>
      <c r="W2248" s="157">
        <f t="shared" si="79"/>
        <v>0.070683</v>
      </c>
      <c r="X2248" s="154">
        <f t="shared" ref="X2248:AZ2248" si="80">W2248+($BA$2248-$W$2248)/($BA$2-$W$2)</f>
        <v>0.1024857163</v>
      </c>
      <c r="Y2248" s="154">
        <f t="shared" si="80"/>
        <v>0.1342884327</v>
      </c>
      <c r="Z2248" s="154">
        <f t="shared" si="80"/>
        <v>0.166091149</v>
      </c>
      <c r="AA2248" s="154">
        <f t="shared" si="80"/>
        <v>0.1978938654</v>
      </c>
      <c r="AB2248" s="154">
        <f t="shared" si="80"/>
        <v>0.2296965817</v>
      </c>
      <c r="AC2248" s="154">
        <f t="shared" si="80"/>
        <v>0.261499298</v>
      </c>
      <c r="AD2248" s="154">
        <f t="shared" si="80"/>
        <v>0.2933020144</v>
      </c>
      <c r="AE2248" s="154">
        <f t="shared" si="80"/>
        <v>0.3251047307</v>
      </c>
      <c r="AF2248" s="154">
        <f t="shared" si="80"/>
        <v>0.3569074471</v>
      </c>
      <c r="AG2248" s="154">
        <f t="shared" si="80"/>
        <v>0.3887101634</v>
      </c>
      <c r="AH2248" s="154">
        <f t="shared" si="80"/>
        <v>0.4205128798</v>
      </c>
      <c r="AI2248" s="154">
        <f t="shared" si="80"/>
        <v>0.4523155961</v>
      </c>
      <c r="AJ2248" s="154">
        <f t="shared" si="80"/>
        <v>0.4841183124</v>
      </c>
      <c r="AK2248" s="154">
        <f t="shared" si="80"/>
        <v>0.5159210288</v>
      </c>
      <c r="AL2248" s="154">
        <f t="shared" si="80"/>
        <v>0.5477237451</v>
      </c>
      <c r="AM2248" s="154">
        <f t="shared" si="80"/>
        <v>0.5795264615</v>
      </c>
      <c r="AN2248" s="154">
        <f t="shared" si="80"/>
        <v>0.6113291778</v>
      </c>
      <c r="AO2248" s="154">
        <f t="shared" si="80"/>
        <v>0.6431318941</v>
      </c>
      <c r="AP2248" s="154">
        <f t="shared" si="80"/>
        <v>0.6749346105</v>
      </c>
      <c r="AQ2248" s="154">
        <f t="shared" si="80"/>
        <v>0.7067373268</v>
      </c>
      <c r="AR2248" s="154">
        <f t="shared" si="80"/>
        <v>0.7385400432</v>
      </c>
      <c r="AS2248" s="154">
        <f t="shared" si="80"/>
        <v>0.7703427595</v>
      </c>
      <c r="AT2248" s="154">
        <f t="shared" si="80"/>
        <v>0.8021454759</v>
      </c>
      <c r="AU2248" s="154">
        <f t="shared" si="80"/>
        <v>0.8339481922</v>
      </c>
      <c r="AV2248" s="154">
        <f t="shared" si="80"/>
        <v>0.8657509085</v>
      </c>
      <c r="AW2248" s="154">
        <f t="shared" si="80"/>
        <v>0.8975536249</v>
      </c>
      <c r="AX2248" s="154">
        <f t="shared" si="80"/>
        <v>0.9293563412</v>
      </c>
      <c r="AY2248" s="154">
        <f t="shared" si="80"/>
        <v>0.9611590576</v>
      </c>
      <c r="AZ2248" s="154">
        <f t="shared" si="80"/>
        <v>0.9929617739</v>
      </c>
      <c r="BA2248" s="243">
        <f>Inputs!$I$13</f>
        <v>1.02476449</v>
      </c>
    </row>
    <row r="2249" ht="15.75" customHeight="1">
      <c r="A2249" s="325" t="s">
        <v>34</v>
      </c>
      <c r="B2249" s="150" t="s">
        <v>351</v>
      </c>
      <c r="C2249" s="327">
        <f>C2248*'Assumptions (Petroleum)'!B22/10^3</f>
        <v>0.01854691191</v>
      </c>
      <c r="D2249" s="327">
        <f>D2248*'Assumptions (Petroleum)'!C22/10^3</f>
        <v>0.02589603757</v>
      </c>
      <c r="E2249" s="327">
        <f>E2248*'Assumptions (Petroleum)'!D22/10^3</f>
        <v>0.005754695178</v>
      </c>
      <c r="F2249" s="327">
        <f>F2248*'Assumptions (Petroleum)'!E22/10^3</f>
        <v>0.007819490449</v>
      </c>
      <c r="G2249" s="327">
        <f>G2248*'Assumptions (Petroleum)'!F22/10^3</f>
        <v>0.008394988598</v>
      </c>
      <c r="H2249" s="327">
        <f>H2248*'Assumptions (Petroleum)'!G22/10^3</f>
        <v>0.01314027333</v>
      </c>
      <c r="I2249" s="327">
        <f>I2248*'Assumptions (Petroleum)'!H22/10^3</f>
        <v>0.02252306425</v>
      </c>
      <c r="J2249" s="327">
        <f>J2248*'Assumptions (Petroleum)'!I22/10^3</f>
        <v>0.0203621351</v>
      </c>
      <c r="K2249" s="327">
        <f>K2248*'Assumptions (Petroleum)'!J22/10^3</f>
        <v>0.02994630665</v>
      </c>
      <c r="L2249" s="327">
        <f>L2248*'Assumptions (Petroleum)'!K22/10^3</f>
        <v>0.0181196178</v>
      </c>
      <c r="M2249" s="327">
        <f>M2248*'Assumptions (Petroleum)'!L22/10^3</f>
        <v>0.02576118342</v>
      </c>
      <c r="N2249" s="327">
        <f>N2248*'Assumptions (Petroleum)'!M22/10^3</f>
        <v>0.02846126663</v>
      </c>
      <c r="O2249" s="327">
        <f>O2248*'Assumptions (Petroleum)'!N22/10^3</f>
        <v>0.02857105168</v>
      </c>
      <c r="P2249" s="327">
        <f>P2248*'Assumptions (Petroleum)'!O22/10^3</f>
        <v>0.03224332718</v>
      </c>
      <c r="Q2249" s="327">
        <f>Q2248*'Assumptions (Petroleum)'!P22/10^3</f>
        <v>0.03613487227</v>
      </c>
      <c r="R2249" s="327">
        <f>R2248*'Assumptions (Petroleum)'!Q22/10^3</f>
        <v>0.02011402856</v>
      </c>
      <c r="S2249" s="327">
        <f>S2248*'Assumptions (Petroleum)'!R22/10^3</f>
        <v>0.01586040082</v>
      </c>
      <c r="T2249" s="327">
        <f>T2248*'Assumptions (Petroleum)'!S22/10^3</f>
        <v>0.01887205214</v>
      </c>
      <c r="U2249" s="327">
        <f>U2248*'Assumptions (Petroleum)'!T22/10^3</f>
        <v>0.01666309315</v>
      </c>
      <c r="V2249" s="327">
        <f>V2248*'Assumptions (Petroleum)'!U22/10^3</f>
        <v>0.0172937157</v>
      </c>
      <c r="W2249" s="327">
        <f>W2248*'Assumptions (Petroleum)'!V22/10^3</f>
        <v>0.01726508174</v>
      </c>
      <c r="X2249" s="327">
        <f>X2248*'Assumptions (Petroleum)'!W22/10^3</f>
        <v>0.02463520266</v>
      </c>
      <c r="Y2249" s="327">
        <f>Y2248*'Assumptions (Petroleum)'!X22/10^3</f>
        <v>0.03141789254</v>
      </c>
      <c r="Z2249" s="327">
        <f>Z2248*'Assumptions (Petroleum)'!Y22/10^3</f>
        <v>0.03862753147</v>
      </c>
      <c r="AA2249" s="327">
        <f>AA2248*'Assumptions (Petroleum)'!Z22/10^3</f>
        <v>0.04652127577</v>
      </c>
      <c r="AB2249" s="327">
        <f>AB2248*'Assumptions (Petroleum)'!AA22/10^3</f>
        <v>0.05602654317</v>
      </c>
      <c r="AC2249" s="327">
        <f>AC2248*'Assumptions (Petroleum)'!AB22/10^3</f>
        <v>0.06632216267</v>
      </c>
      <c r="AD2249" s="327">
        <f>AD2248*'Assumptions (Petroleum)'!AC22/10^3</f>
        <v>0.07813296474</v>
      </c>
      <c r="AE2249" s="327">
        <f>AE2248*'Assumptions (Petroleum)'!AD22/10^3</f>
        <v>0.08862893844</v>
      </c>
      <c r="AF2249" s="327">
        <f>AF2248*'Assumptions (Petroleum)'!AE22/10^3</f>
        <v>0.1016302237</v>
      </c>
      <c r="AG2249" s="327">
        <f>AG2248*'Assumptions (Petroleum)'!AF22/10^3</f>
        <v>0.1134689495</v>
      </c>
      <c r="AH2249" s="327">
        <f>AH2248*'Assumptions (Petroleum)'!AG22/10^3</f>
        <v>0.1255484158</v>
      </c>
      <c r="AI2249" s="327">
        <f>AI2248*'Assumptions (Petroleum)'!AH22/10^3</f>
        <v>0.139311788</v>
      </c>
      <c r="AJ2249" s="327">
        <f>AJ2248*'Assumptions (Petroleum)'!AI22/10^3</f>
        <v>0.1542786011</v>
      </c>
      <c r="AK2249" s="327">
        <f>AK2248*'Assumptions (Petroleum)'!AJ22/10^3</f>
        <v>0.1678445092</v>
      </c>
      <c r="AL2249" s="327">
        <f>AL2248*'Assumptions (Petroleum)'!AK22/10^3</f>
        <v>0.1835217732</v>
      </c>
      <c r="AM2249" s="327">
        <f>AM2248*'Assumptions (Petroleum)'!AL22/10^3</f>
        <v>0.2011841335</v>
      </c>
      <c r="AN2249" s="327">
        <f>AN2248*'Assumptions (Petroleum)'!AM22/10^3</f>
        <v>0.2157100125</v>
      </c>
      <c r="AO2249" s="327">
        <f>AO2248*'Assumptions (Petroleum)'!AN22/10^3</f>
        <v>0.2324625573</v>
      </c>
      <c r="AP2249" s="327">
        <f>AP2248*'Assumptions (Petroleum)'!AO22/10^3</f>
        <v>0.250649341</v>
      </c>
      <c r="AQ2249" s="327">
        <f>AQ2248*'Assumptions (Petroleum)'!AP22/10^3</f>
        <v>0.2696429022</v>
      </c>
      <c r="AR2249" s="327">
        <f>AR2248*'Assumptions (Petroleum)'!AQ22/10^3</f>
        <v>0.2882505362</v>
      </c>
      <c r="AS2249" s="327">
        <f>AS2248*'Assumptions (Petroleum)'!AR22/10^3</f>
        <v>0.3095147845</v>
      </c>
      <c r="AT2249" s="327">
        <f>AT2248*'Assumptions (Petroleum)'!AS22/10^3</f>
        <v>0.3291316573</v>
      </c>
      <c r="AU2249" s="327">
        <f>AU2248*'Assumptions (Petroleum)'!AT22/10^3</f>
        <v>0.3485641839</v>
      </c>
      <c r="AV2249" s="327">
        <f>AV2248*'Assumptions (Petroleum)'!AU22/10^3</f>
        <v>0.3699984944</v>
      </c>
      <c r="AW2249" s="327">
        <f>AW2248*'Assumptions (Petroleum)'!AV22/10^3</f>
        <v>0.391236988</v>
      </c>
      <c r="AX2249" s="327">
        <f>AX2248*'Assumptions (Petroleum)'!AW22/10^3</f>
        <v>0.413520181</v>
      </c>
      <c r="AY2249" s="327">
        <f>AY2248*'Assumptions (Petroleum)'!AX22/10^3</f>
        <v>0.4372876259</v>
      </c>
      <c r="AZ2249" s="327">
        <f>AZ2248*'Assumptions (Petroleum)'!AY22/10^3</f>
        <v>0.459420345</v>
      </c>
      <c r="BA2249" s="327">
        <f>BA2248*'Assumptions (Petroleum)'!AZ22/10^3</f>
        <v>0.4827798707</v>
      </c>
    </row>
    <row r="2250" ht="15.75" customHeight="1">
      <c r="A2250" s="326" t="s">
        <v>31</v>
      </c>
      <c r="B2250" s="159" t="s">
        <v>351</v>
      </c>
      <c r="C2250" s="219">
        <f>'Assumptions (Petroleum)'!B17*Model!C2247/10^9+'Assumptions (Petroleum)'!B18*Model!C2248/10^3</f>
        <v>0.002299217336</v>
      </c>
      <c r="D2250" s="219">
        <f>'Assumptions (Petroleum)'!C17*Model!D2247/10^9+'Assumptions (Petroleum)'!C18*Model!D2248/10^3</f>
        <v>0.002595637024</v>
      </c>
      <c r="E2250" s="219">
        <f>'Assumptions (Petroleum)'!D17*Model!E2247/10^9+'Assumptions (Petroleum)'!D18*Model!E2248/10^3</f>
        <v>0.001912020247</v>
      </c>
      <c r="F2250" s="219">
        <f>'Assumptions (Petroleum)'!E17*Model!F2247/10^9+'Assumptions (Petroleum)'!E18*Model!F2248/10^3</f>
        <v>0.001970836368</v>
      </c>
      <c r="G2250" s="219">
        <f>'Assumptions (Petroleum)'!F17*Model!G2247/10^9+'Assumptions (Petroleum)'!F18*Model!G2248/10^3</f>
        <v>0.001936038879</v>
      </c>
      <c r="H2250" s="219">
        <f>'Assumptions (Petroleum)'!G17*Model!H2247/10^9+'Assumptions (Petroleum)'!G18*Model!H2248/10^3</f>
        <v>0.001994685239</v>
      </c>
      <c r="I2250" s="219">
        <f>'Assumptions (Petroleum)'!H17*Model!I2247/10^9+'Assumptions (Petroleum)'!H18*Model!I2248/10^3</f>
        <v>0.002038870666</v>
      </c>
      <c r="J2250" s="219">
        <f>'Assumptions (Petroleum)'!I17*Model!J2247/10^9+'Assumptions (Petroleum)'!I18*Model!J2248/10^3</f>
        <v>0.002018804973</v>
      </c>
      <c r="K2250" s="219">
        <f>'Assumptions (Petroleum)'!J17*Model!K2247/10^9+'Assumptions (Petroleum)'!J18*Model!K2248/10^3</f>
        <v>0.002087316868</v>
      </c>
      <c r="L2250" s="219">
        <f>'Assumptions (Petroleum)'!K17*Model!L2247/10^9+'Assumptions (Petroleum)'!K18*Model!L2248/10^3</f>
        <v>0.002152982805</v>
      </c>
      <c r="M2250" s="219">
        <f>'Assumptions (Petroleum)'!L17*Model!M2247/10^9+'Assumptions (Petroleum)'!L18*Model!M2248/10^3</f>
        <v>0.002166618586</v>
      </c>
      <c r="N2250" s="219">
        <f>'Assumptions (Petroleum)'!M17*Model!N2247/10^9+'Assumptions (Petroleum)'!M18*Model!N2248/10^3</f>
        <v>0.001944256243</v>
      </c>
      <c r="O2250" s="219">
        <f>'Assumptions (Petroleum)'!N17*Model!O2247/10^9+'Assumptions (Petroleum)'!N18*Model!O2248/10^3</f>
        <v>0.001971894135</v>
      </c>
      <c r="P2250" s="219">
        <f>'Assumptions (Petroleum)'!O17*Model!P2247/10^9+'Assumptions (Petroleum)'!O18*Model!P2248/10^3</f>
        <v>0.002311882239</v>
      </c>
      <c r="Q2250" s="219">
        <f>'Assumptions (Petroleum)'!P17*Model!Q2247/10^9+'Assumptions (Petroleum)'!P18*Model!Q2248/10^3</f>
        <v>0.002416330177</v>
      </c>
      <c r="R2250" s="219">
        <f>'Assumptions (Petroleum)'!Q17*Model!R2247/10^9+'Assumptions (Petroleum)'!Q18*Model!R2248/10^3</f>
        <v>0.002433155137</v>
      </c>
      <c r="S2250" s="219">
        <f>'Assumptions (Petroleum)'!R17*Model!S2247/10^9+'Assumptions (Petroleum)'!R18*Model!S2248/10^3</f>
        <v>0.002453514181</v>
      </c>
      <c r="T2250" s="219">
        <f>'Assumptions (Petroleum)'!S17*Model!T2247/10^9+'Assumptions (Petroleum)'!S18*Model!T2248/10^3</f>
        <v>0.002323248801</v>
      </c>
      <c r="U2250" s="219">
        <f>'Assumptions (Petroleum)'!T17*Model!U2247/10^9+'Assumptions (Petroleum)'!T18*Model!U2248/10^3</f>
        <v>0.002249747164</v>
      </c>
      <c r="V2250" s="219">
        <f>'Assumptions (Petroleum)'!U17*Model!V2247/10^9+'Assumptions (Petroleum)'!U18*Model!V2248/10^3</f>
        <v>0.002292254421</v>
      </c>
      <c r="W2250" s="219">
        <f>'Assumptions (Petroleum)'!V17*Model!W2247/10^9+'Assumptions (Petroleum)'!V18*Model!W2248/10^3</f>
        <v>0.00233556482</v>
      </c>
      <c r="X2250" s="219">
        <f>'Assumptions (Petroleum)'!W17*Model!X2247/10^9+'Assumptions (Petroleum)'!W18*Model!X2248/10^3</f>
        <v>0.002475134149</v>
      </c>
      <c r="Y2250" s="219">
        <f>'Assumptions (Petroleum)'!X17*Model!Y2247/10^9+'Assumptions (Petroleum)'!X18*Model!Y2248/10^3</f>
        <v>0.002619143813</v>
      </c>
      <c r="Z2250" s="219">
        <f>'Assumptions (Petroleum)'!Y17*Model!Z2247/10^9+'Assumptions (Petroleum)'!Y18*Model!Z2248/10^3</f>
        <v>0.002767711778</v>
      </c>
      <c r="AA2250" s="219">
        <f>'Assumptions (Petroleum)'!Z17*Model!AA2247/10^9+'Assumptions (Petroleum)'!Z18*Model!AA2248/10^3</f>
        <v>0.002920958886</v>
      </c>
      <c r="AB2250" s="219">
        <f>'Assumptions (Petroleum)'!AA17*Model!AB2247/10^9+'Assumptions (Petroleum)'!AA18*Model!AB2248/10^3</f>
        <v>0.003079008916</v>
      </c>
      <c r="AC2250" s="219">
        <f>'Assumptions (Petroleum)'!AB17*Model!AC2247/10^9+'Assumptions (Petroleum)'!AB18*Model!AC2248/10^3</f>
        <v>0.003241988657</v>
      </c>
      <c r="AD2250" s="219">
        <f>'Assumptions (Petroleum)'!AC17*Model!AD2247/10^9+'Assumptions (Petroleum)'!AC18*Model!AD2248/10^3</f>
        <v>0.003410027972</v>
      </c>
      <c r="AE2250" s="219">
        <f>'Assumptions (Petroleum)'!AD17*Model!AE2247/10^9+'Assumptions (Petroleum)'!AD18*Model!AE2248/10^3</f>
        <v>0.003583259871</v>
      </c>
      <c r="AF2250" s="219">
        <f>'Assumptions (Petroleum)'!AE17*Model!AF2247/10^9+'Assumptions (Petroleum)'!AE18*Model!AF2248/10^3</f>
        <v>0.003761820586</v>
      </c>
      <c r="AG2250" s="219">
        <f>'Assumptions (Petroleum)'!AF17*Model!AG2247/10^9+'Assumptions (Petroleum)'!AF18*Model!AG2248/10^3</f>
        <v>0.003945849643</v>
      </c>
      <c r="AH2250" s="219">
        <f>'Assumptions (Petroleum)'!AG17*Model!AH2247/10^9+'Assumptions (Petroleum)'!AG18*Model!AH2248/10^3</f>
        <v>0.004135489936</v>
      </c>
      <c r="AI2250" s="219">
        <f>'Assumptions (Petroleum)'!AH17*Model!AI2247/10^9+'Assumptions (Petroleum)'!AH18*Model!AI2248/10^3</f>
        <v>0.004330887808</v>
      </c>
      <c r="AJ2250" s="219">
        <f>'Assumptions (Petroleum)'!AI17*Model!AJ2247/10^9+'Assumptions (Petroleum)'!AI18*Model!AJ2248/10^3</f>
        <v>0.004532193131</v>
      </c>
      <c r="AK2250" s="219">
        <f>'Assumptions (Petroleum)'!AJ17*Model!AK2247/10^9+'Assumptions (Petroleum)'!AJ18*Model!AK2248/10^3</f>
        <v>0.004739559382</v>
      </c>
      <c r="AL2250" s="219">
        <f>'Assumptions (Petroleum)'!AK17*Model!AL2247/10^9+'Assumptions (Petroleum)'!AK18*Model!AL2248/10^3</f>
        <v>0.004953143729</v>
      </c>
      <c r="AM2250" s="219">
        <f>'Assumptions (Petroleum)'!AL17*Model!AM2247/10^9+'Assumptions (Petroleum)'!AL18*Model!AM2248/10^3</f>
        <v>0.005173107118</v>
      </c>
      <c r="AN2250" s="219">
        <f>'Assumptions (Petroleum)'!AM17*Model!AN2247/10^9+'Assumptions (Petroleum)'!AM18*Model!AN2248/10^3</f>
        <v>0.005399614353</v>
      </c>
      <c r="AO2250" s="219">
        <f>'Assumptions (Petroleum)'!AN17*Model!AO2247/10^9+'Assumptions (Petroleum)'!AN18*Model!AO2248/10^3</f>
        <v>0.005632834193</v>
      </c>
      <c r="AP2250" s="219">
        <f>'Assumptions (Petroleum)'!AO17*Model!AP2247/10^9+'Assumptions (Petroleum)'!AO18*Model!AP2248/10^3</f>
        <v>0.005872939435</v>
      </c>
      <c r="AQ2250" s="219">
        <f>'Assumptions (Petroleum)'!AP17*Model!AQ2247/10^9+'Assumptions (Petroleum)'!AP18*Model!AQ2248/10^3</f>
        <v>0.006120107009</v>
      </c>
      <c r="AR2250" s="219">
        <f>'Assumptions (Petroleum)'!AQ17*Model!AR2247/10^9+'Assumptions (Petroleum)'!AQ18*Model!AR2248/10^3</f>
        <v>0.006374518076</v>
      </c>
      <c r="AS2250" s="219">
        <f>'Assumptions (Petroleum)'!AR17*Model!AS2247/10^9+'Assumptions (Petroleum)'!AR18*Model!AS2248/10^3</f>
        <v>0.006636358118</v>
      </c>
      <c r="AT2250" s="219">
        <f>'Assumptions (Petroleum)'!AS17*Model!AT2247/10^9+'Assumptions (Petroleum)'!AS18*Model!AT2248/10^3</f>
        <v>0.006905817042</v>
      </c>
      <c r="AU2250" s="219">
        <f>'Assumptions (Petroleum)'!AT17*Model!AU2247/10^9+'Assumptions (Petroleum)'!AT18*Model!AU2248/10^3</f>
        <v>0.007183089281</v>
      </c>
      <c r="AV2250" s="219">
        <f>'Assumptions (Petroleum)'!AU17*Model!AV2247/10^9+'Assumptions (Petroleum)'!AU18*Model!AV2248/10^3</f>
        <v>0.007468373891</v>
      </c>
      <c r="AW2250" s="219">
        <f>'Assumptions (Petroleum)'!AV17*Model!AW2247/10^9+'Assumptions (Petroleum)'!AV18*Model!AW2248/10^3</f>
        <v>0.007761874665</v>
      </c>
      <c r="AX2250" s="219">
        <f>'Assumptions (Petroleum)'!AW17*Model!AX2247/10^9+'Assumptions (Petroleum)'!AW18*Model!AX2248/10^3</f>
        <v>0.008063800234</v>
      </c>
      <c r="AY2250" s="219">
        <f>'Assumptions (Petroleum)'!AX17*Model!AY2247/10^9+'Assumptions (Petroleum)'!AX18*Model!AY2248/10^3</f>
        <v>0.008374364181</v>
      </c>
      <c r="AZ2250" s="219">
        <f>'Assumptions (Petroleum)'!AY17*Model!AZ2247/10^9+'Assumptions (Petroleum)'!AY18*Model!AZ2248/10^3</f>
        <v>0.008693785152</v>
      </c>
      <c r="BA2250" s="219">
        <f>'Assumptions (Petroleum)'!AZ17*Model!BA2247/10^9+'Assumptions (Petroleum)'!AZ18*Model!BA2248/10^3</f>
        <v>0.009022286972</v>
      </c>
    </row>
    <row r="2251" ht="15.75" customHeight="1">
      <c r="A2251" s="326" t="s">
        <v>36</v>
      </c>
      <c r="B2251" s="159" t="s">
        <v>351</v>
      </c>
      <c r="C2251" s="95">
        <f>C2248*'Assumptions (Petroleum)'!B32/10^3</f>
        <v>0.01863742528</v>
      </c>
      <c r="D2251" s="95">
        <f>D2248*'Assumptions (Petroleum)'!C32/10^3</f>
        <v>0.02608248521</v>
      </c>
      <c r="E2251" s="95">
        <f>E2248*'Assumptions (Petroleum)'!D32/10^3</f>
        <v>0.005612047366</v>
      </c>
      <c r="F2251" s="95">
        <f>F2248*'Assumptions (Petroleum)'!E32/10^3</f>
        <v>0.007485711165</v>
      </c>
      <c r="G2251" s="95">
        <f>G2248*'Assumptions (Petroleum)'!F32/10^3</f>
        <v>0.005691524288</v>
      </c>
      <c r="H2251" s="95">
        <f>H2248*'Assumptions (Petroleum)'!G32/10^3</f>
        <v>0.007682226523</v>
      </c>
      <c r="I2251" s="95">
        <f>I2248*'Assumptions (Petroleum)'!H32/10^3</f>
        <v>0.009905003509</v>
      </c>
      <c r="J2251" s="95">
        <f>J2248*'Assumptions (Petroleum)'!I32/10^3</f>
        <v>0.00821708392</v>
      </c>
      <c r="K2251" s="95">
        <f>K2248*'Assumptions (Petroleum)'!J32/10^3</f>
        <v>0.01059887177</v>
      </c>
      <c r="L2251" s="95">
        <f>L2248*'Assumptions (Petroleum)'!K32/10^3</f>
        <v>0.007600383131</v>
      </c>
      <c r="M2251" s="95">
        <f>M2248*'Assumptions (Petroleum)'!L32/10^3</f>
        <v>0.008516740757</v>
      </c>
      <c r="N2251" s="95">
        <f>N2248*'Assumptions (Petroleum)'!M32/10^3</f>
        <v>0.006422594246</v>
      </c>
      <c r="O2251" s="95">
        <f>O2248*'Assumptions (Petroleum)'!N32/10^3</f>
        <v>0.005371527266</v>
      </c>
      <c r="P2251" s="95">
        <f>P2248*'Assumptions (Petroleum)'!O32/10^3</f>
        <v>0.006826481726</v>
      </c>
      <c r="Q2251" s="95">
        <f>Q2248*'Assumptions (Petroleum)'!P32/10^3</f>
        <v>0.008720976603</v>
      </c>
      <c r="R2251" s="95">
        <f>R2248*'Assumptions (Petroleum)'!Q32/10^3</f>
        <v>0.006649742462</v>
      </c>
      <c r="S2251" s="95">
        <f>S2248*'Assumptions (Petroleum)'!R32/10^3</f>
        <v>0.00661702146</v>
      </c>
      <c r="T2251" s="95">
        <f>T2248*'Assumptions (Petroleum)'!S32/10^3</f>
        <v>0.00610259066</v>
      </c>
      <c r="U2251" s="95">
        <f>U2248*'Assumptions (Petroleum)'!T32/10^3</f>
        <v>0.0045378486</v>
      </c>
      <c r="V2251" s="95">
        <f>V2248*'Assumptions (Petroleum)'!U32/10^3</f>
        <v>0.00460075647</v>
      </c>
      <c r="W2251" s="95">
        <f>W2248*'Assumptions (Petroleum)'!V32/10^3</f>
        <v>0.00479890071</v>
      </c>
      <c r="X2251" s="95">
        <f>X2248*'Assumptions (Petroleum)'!W32/10^3</f>
        <v>0.007010866455</v>
      </c>
      <c r="Y2251" s="95">
        <f>Y2248*'Assumptions (Petroleum)'!X32/10^3</f>
        <v>0.009271251906</v>
      </c>
      <c r="Z2251" s="95">
        <f>Z2248*'Assumptions (Petroleum)'!Y32/10^3</f>
        <v>0.01165393994</v>
      </c>
      <c r="AA2251" s="95">
        <f>AA2248*'Assumptions (Petroleum)'!Z32/10^3</f>
        <v>0.01414932034</v>
      </c>
      <c r="AB2251" s="95">
        <f>AB2248*'Assumptions (Petroleum)'!AA32/10^3</f>
        <v>0.01688650942</v>
      </c>
      <c r="AC2251" s="95">
        <f>AC2248*'Assumptions (Petroleum)'!AB32/10^3</f>
        <v>0.01953494419</v>
      </c>
      <c r="AD2251" s="95">
        <f>AD2248*'Assumptions (Petroleum)'!AC32/10^3</f>
        <v>0.02234128665</v>
      </c>
      <c r="AE2251" s="95">
        <f>AE2248*'Assumptions (Petroleum)'!AD32/10^3</f>
        <v>0.02519869862</v>
      </c>
      <c r="AF2251" s="95">
        <f>AF2248*'Assumptions (Petroleum)'!AE32/10^3</f>
        <v>0.02817321386</v>
      </c>
      <c r="AG2251" s="95">
        <f>AG2248*'Assumptions (Petroleum)'!AF32/10^3</f>
        <v>0.0312502603</v>
      </c>
      <c r="AH2251" s="95">
        <f>AH2248*'Assumptions (Petroleum)'!AG32/10^3</f>
        <v>0.03448172814</v>
      </c>
      <c r="AI2251" s="95">
        <f>AI2248*'Assumptions (Petroleum)'!AH32/10^3</f>
        <v>0.03767252922</v>
      </c>
      <c r="AJ2251" s="95">
        <f>AJ2248*'Assumptions (Petroleum)'!AI32/10^3</f>
        <v>0.04093325869</v>
      </c>
      <c r="AK2251" s="95">
        <f>AK2248*'Assumptions (Petroleum)'!AJ32/10^3</f>
        <v>0.04428798187</v>
      </c>
      <c r="AL2251" s="95">
        <f>AL2248*'Assumptions (Petroleum)'!AK32/10^3</f>
        <v>0.04780669778</v>
      </c>
      <c r="AM2251" s="95">
        <f>AM2248*'Assumptions (Petroleum)'!AL32/10^3</f>
        <v>0.05163091651</v>
      </c>
      <c r="AN2251" s="95">
        <f>AN2248*'Assumptions (Petroleum)'!AM32/10^3</f>
        <v>0.0555362664</v>
      </c>
      <c r="AO2251" s="95">
        <f>AO2248*'Assumptions (Petroleum)'!AN32/10^3</f>
        <v>0.05973722238</v>
      </c>
      <c r="AP2251" s="95">
        <f>AP2248*'Assumptions (Petroleum)'!AO32/10^3</f>
        <v>0.06409204709</v>
      </c>
      <c r="AQ2251" s="95">
        <f>AQ2248*'Assumptions (Petroleum)'!AP32/10^3</f>
        <v>0.06848146883</v>
      </c>
      <c r="AR2251" s="95">
        <f>AR2248*'Assumptions (Petroleum)'!AQ32/10^3</f>
        <v>0.0729625274</v>
      </c>
      <c r="AS2251" s="95">
        <f>AS2248*'Assumptions (Petroleum)'!AR32/10^3</f>
        <v>0.07755419569</v>
      </c>
      <c r="AT2251" s="95">
        <f>AT2248*'Assumptions (Petroleum)'!AS32/10^3</f>
        <v>0.0823561236</v>
      </c>
      <c r="AU2251" s="95">
        <f>AU2248*'Assumptions (Petroleum)'!AT32/10^3</f>
        <v>0.0873962194</v>
      </c>
      <c r="AV2251" s="95">
        <f>AV2248*'Assumptions (Petroleum)'!AU32/10^3</f>
        <v>0.09261901049</v>
      </c>
      <c r="AW2251" s="95">
        <f>AW2248*'Assumptions (Petroleum)'!AV32/10^3</f>
        <v>0.09781483756</v>
      </c>
      <c r="AX2251" s="95">
        <f>AX2248*'Assumptions (Petroleum)'!AW32/10^3</f>
        <v>0.1035067093</v>
      </c>
      <c r="AY2251" s="95">
        <f>AY2248*'Assumptions (Petroleum)'!AX32/10^3</f>
        <v>0.1109074805</v>
      </c>
      <c r="AZ2251" s="95">
        <f>AZ2248*'Assumptions (Petroleum)'!AY32/10^3</f>
        <v>0.1176292306</v>
      </c>
      <c r="BA2251" s="95">
        <f>BA2248*'Assumptions (Petroleum)'!AZ32/10^3</f>
        <v>0.123872927</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v>
      </c>
      <c r="D2253" s="319">
        <v>0.0</v>
      </c>
      <c r="E2253" s="319">
        <v>0.0</v>
      </c>
      <c r="F2253" s="319">
        <v>0.0</v>
      </c>
      <c r="G2253" s="319">
        <v>0.0</v>
      </c>
      <c r="H2253" s="319">
        <v>0.0</v>
      </c>
      <c r="I2253" s="319">
        <v>0.0</v>
      </c>
      <c r="J2253" s="319">
        <v>0.0</v>
      </c>
      <c r="K2253" s="319">
        <v>0.0</v>
      </c>
      <c r="L2253" s="319">
        <v>2.0</v>
      </c>
      <c r="M2253" s="319">
        <v>0.0</v>
      </c>
      <c r="N2253" s="319">
        <v>0.0</v>
      </c>
      <c r="O2253" s="319">
        <v>0.0</v>
      </c>
      <c r="P2253" s="319">
        <v>27.0</v>
      </c>
      <c r="Q2253" s="319">
        <v>0.0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v>
      </c>
      <c r="D2255" s="177">
        <f t="shared" si="82"/>
        <v>0</v>
      </c>
      <c r="E2255" s="177">
        <f t="shared" si="82"/>
        <v>0</v>
      </c>
      <c r="F2255" s="177">
        <f t="shared" si="82"/>
        <v>0</v>
      </c>
      <c r="G2255" s="177">
        <f t="shared" si="82"/>
        <v>0</v>
      </c>
      <c r="H2255" s="177">
        <f t="shared" si="82"/>
        <v>0</v>
      </c>
      <c r="I2255" s="177">
        <f t="shared" si="82"/>
        <v>0.0004968763176</v>
      </c>
      <c r="J2255" s="177">
        <f t="shared" si="82"/>
        <v>0.000506761293</v>
      </c>
      <c r="K2255" s="177">
        <f t="shared" si="82"/>
        <v>0.0005168429225</v>
      </c>
      <c r="L2255" s="177">
        <f t="shared" si="82"/>
        <v>0</v>
      </c>
      <c r="M2255" s="177">
        <f t="shared" si="82"/>
        <v>0.007257760251</v>
      </c>
      <c r="N2255" s="177">
        <f t="shared" si="82"/>
        <v>0.007402147857</v>
      </c>
      <c r="O2255" s="177">
        <f t="shared" si="82"/>
        <v>0.007549407943</v>
      </c>
      <c r="P2255" s="177">
        <f t="shared" si="82"/>
        <v>0</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v>
      </c>
      <c r="H2263" s="177">
        <f>IF($J$2253&gt;0,'Assumptions (Petroleum)'!$V$13*Model!$J$2253*'Assumptions (Petroleum)'!G$2/10^9,0)</f>
        <v>0</v>
      </c>
      <c r="I2263" s="177">
        <f>IF($J$2253&gt;0,'Assumptions (Petroleum)'!$V$13*Model!$J$2253*'Assumptions (Petroleum)'!H$2/10^9,0)</f>
        <v>0</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0.0004968763176</v>
      </c>
      <c r="J2265" s="177">
        <f>IF($L$2253&gt;0,'Assumptions (Petroleum)'!$V$13*Model!$L$2253*'Assumptions (Petroleum)'!I$2/10^9,0)</f>
        <v>0.000506761293</v>
      </c>
      <c r="K2265" s="177">
        <f>IF($L$2253&gt;0,'Assumptions (Petroleum)'!$V$13*Model!$L$2253*'Assumptions (Petroleum)'!J$2/10^9,0)</f>
        <v>0.0005168429225</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0.007257760251</v>
      </c>
      <c r="N2269" s="177">
        <f>IF($P$2253&gt;0,'Assumptions (Petroleum)'!$V$13*Model!$P$2253*'Assumptions (Petroleum)'!M$2/10^9,0)</f>
        <v>0.007402147857</v>
      </c>
      <c r="O2269" s="177">
        <f>IF($P$2253&gt;0,'Assumptions (Petroleum)'!$V$13*Model!$P$2253*'Assumptions (Petroleum)'!N$2/10^9,0)</f>
        <v>0.007549407943</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v>
      </c>
      <c r="O2270" s="177">
        <f>IF($Q$2253&gt;0,'Assumptions (Petroleum)'!$V$13*Model!$Q$2253*'Assumptions (Petroleum)'!N$2/10^9,0)</f>
        <v>0</v>
      </c>
      <c r="P2270" s="177">
        <f>IF($Q$2253&gt;0,'Assumptions (Petroleum)'!$V$13*Model!$Q$2253*'Assumptions (Petroleum)'!O$2/10^9,0)</f>
        <v>0</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v>
      </c>
      <c r="D2307" s="279">
        <f>'Assumptions (Petroleum)'!$V$4*Model!D2255</f>
        <v>0</v>
      </c>
      <c r="E2307" s="279">
        <f>'Assumptions (Petroleum)'!$V$4*Model!E2255</f>
        <v>0</v>
      </c>
      <c r="F2307" s="279">
        <f>'Assumptions (Petroleum)'!$V$4*Model!F2255</f>
        <v>0</v>
      </c>
      <c r="G2307" s="279">
        <f>'Assumptions (Petroleum)'!$V$4*Model!G2255</f>
        <v>0</v>
      </c>
      <c r="H2307" s="279">
        <f>'Assumptions (Petroleum)'!$V$4*Model!H2255</f>
        <v>0</v>
      </c>
      <c r="I2307" s="279">
        <f>'Assumptions (Petroleum)'!$V$4*Model!I2255</f>
        <v>0.0002981257906</v>
      </c>
      <c r="J2307" s="279">
        <f>'Assumptions (Petroleum)'!$V$4*Model!J2255</f>
        <v>0.0003040567758</v>
      </c>
      <c r="K2307" s="279">
        <f>'Assumptions (Petroleum)'!$V$4*Model!K2255</f>
        <v>0.0003101057535</v>
      </c>
      <c r="L2307" s="279">
        <f>'Assumptions (Petroleum)'!$V$4*Model!L2255</f>
        <v>0</v>
      </c>
      <c r="M2307" s="279">
        <f>'Assumptions (Petroleum)'!$V$4*Model!M2255</f>
        <v>0.004354656151</v>
      </c>
      <c r="N2307" s="279">
        <f>'Assumptions (Petroleum)'!$V$4*Model!N2255</f>
        <v>0.004441288714</v>
      </c>
      <c r="O2307" s="279">
        <f>'Assumptions (Petroleum)'!$V$4*Model!O2255</f>
        <v>0.004529644766</v>
      </c>
      <c r="P2307" s="279">
        <f>'Assumptions (Petroleum)'!$V$4*Model!P2255</f>
        <v>0</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v>
      </c>
      <c r="D2308" s="279">
        <f>'Assumptions (Petroleum)'!$V$5*Model!D2255</f>
        <v>0</v>
      </c>
      <c r="E2308" s="279">
        <f>'Assumptions (Petroleum)'!$V$5*Model!E2255</f>
        <v>0</v>
      </c>
      <c r="F2308" s="279">
        <f>'Assumptions (Petroleum)'!$V$5*Model!F2255</f>
        <v>0</v>
      </c>
      <c r="G2308" s="279">
        <f>'Assumptions (Petroleum)'!$V$5*Model!G2255</f>
        <v>0</v>
      </c>
      <c r="H2308" s="279">
        <f>'Assumptions (Petroleum)'!$V$5*Model!H2255</f>
        <v>0</v>
      </c>
      <c r="I2308" s="279">
        <f>'Assumptions (Petroleum)'!$V$5*Model!I2255</f>
        <v>0.000198750527</v>
      </c>
      <c r="J2308" s="279">
        <f>'Assumptions (Petroleum)'!$V$5*Model!J2255</f>
        <v>0.0002027045172</v>
      </c>
      <c r="K2308" s="279">
        <f>'Assumptions (Petroleum)'!$V$5*Model!K2255</f>
        <v>0.000206737169</v>
      </c>
      <c r="L2308" s="279">
        <f>'Assumptions (Petroleum)'!$V$5*Model!L2255</f>
        <v>0</v>
      </c>
      <c r="M2308" s="279">
        <f>'Assumptions (Petroleum)'!$V$5*Model!M2255</f>
        <v>0.002903104101</v>
      </c>
      <c r="N2308" s="279">
        <f>'Assumptions (Petroleum)'!$V$5*Model!N2255</f>
        <v>0.002960859143</v>
      </c>
      <c r="O2308" s="279">
        <f>'Assumptions (Petroleum)'!$V$5*Model!O2255</f>
        <v>0.003019763177</v>
      </c>
      <c r="P2308" s="279">
        <f>'Assumptions (Petroleum)'!$V$5*Model!P2255</f>
        <v>0</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v>
      </c>
      <c r="D2309" s="177">
        <f t="array" ref="D2309">SUM(IF(ISERROR(D2310:D2360),"",D2310:D2360))</f>
        <v>0</v>
      </c>
      <c r="E2309" s="177">
        <f t="array" ref="E2309">SUM(IF(ISERROR(E2310:E2360),"",E2310:E2360))</f>
        <v>0</v>
      </c>
      <c r="F2309" s="177">
        <f t="array" ref="F2309">SUM(IF(ISERROR(F2310:F2360),"",F2310:F2360))</f>
        <v>0</v>
      </c>
      <c r="G2309" s="177">
        <f t="array" ref="G2309">SUM(IF(ISERROR(G2310:G2360),"",G2310:G2360))</f>
        <v>0</v>
      </c>
      <c r="H2309" s="177">
        <f t="array" ref="H2309">SUM(IF(ISERROR(H2310:H2360),"",H2310:H2360))</f>
        <v>0</v>
      </c>
      <c r="I2309" s="177">
        <f t="array" ref="I2309">SUM(IF(ISERROR(I2310:I2360),"",I2310:I2360))</f>
        <v>0</v>
      </c>
      <c r="J2309" s="177">
        <f t="array" ref="J2309">SUM(IF(ISERROR(J2310:J2360),"",J2310:J2360))</f>
        <v>0</v>
      </c>
      <c r="K2309" s="177">
        <f t="array" ref="K2309">SUM(IF(ISERROR(K2310:K2360),"",K2310:K2360))</f>
        <v>0</v>
      </c>
      <c r="L2309" s="177">
        <f t="array" ref="L2309">SUM(IF(ISERROR(L2310:L2360),"",L2310:L2360))</f>
        <v>-0.00004307928937</v>
      </c>
      <c r="M2309" s="177">
        <f t="array" ref="M2309">SUM(IF(ISERROR(M2310:M2360),"",M2310:M2360))</f>
        <v>-0.00004512555562</v>
      </c>
      <c r="N2309" s="177">
        <f t="array" ref="N2309">SUM(IF(ISERROR(N2310:N2360),"",N2310:N2360))</f>
        <v>-0.00004726901951</v>
      </c>
      <c r="O2309" s="177">
        <f t="array" ref="O2309">SUM(IF(ISERROR(O2310:O2360),"",O2310:O2360))</f>
        <v>-0.00004951429794</v>
      </c>
      <c r="P2309" s="177">
        <f t="array" ref="P2309">SUM(IF(ISERROR(P2310:P2360),"",P2310:P2360))</f>
        <v>-0.0006811156862</v>
      </c>
      <c r="Q2309" s="177">
        <f t="array" ref="Q2309">SUM(IF(ISERROR(Q2310:Q2360),"",Q2310:Q2360))</f>
        <v>-0.0007134686812</v>
      </c>
      <c r="R2309" s="177">
        <f t="array" ref="R2309">SUM(IF(ISERROR(R2310:R2360),"",R2310:R2360))</f>
        <v>-0.0007473584436</v>
      </c>
      <c r="S2309" s="177">
        <f t="array" ref="S2309">SUM(IF(ISERROR(S2310:S2360),"",S2310:S2360))</f>
        <v>-0.0007828579697</v>
      </c>
      <c r="T2309" s="177">
        <f t="array" ref="T2309">SUM(IF(ISERROR(T2310:T2360),"",T2310:T2360))</f>
        <v>-0.0008200437232</v>
      </c>
      <c r="U2309" s="177">
        <f t="array" ref="U2309">SUM(IF(ISERROR(U2310:U2360),"",U2310:U2360))</f>
        <v>-0.0008589958001</v>
      </c>
      <c r="V2309" s="177">
        <f t="array" ref="V2309">SUM(IF(ISERROR(V2310:V2360),"",V2310:V2360))</f>
        <v>-0.0008997981006</v>
      </c>
      <c r="W2309" s="177">
        <f t="array" ref="W2309">SUM(IF(ISERROR(W2310:W2360),"",W2310:W2360))</f>
        <v>-0.0009425385104</v>
      </c>
      <c r="X2309" s="177">
        <f t="array" ref="X2309">SUM(IF(ISERROR(X2310:X2360),"",X2310:X2360))</f>
        <v>-0.0009873090896</v>
      </c>
      <c r="Y2309" s="177">
        <f t="array" ref="Y2309">SUM(IF(ISERROR(Y2310:Y2360),"",Y2310:Y2360))</f>
        <v>-0.001034206271</v>
      </c>
      <c r="Z2309" s="177">
        <f t="array" ref="Z2309">SUM(IF(ISERROR(Z2310:Z2360),"",Z2310:Z2360))</f>
        <v>-0.001083331069</v>
      </c>
      <c r="AA2309" s="177">
        <f t="array" ref="AA2309">SUM(IF(ISERROR(AA2310:AA2360),"",AA2310:AA2360))</f>
        <v>-0.00104837631</v>
      </c>
      <c r="AB2309" s="177">
        <f t="array" ref="AB2309">SUM(IF(ISERROR(AB2310:AB2360),"",AB2310:AB2360))</f>
        <v>-0.001098174185</v>
      </c>
      <c r="AC2309" s="177">
        <f t="array" ref="AC2309">SUM(IF(ISERROR(AC2310:AC2360),"",AC2310:AC2360))</f>
        <v>-0.001150337459</v>
      </c>
      <c r="AD2309" s="177">
        <f t="array" ref="AD2309">SUM(IF(ISERROR(AD2310:AD2360),"",AD2310:AD2360))</f>
        <v>-0.001204978488</v>
      </c>
      <c r="AE2309" s="177">
        <f t="array" ref="AE2309">SUM(IF(ISERROR(AE2310:AE2360),"",AE2310:AE2360))</f>
        <v>0</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v>
      </c>
      <c r="D2310" s="177">
        <f>IF($C$2253&gt;0,PPMT('Assumptions (Petroleum)'!$V$6,Model!X$1,'Assumptions (Petroleum)'!$V$9,'Assumptions (Petroleum)'!$V$4*Model!$C$2253*'Assumptions (Petroleum)'!$B$2/10^9),0)</f>
        <v>0</v>
      </c>
      <c r="E2310" s="177">
        <f>IF($C$2253&gt;0,PPMT('Assumptions (Petroleum)'!$V$6,Model!Y$1,'Assumptions (Petroleum)'!$V$9,'Assumptions (Petroleum)'!$V$4*Model!$C$2253*'Assumptions (Petroleum)'!$B$2/10^9),0)</f>
        <v>0</v>
      </c>
      <c r="F2310" s="177">
        <f>IF($C$2253&gt;0,PPMT('Assumptions (Petroleum)'!$V$6,Model!Z$1,'Assumptions (Petroleum)'!$V$9,'Assumptions (Petroleum)'!$V$4*Model!$C$2253*'Assumptions (Petroleum)'!$B$2/10^9),0)</f>
        <v>0</v>
      </c>
      <c r="G2310" s="177">
        <f>IF($C$2253&gt;0,PPMT('Assumptions (Petroleum)'!$V$6,Model!AA$1,'Assumptions (Petroleum)'!$V$9,'Assumptions (Petroleum)'!$V$4*Model!$C$2253*'Assumptions (Petroleum)'!$B$2/10^9),0)</f>
        <v>0</v>
      </c>
      <c r="H2310" s="177">
        <f>IF($C$2253&gt;0,PPMT('Assumptions (Petroleum)'!$V$6,Model!AB$1,'Assumptions (Petroleum)'!$V$9,'Assumptions (Petroleum)'!$V$4*Model!$C$2253*'Assumptions (Petroleum)'!$B$2/10^9),0)</f>
        <v>0</v>
      </c>
      <c r="I2310" s="177">
        <f>IF($C$2253&gt;0,PPMT('Assumptions (Petroleum)'!$V$6,Model!AC$1,'Assumptions (Petroleum)'!$V$9,'Assumptions (Petroleum)'!$V$4*Model!$C$2253*'Assumptions (Petroleum)'!$B$2/10^9),0)</f>
        <v>0</v>
      </c>
      <c r="J2310" s="177">
        <f>IF($C$2253&gt;0,PPMT('Assumptions (Petroleum)'!$V$6,Model!AD$1,'Assumptions (Petroleum)'!$V$9,'Assumptions (Petroleum)'!$V$4*Model!$C$2253*'Assumptions (Petroleum)'!$B$2/10^9),0)</f>
        <v>0</v>
      </c>
      <c r="K2310" s="177">
        <f>IF($C$2253&gt;0,PPMT('Assumptions (Petroleum)'!$V$6,Model!AE$1,'Assumptions (Petroleum)'!$V$9,'Assumptions (Petroleum)'!$V$4*Model!$C$2253*'Assumptions (Petroleum)'!$B$2/10^9),0)</f>
        <v>0</v>
      </c>
      <c r="L2310" s="177">
        <f>IF($C$2253&gt;0,PPMT('Assumptions (Petroleum)'!$V$6,Model!AF$1,'Assumptions (Petroleum)'!$V$9,'Assumptions (Petroleum)'!$V$4*Model!$C$2253*'Assumptions (Petroleum)'!$B$2/10^9),0)</f>
        <v>0</v>
      </c>
      <c r="M2310" s="177">
        <f>IF($C$2253&gt;0,PPMT('Assumptions (Petroleum)'!$V$6,Model!AG$1,'Assumptions (Petroleum)'!$V$9,'Assumptions (Petroleum)'!$V$4*Model!$C$2253*'Assumptions (Petroleum)'!$B$2/10^9),0)</f>
        <v>0</v>
      </c>
      <c r="N2310" s="177">
        <f>IF($C$2253&gt;0,PPMT('Assumptions (Petroleum)'!$V$6,Model!AH$1,'Assumptions (Petroleum)'!$V$9,'Assumptions (Petroleum)'!$V$4*Model!$C$2253*'Assumptions (Petroleum)'!$B$2/10^9),0)</f>
        <v>0</v>
      </c>
      <c r="O2310" s="177">
        <f>IF($C$2253&gt;0,PPMT('Assumptions (Petroleum)'!$V$6,Model!AI$1,'Assumptions (Petroleum)'!$V$9,'Assumptions (Petroleum)'!$V$4*Model!$C$2253*'Assumptions (Petroleum)'!$B$2/10^9),0)</f>
        <v>0</v>
      </c>
      <c r="P2310" s="177">
        <f>IF($C$2253&gt;0,PPMT('Assumptions (Petroleum)'!$V$6,Model!AJ$1,'Assumptions (Petroleum)'!$V$9,'Assumptions (Petroleum)'!$V$4*Model!$C$2253*'Assumptions (Petroleum)'!$B$2/10^9),0)</f>
        <v>0</v>
      </c>
      <c r="Q2310" s="177">
        <f>IF($C$2253&gt;0,PPMT('Assumptions (Petroleum)'!$V$6,Model!AK$1,'Assumptions (Petroleum)'!$V$9,'Assumptions (Petroleum)'!$V$4*Model!$C$2253*'Assumptions (Petroleum)'!$B$2/10^9),0)</f>
        <v>0</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v>
      </c>
      <c r="E2311" s="177">
        <f>IF($D$2253&gt;0,PPMT('Assumptions (Petroleum)'!$V$6,Model!X$1,'Assumptions (Petroleum)'!$V$9,'Assumptions (Petroleum)'!$V$4*Model!$D$2253*'Assumptions (Petroleum)'!$B$2/10^9),0)</f>
        <v>0</v>
      </c>
      <c r="F2311" s="177">
        <f>IF($D$2253&gt;0,PPMT('Assumptions (Petroleum)'!$V$6,Model!Y$1,'Assumptions (Petroleum)'!$V$9,'Assumptions (Petroleum)'!$V$4*Model!$D$2253*'Assumptions (Petroleum)'!$B$2/10^9),0)</f>
        <v>0</v>
      </c>
      <c r="G2311" s="177">
        <f>IF($D$2253&gt;0,PPMT('Assumptions (Petroleum)'!$V$6,Model!Z$1,'Assumptions (Petroleum)'!$V$9,'Assumptions (Petroleum)'!$V$4*Model!$D$2253*'Assumptions (Petroleum)'!$B$2/10^9),0)</f>
        <v>0</v>
      </c>
      <c r="H2311" s="177">
        <f>IF($D$2253&gt;0,PPMT('Assumptions (Petroleum)'!$V$6,Model!AA$1,'Assumptions (Petroleum)'!$V$9,'Assumptions (Petroleum)'!$V$4*Model!$D$2253*'Assumptions (Petroleum)'!$B$2/10^9),0)</f>
        <v>0</v>
      </c>
      <c r="I2311" s="177">
        <f>IF($D$2253&gt;0,PPMT('Assumptions (Petroleum)'!$V$6,Model!AB$1,'Assumptions (Petroleum)'!$V$9,'Assumptions (Petroleum)'!$V$4*Model!$D$2253*'Assumptions (Petroleum)'!$B$2/10^9),0)</f>
        <v>0</v>
      </c>
      <c r="J2311" s="177">
        <f>IF($D$2253&gt;0,PPMT('Assumptions (Petroleum)'!$V$6,Model!AC$1,'Assumptions (Petroleum)'!$V$9,'Assumptions (Petroleum)'!$V$4*Model!$D$2253*'Assumptions (Petroleum)'!$B$2/10^9),0)</f>
        <v>0</v>
      </c>
      <c r="K2311" s="177">
        <f>IF($D$2253&gt;0,PPMT('Assumptions (Petroleum)'!$V$6,Model!AD$1,'Assumptions (Petroleum)'!$V$9,'Assumptions (Petroleum)'!$V$4*Model!$D$2253*'Assumptions (Petroleum)'!$B$2/10^9),0)</f>
        <v>0</v>
      </c>
      <c r="L2311" s="177">
        <f>IF($D$2253&gt;0,PPMT('Assumptions (Petroleum)'!$V$6,Model!AE$1,'Assumptions (Petroleum)'!$V$9,'Assumptions (Petroleum)'!$V$4*Model!$D$2253*'Assumptions (Petroleum)'!$B$2/10^9),0)</f>
        <v>0</v>
      </c>
      <c r="M2311" s="177">
        <f>IF($D$2253&gt;0,PPMT('Assumptions (Petroleum)'!$V$6,Model!AF$1,'Assumptions (Petroleum)'!$V$9,'Assumptions (Petroleum)'!$V$4*Model!$D$2253*'Assumptions (Petroleum)'!$B$2/10^9),0)</f>
        <v>0</v>
      </c>
      <c r="N2311" s="177">
        <f>IF($D$2253&gt;0,PPMT('Assumptions (Petroleum)'!$V$6,Model!AG$1,'Assumptions (Petroleum)'!$V$9,'Assumptions (Petroleum)'!$V$4*Model!$D$2253*'Assumptions (Petroleum)'!$B$2/10^9),0)</f>
        <v>0</v>
      </c>
      <c r="O2311" s="177">
        <f>IF($D$2253&gt;0,PPMT('Assumptions (Petroleum)'!$V$6,Model!AH$1,'Assumptions (Petroleum)'!$V$9,'Assumptions (Petroleum)'!$V$4*Model!$D$2253*'Assumptions (Petroleum)'!$B$2/10^9),0)</f>
        <v>0</v>
      </c>
      <c r="P2311" s="177">
        <f>IF($D$2253&gt;0,PPMT('Assumptions (Petroleum)'!$V$6,Model!AI$1,'Assumptions (Petroleum)'!$V$9,'Assumptions (Petroleum)'!$V$4*Model!$D$2253*'Assumptions (Petroleum)'!$B$2/10^9),0)</f>
        <v>0</v>
      </c>
      <c r="Q2311" s="177">
        <f>IF($D$2253&gt;0,PPMT('Assumptions (Petroleum)'!$V$6,Model!AJ$1,'Assumptions (Petroleum)'!$V$9,'Assumptions (Petroleum)'!$V$4*Model!$D$2253*'Assumptions (Petroleum)'!$B$2/10^9),0)</f>
        <v>0</v>
      </c>
      <c r="R2311" s="177">
        <f>IF($D$2253&gt;0,PPMT('Assumptions (Petroleum)'!$V$6,Model!AK$1,'Assumptions (Petroleum)'!$V$9,'Assumptions (Petroleum)'!$V$4*Model!$D$2253*'Assumptions (Petroleum)'!$B$2/10^9),0)</f>
        <v>0</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v>
      </c>
      <c r="K2317" s="160">
        <f>IF($J$2253&gt;0,PPMT('Assumptions (Petroleum)'!$V$6,Model!X$1,'Assumptions (Petroleum)'!$V$9,'Assumptions (Petroleum)'!$V$4*Model!$J$2253*AVERAGE('Assumptions (Petroleum)'!$F$2:$H$2)/10^9),0)</f>
        <v>0</v>
      </c>
      <c r="L2317" s="160">
        <f>IF($J$2253&gt;0,PPMT('Assumptions (Petroleum)'!$V$6,Model!Y$1,'Assumptions (Petroleum)'!$V$9,'Assumptions (Petroleum)'!$V$4*Model!$J$2253*AVERAGE('Assumptions (Petroleum)'!$F$2:$H$2)/10^9),0)</f>
        <v>0</v>
      </c>
      <c r="M2317" s="160">
        <f>IF($J$2253&gt;0,PPMT('Assumptions (Petroleum)'!$V$6,Model!Z$1,'Assumptions (Petroleum)'!$V$9,'Assumptions (Petroleum)'!$V$4*Model!$J$2253*AVERAGE('Assumptions (Petroleum)'!$F$2:$H$2)/10^9),0)</f>
        <v>0</v>
      </c>
      <c r="N2317" s="160">
        <f>IF($J$2253&gt;0,PPMT('Assumptions (Petroleum)'!$V$6,Model!AA$1,'Assumptions (Petroleum)'!$V$9,'Assumptions (Petroleum)'!$V$4*Model!$J$2253*AVERAGE('Assumptions (Petroleum)'!$F$2:$H$2)/10^9),0)</f>
        <v>0</v>
      </c>
      <c r="O2317" s="160">
        <f>IF($J$2253&gt;0,PPMT('Assumptions (Petroleum)'!$V$6,Model!AB$1,'Assumptions (Petroleum)'!$V$9,'Assumptions (Petroleum)'!$V$4*Model!$J$2253*AVERAGE('Assumptions (Petroleum)'!$F$2:$H$2)/10^9),0)</f>
        <v>0</v>
      </c>
      <c r="P2317" s="160">
        <f>IF($J$2253&gt;0,PPMT('Assumptions (Petroleum)'!$V$6,Model!AC$1,'Assumptions (Petroleum)'!$V$9,'Assumptions (Petroleum)'!$V$4*Model!$J$2253*AVERAGE('Assumptions (Petroleum)'!$F$2:$H$2)/10^9),0)</f>
        <v>0</v>
      </c>
      <c r="Q2317" s="160">
        <f>IF($J$2253&gt;0,PPMT('Assumptions (Petroleum)'!$V$6,Model!AD$1,'Assumptions (Petroleum)'!$V$9,'Assumptions (Petroleum)'!$V$4*Model!$J$2253*AVERAGE('Assumptions (Petroleum)'!$F$2:$H$2)/10^9),0)</f>
        <v>0</v>
      </c>
      <c r="R2317" s="160">
        <f>IF($J$2253&gt;0,PPMT('Assumptions (Petroleum)'!$V$6,Model!AE$1,'Assumptions (Petroleum)'!$V$9,'Assumptions (Petroleum)'!$V$4*Model!$J$2253*AVERAGE('Assumptions (Petroleum)'!$F$2:$H$2)/10^9),0)</f>
        <v>0</v>
      </c>
      <c r="S2317" s="160">
        <f>IF($J$2253&gt;0,PPMT('Assumptions (Petroleum)'!$V$6,Model!AF$1,'Assumptions (Petroleum)'!$V$9,'Assumptions (Petroleum)'!$V$4*Model!$J$2253*AVERAGE('Assumptions (Petroleum)'!$F$2:$H$2)/10^9),0)</f>
        <v>0</v>
      </c>
      <c r="T2317" s="160">
        <f>IF($J$2253&gt;0,PPMT('Assumptions (Petroleum)'!$V$6,Model!AG$1,'Assumptions (Petroleum)'!$V$9,'Assumptions (Petroleum)'!$V$4*Model!$J$2253*AVERAGE('Assumptions (Petroleum)'!$F$2:$H$2)/10^9),0)</f>
        <v>0</v>
      </c>
      <c r="U2317" s="160">
        <f>IF($J$2253&gt;0,PPMT('Assumptions (Petroleum)'!$V$6,Model!AH$1,'Assumptions (Petroleum)'!$V$9,'Assumptions (Petroleum)'!$V$4*Model!$J$2253*AVERAGE('Assumptions (Petroleum)'!$F$2:$H$2)/10^9),0)</f>
        <v>0</v>
      </c>
      <c r="V2317" s="160">
        <f>IF($J$2253&gt;0,PPMT('Assumptions (Petroleum)'!$V$6,Model!AI$1,'Assumptions (Petroleum)'!$V$9,'Assumptions (Petroleum)'!$V$4*Model!$J$2253*AVERAGE('Assumptions (Petroleum)'!$F$2:$H$2)/10^9),0)</f>
        <v>0</v>
      </c>
      <c r="W2317" s="160">
        <f>IF($J$2253&gt;0,PPMT('Assumptions (Petroleum)'!$V$6,Model!AJ$1,'Assumptions (Petroleum)'!$V$9,'Assumptions (Petroleum)'!$V$4*Model!$J$2253*AVERAGE('Assumptions (Petroleum)'!$F$2:$H$2)/10^9),0)</f>
        <v>0</v>
      </c>
      <c r="X2317" s="160">
        <f>IF($J$2253&gt;0,PPMT('Assumptions (Petroleum)'!$V$6,Model!AK$1,'Assumptions (Petroleum)'!$V$9,'Assumptions (Petroleum)'!$V$4*Model!$J$2253*AVERAGE('Assumptions (Petroleum)'!$F$2:$H$2)/10^9),0)</f>
        <v>0</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-0.00004307928937</v>
      </c>
      <c r="M2319" s="160">
        <f>IF($L$2253&gt;0,PPMT('Assumptions (Petroleum)'!$V$6,Model!X$1,'Assumptions (Petroleum)'!$V$9,'Assumptions (Petroleum)'!$V$4*Model!$L$2253*AVERAGE('Assumptions (Petroleum)'!$H$2:$J$2)/10^9),0)</f>
        <v>-0.00004512555562</v>
      </c>
      <c r="N2319" s="160">
        <f>IF($L$2253&gt;0,PPMT('Assumptions (Petroleum)'!$V$6,Model!Y$1,'Assumptions (Petroleum)'!$V$9,'Assumptions (Petroleum)'!$V$4*Model!$L$2253*AVERAGE('Assumptions (Petroleum)'!$H$2:$J$2)/10^9),0)</f>
        <v>-0.00004726901951</v>
      </c>
      <c r="O2319" s="160">
        <f>IF($L$2253&gt;0,PPMT('Assumptions (Petroleum)'!$V$6,Model!Z$1,'Assumptions (Petroleum)'!$V$9,'Assumptions (Petroleum)'!$V$4*Model!$L$2253*AVERAGE('Assumptions (Petroleum)'!$H$2:$J$2)/10^9),0)</f>
        <v>-0.00004951429794</v>
      </c>
      <c r="P2319" s="160">
        <f>IF($L$2253&gt;0,PPMT('Assumptions (Petroleum)'!$V$6,Model!AA$1,'Assumptions (Petroleum)'!$V$9,'Assumptions (Petroleum)'!$V$4*Model!$L$2253*AVERAGE('Assumptions (Petroleum)'!$H$2:$J$2)/10^9),0)</f>
        <v>-0.00005186622709</v>
      </c>
      <c r="Q2319" s="160">
        <f>IF($L$2253&gt;0,PPMT('Assumptions (Petroleum)'!$V$6,Model!AB$1,'Assumptions (Petroleum)'!$V$9,'Assumptions (Petroleum)'!$V$4*Model!$L$2253*AVERAGE('Assumptions (Petroleum)'!$H$2:$J$2)/10^9),0)</f>
        <v>-0.00005432987287</v>
      </c>
      <c r="R2319" s="160">
        <f>IF($L$2253&gt;0,PPMT('Assumptions (Petroleum)'!$V$6,Model!AC$1,'Assumptions (Petroleum)'!$V$9,'Assumptions (Petroleum)'!$V$4*Model!$L$2253*AVERAGE('Assumptions (Petroleum)'!$H$2:$J$2)/10^9),0)</f>
        <v>-0.00005691054184</v>
      </c>
      <c r="S2319" s="160">
        <f>IF($L$2253&gt;0,PPMT('Assumptions (Petroleum)'!$V$6,Model!AD$1,'Assumptions (Petroleum)'!$V$9,'Assumptions (Petroleum)'!$V$4*Model!$L$2253*AVERAGE('Assumptions (Petroleum)'!$H$2:$J$2)/10^9),0)</f>
        <v>-0.00005961379257</v>
      </c>
      <c r="T2319" s="160">
        <f>IF($L$2253&gt;0,PPMT('Assumptions (Petroleum)'!$V$6,Model!AE$1,'Assumptions (Petroleum)'!$V$9,'Assumptions (Petroleum)'!$V$4*Model!$L$2253*AVERAGE('Assumptions (Petroleum)'!$H$2:$J$2)/10^9),0)</f>
        <v>-0.00006244544772</v>
      </c>
      <c r="U2319" s="160">
        <f>IF($L$2253&gt;0,PPMT('Assumptions (Petroleum)'!$V$6,Model!AF$1,'Assumptions (Petroleum)'!$V$9,'Assumptions (Petroleum)'!$V$4*Model!$L$2253*AVERAGE('Assumptions (Petroleum)'!$H$2:$J$2)/10^9),0)</f>
        <v>-0.00006541160649</v>
      </c>
      <c r="V2319" s="160">
        <f>IF($L$2253&gt;0,PPMT('Assumptions (Petroleum)'!$V$6,Model!AG$1,'Assumptions (Petroleum)'!$V$9,'Assumptions (Petroleum)'!$V$4*Model!$L$2253*AVERAGE('Assumptions (Petroleum)'!$H$2:$J$2)/10^9),0)</f>
        <v>-0.00006851865779</v>
      </c>
      <c r="W2319" s="160">
        <f>IF($L$2253&gt;0,PPMT('Assumptions (Petroleum)'!$V$6,Model!AH$1,'Assumptions (Petroleum)'!$V$9,'Assumptions (Petroleum)'!$V$4*Model!$L$2253*AVERAGE('Assumptions (Petroleum)'!$H$2:$J$2)/10^9),0)</f>
        <v>-0.00007177329404</v>
      </c>
      <c r="X2319" s="160">
        <f>IF($L$2253&gt;0,PPMT('Assumptions (Petroleum)'!$V$6,Model!AI$1,'Assumptions (Petroleum)'!$V$9,'Assumptions (Petroleum)'!$V$4*Model!$L$2253*AVERAGE('Assumptions (Petroleum)'!$H$2:$J$2)/10^9),0)</f>
        <v>-0.00007518252551</v>
      </c>
      <c r="Y2319" s="160">
        <f>IF($L$2253&gt;0,PPMT('Assumptions (Petroleum)'!$V$6,Model!AJ$1,'Assumptions (Petroleum)'!$V$9,'Assumptions (Petroleum)'!$V$4*Model!$L$2253*AVERAGE('Assumptions (Petroleum)'!$H$2:$J$2)/10^9),0)</f>
        <v>-0.00007875369547</v>
      </c>
      <c r="Z2319" s="160">
        <f>IF($L$2253&gt;0,PPMT('Assumptions (Petroleum)'!$V$6,Model!AK$1,'Assumptions (Petroleum)'!$V$9,'Assumptions (Petroleum)'!$V$4*Model!$L$2253*AVERAGE('Assumptions (Petroleum)'!$H$2:$J$2)/10^9),0)</f>
        <v>-0.000082494496</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-0.0006292494591</v>
      </c>
      <c r="Q2323" s="177">
        <f>IF($P$2253&gt;0,PPMT('Assumptions (Petroleum)'!$V$6,Model!X$1,'Assumptions (Petroleum)'!$V$9,'Assumptions (Petroleum)'!$V$4*Model!$P$2253*AVERAGE('Assumptions (Petroleum)'!$L$2:$N$2)/10^9),0)</f>
        <v>-0.0006591388084</v>
      </c>
      <c r="R2323" s="177">
        <f>IF($P$2253&gt;0,PPMT('Assumptions (Petroleum)'!$V$6,Model!Y$1,'Assumptions (Petroleum)'!$V$9,'Assumptions (Petroleum)'!$V$4*Model!$P$2253*AVERAGE('Assumptions (Petroleum)'!$L$2:$N$2)/10^9),0)</f>
        <v>-0.0006904479018</v>
      </c>
      <c r="S2323" s="177">
        <f>IF($P$2253&gt;0,PPMT('Assumptions (Petroleum)'!$V$6,Model!Z$1,'Assumptions (Petroleum)'!$V$9,'Assumptions (Petroleum)'!$V$4*Model!$P$2253*AVERAGE('Assumptions (Petroleum)'!$L$2:$N$2)/10^9),0)</f>
        <v>-0.0007232441771</v>
      </c>
      <c r="T2323" s="177">
        <f>IF($P$2253&gt;0,PPMT('Assumptions (Petroleum)'!$V$6,Model!AA$1,'Assumptions (Petroleum)'!$V$9,'Assumptions (Petroleum)'!$V$4*Model!$P$2253*AVERAGE('Assumptions (Petroleum)'!$L$2:$N$2)/10^9),0)</f>
        <v>-0.0007575982755</v>
      </c>
      <c r="U2323" s="177">
        <f>IF($P$2253&gt;0,PPMT('Assumptions (Petroleum)'!$V$6,Model!AB$1,'Assumptions (Petroleum)'!$V$9,'Assumptions (Petroleum)'!$V$4*Model!$P$2253*AVERAGE('Assumptions (Petroleum)'!$L$2:$N$2)/10^9),0)</f>
        <v>-0.0007935841936</v>
      </c>
      <c r="V2323" s="177">
        <f>IF($P$2253&gt;0,PPMT('Assumptions (Petroleum)'!$V$6,Model!AC$1,'Assumptions (Petroleum)'!$V$9,'Assumptions (Petroleum)'!$V$4*Model!$P$2253*AVERAGE('Assumptions (Petroleum)'!$L$2:$N$2)/10^9),0)</f>
        <v>-0.0008312794428</v>
      </c>
      <c r="W2323" s="177">
        <f>IF($P$2253&gt;0,PPMT('Assumptions (Petroleum)'!$V$6,Model!AD$1,'Assumptions (Petroleum)'!$V$9,'Assumptions (Petroleum)'!$V$4*Model!$P$2253*AVERAGE('Assumptions (Petroleum)'!$L$2:$N$2)/10^9),0)</f>
        <v>-0.0008707652163</v>
      </c>
      <c r="X2323" s="177">
        <f>IF($P$2253&gt;0,PPMT('Assumptions (Petroleum)'!$V$6,Model!AE$1,'Assumptions (Petroleum)'!$V$9,'Assumptions (Petroleum)'!$V$4*Model!$P$2253*AVERAGE('Assumptions (Petroleum)'!$L$2:$N$2)/10^9),0)</f>
        <v>-0.0009121265641</v>
      </c>
      <c r="Y2323" s="177">
        <f>IF($P$2253&gt;0,PPMT('Assumptions (Petroleum)'!$V$6,Model!AF$1,'Assumptions (Petroleum)'!$V$9,'Assumptions (Petroleum)'!$V$4*Model!$P$2253*AVERAGE('Assumptions (Petroleum)'!$L$2:$N$2)/10^9),0)</f>
        <v>-0.0009554525759</v>
      </c>
      <c r="Z2323" s="177">
        <f>IF($P$2253&gt;0,PPMT('Assumptions (Petroleum)'!$V$6,Model!AG$1,'Assumptions (Petroleum)'!$V$9,'Assumptions (Petroleum)'!$V$4*Model!$P$2253*AVERAGE('Assumptions (Petroleum)'!$L$2:$N$2)/10^9),0)</f>
        <v>-0.001000836573</v>
      </c>
      <c r="AA2323" s="177">
        <f>IF($P$2253&gt;0,PPMT('Assumptions (Petroleum)'!$V$6,Model!AH$1,'Assumptions (Petroleum)'!$V$9,'Assumptions (Petroleum)'!$V$4*Model!$P$2253*AVERAGE('Assumptions (Petroleum)'!$L$2:$N$2)/10^9),0)</f>
        <v>-0.00104837631</v>
      </c>
      <c r="AB2323" s="177">
        <f>IF($P$2253&gt;0,PPMT('Assumptions (Petroleum)'!$V$6,Model!AI$1,'Assumptions (Petroleum)'!$V$9,'Assumptions (Petroleum)'!$V$4*Model!$P$2253*AVERAGE('Assumptions (Petroleum)'!$L$2:$N$2)/10^9),0)</f>
        <v>-0.001098174185</v>
      </c>
      <c r="AC2323" s="177">
        <f>IF($P$2253&gt;0,PPMT('Assumptions (Petroleum)'!$V$6,Model!AJ$1,'Assumptions (Petroleum)'!$V$9,'Assumptions (Petroleum)'!$V$4*Model!$P$2253*AVERAGE('Assumptions (Petroleum)'!$L$2:$N$2)/10^9),0)</f>
        <v>-0.001150337459</v>
      </c>
      <c r="AD2323" s="177">
        <f>IF($P$2253&gt;0,PPMT('Assumptions (Petroleum)'!$V$6,Model!AK$1,'Assumptions (Petroleum)'!$V$9,'Assumptions (Petroleum)'!$V$4*Model!$P$2253*AVERAGE('Assumptions (Petroleum)'!$L$2:$N$2)/10^9),0)</f>
        <v>-0.001204978488</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v>
      </c>
      <c r="R2324" s="160">
        <f>IF($Q$2253&gt;0,PPMT('Assumptions (Petroleum)'!$V$6,Model!X$1,'Assumptions (Petroleum)'!$V$9,'Assumptions (Petroleum)'!$V$4*Model!$Q$2253*AVERAGE('Assumptions (Petroleum)'!$M$2:$O$2)/10^9),0)</f>
        <v>0</v>
      </c>
      <c r="S2324" s="160">
        <f>IF($Q$2253&gt;0,PPMT('Assumptions (Petroleum)'!$V$6,Model!Y$1,'Assumptions (Petroleum)'!$V$9,'Assumptions (Petroleum)'!$V$4*Model!$Q$2253*AVERAGE('Assumptions (Petroleum)'!$M$2:$O$2)/10^9),0)</f>
        <v>0</v>
      </c>
      <c r="T2324" s="160">
        <f>IF($Q$2253&gt;0,PPMT('Assumptions (Petroleum)'!$V$6,Model!Z$1,'Assumptions (Petroleum)'!$V$9,'Assumptions (Petroleum)'!$V$4*Model!$Q$2253*AVERAGE('Assumptions (Petroleum)'!$M$2:$O$2)/10^9),0)</f>
        <v>0</v>
      </c>
      <c r="U2324" s="160">
        <f>IF($Q$2253&gt;0,PPMT('Assumptions (Petroleum)'!$V$6,Model!AA$1,'Assumptions (Petroleum)'!$V$9,'Assumptions (Petroleum)'!$V$4*Model!$Q$2253*AVERAGE('Assumptions (Petroleum)'!$M$2:$O$2)/10^9),0)</f>
        <v>0</v>
      </c>
      <c r="V2324" s="160">
        <f>IF($Q$2253&gt;0,PPMT('Assumptions (Petroleum)'!$V$6,Model!AB$1,'Assumptions (Petroleum)'!$V$9,'Assumptions (Petroleum)'!$V$4*Model!$Q$2253*AVERAGE('Assumptions (Petroleum)'!$M$2:$O$2)/10^9),0)</f>
        <v>0</v>
      </c>
      <c r="W2324" s="160">
        <f>IF($Q$2253&gt;0,PPMT('Assumptions (Petroleum)'!$V$6,Model!AC$1,'Assumptions (Petroleum)'!$V$9,'Assumptions (Petroleum)'!$V$4*Model!$Q$2253*AVERAGE('Assumptions (Petroleum)'!$M$2:$O$2)/10^9),0)</f>
        <v>0</v>
      </c>
      <c r="X2324" s="160">
        <f>IF($Q$2253&gt;0,PPMT('Assumptions (Petroleum)'!$V$6,Model!AD$1,'Assumptions (Petroleum)'!$V$9,'Assumptions (Petroleum)'!$V$4*Model!$Q$2253*AVERAGE('Assumptions (Petroleum)'!$M$2:$O$2)/10^9),0)</f>
        <v>0</v>
      </c>
      <c r="Y2324" s="160">
        <f>IF($Q$2253&gt;0,PPMT('Assumptions (Petroleum)'!$V$6,Model!AE$1,'Assumptions (Petroleum)'!$V$9,'Assumptions (Petroleum)'!$V$4*Model!$Q$2253*AVERAGE('Assumptions (Petroleum)'!$M$2:$O$2)/10^9),0)</f>
        <v>0</v>
      </c>
      <c r="Z2324" s="160">
        <f>IF($Q$2253&gt;0,PPMT('Assumptions (Petroleum)'!$V$6,Model!AF$1,'Assumptions (Petroleum)'!$V$9,'Assumptions (Petroleum)'!$V$4*Model!$Q$2253*AVERAGE('Assumptions (Petroleum)'!$M$2:$O$2)/10^9),0)</f>
        <v>0</v>
      </c>
      <c r="AA2324" s="160">
        <f>IF($Q$2253&gt;0,PPMT('Assumptions (Petroleum)'!$V$6,Model!AG$1,'Assumptions (Petroleum)'!$V$9,'Assumptions (Petroleum)'!$V$4*Model!$Q$2253*AVERAGE('Assumptions (Petroleum)'!$M$2:$O$2)/10^9),0)</f>
        <v>0</v>
      </c>
      <c r="AB2324" s="160">
        <f>IF($Q$2253&gt;0,PPMT('Assumptions (Petroleum)'!$V$6,Model!AH$1,'Assumptions (Petroleum)'!$V$9,'Assumptions (Petroleum)'!$V$4*Model!$Q$2253*AVERAGE('Assumptions (Petroleum)'!$M$2:$O$2)/10^9),0)</f>
        <v>0</v>
      </c>
      <c r="AC2324" s="160">
        <f>IF($Q$2253&gt;0,PPMT('Assumptions (Petroleum)'!$V$6,Model!AI$1,'Assumptions (Petroleum)'!$V$9,'Assumptions (Petroleum)'!$V$4*Model!$Q$2253*AVERAGE('Assumptions (Petroleum)'!$M$2:$O$2)/10^9),0)</f>
        <v>0</v>
      </c>
      <c r="AD2324" s="160">
        <f>IF($Q$2253&gt;0,PPMT('Assumptions (Petroleum)'!$V$6,Model!AJ$1,'Assumptions (Petroleum)'!$V$9,'Assumptions (Petroleum)'!$V$4*Model!$Q$2253*AVERAGE('Assumptions (Petroleum)'!$M$2:$O$2)/10^9),0)</f>
        <v>0</v>
      </c>
      <c r="AE2324" s="160">
        <f>IF($Q$2253&gt;0,PPMT('Assumptions (Petroleum)'!$V$6,Model!AK$1,'Assumptions (Petroleum)'!$V$9,'Assumptions (Petroleum)'!$V$4*Model!$Q$2253*AVERAGE('Assumptions (Petroleum)'!$M$2:$O$2)/10^9),0)</f>
        <v>0</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v>
      </c>
      <c r="D2361" s="177">
        <f t="array" ref="D2361">SUM(IF(ISERROR(D2362:D2412),"",D2362:D2412))</f>
        <v>0</v>
      </c>
      <c r="E2361" s="177">
        <f t="array" ref="E2361">SUM(IF(ISERROR(E2362:E2412),"",E2362:E2412))</f>
        <v>0</v>
      </c>
      <c r="F2361" s="177">
        <f t="array" ref="F2361">SUM(IF(ISERROR(F2362:F2412),"",F2362:F2412))</f>
        <v>0</v>
      </c>
      <c r="G2361" s="177">
        <f t="array" ref="G2361">SUM(IF(ISERROR(G2362:G2412),"",G2362:G2412))</f>
        <v>0</v>
      </c>
      <c r="H2361" s="177">
        <f t="array" ref="H2361">SUM(IF(ISERROR(H2362:H2412),"",H2362:H2412))</f>
        <v>0</v>
      </c>
      <c r="I2361" s="177">
        <f t="array" ref="I2361">SUM(IF(ISERROR(I2362:I2412),"",I2362:I2412))</f>
        <v>0</v>
      </c>
      <c r="J2361" s="177">
        <f t="array" ref="J2361">SUM(IF(ISERROR(J2362:J2412),"",J2362:J2412))</f>
        <v>0</v>
      </c>
      <c r="K2361" s="177">
        <f t="array" ref="K2361">SUM(IF(ISERROR(K2362:K2412),"",K2362:K2412))</f>
        <v>0</v>
      </c>
      <c r="L2361" s="177">
        <f t="array" ref="L2361">SUM(IF(ISERROR(L2362:L2412),"",L2362:L2412))</f>
        <v>-0.00004333369519</v>
      </c>
      <c r="M2361" s="177">
        <f t="array" ref="M2361">SUM(IF(ISERROR(M2362:M2412),"",M2362:M2412))</f>
        <v>-0.00004128742895</v>
      </c>
      <c r="N2361" s="177">
        <f t="array" ref="N2361">SUM(IF(ISERROR(N2362:N2412),"",N2362:N2412))</f>
        <v>-0.00003914396505</v>
      </c>
      <c r="O2361" s="177">
        <f t="array" ref="O2361">SUM(IF(ISERROR(O2362:O2412),"",O2362:O2412))</f>
        <v>-0.00003689868663</v>
      </c>
      <c r="P2361" s="177">
        <f t="array" ref="P2361">SUM(IF(ISERROR(P2362:P2412),"",P2362:P2412))</f>
        <v>-0.0006675122649</v>
      </c>
      <c r="Q2361" s="177">
        <f t="array" ref="Q2361">SUM(IF(ISERROR(Q2362:Q2412),"",Q2362:Q2412))</f>
        <v>-0.0006351592699</v>
      </c>
      <c r="R2361" s="177">
        <f t="array" ref="R2361">SUM(IF(ISERROR(R2362:R2412),"",R2362:R2412))</f>
        <v>-0.0006012695075</v>
      </c>
      <c r="S2361" s="177">
        <f t="array" ref="S2361">SUM(IF(ISERROR(S2362:S2412),"",S2362:S2412))</f>
        <v>-0.0005657699814</v>
      </c>
      <c r="T2361" s="177">
        <f t="array" ref="T2361">SUM(IF(ISERROR(T2362:T2412),"",T2362:T2412))</f>
        <v>-0.0005285842279</v>
      </c>
      <c r="U2361" s="177">
        <f t="array" ref="U2361">SUM(IF(ISERROR(U2362:U2412),"",U2362:U2412))</f>
        <v>-0.000489632151</v>
      </c>
      <c r="V2361" s="177">
        <f t="array" ref="V2361">SUM(IF(ISERROR(V2362:V2412),"",V2362:V2412))</f>
        <v>-0.0004488298505</v>
      </c>
      <c r="W2361" s="177">
        <f t="array" ref="W2361">SUM(IF(ISERROR(W2362:W2412),"",W2362:W2412))</f>
        <v>-0.0004060894407</v>
      </c>
      <c r="X2361" s="177">
        <f t="array" ref="X2361">SUM(IF(ISERROR(X2362:X2412),"",X2362:X2412))</f>
        <v>-0.0003613188615</v>
      </c>
      <c r="Y2361" s="177">
        <f t="array" ref="Y2361">SUM(IF(ISERROR(Y2362:Y2412),"",Y2362:Y2412))</f>
        <v>-0.0003144216797</v>
      </c>
      <c r="Z2361" s="177">
        <f t="array" ref="Z2361">SUM(IF(ISERROR(Z2362:Z2412),"",Z2362:Z2412))</f>
        <v>-0.0002652968818</v>
      </c>
      <c r="AA2361" s="177">
        <f t="array" ref="AA2361">SUM(IF(ISERROR(AA2362:AA2412),"",AA2362:AA2412))</f>
        <v>-0.000213838656</v>
      </c>
      <c r="AB2361" s="177">
        <f t="array" ref="AB2361">SUM(IF(ISERROR(AB2362:AB2412),"",AB2362:AB2412))</f>
        <v>-0.0001640407813</v>
      </c>
      <c r="AC2361" s="177">
        <f t="array" ref="AC2361">SUM(IF(ISERROR(AC2362:AC2412),"",AC2362:AC2412))</f>
        <v>-0.0001118775075</v>
      </c>
      <c r="AD2361" s="177">
        <f t="array" ref="AD2361">SUM(IF(ISERROR(AD2362:AD2412),"",AD2362:AD2412))</f>
        <v>-0.0000572364782</v>
      </c>
      <c r="AE2361" s="177">
        <f t="array" ref="AE2361">SUM(IF(ISERROR(AE2362:AE2412),"",AE2362:AE2412))</f>
        <v>0</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v>
      </c>
      <c r="D2362" s="177">
        <f>IF($C$2253&gt;0,IPMT('Assumptions (Petroleum)'!$V$6,Model!X$1,'Assumptions (Petroleum)'!$V$9,'Assumptions (Petroleum)'!$V$4*Model!$C$2253*'Assumptions (Petroleum)'!$B$2/10^9),0)</f>
        <v>0</v>
      </c>
      <c r="E2362" s="177">
        <f>IF($C$2253&gt;0,IPMT('Assumptions (Petroleum)'!$V$6,Model!Y$1,'Assumptions (Petroleum)'!$V$9,'Assumptions (Petroleum)'!$V$4*Model!$C$2253*'Assumptions (Petroleum)'!$B$2/10^9),0)</f>
        <v>0</v>
      </c>
      <c r="F2362" s="177">
        <f>IF($C$2253&gt;0,IPMT('Assumptions (Petroleum)'!$V$6,Model!Z$1,'Assumptions (Petroleum)'!$V$9,'Assumptions (Petroleum)'!$V$4*Model!$C$2253*'Assumptions (Petroleum)'!$B$2/10^9),0)</f>
        <v>0</v>
      </c>
      <c r="G2362" s="177">
        <f>IF($C$2253&gt;0,IPMT('Assumptions (Petroleum)'!$V$6,Model!AA$1,'Assumptions (Petroleum)'!$V$9,'Assumptions (Petroleum)'!$V$4*Model!$C$2253*'Assumptions (Petroleum)'!$B$2/10^9),0)</f>
        <v>0</v>
      </c>
      <c r="H2362" s="177">
        <f>IF($C$2253&gt;0,IPMT('Assumptions (Petroleum)'!$V$6,Model!AB$1,'Assumptions (Petroleum)'!$V$9,'Assumptions (Petroleum)'!$V$4*Model!$C$2253*'Assumptions (Petroleum)'!$B$2/10^9),0)</f>
        <v>0</v>
      </c>
      <c r="I2362" s="177">
        <f>IF($C$2253&gt;0,IPMT('Assumptions (Petroleum)'!$V$6,Model!AC$1,'Assumptions (Petroleum)'!$V$9,'Assumptions (Petroleum)'!$V$4*Model!$C$2253*'Assumptions (Petroleum)'!$B$2/10^9),0)</f>
        <v>0</v>
      </c>
      <c r="J2362" s="177">
        <f>IF($C$2253&gt;0,IPMT('Assumptions (Petroleum)'!$V$6,Model!AD$1,'Assumptions (Petroleum)'!$V$9,'Assumptions (Petroleum)'!$V$4*Model!$C$2253*'Assumptions (Petroleum)'!$B$2/10^9),0)</f>
        <v>0</v>
      </c>
      <c r="K2362" s="177">
        <f>IF($C$2253&gt;0,IPMT('Assumptions (Petroleum)'!$V$6,Model!AE$1,'Assumptions (Petroleum)'!$V$9,'Assumptions (Petroleum)'!$V$4*Model!$C$2253*'Assumptions (Petroleum)'!$B$2/10^9),0)</f>
        <v>0</v>
      </c>
      <c r="L2362" s="177">
        <f>IF($C$2253&gt;0,IPMT('Assumptions (Petroleum)'!$V$6,Model!AF$1,'Assumptions (Petroleum)'!$V$9,'Assumptions (Petroleum)'!$V$4*Model!$C$2253*'Assumptions (Petroleum)'!$B$2/10^9),0)</f>
        <v>0</v>
      </c>
      <c r="M2362" s="177">
        <f>IF($C$2253&gt;0,IPMT('Assumptions (Petroleum)'!$V$6,Model!AG$1,'Assumptions (Petroleum)'!$V$9,'Assumptions (Petroleum)'!$V$4*Model!$C$2253*'Assumptions (Petroleum)'!$B$2/10^9),0)</f>
        <v>0</v>
      </c>
      <c r="N2362" s="177">
        <f>IF($C$2253&gt;0,IPMT('Assumptions (Petroleum)'!$V$6,Model!AH$1,'Assumptions (Petroleum)'!$V$9,'Assumptions (Petroleum)'!$V$4*Model!$C$2253*'Assumptions (Petroleum)'!$B$2/10^9),0)</f>
        <v>0</v>
      </c>
      <c r="O2362" s="177">
        <f>IF($C$2253&gt;0,IPMT('Assumptions (Petroleum)'!$V$6,Model!AI$1,'Assumptions (Petroleum)'!$V$9,'Assumptions (Petroleum)'!$V$4*Model!$C$2253*'Assumptions (Petroleum)'!$B$2/10^9),0)</f>
        <v>0</v>
      </c>
      <c r="P2362" s="177">
        <f>IF($C$2253&gt;0,IPMT('Assumptions (Petroleum)'!$V$6,Model!AJ$1,'Assumptions (Petroleum)'!$V$9,'Assumptions (Petroleum)'!$V$4*Model!$C$2253*'Assumptions (Petroleum)'!$B$2/10^9),0)</f>
        <v>0</v>
      </c>
      <c r="Q2362" s="177">
        <f>IF($C$2253&gt;0,IPMT('Assumptions (Petroleum)'!$V$6,Model!AK$1,'Assumptions (Petroleum)'!$V$9,'Assumptions (Petroleum)'!$V$4*Model!$C$2253*'Assumptions (Petroleum)'!$B$2/10^9),0)</f>
        <v>0</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v>
      </c>
      <c r="E2363" s="177">
        <f>IF($D$2253&gt;0,IPMT('Assumptions (Petroleum)'!$V$6,Model!X$1,'Assumptions (Petroleum)'!$V$9,'Assumptions (Petroleum)'!$V$4*Model!$D$2253*'Assumptions (Petroleum)'!$B$2/10^9),0)</f>
        <v>0</v>
      </c>
      <c r="F2363" s="177">
        <f>IF($D$2253&gt;0,IPMT('Assumptions (Petroleum)'!$V$6,Model!Y$1,'Assumptions (Petroleum)'!$V$9,'Assumptions (Petroleum)'!$V$4*Model!$D$2253*'Assumptions (Petroleum)'!$B$2/10^9),0)</f>
        <v>0</v>
      </c>
      <c r="G2363" s="177">
        <f>IF($D$2253&gt;0,IPMT('Assumptions (Petroleum)'!$V$6,Model!Z$1,'Assumptions (Petroleum)'!$V$9,'Assumptions (Petroleum)'!$V$4*Model!$D$2253*'Assumptions (Petroleum)'!$B$2/10^9),0)</f>
        <v>0</v>
      </c>
      <c r="H2363" s="177">
        <f>IF($D$2253&gt;0,IPMT('Assumptions (Petroleum)'!$V$6,Model!AA$1,'Assumptions (Petroleum)'!$V$9,'Assumptions (Petroleum)'!$V$4*Model!$D$2253*'Assumptions (Petroleum)'!$B$2/10^9),0)</f>
        <v>0</v>
      </c>
      <c r="I2363" s="177">
        <f>IF($D$2253&gt;0,IPMT('Assumptions (Petroleum)'!$V$6,Model!AB$1,'Assumptions (Petroleum)'!$V$9,'Assumptions (Petroleum)'!$V$4*Model!$D$2253*'Assumptions (Petroleum)'!$B$2/10^9),0)</f>
        <v>0</v>
      </c>
      <c r="J2363" s="177">
        <f>IF($D$2253&gt;0,IPMT('Assumptions (Petroleum)'!$V$6,Model!AC$1,'Assumptions (Petroleum)'!$V$9,'Assumptions (Petroleum)'!$V$4*Model!$D$2253*'Assumptions (Petroleum)'!$B$2/10^9),0)</f>
        <v>0</v>
      </c>
      <c r="K2363" s="177">
        <f>IF($D$2253&gt;0,IPMT('Assumptions (Petroleum)'!$V$6,Model!AD$1,'Assumptions (Petroleum)'!$V$9,'Assumptions (Petroleum)'!$V$4*Model!$D$2253*'Assumptions (Petroleum)'!$B$2/10^9),0)</f>
        <v>0</v>
      </c>
      <c r="L2363" s="177">
        <f>IF($D$2253&gt;0,IPMT('Assumptions (Petroleum)'!$V$6,Model!AE$1,'Assumptions (Petroleum)'!$V$9,'Assumptions (Petroleum)'!$V$4*Model!$D$2253*'Assumptions (Petroleum)'!$B$2/10^9),0)</f>
        <v>0</v>
      </c>
      <c r="M2363" s="177">
        <f>IF($D$2253&gt;0,IPMT('Assumptions (Petroleum)'!$V$6,Model!AF$1,'Assumptions (Petroleum)'!$V$9,'Assumptions (Petroleum)'!$V$4*Model!$D$2253*'Assumptions (Petroleum)'!$B$2/10^9),0)</f>
        <v>0</v>
      </c>
      <c r="N2363" s="177">
        <f>IF($D$2253&gt;0,IPMT('Assumptions (Petroleum)'!$V$6,Model!AG$1,'Assumptions (Petroleum)'!$V$9,'Assumptions (Petroleum)'!$V$4*Model!$D$2253*'Assumptions (Petroleum)'!$B$2/10^9),0)</f>
        <v>0</v>
      </c>
      <c r="O2363" s="177">
        <f>IF($D$2253&gt;0,IPMT('Assumptions (Petroleum)'!$V$6,Model!AH$1,'Assumptions (Petroleum)'!$V$9,'Assumptions (Petroleum)'!$V$4*Model!$D$2253*'Assumptions (Petroleum)'!$B$2/10^9),0)</f>
        <v>0</v>
      </c>
      <c r="P2363" s="177">
        <f>IF($D$2253&gt;0,IPMT('Assumptions (Petroleum)'!$V$6,Model!AI$1,'Assumptions (Petroleum)'!$V$9,'Assumptions (Petroleum)'!$V$4*Model!$D$2253*'Assumptions (Petroleum)'!$B$2/10^9),0)</f>
        <v>0</v>
      </c>
      <c r="Q2363" s="177">
        <f>IF($D$2253&gt;0,IPMT('Assumptions (Petroleum)'!$V$6,Model!AJ$1,'Assumptions (Petroleum)'!$V$9,'Assumptions (Petroleum)'!$V$4*Model!$D$2253*'Assumptions (Petroleum)'!$B$2/10^9),0)</f>
        <v>0</v>
      </c>
      <c r="R2363" s="177">
        <f>IF($D$2253&gt;0,IPMT('Assumptions (Petroleum)'!$V$6,Model!AK$1,'Assumptions (Petroleum)'!$V$9,'Assumptions (Petroleum)'!$V$4*Model!$D$2253*'Assumptions (Petroleum)'!$B$2/10^9),0)</f>
        <v>0</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v>
      </c>
      <c r="K2369" s="160">
        <f>IF($J$2253&gt;0,IPMT('Assumptions (Petroleum)'!$V$6,Model!X$1,'Assumptions (Petroleum)'!$V$9,'Assumptions (Petroleum)'!$V$4*Model!$J$2253*AVERAGE('Assumptions (Petroleum)'!$F$2:$H$2)/10^9),0)</f>
        <v>0</v>
      </c>
      <c r="L2369" s="160">
        <f>IF($J$2253&gt;0,IPMT('Assumptions (Petroleum)'!$V$6,Model!Y$1,'Assumptions (Petroleum)'!$V$9,'Assumptions (Petroleum)'!$V$4*Model!$J$2253*AVERAGE('Assumptions (Petroleum)'!$F$2:$H$2)/10^9),0)</f>
        <v>0</v>
      </c>
      <c r="M2369" s="160">
        <f>IF($J$2253&gt;0,IPMT('Assumptions (Petroleum)'!$V$6,Model!Z$1,'Assumptions (Petroleum)'!$V$9,'Assumptions (Petroleum)'!$V$4*Model!$J$2253*AVERAGE('Assumptions (Petroleum)'!$F$2:$H$2)/10^9),0)</f>
        <v>0</v>
      </c>
      <c r="N2369" s="160">
        <f>IF($J$2253&gt;0,IPMT('Assumptions (Petroleum)'!$V$6,Model!AA$1,'Assumptions (Petroleum)'!$V$9,'Assumptions (Petroleum)'!$V$4*Model!$J$2253*AVERAGE('Assumptions (Petroleum)'!$F$2:$H$2)/10^9),0)</f>
        <v>0</v>
      </c>
      <c r="O2369" s="160">
        <f>IF($J$2253&gt;0,IPMT('Assumptions (Petroleum)'!$V$6,Model!AB$1,'Assumptions (Petroleum)'!$V$9,'Assumptions (Petroleum)'!$V$4*Model!$J$2253*AVERAGE('Assumptions (Petroleum)'!$F$2:$H$2)/10^9),0)</f>
        <v>0</v>
      </c>
      <c r="P2369" s="160">
        <f>IF($J$2253&gt;0,IPMT('Assumptions (Petroleum)'!$V$6,Model!AC$1,'Assumptions (Petroleum)'!$V$9,'Assumptions (Petroleum)'!$V$4*Model!$J$2253*AVERAGE('Assumptions (Petroleum)'!$F$2:$H$2)/10^9),0)</f>
        <v>0</v>
      </c>
      <c r="Q2369" s="160">
        <f>IF($J$2253&gt;0,IPMT('Assumptions (Petroleum)'!$V$6,Model!AD$1,'Assumptions (Petroleum)'!$V$9,'Assumptions (Petroleum)'!$V$4*Model!$J$2253*AVERAGE('Assumptions (Petroleum)'!$F$2:$H$2)/10^9),0)</f>
        <v>0</v>
      </c>
      <c r="R2369" s="160">
        <f>IF($J$2253&gt;0,IPMT('Assumptions (Petroleum)'!$V$6,Model!AE$1,'Assumptions (Petroleum)'!$V$9,'Assumptions (Petroleum)'!$V$4*Model!$J$2253*AVERAGE('Assumptions (Petroleum)'!$F$2:$H$2)/10^9),0)</f>
        <v>0</v>
      </c>
      <c r="S2369" s="160">
        <f>IF($J$2253&gt;0,IPMT('Assumptions (Petroleum)'!$V$6,Model!AF$1,'Assumptions (Petroleum)'!$V$9,'Assumptions (Petroleum)'!$V$4*Model!$J$2253*AVERAGE('Assumptions (Petroleum)'!$F$2:$H$2)/10^9),0)</f>
        <v>0</v>
      </c>
      <c r="T2369" s="160">
        <f>IF($J$2253&gt;0,IPMT('Assumptions (Petroleum)'!$V$6,Model!AG$1,'Assumptions (Petroleum)'!$V$9,'Assumptions (Petroleum)'!$V$4*Model!$J$2253*AVERAGE('Assumptions (Petroleum)'!$F$2:$H$2)/10^9),0)</f>
        <v>0</v>
      </c>
      <c r="U2369" s="160">
        <f>IF($J$2253&gt;0,IPMT('Assumptions (Petroleum)'!$V$6,Model!AH$1,'Assumptions (Petroleum)'!$V$9,'Assumptions (Petroleum)'!$V$4*Model!$J$2253*AVERAGE('Assumptions (Petroleum)'!$F$2:$H$2)/10^9),0)</f>
        <v>0</v>
      </c>
      <c r="V2369" s="160">
        <f>IF($J$2253&gt;0,IPMT('Assumptions (Petroleum)'!$V$6,Model!AI$1,'Assumptions (Petroleum)'!$V$9,'Assumptions (Petroleum)'!$V$4*Model!$J$2253*AVERAGE('Assumptions (Petroleum)'!$F$2:$H$2)/10^9),0)</f>
        <v>0</v>
      </c>
      <c r="W2369" s="160">
        <f>IF($J$2253&gt;0,IPMT('Assumptions (Petroleum)'!$V$6,Model!AJ$1,'Assumptions (Petroleum)'!$V$9,'Assumptions (Petroleum)'!$V$4*Model!$J$2253*AVERAGE('Assumptions (Petroleum)'!$F$2:$H$2)/10^9),0)</f>
        <v>0</v>
      </c>
      <c r="X2369" s="160">
        <f>IF($J$2253&gt;0,IPMT('Assumptions (Petroleum)'!$V$6,Model!AK$1,'Assumptions (Petroleum)'!$V$9,'Assumptions (Petroleum)'!$V$4*Model!$J$2253*AVERAGE('Assumptions (Petroleum)'!$F$2:$H$2)/10^9),0)</f>
        <v>0</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-0.00004333369519</v>
      </c>
      <c r="M2371" s="160">
        <f>IF($L$2253&gt;0,IPMT('Assumptions (Petroleum)'!$V$6,Model!X$1,'Assumptions (Petroleum)'!$V$9,'Assumptions (Petroleum)'!$V$4*Model!$L$2253*AVERAGE('Assumptions (Petroleum)'!$H$2:$J$2)/10^9),0)</f>
        <v>-0.00004128742895</v>
      </c>
      <c r="N2371" s="160">
        <f>IF($L$2253&gt;0,IPMT('Assumptions (Petroleum)'!$V$6,Model!Y$1,'Assumptions (Petroleum)'!$V$9,'Assumptions (Petroleum)'!$V$4*Model!$L$2253*AVERAGE('Assumptions (Petroleum)'!$H$2:$J$2)/10^9),0)</f>
        <v>-0.00003914396505</v>
      </c>
      <c r="O2371" s="160">
        <f>IF($L$2253&gt;0,IPMT('Assumptions (Petroleum)'!$V$6,Model!Z$1,'Assumptions (Petroleum)'!$V$9,'Assumptions (Petroleum)'!$V$4*Model!$L$2253*AVERAGE('Assumptions (Petroleum)'!$H$2:$J$2)/10^9),0)</f>
        <v>-0.00003689868663</v>
      </c>
      <c r="P2371" s="160">
        <f>IF($L$2253&gt;0,IPMT('Assumptions (Petroleum)'!$V$6,Model!AA$1,'Assumptions (Petroleum)'!$V$9,'Assumptions (Petroleum)'!$V$4*Model!$L$2253*AVERAGE('Assumptions (Petroleum)'!$H$2:$J$2)/10^9),0)</f>
        <v>-0.00003454675748</v>
      </c>
      <c r="Q2371" s="160">
        <f>IF($L$2253&gt;0,IPMT('Assumptions (Petroleum)'!$V$6,Model!AB$1,'Assumptions (Petroleum)'!$V$9,'Assumptions (Petroleum)'!$V$4*Model!$L$2253*AVERAGE('Assumptions (Petroleum)'!$H$2:$J$2)/10^9),0)</f>
        <v>-0.00003208311169</v>
      </c>
      <c r="R2371" s="160">
        <f>IF($L$2253&gt;0,IPMT('Assumptions (Petroleum)'!$V$6,Model!AC$1,'Assumptions (Petroleum)'!$V$9,'Assumptions (Petroleum)'!$V$4*Model!$L$2253*AVERAGE('Assumptions (Petroleum)'!$H$2:$J$2)/10^9),0)</f>
        <v>-0.00002950244273</v>
      </c>
      <c r="S2371" s="160">
        <f>IF($L$2253&gt;0,IPMT('Assumptions (Petroleum)'!$V$6,Model!AD$1,'Assumptions (Petroleum)'!$V$9,'Assumptions (Petroleum)'!$V$4*Model!$L$2253*AVERAGE('Assumptions (Petroleum)'!$H$2:$J$2)/10^9),0)</f>
        <v>-0.00002679919199</v>
      </c>
      <c r="T2371" s="160">
        <f>IF($L$2253&gt;0,IPMT('Assumptions (Petroleum)'!$V$6,Model!AE$1,'Assumptions (Petroleum)'!$V$9,'Assumptions (Petroleum)'!$V$4*Model!$L$2253*AVERAGE('Assumptions (Petroleum)'!$H$2:$J$2)/10^9),0)</f>
        <v>-0.00002396753684</v>
      </c>
      <c r="U2371" s="160">
        <f>IF($L$2253&gt;0,IPMT('Assumptions (Petroleum)'!$V$6,Model!AF$1,'Assumptions (Petroleum)'!$V$9,'Assumptions (Petroleum)'!$V$4*Model!$L$2253*AVERAGE('Assumptions (Petroleum)'!$H$2:$J$2)/10^9),0)</f>
        <v>-0.00002100137808</v>
      </c>
      <c r="V2371" s="160">
        <f>IF($L$2253&gt;0,IPMT('Assumptions (Petroleum)'!$V$6,Model!AG$1,'Assumptions (Petroleum)'!$V$9,'Assumptions (Petroleum)'!$V$4*Model!$L$2253*AVERAGE('Assumptions (Petroleum)'!$H$2:$J$2)/10^9),0)</f>
        <v>-0.00001789432677</v>
      </c>
      <c r="W2371" s="160">
        <f>IF($L$2253&gt;0,IPMT('Assumptions (Petroleum)'!$V$6,Model!AH$1,'Assumptions (Petroleum)'!$V$9,'Assumptions (Petroleum)'!$V$4*Model!$L$2253*AVERAGE('Assumptions (Petroleum)'!$H$2:$J$2)/10^9),0)</f>
        <v>-0.00001463969052</v>
      </c>
      <c r="X2371" s="160">
        <f>IF($L$2253&gt;0,IPMT('Assumptions (Petroleum)'!$V$6,Model!AI$1,'Assumptions (Petroleum)'!$V$9,'Assumptions (Petroleum)'!$V$4*Model!$L$2253*AVERAGE('Assumptions (Petroleum)'!$H$2:$J$2)/10^9),0)</f>
        <v>-0.00001123045906</v>
      </c>
      <c r="Y2371" s="160">
        <f>IF($L$2253&gt;0,IPMT('Assumptions (Petroleum)'!$V$6,Model!AJ$1,'Assumptions (Petroleum)'!$V$9,'Assumptions (Petroleum)'!$V$4*Model!$L$2253*AVERAGE('Assumptions (Petroleum)'!$H$2:$J$2)/10^9),0)</f>
        <v>-0.000007659289095</v>
      </c>
      <c r="Z2371" s="160">
        <f>IF($L$2253&gt;0,IPMT('Assumptions (Petroleum)'!$V$6,Model!AK$1,'Assumptions (Petroleum)'!$V$9,'Assumptions (Petroleum)'!$V$4*Model!$L$2253*AVERAGE('Assumptions (Petroleum)'!$H$2:$J$2)/10^9),0)</f>
        <v>-0.00000391848856</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-0.0006329655075</v>
      </c>
      <c r="Q2375" s="177">
        <f>IF($P$2253&gt;0,IPMT('Assumptions (Petroleum)'!$V$6,Model!X$1,'Assumptions (Petroleum)'!$V$9,'Assumptions (Petroleum)'!$V$4*Model!$P$2253*AVERAGE('Assumptions (Petroleum)'!$L$2:$N$2)/10^9),0)</f>
        <v>-0.0006030761582</v>
      </c>
      <c r="R2375" s="177">
        <f>IF($P$2253&gt;0,IPMT('Assumptions (Petroleum)'!$V$6,Model!Y$1,'Assumptions (Petroleum)'!$V$9,'Assumptions (Petroleum)'!$V$4*Model!$P$2253*AVERAGE('Assumptions (Petroleum)'!$L$2:$N$2)/10^9),0)</f>
        <v>-0.0005717670648</v>
      </c>
      <c r="S2375" s="177">
        <f>IF($P$2253&gt;0,IPMT('Assumptions (Petroleum)'!$V$6,Model!Z$1,'Assumptions (Petroleum)'!$V$9,'Assumptions (Petroleum)'!$V$4*Model!$P$2253*AVERAGE('Assumptions (Petroleum)'!$L$2:$N$2)/10^9),0)</f>
        <v>-0.0005389707894</v>
      </c>
      <c r="T2375" s="177">
        <f>IF($P$2253&gt;0,IPMT('Assumptions (Petroleum)'!$V$6,Model!AA$1,'Assumptions (Petroleum)'!$V$9,'Assumptions (Petroleum)'!$V$4*Model!$P$2253*AVERAGE('Assumptions (Petroleum)'!$L$2:$N$2)/10^9),0)</f>
        <v>-0.000504616691</v>
      </c>
      <c r="U2375" s="177">
        <f>IF($P$2253&gt;0,IPMT('Assumptions (Petroleum)'!$V$6,Model!AB$1,'Assumptions (Petroleum)'!$V$9,'Assumptions (Petroleum)'!$V$4*Model!$P$2253*AVERAGE('Assumptions (Petroleum)'!$L$2:$N$2)/10^9),0)</f>
        <v>-0.0004686307729</v>
      </c>
      <c r="V2375" s="177">
        <f>IF($P$2253&gt;0,IPMT('Assumptions (Petroleum)'!$V$6,Model!AC$1,'Assumptions (Petroleum)'!$V$9,'Assumptions (Petroleum)'!$V$4*Model!$P$2253*AVERAGE('Assumptions (Petroleum)'!$L$2:$N$2)/10^9),0)</f>
        <v>-0.0004309355237</v>
      </c>
      <c r="W2375" s="177">
        <f>IF($P$2253&gt;0,IPMT('Assumptions (Petroleum)'!$V$6,Model!AD$1,'Assumptions (Petroleum)'!$V$9,'Assumptions (Petroleum)'!$V$4*Model!$P$2253*AVERAGE('Assumptions (Petroleum)'!$L$2:$N$2)/10^9),0)</f>
        <v>-0.0003914497502</v>
      </c>
      <c r="X2375" s="177">
        <f>IF($P$2253&gt;0,IPMT('Assumptions (Petroleum)'!$V$6,Model!AE$1,'Assumptions (Petroleum)'!$V$9,'Assumptions (Petroleum)'!$V$4*Model!$P$2253*AVERAGE('Assumptions (Petroleum)'!$L$2:$N$2)/10^9),0)</f>
        <v>-0.0003500884024</v>
      </c>
      <c r="Y2375" s="177">
        <f>IF($P$2253&gt;0,IPMT('Assumptions (Petroleum)'!$V$6,Model!AF$1,'Assumptions (Petroleum)'!$V$9,'Assumptions (Petroleum)'!$V$4*Model!$P$2253*AVERAGE('Assumptions (Petroleum)'!$L$2:$N$2)/10^9),0)</f>
        <v>-0.0003067623906</v>
      </c>
      <c r="Z2375" s="177">
        <f>IF($P$2253&gt;0,IPMT('Assumptions (Petroleum)'!$V$6,Model!AG$1,'Assumptions (Petroleum)'!$V$9,'Assumptions (Petroleum)'!$V$4*Model!$P$2253*AVERAGE('Assumptions (Petroleum)'!$L$2:$N$2)/10^9),0)</f>
        <v>-0.0002613783933</v>
      </c>
      <c r="AA2375" s="177">
        <f>IF($P$2253&gt;0,IPMT('Assumptions (Petroleum)'!$V$6,Model!AH$1,'Assumptions (Petroleum)'!$V$9,'Assumptions (Petroleum)'!$V$4*Model!$P$2253*AVERAGE('Assumptions (Petroleum)'!$L$2:$N$2)/10^9),0)</f>
        <v>-0.000213838656</v>
      </c>
      <c r="AB2375" s="177">
        <f>IF($P$2253&gt;0,IPMT('Assumptions (Petroleum)'!$V$6,Model!AI$1,'Assumptions (Petroleum)'!$V$9,'Assumptions (Petroleum)'!$V$4*Model!$P$2253*AVERAGE('Assumptions (Petroleum)'!$L$2:$N$2)/10^9),0)</f>
        <v>-0.0001640407813</v>
      </c>
      <c r="AC2375" s="177">
        <f>IF($P$2253&gt;0,IPMT('Assumptions (Petroleum)'!$V$6,Model!AJ$1,'Assumptions (Petroleum)'!$V$9,'Assumptions (Petroleum)'!$V$4*Model!$P$2253*AVERAGE('Assumptions (Petroleum)'!$L$2:$N$2)/10^9),0)</f>
        <v>-0.0001118775075</v>
      </c>
      <c r="AD2375" s="177">
        <f>IF($P$2253&gt;0,IPMT('Assumptions (Petroleum)'!$V$6,Model!AK$1,'Assumptions (Petroleum)'!$V$9,'Assumptions (Petroleum)'!$V$4*Model!$P$2253*AVERAGE('Assumptions (Petroleum)'!$L$2:$N$2)/10^9),0)</f>
        <v>-0.0000572364782</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v>
      </c>
      <c r="R2376" s="160">
        <f>IF($Q$2253&gt;0,IPMT('Assumptions (Petroleum)'!$V$6,Model!X$1,'Assumptions (Petroleum)'!$V$9,'Assumptions (Petroleum)'!$V$4*Model!$Q$2253*AVERAGE('Assumptions (Petroleum)'!$M$2:$O$2)/10^9),0)</f>
        <v>0</v>
      </c>
      <c r="S2376" s="160">
        <f>IF($Q$2253&gt;0,IPMT('Assumptions (Petroleum)'!$V$6,Model!Y$1,'Assumptions (Petroleum)'!$V$9,'Assumptions (Petroleum)'!$V$4*Model!$Q$2253*AVERAGE('Assumptions (Petroleum)'!$M$2:$O$2)/10^9),0)</f>
        <v>0</v>
      </c>
      <c r="T2376" s="160">
        <f>IF($Q$2253&gt;0,IPMT('Assumptions (Petroleum)'!$V$6,Model!Z$1,'Assumptions (Petroleum)'!$V$9,'Assumptions (Petroleum)'!$V$4*Model!$Q$2253*AVERAGE('Assumptions (Petroleum)'!$M$2:$O$2)/10^9),0)</f>
        <v>0</v>
      </c>
      <c r="U2376" s="160">
        <f>IF($Q$2253&gt;0,IPMT('Assumptions (Petroleum)'!$V$6,Model!AA$1,'Assumptions (Petroleum)'!$V$9,'Assumptions (Petroleum)'!$V$4*Model!$Q$2253*AVERAGE('Assumptions (Petroleum)'!$M$2:$O$2)/10^9),0)</f>
        <v>0</v>
      </c>
      <c r="V2376" s="160">
        <f>IF($Q$2253&gt;0,IPMT('Assumptions (Petroleum)'!$V$6,Model!AB$1,'Assumptions (Petroleum)'!$V$9,'Assumptions (Petroleum)'!$V$4*Model!$Q$2253*AVERAGE('Assumptions (Petroleum)'!$M$2:$O$2)/10^9),0)</f>
        <v>0</v>
      </c>
      <c r="W2376" s="160">
        <f>IF($Q$2253&gt;0,IPMT('Assumptions (Petroleum)'!$V$6,Model!AC$1,'Assumptions (Petroleum)'!$V$9,'Assumptions (Petroleum)'!$V$4*Model!$Q$2253*AVERAGE('Assumptions (Petroleum)'!$M$2:$O$2)/10^9),0)</f>
        <v>0</v>
      </c>
      <c r="X2376" s="160">
        <f>IF($Q$2253&gt;0,IPMT('Assumptions (Petroleum)'!$V$6,Model!AD$1,'Assumptions (Petroleum)'!$V$9,'Assumptions (Petroleum)'!$V$4*Model!$Q$2253*AVERAGE('Assumptions (Petroleum)'!$M$2:$O$2)/10^9),0)</f>
        <v>0</v>
      </c>
      <c r="Y2376" s="160">
        <f>IF($Q$2253&gt;0,IPMT('Assumptions (Petroleum)'!$V$6,Model!AE$1,'Assumptions (Petroleum)'!$V$9,'Assumptions (Petroleum)'!$V$4*Model!$Q$2253*AVERAGE('Assumptions (Petroleum)'!$M$2:$O$2)/10^9),0)</f>
        <v>0</v>
      </c>
      <c r="Z2376" s="160">
        <f>IF($Q$2253&gt;0,IPMT('Assumptions (Petroleum)'!$V$6,Model!AF$1,'Assumptions (Petroleum)'!$V$9,'Assumptions (Petroleum)'!$V$4*Model!$Q$2253*AVERAGE('Assumptions (Petroleum)'!$M$2:$O$2)/10^9),0)</f>
        <v>0</v>
      </c>
      <c r="AA2376" s="160">
        <f>IF($Q$2253&gt;0,IPMT('Assumptions (Petroleum)'!$V$6,Model!AG$1,'Assumptions (Petroleum)'!$V$9,'Assumptions (Petroleum)'!$V$4*Model!$Q$2253*AVERAGE('Assumptions (Petroleum)'!$M$2:$O$2)/10^9),0)</f>
        <v>0</v>
      </c>
      <c r="AB2376" s="160">
        <f>IF($Q$2253&gt;0,IPMT('Assumptions (Petroleum)'!$V$6,Model!AH$1,'Assumptions (Petroleum)'!$V$9,'Assumptions (Petroleum)'!$V$4*Model!$Q$2253*AVERAGE('Assumptions (Petroleum)'!$M$2:$O$2)/10^9),0)</f>
        <v>0</v>
      </c>
      <c r="AC2376" s="160">
        <f>IF($Q$2253&gt;0,IPMT('Assumptions (Petroleum)'!$V$6,Model!AI$1,'Assumptions (Petroleum)'!$V$9,'Assumptions (Petroleum)'!$V$4*Model!$Q$2253*AVERAGE('Assumptions (Petroleum)'!$M$2:$O$2)/10^9),0)</f>
        <v>0</v>
      </c>
      <c r="AD2376" s="160">
        <f>IF($Q$2253&gt;0,IPMT('Assumptions (Petroleum)'!$V$6,Model!AJ$1,'Assumptions (Petroleum)'!$V$9,'Assumptions (Petroleum)'!$V$4*Model!$Q$2253*AVERAGE('Assumptions (Petroleum)'!$M$2:$O$2)/10^9),0)</f>
        <v>0</v>
      </c>
      <c r="AE2376" s="160">
        <f>IF($Q$2253&gt;0,IPMT('Assumptions (Petroleum)'!$V$6,Model!AK$1,'Assumptions (Petroleum)'!$V$9,'Assumptions (Petroleum)'!$V$4*Model!$Q$2253*AVERAGE('Assumptions (Petroleum)'!$M$2:$O$2)/10^9),0)</f>
        <v>0</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v>
      </c>
      <c r="D2413" s="177">
        <f t="shared" si="83"/>
        <v>0</v>
      </c>
      <c r="E2413" s="177">
        <f t="shared" si="83"/>
        <v>0</v>
      </c>
      <c r="F2413" s="177">
        <f t="shared" si="83"/>
        <v>0</v>
      </c>
      <c r="G2413" s="177">
        <f t="shared" si="83"/>
        <v>0</v>
      </c>
      <c r="H2413" s="177">
        <f t="shared" si="83"/>
        <v>0</v>
      </c>
      <c r="I2413" s="177">
        <f t="shared" si="83"/>
        <v>0</v>
      </c>
      <c r="J2413" s="177">
        <f t="shared" si="83"/>
        <v>0</v>
      </c>
      <c r="K2413" s="177">
        <f t="shared" si="83"/>
        <v>0</v>
      </c>
      <c r="L2413" s="177">
        <f t="shared" si="83"/>
        <v>0.00007602402665</v>
      </c>
      <c r="M2413" s="177">
        <f t="shared" si="83"/>
        <v>0.0001444456506</v>
      </c>
      <c r="N2413" s="177">
        <f t="shared" si="83"/>
        <v>0.0001300010856</v>
      </c>
      <c r="O2413" s="177">
        <f t="shared" si="83"/>
        <v>0.000117077001</v>
      </c>
      <c r="P2413" s="177">
        <f t="shared" si="83"/>
        <v>0.001215835104</v>
      </c>
      <c r="Q2413" s="177">
        <f t="shared" si="83"/>
        <v>0.002204610962</v>
      </c>
      <c r="R2413" s="177">
        <f t="shared" si="83"/>
        <v>0.001988604874</v>
      </c>
      <c r="S2413" s="177">
        <f t="shared" si="83"/>
        <v>0.001799825687</v>
      </c>
      <c r="T2413" s="177">
        <f t="shared" si="83"/>
        <v>0.001628966002</v>
      </c>
      <c r="U2413" s="177">
        <f t="shared" si="83"/>
        <v>0.001473348741</v>
      </c>
      <c r="V2413" s="177">
        <f t="shared" si="83"/>
        <v>0.001400210047</v>
      </c>
      <c r="W2413" s="177">
        <f t="shared" si="83"/>
        <v>0.001400057998</v>
      </c>
      <c r="X2413" s="177">
        <f t="shared" si="83"/>
        <v>0.001402430978</v>
      </c>
      <c r="Y2413" s="177">
        <f t="shared" si="83"/>
        <v>0.001400057998</v>
      </c>
      <c r="Z2413" s="177">
        <f t="shared" si="83"/>
        <v>0.001402430978</v>
      </c>
      <c r="AA2413" s="177">
        <f t="shared" si="83"/>
        <v>0.001355203823</v>
      </c>
      <c r="AB2413" s="177">
        <f t="shared" si="83"/>
        <v>0.001312570579</v>
      </c>
      <c r="AC2413" s="177">
        <f t="shared" si="83"/>
        <v>0.001310349647</v>
      </c>
      <c r="AD2413" s="177">
        <f t="shared" si="83"/>
        <v>0.001312570579</v>
      </c>
      <c r="AE2413" s="177">
        <f t="shared" si="83"/>
        <v>0.0006551748235</v>
      </c>
      <c r="AF2413" s="177">
        <f t="shared" si="83"/>
        <v>0</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v>
      </c>
      <c r="D2414" s="178">
        <f>IF($C$2253&gt;0,'Assumptions (Petroleum)'!W$10*Model!$C$2253*'Assumptions (Petroleum)'!$B$2/10^9,0)</f>
        <v>0</v>
      </c>
      <c r="E2414" s="178">
        <f>IF($C$2253&gt;0,'Assumptions (Petroleum)'!X$10*Model!$C$2253*'Assumptions (Petroleum)'!$B$2/10^9,0)</f>
        <v>0</v>
      </c>
      <c r="F2414" s="178">
        <f>IF($C$2253&gt;0,'Assumptions (Petroleum)'!Y$10*Model!$C$2253*'Assumptions (Petroleum)'!$B$2/10^9,0)</f>
        <v>0</v>
      </c>
      <c r="G2414" s="178">
        <f>IF($C$2253&gt;0,'Assumptions (Petroleum)'!Z$10*Model!$C$2253*'Assumptions (Petroleum)'!$B$2/10^9,0)</f>
        <v>0</v>
      </c>
      <c r="H2414" s="178">
        <f>IF($C$2253&gt;0,'Assumptions (Petroleum)'!AA$10*Model!$C$2253*'Assumptions (Petroleum)'!$B$2/10^9,0)</f>
        <v>0</v>
      </c>
      <c r="I2414" s="178">
        <f>IF($C$2253&gt;0,'Assumptions (Petroleum)'!AB$10*Model!$C$2253*'Assumptions (Petroleum)'!$B$2/10^9,0)</f>
        <v>0</v>
      </c>
      <c r="J2414" s="178">
        <f>IF($C$2253&gt;0,'Assumptions (Petroleum)'!AC$10*Model!$C$2253*'Assumptions (Petroleum)'!$B$2/10^9,0)</f>
        <v>0</v>
      </c>
      <c r="K2414" s="178">
        <f>IF($C$2253&gt;0,'Assumptions (Petroleum)'!AD$10*Model!$C$2253*'Assumptions (Petroleum)'!$B$2/10^9,0)</f>
        <v>0</v>
      </c>
      <c r="L2414" s="178">
        <f>IF($C$2253&gt;0,'Assumptions (Petroleum)'!AE$10*Model!$C$2253*'Assumptions (Petroleum)'!$B$2/10^9,0)</f>
        <v>0</v>
      </c>
      <c r="M2414" s="178">
        <f>IF($C$2253&gt;0,'Assumptions (Petroleum)'!AF$10*Model!$C$2253*'Assumptions (Petroleum)'!$B$2/10^9,0)</f>
        <v>0</v>
      </c>
      <c r="N2414" s="178">
        <f>IF($C$2253&gt;0,'Assumptions (Petroleum)'!AG$10*Model!$C$2253*'Assumptions (Petroleum)'!$B$2/10^9,0)</f>
        <v>0</v>
      </c>
      <c r="O2414" s="178">
        <f>IF($C$2253&gt;0,'Assumptions (Petroleum)'!AH$10*Model!$C$2253*'Assumptions (Petroleum)'!$B$2/10^9,0)</f>
        <v>0</v>
      </c>
      <c r="P2414" s="178">
        <f>IF($C$2253&gt;0,'Assumptions (Petroleum)'!AI$10*Model!$C$2253*'Assumptions (Petroleum)'!$B$2/10^9,0)</f>
        <v>0</v>
      </c>
      <c r="Q2414" s="178">
        <f>IF($C$2253&gt;0,'Assumptions (Petroleum)'!AJ$10*Model!$C$2253*'Assumptions (Petroleum)'!$B$2/10^9,0)</f>
        <v>0</v>
      </c>
      <c r="R2414" s="178">
        <f>IF($C$2253&gt;0,'Assumptions (Petroleum)'!AK$10*Model!$C$2253*'Assumptions (Petroleum)'!$B$2/10^9,0)</f>
        <v>0</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v>
      </c>
      <c r="E2415" s="160">
        <f>IF($D$2253&gt;0,'Assumptions (Petroleum)'!W$10*Model!$D$2253*'Assumptions (Petroleum)'!$B$2/10^9,0)</f>
        <v>0</v>
      </c>
      <c r="F2415" s="160">
        <f>IF($D$2253&gt;0,'Assumptions (Petroleum)'!X$10*Model!$D$2253*'Assumptions (Petroleum)'!$B$2/10^9,0)</f>
        <v>0</v>
      </c>
      <c r="G2415" s="160">
        <f>IF($D$2253&gt;0,'Assumptions (Petroleum)'!Y$10*Model!$D$2253*'Assumptions (Petroleum)'!$B$2/10^9,0)</f>
        <v>0</v>
      </c>
      <c r="H2415" s="160">
        <f>IF($D$2253&gt;0,'Assumptions (Petroleum)'!Z$10*Model!$D$2253*'Assumptions (Petroleum)'!$B$2/10^9,0)</f>
        <v>0</v>
      </c>
      <c r="I2415" s="160">
        <f>IF($D$2253&gt;0,'Assumptions (Petroleum)'!AA$10*Model!$D$2253*'Assumptions (Petroleum)'!$B$2/10^9,0)</f>
        <v>0</v>
      </c>
      <c r="J2415" s="160">
        <f>IF($D$2253&gt;0,'Assumptions (Petroleum)'!AB$10*Model!$D$2253*'Assumptions (Petroleum)'!$B$2/10^9,0)</f>
        <v>0</v>
      </c>
      <c r="K2415" s="160">
        <f>IF($D$2253&gt;0,'Assumptions (Petroleum)'!AC$10*Model!$D$2253*'Assumptions (Petroleum)'!$B$2/10^9,0)</f>
        <v>0</v>
      </c>
      <c r="L2415" s="160">
        <f>IF($D$2253&gt;0,'Assumptions (Petroleum)'!AD$10*Model!$D$2253*'Assumptions (Petroleum)'!$B$2/10^9,0)</f>
        <v>0</v>
      </c>
      <c r="M2415" s="160">
        <f>IF($D$2253&gt;0,'Assumptions (Petroleum)'!AE$10*Model!$D$2253*'Assumptions (Petroleum)'!$B$2/10^9,0)</f>
        <v>0</v>
      </c>
      <c r="N2415" s="160">
        <f>IF($D$2253&gt;0,'Assumptions (Petroleum)'!AF$10*Model!$D$2253*'Assumptions (Petroleum)'!$B$2/10^9,0)</f>
        <v>0</v>
      </c>
      <c r="O2415" s="160">
        <f>IF($D$2253&gt;0,'Assumptions (Petroleum)'!AG$10*Model!$D$2253*'Assumptions (Petroleum)'!$B$2/10^9,0)</f>
        <v>0</v>
      </c>
      <c r="P2415" s="160">
        <f>IF($D$2253&gt;0,'Assumptions (Petroleum)'!AH$10*Model!$D$2253*'Assumptions (Petroleum)'!$B$2/10^9,0)</f>
        <v>0</v>
      </c>
      <c r="Q2415" s="160">
        <f>IF($D$2253&gt;0,'Assumptions (Petroleum)'!AI$10*Model!$D$2253*'Assumptions (Petroleum)'!$B$2/10^9,0)</f>
        <v>0</v>
      </c>
      <c r="R2415" s="160">
        <f>IF($D$2253&gt;0,'Assumptions (Petroleum)'!AJ$10*Model!$D$2253*'Assumptions (Petroleum)'!$B$2/10^9,0)</f>
        <v>0</v>
      </c>
      <c r="S2415" s="160">
        <f>IF($D$2253&gt;0,'Assumptions (Petroleum)'!AK$10*Model!$D$2253*'Assumptions (Petroleum)'!$B$2/10^9,0)</f>
        <v>0</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v>
      </c>
      <c r="K2421" s="160">
        <f>IF($J$2253&gt;0,'Assumptions (Petroleum)'!W$10*Model!$J$2253*AVERAGE('Assumptions (Petroleum)'!$F$2:$H$2)/10^9,0)</f>
        <v>0</v>
      </c>
      <c r="L2421" s="160">
        <f>IF($J$2253&gt;0,'Assumptions (Petroleum)'!X$10*Model!$J$2253*AVERAGE('Assumptions (Petroleum)'!$F$2:$H$2)/10^9,0)</f>
        <v>0</v>
      </c>
      <c r="M2421" s="160">
        <f>IF($J$2253&gt;0,'Assumptions (Petroleum)'!Y$10*Model!$J$2253*AVERAGE('Assumptions (Petroleum)'!$F$2:$H$2)/10^9,0)</f>
        <v>0</v>
      </c>
      <c r="N2421" s="160">
        <f>IF($J$2253&gt;0,'Assumptions (Petroleum)'!Z$10*Model!$J$2253*AVERAGE('Assumptions (Petroleum)'!$F$2:$H$2)/10^9,0)</f>
        <v>0</v>
      </c>
      <c r="O2421" s="160">
        <f>IF($J$2253&gt;0,'Assumptions (Petroleum)'!AA$10*Model!$J$2253*AVERAGE('Assumptions (Petroleum)'!$F$2:$H$2)/10^9,0)</f>
        <v>0</v>
      </c>
      <c r="P2421" s="160">
        <f>IF($J$2253&gt;0,'Assumptions (Petroleum)'!AB$10*Model!$J$2253*AVERAGE('Assumptions (Petroleum)'!$F$2:$H$2)/10^9,0)</f>
        <v>0</v>
      </c>
      <c r="Q2421" s="160">
        <f>IF($J$2253&gt;0,'Assumptions (Petroleum)'!AC$10*Model!$J$2253*AVERAGE('Assumptions (Petroleum)'!$F$2:$H$2)/10^9,0)</f>
        <v>0</v>
      </c>
      <c r="R2421" s="160">
        <f>IF($J$2253&gt;0,'Assumptions (Petroleum)'!AD$10*Model!$J$2253*AVERAGE('Assumptions (Petroleum)'!$F$2:$H$2)/10^9,0)</f>
        <v>0</v>
      </c>
      <c r="S2421" s="160">
        <f>IF($J$2253&gt;0,'Assumptions (Petroleum)'!AE$10*Model!$J$2253*AVERAGE('Assumptions (Petroleum)'!$F$2:$H$2)/10^9,0)</f>
        <v>0</v>
      </c>
      <c r="T2421" s="160">
        <f>IF($J$2253&gt;0,'Assumptions (Petroleum)'!AF$10*Model!$J$2253*AVERAGE('Assumptions (Petroleum)'!$F$2:$H$2)/10^9,0)</f>
        <v>0</v>
      </c>
      <c r="U2421" s="160">
        <f>IF($J$2253&gt;0,'Assumptions (Petroleum)'!AG$10*Model!$J$2253*AVERAGE('Assumptions (Petroleum)'!$F$2:$H$2)/10^9,0)</f>
        <v>0</v>
      </c>
      <c r="V2421" s="160">
        <f>IF($J$2253&gt;0,'Assumptions (Petroleum)'!AH$10*Model!$J$2253*AVERAGE('Assumptions (Petroleum)'!$F$2:$H$2)/10^9,0)</f>
        <v>0</v>
      </c>
      <c r="W2421" s="160">
        <f>IF($J$2253&gt;0,'Assumptions (Petroleum)'!AI$10*Model!$J$2253*AVERAGE('Assumptions (Petroleum)'!$F$2:$H$2)/10^9,0)</f>
        <v>0</v>
      </c>
      <c r="X2421" s="160">
        <f>IF($J$2253&gt;0,'Assumptions (Petroleum)'!AJ$10*Model!$J$2253*AVERAGE('Assumptions (Petroleum)'!$F$2:$H$2)/10^9,0)</f>
        <v>0</v>
      </c>
      <c r="Y2421" s="160">
        <f>IF($J$2253&gt;0,'Assumptions (Petroleum)'!AK$10*Model!$J$2253*AVERAGE('Assumptions (Petroleum)'!$F$2:$H$2)/10^9,0)</f>
        <v>0</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0.00007602402665</v>
      </c>
      <c r="M2423" s="160">
        <f>IF($L$2253&gt;0,'Assumptions (Petroleum)'!W$10*Model!$L$2253*AVERAGE('Assumptions (Petroleum)'!$H$2:$J$2)/10^9,0)</f>
        <v>0.0001444456506</v>
      </c>
      <c r="N2423" s="160">
        <f>IF($L$2253&gt;0,'Assumptions (Petroleum)'!X$10*Model!$L$2253*AVERAGE('Assumptions (Petroleum)'!$H$2:$J$2)/10^9,0)</f>
        <v>0.0001300010856</v>
      </c>
      <c r="O2423" s="160">
        <f>IF($L$2253&gt;0,'Assumptions (Petroleum)'!Y$10*Model!$L$2253*AVERAGE('Assumptions (Petroleum)'!$H$2:$J$2)/10^9,0)</f>
        <v>0.000117077001</v>
      </c>
      <c r="P2423" s="160">
        <f>IF($L$2253&gt;0,'Assumptions (Petroleum)'!Z$10*Model!$L$2253*AVERAGE('Assumptions (Petroleum)'!$H$2:$J$2)/10^9,0)</f>
        <v>0.0001053693009</v>
      </c>
      <c r="Q2423" s="160">
        <f>IF($L$2253&gt;0,'Assumptions (Petroleum)'!AA$10*Model!$L$2253*AVERAGE('Assumptions (Petroleum)'!$H$2:$J$2)/10^9,0)</f>
        <v>0.00009472593721</v>
      </c>
      <c r="R2423" s="160">
        <f>IF($L$2253&gt;0,'Assumptions (Petroleum)'!AB$10*Model!$L$2253*AVERAGE('Assumptions (Petroleum)'!$H$2:$J$2)/10^9,0)</f>
        <v>0.00008970835145</v>
      </c>
      <c r="S2423" s="160">
        <f>IF($L$2253&gt;0,'Assumptions (Petroleum)'!AC$10*Model!$L$2253*AVERAGE('Assumptions (Petroleum)'!$H$2:$J$2)/10^9,0)</f>
        <v>0.00008970835145</v>
      </c>
      <c r="T2423" s="160">
        <f>IF($L$2253&gt;0,'Assumptions (Petroleum)'!AD$10*Model!$L$2253*AVERAGE('Assumptions (Petroleum)'!$H$2:$J$2)/10^9,0)</f>
        <v>0.0000898603995</v>
      </c>
      <c r="U2423" s="160">
        <f>IF($L$2253&gt;0,'Assumptions (Petroleum)'!AE$10*Model!$L$2253*AVERAGE('Assumptions (Petroleum)'!$H$2:$J$2)/10^9,0)</f>
        <v>0.00008970835145</v>
      </c>
      <c r="V2423" s="160">
        <f>IF($L$2253&gt;0,'Assumptions (Petroleum)'!AF$10*Model!$L$2253*AVERAGE('Assumptions (Petroleum)'!$H$2:$J$2)/10^9,0)</f>
        <v>0.0000898603995</v>
      </c>
      <c r="W2423" s="160">
        <f>IF($L$2253&gt;0,'Assumptions (Petroleum)'!AG$10*Model!$L$2253*AVERAGE('Assumptions (Petroleum)'!$H$2:$J$2)/10^9,0)</f>
        <v>0.00008970835145</v>
      </c>
      <c r="X2423" s="160">
        <f>IF($L$2253&gt;0,'Assumptions (Petroleum)'!AH$10*Model!$L$2253*AVERAGE('Assumptions (Petroleum)'!$H$2:$J$2)/10^9,0)</f>
        <v>0.0000898603995</v>
      </c>
      <c r="Y2423" s="160">
        <f>IF($L$2253&gt;0,'Assumptions (Petroleum)'!AI$10*Model!$L$2253*AVERAGE('Assumptions (Petroleum)'!$H$2:$J$2)/10^9,0)</f>
        <v>0.00008970835145</v>
      </c>
      <c r="Z2423" s="160">
        <f>IF($L$2253&gt;0,'Assumptions (Petroleum)'!AJ$10*Model!$L$2253*AVERAGE('Assumptions (Petroleum)'!$H$2:$J$2)/10^9,0)</f>
        <v>0.0000898603995</v>
      </c>
      <c r="AA2423" s="160">
        <f>IF($L$2253&gt;0,'Assumptions (Petroleum)'!AK$10*Model!$L$2253*AVERAGE('Assumptions (Petroleum)'!$H$2:$J$2)/10^9,0)</f>
        <v>0.00004485417572</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0.001110465803</v>
      </c>
      <c r="Q2427" s="177">
        <f>IF($P$2253&gt;0,'Assumptions (Petroleum)'!W$10*Model!$P$2253*AVERAGE('Assumptions (Petroleum)'!$L$2:$N$2)/10^9,0)</f>
        <v>0.002109885025</v>
      </c>
      <c r="R2427" s="177">
        <f>IF($P$2253&gt;0,'Assumptions (Petroleum)'!X$10*Model!$P$2253*AVERAGE('Assumptions (Petroleum)'!$L$2:$N$2)/10^9,0)</f>
        <v>0.001898896522</v>
      </c>
      <c r="S2427" s="177">
        <f>IF($P$2253&gt;0,'Assumptions (Petroleum)'!Y$10*Model!$P$2253*AVERAGE('Assumptions (Petroleum)'!$L$2:$N$2)/10^9,0)</f>
        <v>0.001710117336</v>
      </c>
      <c r="T2427" s="177">
        <f>IF($P$2253&gt;0,'Assumptions (Petroleum)'!Z$10*Model!$P$2253*AVERAGE('Assumptions (Petroleum)'!$L$2:$N$2)/10^9,0)</f>
        <v>0.001539105602</v>
      </c>
      <c r="U2427" s="177">
        <f>IF($P$2253&gt;0,'Assumptions (Petroleum)'!AA$10*Model!$P$2253*AVERAGE('Assumptions (Petroleum)'!$L$2:$N$2)/10^9,0)</f>
        <v>0.00138364039</v>
      </c>
      <c r="V2427" s="177">
        <f>IF($P$2253&gt;0,'Assumptions (Petroleum)'!AB$10*Model!$P$2253*AVERAGE('Assumptions (Petroleum)'!$L$2:$N$2)/10^9,0)</f>
        <v>0.001310349647</v>
      </c>
      <c r="W2427" s="177">
        <f>IF($P$2253&gt;0,'Assumptions (Petroleum)'!AC$10*Model!$P$2253*AVERAGE('Assumptions (Petroleum)'!$L$2:$N$2)/10^9,0)</f>
        <v>0.001310349647</v>
      </c>
      <c r="X2427" s="177">
        <f>IF($P$2253&gt;0,'Assumptions (Petroleum)'!AD$10*Model!$P$2253*AVERAGE('Assumptions (Petroleum)'!$L$2:$N$2)/10^9,0)</f>
        <v>0.001312570579</v>
      </c>
      <c r="Y2427" s="177">
        <f>IF($P$2253&gt;0,'Assumptions (Petroleum)'!AE$10*Model!$P$2253*AVERAGE('Assumptions (Petroleum)'!$L$2:$N$2)/10^9,0)</f>
        <v>0.001310349647</v>
      </c>
      <c r="Z2427" s="177">
        <f>IF($P$2253&gt;0,'Assumptions (Petroleum)'!AF$10*Model!$P$2253*AVERAGE('Assumptions (Petroleum)'!$L$2:$N$2)/10^9,0)</f>
        <v>0.001312570579</v>
      </c>
      <c r="AA2427" s="177">
        <f>IF($P$2253&gt;0,'Assumptions (Petroleum)'!AG$10*Model!$P$2253*AVERAGE('Assumptions (Petroleum)'!$L$2:$N$2)/10^9,0)</f>
        <v>0.001310349647</v>
      </c>
      <c r="AB2427" s="177">
        <f>IF($P$2253&gt;0,'Assumptions (Petroleum)'!AH$10*Model!$P$2253*AVERAGE('Assumptions (Petroleum)'!$L$2:$N$2)/10^9,0)</f>
        <v>0.001312570579</v>
      </c>
      <c r="AC2427" s="177">
        <f>IF($P$2253&gt;0,'Assumptions (Petroleum)'!AI$10*Model!$P$2253*AVERAGE('Assumptions (Petroleum)'!$L$2:$N$2)/10^9,0)</f>
        <v>0.001310349647</v>
      </c>
      <c r="AD2427" s="177">
        <f>IF($P$2253&gt;0,'Assumptions (Petroleum)'!AJ$10*Model!$P$2253*AVERAGE('Assumptions (Petroleum)'!$L$2:$N$2)/10^9,0)</f>
        <v>0.001312570579</v>
      </c>
      <c r="AE2427" s="177">
        <f>IF($P$2253&gt;0,'Assumptions (Petroleum)'!AK$10*Model!$P$2253*AVERAGE('Assumptions (Petroleum)'!$L$2:$N$2)/10^9,0)</f>
        <v>0.0006551748235</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v>
      </c>
      <c r="R2428" s="160">
        <f>IF($Q$2253&gt;0,'Assumptions (Petroleum)'!W$10*Model!$Q$2253*AVERAGE('Assumptions (Petroleum)'!$L$2:$O$2)/10^9,0)</f>
        <v>0</v>
      </c>
      <c r="S2428" s="160">
        <f>IF($Q$2253&gt;0,'Assumptions (Petroleum)'!X$10*Model!$Q$2253*AVERAGE('Assumptions (Petroleum)'!$L$2:$O$2)/10^9,0)</f>
        <v>0</v>
      </c>
      <c r="T2428" s="160">
        <f>IF($Q$2253&gt;0,'Assumptions (Petroleum)'!Y$10*Model!$Q$2253*AVERAGE('Assumptions (Petroleum)'!$L$2:$O$2)/10^9,0)</f>
        <v>0</v>
      </c>
      <c r="U2428" s="160">
        <f>IF($Q$2253&gt;0,'Assumptions (Petroleum)'!Z$10*Model!$Q$2253*AVERAGE('Assumptions (Petroleum)'!$L$2:$O$2)/10^9,0)</f>
        <v>0</v>
      </c>
      <c r="V2428" s="160">
        <f>IF($Q$2253&gt;0,'Assumptions (Petroleum)'!AA$10*Model!$Q$2253*AVERAGE('Assumptions (Petroleum)'!$L$2:$O$2)/10^9,0)</f>
        <v>0</v>
      </c>
      <c r="W2428" s="160">
        <f>IF($Q$2253&gt;0,'Assumptions (Petroleum)'!AB$10*Model!$Q$2253*AVERAGE('Assumptions (Petroleum)'!$L$2:$O$2)/10^9,0)</f>
        <v>0</v>
      </c>
      <c r="X2428" s="160">
        <f>IF($Q$2253&gt;0,'Assumptions (Petroleum)'!AC$10*Model!$Q$2253*AVERAGE('Assumptions (Petroleum)'!$L$2:$O$2)/10^9,0)</f>
        <v>0</v>
      </c>
      <c r="Y2428" s="160">
        <f>IF($Q$2253&gt;0,'Assumptions (Petroleum)'!AD$10*Model!$Q$2253*AVERAGE('Assumptions (Petroleum)'!$L$2:$O$2)/10^9,0)</f>
        <v>0</v>
      </c>
      <c r="Z2428" s="160">
        <f>IF($Q$2253&gt;0,'Assumptions (Petroleum)'!AE$10*Model!$Q$2253*AVERAGE('Assumptions (Petroleum)'!$L$2:$O$2)/10^9,0)</f>
        <v>0</v>
      </c>
      <c r="AA2428" s="160">
        <f>IF($Q$2253&gt;0,'Assumptions (Petroleum)'!AF$10*Model!$Q$2253*AVERAGE('Assumptions (Petroleum)'!$L$2:$O$2)/10^9,0)</f>
        <v>0</v>
      </c>
      <c r="AB2428" s="160">
        <f>IF($Q$2253&gt;0,'Assumptions (Petroleum)'!AG$10*Model!$Q$2253*AVERAGE('Assumptions (Petroleum)'!$L$2:$O$2)/10^9,0)</f>
        <v>0</v>
      </c>
      <c r="AC2428" s="160">
        <f>IF($Q$2253&gt;0,'Assumptions (Petroleum)'!AH$10*Model!$Q$2253*AVERAGE('Assumptions (Petroleum)'!$L$2:$O$2)/10^9,0)</f>
        <v>0</v>
      </c>
      <c r="AD2428" s="160">
        <f>IF($Q$2253&gt;0,'Assumptions (Petroleum)'!AI$10*Model!$Q$2253*AVERAGE('Assumptions (Petroleum)'!$L$2:$O$2)/10^9,0)</f>
        <v>0</v>
      </c>
      <c r="AE2428" s="160">
        <f>IF($Q$2253&gt;0,'Assumptions (Petroleum)'!AJ$10*Model!$Q$2253*AVERAGE('Assumptions (Petroleum)'!$L$2:$O$2)/10^9,0)</f>
        <v>0</v>
      </c>
      <c r="AF2428" s="160">
        <f>IF($Q$2253&gt;0,'Assumptions (Petroleum)'!AK$10*Model!$Q$2253*AVERAGE('Assumptions (Petroleum)'!$L$2:$O$2)/10^9,0)</f>
        <v>0</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0.01061983517</v>
      </c>
      <c r="D2465" s="219">
        <f>IF(Model!D2251+Model!D2252-D2250-D2413+D2361&gt;0,(1-'Assumptions (Petroleum)'!C24)*(Model!D2251+Model!D2252-D2250-D2413+D2361)+Model!D2413-D2308+Model!D2309,Model!D2251+Model!D2252-D2250+D2361-D2308+Model!D2309)</f>
        <v>0.01526645132</v>
      </c>
      <c r="E2465" s="219">
        <f>IF(Model!E2251+Model!E2252-E2250-E2413+E2361&gt;0,(1-'Assumptions (Petroleum)'!D24)*(Model!E2251+Model!E2252-E2250-E2413+E2361)+Model!E2413-E2308+Model!E2309,Model!E2251+Model!E2252-E2250+E2361-E2308+Model!E2309)</f>
        <v>0.002405017627</v>
      </c>
      <c r="F2465" s="219">
        <f>IF(Model!F2251+Model!F2252-F2250-F2413+F2361&gt;0,(1-'Assumptions (Petroleum)'!E24)*(Model!F2251+Model!F2252-F2250-F2413+F2361)+Model!F2413-F2308+Model!F2309,Model!F2251+Model!F2252-F2250+F2361-F2308+Model!F2309)</f>
        <v>0.003584668618</v>
      </c>
      <c r="G2465" s="219">
        <f>IF(Model!G2251+Model!G2252-G2250-G2413+G2361&gt;0,(1-'Assumptions (Petroleum)'!F24)*(Model!G2251+Model!G2252-G2250-G2413+G2361)+Model!G2413-G2308+Model!G2309,Model!G2251+Model!G2252-G2250+G2361-G2308+Model!G2309)</f>
        <v>0.002441065516</v>
      </c>
      <c r="H2465" s="219">
        <f>IF(Model!H2251+Model!H2252-H2250-H2413+H2361&gt;0,(1-'Assumptions (Petroleum)'!G24)*(Model!H2251+Model!H2252-H2250-H2413+H2361)+Model!H2413-H2308+Model!H2309,Model!H2251+Model!H2252-H2250+H2361-H2308+Model!H2309)</f>
        <v>0.003696901835</v>
      </c>
      <c r="I2465" s="219">
        <f>IF(Model!I2251+Model!I2252-I2250-I2413+I2361&gt;0,(1-'Assumptions (Petroleum)'!H24)*(Model!I2251+Model!I2252-I2250-I2413+I2361)+Model!I2413-I2308+Model!I2309,Model!I2251+Model!I2252-I2250+I2361-I2308+Model!I2309)</f>
        <v>0.004914235821</v>
      </c>
      <c r="J2465" s="219">
        <f>IF(Model!J2251+Model!J2252-J2250-J2413+J2361&gt;0,(1-'Assumptions (Petroleum)'!I24)*(Model!J2251+Model!J2252-J2250-J2413+J2361)+Model!J2413-J2308+Model!J2309,Model!J2251+Model!J2252-J2250+J2361-J2308+Model!J2309)</f>
        <v>0.003826176798</v>
      </c>
      <c r="K2465" s="219">
        <f>IF(Model!K2251+Model!K2252-K2250-K2413+K2361&gt;0,(1-'Assumptions (Petroleum)'!J24)*(Model!K2251+Model!K2252-K2250-K2413+K2361)+Model!K2413-K2308+Model!K2309,Model!K2251+Model!K2252-K2250+K2361-K2308+Model!K2309)</f>
        <v>0.005325773514</v>
      </c>
      <c r="L2465" s="219">
        <f>IF(Model!L2251+Model!L2252-L2250-L2413+L2361&gt;0,(1-'Assumptions (Petroleum)'!K24)*(Model!L2251+Model!L2252-L2250-L2413+L2361)+Model!L2413-L2308+Model!L2309,Model!L2251+Model!L2252-L2250+L2361-L2308+Model!L2309)</f>
        <v>0.00349617243</v>
      </c>
      <c r="M2465" s="219">
        <f>IF(Model!M2251+Model!M2252-M2250-M2413+M2361&gt;0,(1-'Assumptions (Petroleum)'!L24)*(Model!M2251+Model!M2252-M2250-M2413+M2361)+Model!M2413-M2308+Model!M2309,Model!M2251+Model!M2252-M2250+M2361-M2308+Model!M2309)</f>
        <v>0.001203068903</v>
      </c>
      <c r="N2465" s="219">
        <f>IF(Model!N2251+Model!N2252-N2250-N2413+N2361&gt;0,(1-'Assumptions (Petroleum)'!M24)*(Model!N2251+Model!N2252-N2250-N2413+N2361)+Model!N2413-N2308+Model!N2309,Model!N2251+Model!N2252-N2250+N2361-N2308+Model!N2309)</f>
        <v>-0.00007715165777</v>
      </c>
      <c r="O2465" s="219">
        <f>IF(Model!O2251+Model!O2252-O2250-O2413+O2361&gt;0,(1-'Assumptions (Petroleum)'!N24)*(Model!O2251+Model!O2252-O2250-O2413+O2361)+Model!O2413-O2308+Model!O2309,Model!O2251+Model!O2252-O2250+O2361-O2308+Model!O2309)</f>
        <v>-0.0008425231364</v>
      </c>
      <c r="P2465" s="219">
        <f>IF(Model!P2251+Model!P2252-P2250-P2413+P2361&gt;0,(1-'Assumptions (Petroleum)'!O24)*(Model!P2251+Model!P2252-P2250-P2413+P2361)+Model!P2413-P2308+Model!P2309,Model!P2251+Model!P2252-P2250+P2361-P2308+Model!P2309)</f>
        <v>0.002245033294</v>
      </c>
      <c r="Q2465" s="219">
        <f>IF(Model!Q2251+Model!Q2252-Q2250-Q2413+Q2361&gt;0,(1-'Assumptions (Petroleum)'!P24)*(Model!Q2251+Model!Q2252-Q2250-Q2413+Q2361)+Model!Q2413-Q2308+Model!Q2309,Model!Q2251+Model!Q2252-Q2250+Q2361-Q2308+Model!Q2309)</f>
        <v>0.003743311807</v>
      </c>
      <c r="R2465" s="219">
        <f>IF(Model!R2251+Model!R2252-R2250-R2413+R2361&gt;0,(1-'Assumptions (Petroleum)'!Q24)*(Model!R2251+Model!R2252-R2250-R2413+R2361)+Model!R2413-R2308+Model!R2309,Model!R2251+Model!R2252-R2250+R2361-R2308+Model!R2309)</f>
        <v>0.002298609843</v>
      </c>
      <c r="S2465" s="219">
        <f>IF(Model!S2251+Model!S2252-S2250-S2413+S2361&gt;0,(1-'Assumptions (Petroleum)'!R24)*(Model!S2251+Model!S2252-S2250-S2413+S2361)+Model!S2413-S2308+Model!S2309,Model!S2251+Model!S2252-S2250+S2361-S2308+Model!S2309)</f>
        <v>0.002185610265</v>
      </c>
      <c r="T2465" s="219">
        <f>IF(Model!T2251+Model!T2252-T2250-T2413+T2361&gt;0,(1-'Assumptions (Petroleum)'!S24)*(Model!T2251+Model!T2252-T2250-T2413+T2361)+Model!T2413-T2308+Model!T2309,Model!T2251+Model!T2252-T2250+T2361-T2308+Model!T2309)</f>
        <v>0.001863086837</v>
      </c>
      <c r="U2465" s="219">
        <f>IF(Model!U2251+Model!U2252-U2250-U2413+U2361&gt;0,(1-'Assumptions (Petroleum)'!T24)*(Model!U2251+Model!U2252-U2250-U2413+U2361)+Model!U2413-U2308+Model!U2309,Model!U2251+Model!U2252-U2250+U2361-U2308+Model!U2309)</f>
        <v>0.0008711981709</v>
      </c>
      <c r="V2465" s="219">
        <f>IF(Model!V2251+Model!V2252-V2250-V2413+V2361&gt;0,(1-'Assumptions (Petroleum)'!U24)*(Model!V2251+Model!V2252-V2250-V2413+V2361)+Model!V2413-V2308+Model!V2309,Model!V2251+Model!V2252-V2250+V2361-V2308+Model!V2309)</f>
        <v>0.0008633870461</v>
      </c>
      <c r="W2465" s="219">
        <f>IF(Model!W2251+Model!W2252-W2250-W2413+W2361&gt;0,(1-'Assumptions (Petroleum)'!V24)*(Model!W2251+Model!W2252-W2250-W2413+W2361)+Model!W2413-W2308+Model!W2309,Model!W2251+Model!W2252-W2250+W2361-W2308+Model!W2309)</f>
        <v>0.0009766983644</v>
      </c>
      <c r="X2465" s="219">
        <f>IF(Model!X2251+Model!X2252-X2250-X2413+X2361&gt;0,(1-'Assumptions (Petroleum)'!W24)*(Model!X2251+Model!X2252-X2250-X2413+X2361)+Model!X2413-X2308+Model!X2309,Model!X2251+Model!X2252-X2250+X2361-X2308+Model!X2309)</f>
        <v>0.002604988037</v>
      </c>
      <c r="Y2465" s="219">
        <f>IF(Model!Y2251+Model!Y2252-Y2250-Y2413+Y2361&gt;0,(1-'Assumptions (Petroleum)'!X24)*(Model!Y2251+Model!Y2252-Y2250-Y2413+Y2361)+Model!Y2413-Y2308+Model!Y2309,Model!Y2251+Model!Y2252-Y2250+Y2361-Y2308+Model!Y2309)</f>
        <v>0.004266578175</v>
      </c>
      <c r="Z2465" s="219">
        <f>IF(Model!Z2251+Model!Z2252-Z2250-Z2413+Z2361&gt;0,(1-'Assumptions (Petroleum)'!Y24)*(Model!Z2251+Model!Z2252-Z2250-Z2413+Z2361)+Model!Z2413-Z2308+Model!Z2309,Model!Z2251+Model!Z2252-Z2250+Z2361-Z2308+Model!Z2309)</f>
        <v>0.006021715145</v>
      </c>
      <c r="AA2465" s="219">
        <f>IF(Model!AA2251+Model!AA2252-AA2250-AA2413+AA2361&gt;0,(1-'Assumptions (Petroleum)'!Z24)*(Model!AA2251+Model!AA2252-AA2250-AA2413+AA2361)+Model!AA2413-AA2308+Model!AA2309,Model!AA2251+Model!AA2252-AA2250+AA2361-AA2308+Model!AA2309)</f>
        <v>0.007937689505</v>
      </c>
      <c r="AB2465" s="219">
        <f>IF(Model!AB2251+Model!AB2252-AB2250-AB2413+AB2361&gt;0,(1-'Assumptions (Petroleum)'!AA24)*(Model!AB2251+Model!AB2252-AB2250-AB2413+AB2361)+Model!AB2413-AB2308+Model!AB2309,Model!AB2251+Model!AB2252-AB2250+AB2361-AB2308+Model!AB2309)</f>
        <v>0.009955798818</v>
      </c>
      <c r="AC2465" s="219">
        <f>IF(Model!AC2251+Model!AC2252-AC2250-AC2413+AC2361&gt;0,(1-'Assumptions (Petroleum)'!AB24)*(Model!AC2251+Model!AC2252-AC2250-AC2413+AC2361)+Model!AC2413-AC2308+Model!AC2309,Model!AC2251+Model!AC2252-AC2250+AC2361-AC2308+Model!AC2309)</f>
        <v>0.01190788761</v>
      </c>
      <c r="AD2465" s="219">
        <f>IF(Model!AD2251+Model!AD2252-AD2250-AD2413+AD2361&gt;0,(1-'Assumptions (Petroleum)'!AC24)*(Model!AD2251+Model!AD2252-AD2250-AD2413+AD2361)+Model!AD2413-AD2308+Model!AD2309,Model!AD2251+Model!AD2252-AD2250+AD2361-AD2308+Model!AD2309)</f>
        <v>0.01398113887</v>
      </c>
      <c r="AE2465" s="219">
        <f>IF(Model!AE2251+Model!AE2252-AE2250-AE2413+AE2361&gt;0,(1-'Assumptions (Petroleum)'!AD24)*(Model!AE2251+Model!AE2252-AE2250-AE2413+AE2361)+Model!AE2413-AE2308+Model!AE2309,Model!AE2251+Model!AE2252-AE2250+AE2361-AE2308+Model!AE2309)</f>
        <v>0.01721378333</v>
      </c>
      <c r="AF2465" s="219">
        <f>IF(Model!AF2251+Model!AF2252-AF2250-AF2413+AF2361&gt;0,(1-'Assumptions (Petroleum)'!AE24)*(Model!AF2251+Model!AF2252-AF2250-AF2413+AF2361)+Model!AF2413-AF2308+Model!AF2309,Model!AF2251+Model!AF2252-AF2250+AF2361-AF2308+Model!AF2309)</f>
        <v>0.01928500068</v>
      </c>
      <c r="AG2465" s="219">
        <f>IF(Model!AG2251+Model!AG2252-AG2250-AG2413+AG2361&gt;0,(1-'Assumptions (Petroleum)'!AF24)*(Model!AG2251+Model!AG2252-AG2250-AG2413+AG2361)+Model!AG2413-AG2308+Model!AG2309,Model!AG2251+Model!AG2252-AG2250+AG2361-AG2308+Model!AG2309)</f>
        <v>0.02157048442</v>
      </c>
      <c r="AH2465" s="219">
        <f>IF(Model!AH2251+Model!AH2252-AH2250-AH2413+AH2361&gt;0,(1-'Assumptions (Petroleum)'!AG24)*(Model!AH2251+Model!AH2252-AH2250-AH2413+AH2361)+Model!AH2413-AH2308+Model!AH2309,Model!AH2251+Model!AH2252-AH2250+AH2361-AH2308+Model!AH2309)</f>
        <v>0.02397352818</v>
      </c>
      <c r="AI2465" s="219">
        <f>IF(Model!AI2251+Model!AI2252-AI2250-AI2413+AI2361&gt;0,(1-'Assumptions (Petroleum)'!AH24)*(Model!AI2251+Model!AI2252-AI2250-AI2413+AI2361)+Model!AI2413-AI2308+Model!AI2309,Model!AI2251+Model!AI2252-AI2250+AI2361-AI2308+Model!AI2309)</f>
        <v>0.02633989671</v>
      </c>
      <c r="AJ2465" s="219">
        <f>IF(Model!AJ2251+Model!AJ2252-AJ2250-AJ2413+AJ2361&gt;0,(1-'Assumptions (Petroleum)'!AI24)*(Model!AJ2251+Model!AJ2252-AJ2250-AJ2413+AJ2361)+Model!AJ2413-AJ2308+Model!AJ2309,Model!AJ2251+Model!AJ2252-AJ2250+AJ2361-AJ2308+Model!AJ2309)</f>
        <v>0.02875684179</v>
      </c>
      <c r="AK2465" s="219">
        <f>IF(Model!AK2251+Model!AK2252-AK2250-AK2413+AK2361&gt;0,(1-'Assumptions (Petroleum)'!AJ24)*(Model!AK2251+Model!AK2252-AK2250-AK2413+AK2361)+Model!AK2413-AK2308+Model!AK2309,Model!AK2251+Model!AK2252-AK2250+AK2361-AK2308+Model!AK2309)</f>
        <v>0.03124325376</v>
      </c>
      <c r="AL2465" s="219">
        <f>IF(Model!AL2251+Model!AL2252-AL2250-AL2413+AL2361&gt;0,(1-'Assumptions (Petroleum)'!AK24)*(Model!AL2251+Model!AL2252-AL2250-AL2413+AL2361)+Model!AL2413-AL2308+Model!AL2309,Model!AL2251+Model!AL2252-AL2250+AL2361-AL2308+Model!AL2309)</f>
        <v>0.0338543077</v>
      </c>
      <c r="AM2465" s="219">
        <f>IF(Model!AM2251+Model!AM2252-AM2250-AM2413+AM2361&gt;0,(1-'Assumptions (Petroleum)'!AL24)*(Model!AM2251+Model!AM2252-AM2250-AM2413+AM2361)+Model!AM2413-AM2308+Model!AM2309,Model!AM2251+Model!AM2252-AM2250+AM2361-AM2308+Model!AM2309)</f>
        <v>0.03670166942</v>
      </c>
      <c r="AN2465" s="219">
        <f>IF(Model!AN2251+Model!AN2252-AN2250-AN2413+AN2361&gt;0,(1-'Assumptions (Petroleum)'!AM24)*(Model!AN2251+Model!AN2252-AN2250-AN2413+AN2361)+Model!AN2413-AN2308+Model!AN2309,Model!AN2251+Model!AN2252-AN2250+AN2361-AN2308+Model!AN2309)</f>
        <v>0.03960795512</v>
      </c>
      <c r="AO2465" s="219">
        <f>IF(Model!AO2251+Model!AO2252-AO2250-AO2413+AO2361&gt;0,(1-'Assumptions (Petroleum)'!AN24)*(Model!AO2251+Model!AO2252-AO2250-AO2413+AO2361)+Model!AO2413-AO2308+Model!AO2309,Model!AO2251+Model!AO2252-AO2250+AO2361-AO2308+Model!AO2309)</f>
        <v>0.04274246667</v>
      </c>
      <c r="AP2465" s="219">
        <f>IF(Model!AP2251+Model!AP2252-AP2250-AP2413+AP2361&gt;0,(1-'Assumptions (Petroleum)'!AO24)*(Model!AP2251+Model!AP2252-AP2250-AP2413+AP2361)+Model!AP2413-AP2308+Model!AP2309,Model!AP2251+Model!AP2252-AP2250+AP2361-AP2308+Model!AP2309)</f>
        <v>0.04599309505</v>
      </c>
      <c r="AQ2465" s="219">
        <f>IF(Model!AQ2251+Model!AQ2252-AQ2250-AQ2413+AQ2361&gt;0,(1-'Assumptions (Petroleum)'!AP24)*(Model!AQ2251+Model!AQ2252-AQ2250-AQ2413+AQ2361)+Model!AQ2413-AQ2308+Model!AQ2309,Model!AQ2251+Model!AQ2252-AQ2250+AQ2361-AQ2308+Model!AQ2309)</f>
        <v>0.04926547584</v>
      </c>
      <c r="AR2465" s="219">
        <f>IF(Model!AR2251+Model!AR2252-AR2250-AR2413+AR2361&gt;0,(1-'Assumptions (Petroleum)'!AQ24)*(Model!AR2251+Model!AR2252-AR2250-AR2413+AR2361)+Model!AR2413-AR2308+Model!AR2309,Model!AR2251+Model!AR2252-AR2250+AR2361-AR2308+Model!AR2309)</f>
        <v>0.05260452737</v>
      </c>
      <c r="AS2465" s="219">
        <f>IF(Model!AS2251+Model!AS2252-AS2250-AS2413+AS2361&gt;0,(1-'Assumptions (Petroleum)'!AR24)*(Model!AS2251+Model!AS2252-AS2250-AS2413+AS2361)+Model!AS2413-AS2308+Model!AS2309,Model!AS2251+Model!AS2252-AS2250+AS2361-AS2308+Model!AS2309)</f>
        <v>0.05602509168</v>
      </c>
      <c r="AT2465" s="219">
        <f>IF(Model!AT2251+Model!AT2252-AT2250-AT2413+AT2361&gt;0,(1-'Assumptions (Petroleum)'!AS24)*(Model!AT2251+Model!AT2252-AT2250-AT2413+AT2361)+Model!AT2413-AT2308+Model!AT2309,Model!AT2251+Model!AT2252-AT2250+AT2361-AT2308+Model!AT2309)</f>
        <v>0.05960574218</v>
      </c>
      <c r="AU2465" s="219">
        <f>IF(Model!AU2251+Model!AU2252-AU2250-AU2413+AU2361&gt;0,(1-'Assumptions (Petroleum)'!AT24)*(Model!AU2251+Model!AU2252-AU2250-AU2413+AU2361)+Model!AU2413-AU2308+Model!AU2309,Model!AU2251+Model!AU2252-AU2250+AU2361-AU2308+Model!AU2309)</f>
        <v>0.06336837279</v>
      </c>
      <c r="AV2465" s="219">
        <f>IF(Model!AV2251+Model!AV2252-AV2250-AV2413+AV2361&gt;0,(1-'Assumptions (Petroleum)'!AU24)*(Model!AV2251+Model!AV2252-AV2250-AV2413+AV2361)+Model!AV2413-AV2308+Model!AV2309,Model!AV2251+Model!AV2252-AV2250+AV2361-AV2308+Model!AV2309)</f>
        <v>0.06726900292</v>
      </c>
      <c r="AW2465" s="219">
        <f>IF(Model!AW2251+Model!AW2252-AW2250-AW2413+AW2361&gt;0,(1-'Assumptions (Petroleum)'!AV24)*(Model!AW2251+Model!AW2252-AW2250-AW2413+AW2361)+Model!AW2413-AW2308+Model!AW2309,Model!AW2251+Model!AW2252-AW2250+AW2361-AW2308+Model!AW2309)</f>
        <v>0.07114184068</v>
      </c>
      <c r="AX2465" s="219">
        <f>IF(Model!AX2251+Model!AX2252-AX2250-AX2413+AX2361&gt;0,(1-'Assumptions (Petroleum)'!AW24)*(Model!AX2251+Model!AX2252-AX2250-AX2413+AX2361)+Model!AX2413-AX2308+Model!AX2309,Model!AX2251+Model!AX2252-AX2250+AX2361-AX2308+Model!AX2309)</f>
        <v>0.0753998982</v>
      </c>
      <c r="AY2465" s="219">
        <f>IF(Model!AY2251+Model!AY2252-AY2250-AY2413+AY2361&gt;0,(1-'Assumptions (Petroleum)'!AX24)*(Model!AY2251+Model!AY2252-AY2250-AY2413+AY2361)+Model!AY2413-AY2308+Model!AY2309,Model!AY2251+Model!AY2252-AY2250+AY2361-AY2308+Model!AY2309)</f>
        <v>0.08100116185</v>
      </c>
      <c r="AZ2465" s="219">
        <f>IF(Model!AZ2251+Model!AZ2252-AZ2250-AZ2413+AZ2361&gt;0,(1-'Assumptions (Petroleum)'!AY24)*(Model!AZ2251+Model!AZ2252-AZ2250-AZ2413+AZ2361)+Model!AZ2413-AZ2308+Model!AZ2309,Model!AZ2251+Model!AZ2252-AZ2250+AZ2361-AZ2308+Model!AZ2309)</f>
        <v>0.08605900192</v>
      </c>
      <c r="BA2465" s="219">
        <f>IF(Model!BA2251+Model!BA2252-BA2250-BA2413+BA2361&gt;0,(1-'Assumptions (Petroleum)'!AZ24)*(Model!BA2251+Model!BA2252-BA2250-BA2413+BA2361)+Model!BA2413-BA2308+Model!BA2309,Model!BA2251+Model!BA2252-BA2250+BA2361-BA2308+Model!BA2309)</f>
        <v>0.0907320056</v>
      </c>
    </row>
    <row r="2466" ht="15.75" customHeight="1">
      <c r="A2466" s="328" t="s">
        <v>64</v>
      </c>
      <c r="B2466" s="159" t="s">
        <v>351</v>
      </c>
      <c r="C2466" s="219">
        <f>IF(C2251+C2252-C2250-C2413+C2361&gt;0,'Assumptions (Petroleum)'!B24*(C2251+C2252-C2250-C2413+C2361)-'Assumptions (Petroleum)'!B25*Model!C2248/10^3,'Assumptions (Petroleum)'!B25*Model!C2248/10^3)</f>
        <v>0.005718372782</v>
      </c>
      <c r="D2466" s="219">
        <f>IF(D2251+D2252-D2250-D2413+D2361&gt;0,'Assumptions (Petroleum)'!C24*(D2251+D2252-D2250-D2413+D2361)-'Assumptions (Petroleum)'!C25*Model!D2248/10^3,'Assumptions (Petroleum)'!C25*Model!D2248/10^3)</f>
        <v>0.008220396865</v>
      </c>
      <c r="E2466" s="219">
        <f>IF(E2251+E2252-E2250-E2413+E2361&gt;0,'Assumptions (Petroleum)'!D24*(E2251+E2252-E2250-E2413+E2361)-'Assumptions (Petroleum)'!D25*Model!E2248/10^3,'Assumptions (Petroleum)'!D25*Model!E2248/10^3)</f>
        <v>0.001295009492</v>
      </c>
      <c r="F2466" s="219">
        <f>IF(F2251+F2252-F2250-F2413+F2361&gt;0,'Assumptions (Petroleum)'!E24*(F2251+F2252-F2250-F2413+F2361)-'Assumptions (Petroleum)'!E25*Model!F2248/10^3,'Assumptions (Petroleum)'!E25*Model!F2248/10^3)</f>
        <v>0.001930206179</v>
      </c>
      <c r="G2466" s="219">
        <f>IF(G2251+G2252-G2250-G2413+G2361&gt;0,'Assumptions (Petroleum)'!F24*(G2251+G2252-G2250-G2413+G2361)-'Assumptions (Petroleum)'!F25*Model!G2248/10^3,'Assumptions (Petroleum)'!F25*Model!G2248/10^3)</f>
        <v>0.001314419893</v>
      </c>
      <c r="H2466" s="219">
        <f>IF(H2251+H2252-H2250-H2413+H2361&gt;0,'Assumptions (Petroleum)'!G24*(H2251+H2252-H2250-H2413+H2361)-'Assumptions (Petroleum)'!G25*Model!H2248/10^3,'Assumptions (Petroleum)'!G25*Model!H2248/10^3)</f>
        <v>0.00199063945</v>
      </c>
      <c r="I2466" s="219">
        <f>IF(I2251+I2252-I2250-I2413+I2361&gt;0,'Assumptions (Petroleum)'!H24*(I2251+I2252-I2250-I2413+I2361)-'Assumptions (Petroleum)'!H25*Model!I2248/10^3,'Assumptions (Petroleum)'!H25*Model!I2248/10^3)</f>
        <v>0.002753146495</v>
      </c>
      <c r="J2466" s="219">
        <f>IF(J2251+J2252-J2250-J2413+J2361&gt;0,'Assumptions (Petroleum)'!I24*(J2251+J2252-J2250-J2413+J2361)-'Assumptions (Petroleum)'!I25*Model!J2248/10^3,'Assumptions (Petroleum)'!I25*Model!J2248/10^3)</f>
        <v>0.002169397631</v>
      </c>
      <c r="K2466" s="219">
        <f>IF(K2251+K2252-K2250-K2413+K2361&gt;0,'Assumptions (Petroleum)'!J24*(K2251+K2252-K2250-K2413+K2361)-'Assumptions (Petroleum)'!J25*Model!K2248/10^3,'Assumptions (Petroleum)'!J25*Model!K2248/10^3)</f>
        <v>0.002979044214</v>
      </c>
      <c r="L2466" s="219">
        <f>IF(L2251+L2252-L2250-L2413+L2361&gt;0,'Assumptions (Petroleum)'!K24*(L2251+L2252-L2250-L2413+L2361)-'Assumptions (Petroleum)'!K25*Model!L2248/10^3,'Assumptions (Petroleum)'!K25*Model!L2248/10^3)</f>
        <v>0.001864814911</v>
      </c>
      <c r="M2466" s="219">
        <f>IF(M2251+M2252-M2250-M2413+M2361&gt;0,'Assumptions (Petroleum)'!L24*(M2251+M2252-M2250-M2413+M2361)-'Assumptions (Petroleum)'!L25*Model!M2248/10^3,'Assumptions (Petroleum)'!L25*Model!M2248/10^3)</f>
        <v>0.002157536182</v>
      </c>
      <c r="N2466" s="219">
        <f>IF(N2251+N2252-N2250-N2413+N2361&gt;0,'Assumptions (Petroleum)'!M24*(N2251+N2252-N2250-N2413+N2361)-'Assumptions (Petroleum)'!M25*Model!N2248/10^3,'Assumptions (Petroleum)'!M25*Model!N2248/10^3)</f>
        <v>0.001508217533</v>
      </c>
      <c r="O2466" s="219">
        <f>IF(O2251+O2252-O2250-O2413+O2361&gt;0,'Assumptions (Petroleum)'!N24*(O2251+O2252-O2250-O2413+O2361)-'Assumptions (Petroleum)'!N25*Model!O2248/10^3,'Assumptions (Petroleum)'!N25*Model!O2248/10^3)</f>
        <v>0.001135980105</v>
      </c>
      <c r="P2466" s="219">
        <f>IF(P2251+P2252-P2250-P2413+P2361&gt;0,'Assumptions (Petroleum)'!O24*(P2251+P2252-P2250-P2413+P2361)-'Assumptions (Petroleum)'!O25*Model!P2248/10^3,'Assumptions (Petroleum)'!O25*Model!P2248/10^3)</f>
        <v>0.0009209382414</v>
      </c>
      <c r="Q2466" s="219">
        <f>IF(Q2251+Q2252-Q2250-Q2413+Q2361&gt;0,'Assumptions (Petroleum)'!P24*(Q2251+Q2252-Q2250-Q2413+Q2361)-'Assumptions (Petroleum)'!P25*Model!Q2248/10^3,'Assumptions (Petroleum)'!P25*Model!Q2248/10^3)</f>
        <v>0.001212706668</v>
      </c>
      <c r="R2466" s="219">
        <f>IF(R2251+R2252-R2250-R2413+R2361&gt;0,'Assumptions (Petroleum)'!Q24*(R2251+R2252-R2250-R2413+R2361)-'Assumptions (Petroleum)'!Q25*Model!R2248/10^3,'Assumptions (Petroleum)'!Q25*Model!R2248/10^3)</f>
        <v>0.0005693495301</v>
      </c>
      <c r="S2466" s="219">
        <f>IF(S2251+S2252-S2250-S2413+S2361&gt;0,'Assumptions (Petroleum)'!R24*(S2251+S2252-S2250-S2413+S2361)-'Assumptions (Petroleum)'!R25*Model!S2248/10^3,'Assumptions (Petroleum)'!R25*Model!S2248/10^3)</f>
        <v>0.0006292690637</v>
      </c>
      <c r="T2466" s="219">
        <f>IF(T2251+T2252-T2250-T2413+T2361&gt;0,'Assumptions (Petroleum)'!S24*(T2251+T2252-T2250-T2413+T2361)-'Assumptions (Petroleum)'!S25*Model!T2248/10^3,'Assumptions (Petroleum)'!S25*Model!T2248/10^3)</f>
        <v>0.0005676270701</v>
      </c>
      <c r="U2466" s="219">
        <f>IF(U2251+U2252-U2250-U2413+U2361&gt;0,'Assumptions (Petroleum)'!T24*(U2251+U2252-U2250-U2413+U2361)-'Assumptions (Petroleum)'!T25*Model!U2248/10^3,'Assumptions (Petroleum)'!T25*Model!U2248/10^3)</f>
        <v>0.00006827531417</v>
      </c>
      <c r="V2466" s="219">
        <f>IF(V2251+V2252-V2250-V2413+V2361&gt;0,'Assumptions (Petroleum)'!U24*(V2251+V2252-V2250-V2413+V2361)-'Assumptions (Petroleum)'!U25*Model!V2248/10^3,'Assumptions (Petroleum)'!U25*Model!V2248/10^3)</f>
        <v>0.00009648705195</v>
      </c>
      <c r="W2466" s="219">
        <f>IF(W2251+W2252-W2250-W2413+W2361&gt;0,'Assumptions (Petroleum)'!V24*(W2251+W2252-W2250-W2413+W2361)-'Assumptions (Petroleum)'!V25*Model!W2248/10^3,'Assumptions (Petroleum)'!V25*Model!W2248/10^3)</f>
        <v>0.0001380095747</v>
      </c>
      <c r="X2466" s="219">
        <f>IF(X2251+X2252-X2250-X2413+X2361&gt;0,'Assumptions (Petroleum)'!W24*(X2251+X2252-X2250-X2413+X2361)-'Assumptions (Petroleum)'!W25*Model!X2248/10^3,'Assumptions (Petroleum)'!W25*Model!X2248/10^3)</f>
        <v>0.0005821163179</v>
      </c>
      <c r="Y2466" s="219">
        <f>IF(Y2251+Y2252-Y2250-Y2413+Y2361&gt;0,'Assumptions (Petroleum)'!X24*(Y2251+Y2252-Y2250-Y2413+Y2361)-'Assumptions (Petroleum)'!X25*Model!Y2248/10^3,'Assumptions (Petroleum)'!X25*Model!Y2248/10^3)</f>
        <v>0.001036901967</v>
      </c>
      <c r="Z2466" s="219">
        <f>IF(Z2251+Z2252-Z2250-Z2413+Z2361&gt;0,'Assumptions (Petroleum)'!Y24*(Z2251+Z2252-Z2250-Z2413+Z2361)-'Assumptions (Petroleum)'!Y25*Model!Z2248/10^3,'Assumptions (Petroleum)'!Y25*Model!Z2248/10^3)</f>
        <v>0.001515885063</v>
      </c>
      <c r="AA2466" s="219">
        <f>IF(AA2251+AA2252-AA2250-AA2413+AA2361&gt;0,'Assumptions (Petroleum)'!Z24*(AA2251+AA2252-AA2250-AA2413+AA2361)-'Assumptions (Petroleum)'!Z25*Model!AA2248/10^3,'Assumptions (Petroleum)'!Z25*Model!AA2248/10^3)</f>
        <v>0.002028456985</v>
      </c>
      <c r="AB2466" s="219">
        <f>IF(AB2251+AB2252-AB2250-AB2413+AB2361&gt;0,'Assumptions (Petroleum)'!AA24*(AB2251+AB2252-AB2250-AB2413+AB2361)-'Assumptions (Petroleum)'!AA25*Model!AB2248/10^3,'Assumptions (Petroleum)'!AA25*Model!AB2248/10^3)</f>
        <v>0.002589486721</v>
      </c>
      <c r="AC2466" s="219">
        <f>IF(AC2251+AC2252-AC2250-AC2413+AC2361&gt;0,'Assumptions (Petroleum)'!AB24*(AC2251+AC2252-AC2250-AC2413+AC2361)-'Assumptions (Petroleum)'!AB25*Model!AC2248/10^3,'Assumptions (Petroleum)'!AB25*Model!AC2248/10^3)</f>
        <v>0.00312285296</v>
      </c>
      <c r="AD2466" s="219">
        <f>IF(AD2251+AD2252-AD2250-AD2413+AD2361&gt;0,'Assumptions (Petroleum)'!AC24*(AD2251+AD2252-AD2250-AD2413+AD2361)-'Assumptions (Petroleum)'!AC25*Model!AD2248/10^3,'Assumptions (Petroleum)'!AC25*Model!AD2248/10^3)</f>
        <v>0.003687904841</v>
      </c>
      <c r="AE2466" s="219">
        <f>IF(AE2251+AE2252-AE2250-AE2413+AE2361&gt;0,'Assumptions (Petroleum)'!AD24*(AE2251+AE2252-AE2250-AE2413+AE2361)-'Assumptions (Petroleum)'!AD25*Model!AE2248/10^3,'Assumptions (Petroleum)'!AD25*Model!AE2248/10^3)</f>
        <v>0.004401655425</v>
      </c>
      <c r="AF2466" s="219">
        <f>IF(AF2251+AF2252-AF2250-AF2413+AF2361&gt;0,'Assumptions (Petroleum)'!AE24*(AF2251+AF2252-AF2250-AF2413+AF2361)-'Assumptions (Petroleum)'!AE25*Model!AF2248/10^3,'Assumptions (Petroleum)'!AE25*Model!AF2248/10^3)</f>
        <v>0.005126392587</v>
      </c>
      <c r="AG2466" s="219">
        <f>IF(AG2251+AG2252-AG2250-AG2413+AG2361&gt;0,'Assumptions (Petroleum)'!AF24*(AG2251+AG2252-AG2250-AG2413+AG2361)-'Assumptions (Petroleum)'!AF25*Model!AG2248/10^3,'Assumptions (Petroleum)'!AF25*Model!AG2248/10^3)</f>
        <v>0.005733926237</v>
      </c>
      <c r="AH2466" s="219">
        <f>IF(AH2251+AH2252-AH2250-AH2413+AH2361&gt;0,'Assumptions (Petroleum)'!AG24*(AH2251+AH2252-AH2250-AH2413+AH2361)-'Assumptions (Petroleum)'!AG25*Model!AH2248/10^3,'Assumptions (Petroleum)'!AG25*Model!AH2248/10^3)</f>
        <v>0.006372710023</v>
      </c>
      <c r="AI2466" s="219">
        <f>IF(AI2251+AI2252-AI2250-AI2413+AI2361&gt;0,'Assumptions (Petroleum)'!AH24*(AI2251+AI2252-AI2250-AI2413+AI2361)-'Assumptions (Petroleum)'!AH25*Model!AI2248/10^3,'Assumptions (Petroleum)'!AH25*Model!AI2248/10^3)</f>
        <v>0.007001744695</v>
      </c>
      <c r="AJ2466" s="219">
        <f>IF(AJ2251+AJ2252-AJ2250-AJ2413+AJ2361&gt;0,'Assumptions (Petroleum)'!AI24*(AJ2251+AJ2252-AJ2250-AJ2413+AJ2361)-'Assumptions (Petroleum)'!AI25*Model!AJ2248/10^3,'Assumptions (Petroleum)'!AI25*Model!AJ2248/10^3)</f>
        <v>0.007644223768</v>
      </c>
      <c r="AK2466" s="219">
        <f>IF(AK2251+AK2252-AK2250-AK2413+AK2361&gt;0,'Assumptions (Petroleum)'!AJ24*(AK2251+AK2252-AK2250-AK2413+AK2361)-'Assumptions (Petroleum)'!AJ25*Model!AK2248/10^3,'Assumptions (Petroleum)'!AJ25*Model!AK2248/10^3)</f>
        <v>0.008305168722</v>
      </c>
      <c r="AL2466" s="219">
        <f>IF(AL2251+AL2252-AL2250-AL2413+AL2361&gt;0,'Assumptions (Petroleum)'!AK24*(AL2251+AL2252-AL2250-AL2413+AL2361)-'Assumptions (Petroleum)'!AK25*Model!AL2248/10^3,'Assumptions (Petroleum)'!AK25*Model!AL2248/10^3)</f>
        <v>0.008999246351</v>
      </c>
      <c r="AM2466" s="219">
        <f>IF(AM2251+AM2252-AM2250-AM2413+AM2361&gt;0,'Assumptions (Petroleum)'!AL24*(AM2251+AM2252-AM2250-AM2413+AM2361)-'Assumptions (Petroleum)'!AL25*Model!AM2248/10^3,'Assumptions (Petroleum)'!AL25*Model!AM2248/10^3)</f>
        <v>0.009756139973</v>
      </c>
      <c r="AN2466" s="219">
        <f>IF(AN2251+AN2252-AN2250-AN2413+AN2361&gt;0,'Assumptions (Petroleum)'!AM24*(AN2251+AN2252-AN2250-AN2413+AN2361)-'Assumptions (Petroleum)'!AM25*Model!AN2248/10^3,'Assumptions (Petroleum)'!AM25*Model!AN2248/10^3)</f>
        <v>0.01052869693</v>
      </c>
      <c r="AO2466" s="219">
        <f>IF(AO2251+AO2252-AO2250-AO2413+AO2361&gt;0,'Assumptions (Petroleum)'!AN24*(AO2251+AO2252-AO2250-AO2413+AO2361)-'Assumptions (Petroleum)'!AN25*Model!AO2248/10^3,'Assumptions (Petroleum)'!AN25*Model!AO2248/10^3)</f>
        <v>0.01136192152</v>
      </c>
      <c r="AP2466" s="219">
        <f>IF(AP2251+AP2252-AP2250-AP2413+AP2361&gt;0,'Assumptions (Petroleum)'!AO24*(AP2251+AP2252-AP2250-AP2413+AP2361)-'Assumptions (Petroleum)'!AO25*Model!AP2248/10^3,'Assumptions (Petroleum)'!AO25*Model!AP2248/10^3)</f>
        <v>0.01222601261</v>
      </c>
      <c r="AQ2466" s="219">
        <f>IF(AQ2251+AQ2252-AQ2250-AQ2413+AQ2361&gt;0,'Assumptions (Petroleum)'!AP24*(AQ2251+AQ2252-AQ2250-AQ2413+AQ2361)-'Assumptions (Petroleum)'!AP25*Model!AQ2248/10^3,'Assumptions (Petroleum)'!AP25*Model!AQ2248/10^3)</f>
        <v>0.01309588598</v>
      </c>
      <c r="AR2466" s="219">
        <f>IF(AR2251+AR2252-AR2250-AR2413+AR2361&gt;0,'Assumptions (Petroleum)'!AQ24*(AR2251+AR2252-AR2250-AR2413+AR2361)-'Assumptions (Petroleum)'!AQ25*Model!AR2248/10^3,'Assumptions (Petroleum)'!AQ25*Model!AR2248/10^3)</f>
        <v>0.01398348196</v>
      </c>
      <c r="AS2466" s="219">
        <f>IF(AS2251+AS2252-AS2250-AS2413+AS2361&gt;0,'Assumptions (Petroleum)'!AR24*(AS2251+AS2252-AS2250-AS2413+AS2361)-'Assumptions (Petroleum)'!AR25*Model!AS2248/10^3,'Assumptions (Petroleum)'!AR25*Model!AS2248/10^3)</f>
        <v>0.01489274589</v>
      </c>
      <c r="AT2466" s="219">
        <f>IF(AT2251+AT2252-AT2250-AT2413+AT2361&gt;0,'Assumptions (Petroleum)'!AS24*(AT2251+AT2252-AT2250-AT2413+AT2361)-'Assumptions (Petroleum)'!AS25*Model!AT2248/10^3,'Assumptions (Petroleum)'!AS25*Model!AT2248/10^3)</f>
        <v>0.01584456438</v>
      </c>
      <c r="AU2466" s="219">
        <f>IF(AU2251+AU2252-AU2250-AU2413+AU2361&gt;0,'Assumptions (Petroleum)'!AT24*(AU2251+AU2252-AU2250-AU2413+AU2361)-'Assumptions (Petroleum)'!AT25*Model!AU2248/10^3,'Assumptions (Petroleum)'!AT25*Model!AU2248/10^3)</f>
        <v>0.01684475732</v>
      </c>
      <c r="AV2466" s="219">
        <f>IF(AV2251+AV2252-AV2250-AV2413+AV2361&gt;0,'Assumptions (Petroleum)'!AU24*(AV2251+AV2252-AV2250-AV2413+AV2361)-'Assumptions (Petroleum)'!AU25*Model!AV2248/10^3,'Assumptions (Petroleum)'!AU25*Model!AV2248/10^3)</f>
        <v>0.01788163369</v>
      </c>
      <c r="AW2466" s="219">
        <f>IF(AW2251+AW2252-AW2250-AW2413+AW2361&gt;0,'Assumptions (Petroleum)'!AV24*(AW2251+AW2252-AW2250-AW2413+AW2361)-'Assumptions (Petroleum)'!AV25*Model!AW2248/10^3,'Assumptions (Petroleum)'!AV25*Model!AW2248/10^3)</f>
        <v>0.01891112221</v>
      </c>
      <c r="AX2466" s="219">
        <f>IF(AX2251+AX2252-AX2250-AX2413+AX2361&gt;0,'Assumptions (Petroleum)'!AW24*(AX2251+AX2252-AX2250-AX2413+AX2361)-'Assumptions (Petroleum)'!AW25*Model!AX2248/10^3,'Assumptions (Petroleum)'!AW25*Model!AX2248/10^3)</f>
        <v>0.02004301091</v>
      </c>
      <c r="AY2466" s="219">
        <f>IF(AY2251+AY2252-AY2250-AY2413+AY2361&gt;0,'Assumptions (Petroleum)'!AX24*(AY2251+AY2252-AY2250-AY2413+AY2361)-'Assumptions (Petroleum)'!AX25*Model!AY2248/10^3,'Assumptions (Petroleum)'!AX25*Model!AY2248/10^3)</f>
        <v>0.02153195442</v>
      </c>
      <c r="AZ2466" s="219">
        <f>IF(AZ2251+AZ2252-AZ2250-AZ2413+AZ2361&gt;0,'Assumptions (Petroleum)'!AY24*(AZ2251+AZ2252-AZ2250-AZ2413+AZ2361)-'Assumptions (Petroleum)'!AY25*Model!AZ2248/10^3,'Assumptions (Petroleum)'!AY25*Model!AZ2248/10^3)</f>
        <v>0.02287644355</v>
      </c>
      <c r="BA2466" s="219">
        <f>IF(BA2251+BA2252-BA2250-BA2413+BA2361&gt;0,'Assumptions (Petroleum)'!AZ24*(BA2251+BA2252-BA2250-BA2413+BA2361)-'Assumptions (Petroleum)'!AZ25*Model!BA2248/10^3,'Assumptions (Petroleum)'!AZ25*Model!BA2248/10^3)</f>
        <v>0.0241186344</v>
      </c>
    </row>
    <row r="2467" ht="15.75" customHeight="1">
      <c r="A2467" s="331" t="s">
        <v>363</v>
      </c>
      <c r="B2467" s="246" t="s">
        <v>364</v>
      </c>
      <c r="C2467" s="332">
        <f>'Assumptions (NG)'!$V$39*C2253/10^9</f>
        <v>0</v>
      </c>
      <c r="D2467" s="332">
        <f>'Assumptions (NG)'!$V$39*D2253/10^9</f>
        <v>0</v>
      </c>
      <c r="E2467" s="332">
        <f>'Assumptions (NG)'!$V$39*E2253/10^9</f>
        <v>0</v>
      </c>
      <c r="F2467" s="332">
        <f>'Assumptions (NG)'!$V$39*F2253/10^9</f>
        <v>0</v>
      </c>
      <c r="G2467" s="332">
        <f>'Assumptions (NG)'!$V$39*G2253/10^9</f>
        <v>0</v>
      </c>
      <c r="H2467" s="332">
        <f>'Assumptions (NG)'!$V$39*H2253/10^9</f>
        <v>0</v>
      </c>
      <c r="I2467" s="332">
        <f>'Assumptions (NG)'!$V$39*I2253/10^9</f>
        <v>0</v>
      </c>
      <c r="J2467" s="332">
        <f>'Assumptions (NG)'!$V$39*J2253/10^9</f>
        <v>0</v>
      </c>
      <c r="K2467" s="332">
        <f>'Assumptions (NG)'!$V$39*K2253/10^9</f>
        <v>0</v>
      </c>
      <c r="L2467" s="332">
        <f>'Assumptions (NG)'!$V$39*L2253/10^9</f>
        <v>0.00032</v>
      </c>
      <c r="M2467" s="332">
        <f>'Assumptions (NG)'!$V$39*M2253/10^9</f>
        <v>0</v>
      </c>
      <c r="N2467" s="332">
        <f>'Assumptions (NG)'!$V$39*N2253/10^9</f>
        <v>0</v>
      </c>
      <c r="O2467" s="332">
        <f>'Assumptions (NG)'!$V$39*O2253/10^9</f>
        <v>0</v>
      </c>
      <c r="P2467" s="332">
        <f>'Assumptions (NG)'!$V$39*P2253/10^9</f>
        <v>0.00432</v>
      </c>
      <c r="Q2467" s="332">
        <f>'Assumptions (NG)'!$V$39*Q2253/10^9</f>
        <v>0</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0.2674800549</v>
      </c>
      <c r="D2468" s="334">
        <f>D2248*'Assumptions (Petroleum)'!$V23</f>
        <v>0.3654518756</v>
      </c>
      <c r="E2468" s="334">
        <f>E2248*'Assumptions (Petroleum)'!$V23</f>
        <v>0.08697323879</v>
      </c>
      <c r="F2468" s="334">
        <f>F2248*'Assumptions (Petroleum)'!$V23</f>
        <v>0.09543760293</v>
      </c>
      <c r="G2468" s="334">
        <f>G2248*'Assumptions (Petroleum)'!$V23</f>
        <v>0.06906367795</v>
      </c>
      <c r="H2468" s="334">
        <f>H2248*'Assumptions (Petroleum)'!$V23</f>
        <v>0.07699295517</v>
      </c>
      <c r="I2468" s="334">
        <f>I2248*'Assumptions (Petroleum)'!$V23</f>
        <v>0.1103383806</v>
      </c>
      <c r="J2468" s="334">
        <f>J2248*'Assumptions (Petroleum)'!$V23</f>
        <v>0.09005887466</v>
      </c>
      <c r="K2468" s="334">
        <f>K2248*'Assumptions (Petroleum)'!$V23</f>
        <v>0.1003753888</v>
      </c>
      <c r="L2468" s="334">
        <f>L2248*'Assumptions (Petroleum)'!$V23</f>
        <v>0.1030902104</v>
      </c>
      <c r="M2468" s="334">
        <f>M2248*'Assumptions (Petroleum)'!$V23</f>
        <v>0.1117274931</v>
      </c>
      <c r="N2468" s="334">
        <f>N2248*'Assumptions (Petroleum)'!$V23</f>
        <v>0.08746413541</v>
      </c>
      <c r="O2468" s="334">
        <f>O2248*'Assumptions (Petroleum)'!$V23</f>
        <v>0.08459656908</v>
      </c>
      <c r="P2468" s="334">
        <f>P2248*'Assumptions (Petroleum)'!$V23</f>
        <v>0.0968468893</v>
      </c>
      <c r="Q2468" s="334">
        <f>Q2248*'Assumptions (Petroleum)'!$V23</f>
        <v>0.115297301</v>
      </c>
      <c r="R2468" s="334">
        <f>R2248*'Assumptions (Petroleum)'!$V23</f>
        <v>0.1067061299</v>
      </c>
      <c r="S2468" s="334">
        <f>S2248*'Assumptions (Petroleum)'!$V23</f>
        <v>0.09921491308</v>
      </c>
      <c r="T2468" s="334">
        <f>T2248*'Assumptions (Petroleum)'!$V23</f>
        <v>0.09374011894</v>
      </c>
      <c r="U2468" s="334">
        <f>U2248*'Assumptions (Petroleum)'!$V23</f>
        <v>0.06790224154</v>
      </c>
      <c r="V2468" s="334">
        <f>V2248*'Assumptions (Petroleum)'!$V23</f>
        <v>0.06790224154</v>
      </c>
      <c r="W2468" s="334">
        <f>W2248*'Assumptions (Petroleum)'!$V23</f>
        <v>0.06790224154</v>
      </c>
      <c r="X2468" s="334">
        <f>X2248*'Assumptions (Petroleum)'!$V23</f>
        <v>0.09845379886</v>
      </c>
      <c r="Y2468" s="334">
        <f>Y2248*'Assumptions (Petroleum)'!$V23</f>
        <v>0.1290053562</v>
      </c>
      <c r="Z2468" s="334">
        <f>Z2248*'Assumptions (Petroleum)'!$V23</f>
        <v>0.1595569135</v>
      </c>
      <c r="AA2468" s="334">
        <f>AA2248*'Assumptions (Petroleum)'!$V23</f>
        <v>0.1901084708</v>
      </c>
      <c r="AB2468" s="334">
        <f>AB2248*'Assumptions (Petroleum)'!$V23</f>
        <v>0.2206600282</v>
      </c>
      <c r="AC2468" s="334">
        <f>AC2248*'Assumptions (Petroleum)'!$V23</f>
        <v>0.2512115855</v>
      </c>
      <c r="AD2468" s="334">
        <f>AD2248*'Assumptions (Petroleum)'!$V23</f>
        <v>0.2817631428</v>
      </c>
      <c r="AE2468" s="334">
        <f>AE2248*'Assumptions (Petroleum)'!$V23</f>
        <v>0.3123147002</v>
      </c>
      <c r="AF2468" s="334">
        <f>AF2248*'Assumptions (Petroleum)'!$V23</f>
        <v>0.3428662575</v>
      </c>
      <c r="AG2468" s="334">
        <f>AG2248*'Assumptions (Petroleum)'!$V23</f>
        <v>0.3734178148</v>
      </c>
      <c r="AH2468" s="334">
        <f>AH2248*'Assumptions (Petroleum)'!$V23</f>
        <v>0.4039693721</v>
      </c>
      <c r="AI2468" s="334">
        <f>AI2248*'Assumptions (Petroleum)'!$V23</f>
        <v>0.4345209295</v>
      </c>
      <c r="AJ2468" s="334">
        <f>AJ2248*'Assumptions (Petroleum)'!$V23</f>
        <v>0.4650724868</v>
      </c>
      <c r="AK2468" s="334">
        <f>AK2248*'Assumptions (Petroleum)'!$V23</f>
        <v>0.4956240441</v>
      </c>
      <c r="AL2468" s="334">
        <f>AL2248*'Assumptions (Petroleum)'!$V23</f>
        <v>0.5261756014</v>
      </c>
      <c r="AM2468" s="334">
        <f>AM2248*'Assumptions (Petroleum)'!$V23</f>
        <v>0.5567271588</v>
      </c>
      <c r="AN2468" s="334">
        <f>AN2248*'Assumptions (Petroleum)'!$V23</f>
        <v>0.5872787161</v>
      </c>
      <c r="AO2468" s="334">
        <f>AO2248*'Assumptions (Petroleum)'!$V23</f>
        <v>0.6178302734</v>
      </c>
      <c r="AP2468" s="334">
        <f>AP2248*'Assumptions (Petroleum)'!$V23</f>
        <v>0.6483818308</v>
      </c>
      <c r="AQ2468" s="334">
        <f>AQ2248*'Assumptions (Petroleum)'!$V23</f>
        <v>0.6789333881</v>
      </c>
      <c r="AR2468" s="334">
        <f>AR2248*'Assumptions (Petroleum)'!$V23</f>
        <v>0.7094849454</v>
      </c>
      <c r="AS2468" s="334">
        <f>AS2248*'Assumptions (Petroleum)'!$V23</f>
        <v>0.7400365027</v>
      </c>
      <c r="AT2468" s="334">
        <f>AT2248*'Assumptions (Petroleum)'!$V23</f>
        <v>0.7705880601</v>
      </c>
      <c r="AU2468" s="334">
        <f>AU2248*'Assumptions (Petroleum)'!$V23</f>
        <v>0.8011396174</v>
      </c>
      <c r="AV2468" s="334">
        <f>AV2248*'Assumptions (Petroleum)'!$V23</f>
        <v>0.8316911747</v>
      </c>
      <c r="AW2468" s="334">
        <f>AW2248*'Assumptions (Petroleum)'!$V23</f>
        <v>0.862242732</v>
      </c>
      <c r="AX2468" s="334">
        <f>AX2248*'Assumptions (Petroleum)'!$V23</f>
        <v>0.8927942894</v>
      </c>
      <c r="AY2468" s="334">
        <f>AY2248*'Assumptions (Petroleum)'!$V23</f>
        <v>0.9233458467</v>
      </c>
      <c r="AZ2468" s="334">
        <f>AZ2248*'Assumptions (Petroleum)'!$V23</f>
        <v>0.953897404</v>
      </c>
      <c r="BA2468" s="334">
        <f>BA2248*'Assumptions (Petroleum)'!$V23</f>
        <v>0.9844489613</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0.001643966717</v>
      </c>
      <c r="AP2469" s="336">
        <f>'Assumptions (Battery)'!AO47</f>
        <v>0.001643966717</v>
      </c>
      <c r="AQ2469" s="336">
        <f>'Assumptions (Battery)'!AP47</f>
        <v>0.001643966717</v>
      </c>
      <c r="AR2469" s="336">
        <f>'Assumptions (Battery)'!AQ47</f>
        <v>0.001643966717</v>
      </c>
      <c r="AS2469" s="336">
        <f>'Assumptions (Battery)'!AR47</f>
        <v>0.001643966717</v>
      </c>
      <c r="AT2469" s="336">
        <f>'Assumptions (Battery)'!AS47</f>
        <v>0.001643966717</v>
      </c>
      <c r="AU2469" s="336">
        <f>'Assumptions (Battery)'!AT47</f>
        <v>0.001643966717</v>
      </c>
      <c r="AV2469" s="336">
        <f>'Assumptions (Battery)'!AU47</f>
        <v>0.001643966717</v>
      </c>
      <c r="AW2469" s="336">
        <f>'Assumptions (Battery)'!AV47</f>
        <v>0.001643966717</v>
      </c>
      <c r="AX2469" s="336">
        <f>'Assumptions (Battery)'!AW47</f>
        <v>0.001643966717</v>
      </c>
      <c r="AY2469" s="336">
        <f>'Assumptions (Battery)'!AX47</f>
        <v>0.001643966717</v>
      </c>
      <c r="AZ2469" s="336">
        <f>'Assumptions (Battery)'!AY47</f>
        <v>0.001643966717</v>
      </c>
      <c r="BA2469" s="336">
        <f>'Assumptions (Battery)'!AZ47</f>
        <v>0.001643966717</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0.0001424</v>
      </c>
      <c r="Y2470" s="247">
        <f t="shared" ref="Y2470:BA2470" si="84">X2470-Y2469+X2479</f>
        <v>0.001786366717</v>
      </c>
      <c r="Z2470" s="247">
        <f t="shared" si="84"/>
        <v>0.003430333433</v>
      </c>
      <c r="AA2470" s="247">
        <f t="shared" si="84"/>
        <v>0.00507430015</v>
      </c>
      <c r="AB2470" s="247">
        <f t="shared" si="84"/>
        <v>0.006718266867</v>
      </c>
      <c r="AC2470" s="247">
        <f t="shared" si="84"/>
        <v>0.008362233584</v>
      </c>
      <c r="AD2470" s="247">
        <f t="shared" si="84"/>
        <v>0.0100062003</v>
      </c>
      <c r="AE2470" s="247">
        <f t="shared" si="84"/>
        <v>0.01165016702</v>
      </c>
      <c r="AF2470" s="247">
        <f t="shared" si="84"/>
        <v>0.01329413373</v>
      </c>
      <c r="AG2470" s="247">
        <f t="shared" si="84"/>
        <v>0.01493810045</v>
      </c>
      <c r="AH2470" s="247">
        <f t="shared" si="84"/>
        <v>0.01658206717</v>
      </c>
      <c r="AI2470" s="247">
        <f t="shared" si="84"/>
        <v>0.01822603388</v>
      </c>
      <c r="AJ2470" s="247">
        <f t="shared" si="84"/>
        <v>0.0198700006</v>
      </c>
      <c r="AK2470" s="247">
        <f t="shared" si="84"/>
        <v>0.02151396732</v>
      </c>
      <c r="AL2470" s="247">
        <f t="shared" si="84"/>
        <v>0.02315793403</v>
      </c>
      <c r="AM2470" s="247">
        <f t="shared" si="84"/>
        <v>0.02480190075</v>
      </c>
      <c r="AN2470" s="247">
        <f t="shared" si="84"/>
        <v>0.02644586747</v>
      </c>
      <c r="AO2470" s="247">
        <f t="shared" si="84"/>
        <v>0.02644586747</v>
      </c>
      <c r="AP2470" s="247">
        <f t="shared" si="84"/>
        <v>0.02808983418</v>
      </c>
      <c r="AQ2470" s="247">
        <f t="shared" si="84"/>
        <v>0.0297338009</v>
      </c>
      <c r="AR2470" s="247">
        <f t="shared" si="84"/>
        <v>0.03137776762</v>
      </c>
      <c r="AS2470" s="247">
        <f t="shared" si="84"/>
        <v>0.03302173433</v>
      </c>
      <c r="AT2470" s="247">
        <f t="shared" si="84"/>
        <v>0.03466570105</v>
      </c>
      <c r="AU2470" s="247">
        <f t="shared" si="84"/>
        <v>0.03630966777</v>
      </c>
      <c r="AV2470" s="247">
        <f t="shared" si="84"/>
        <v>0.03795363448</v>
      </c>
      <c r="AW2470" s="247">
        <f t="shared" si="84"/>
        <v>0.0395976012</v>
      </c>
      <c r="AX2470" s="247">
        <f t="shared" si="84"/>
        <v>0.04124156792</v>
      </c>
      <c r="AY2470" s="247">
        <f t="shared" si="84"/>
        <v>0.04288553463</v>
      </c>
      <c r="AZ2470" s="247">
        <f t="shared" si="84"/>
        <v>0.04452950135</v>
      </c>
      <c r="BA2470" s="247">
        <f t="shared" si="84"/>
        <v>0.04617346807</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0.8</v>
      </c>
      <c r="AF2471" s="338">
        <f>'Assumptions (Battery)'!AE46</f>
        <v>1.8</v>
      </c>
      <c r="AG2471" s="338">
        <f>'Assumptions (Battery)'!AF46</f>
        <v>0</v>
      </c>
      <c r="AH2471" s="338">
        <f>'Assumptions (Battery)'!AG46</f>
        <v>0</v>
      </c>
      <c r="AI2471" s="338">
        <f>'Assumptions (Battery)'!AH46</f>
        <v>0</v>
      </c>
      <c r="AJ2471" s="338">
        <f>'Assumptions (Battery)'!AI46</f>
        <v>0</v>
      </c>
      <c r="AK2471" s="338">
        <f>'Assumptions (Battery)'!AJ46</f>
        <v>20</v>
      </c>
      <c r="AL2471" s="338">
        <f>'Assumptions (Battery)'!AK46</f>
        <v>13</v>
      </c>
      <c r="AM2471" s="338">
        <f>'Assumptions (Battery)'!AL46</f>
        <v>0</v>
      </c>
      <c r="AN2471" s="338">
        <f>'Assumptions (Battery)'!AM46</f>
        <v>0</v>
      </c>
      <c r="AO2471" s="338">
        <f>'Assumptions (Battery)'!AN46</f>
        <v>44.51004755</v>
      </c>
      <c r="AP2471" s="338">
        <f>'Assumptions (Battery)'!AO46</f>
        <v>44.51004755</v>
      </c>
      <c r="AQ2471" s="338">
        <f>'Assumptions (Battery)'!AP46</f>
        <v>44.51004755</v>
      </c>
      <c r="AR2471" s="338">
        <f>'Assumptions (Battery)'!AQ46</f>
        <v>44.51004755</v>
      </c>
      <c r="AS2471" s="338">
        <f>'Assumptions (Battery)'!AR46</f>
        <v>44.51004755</v>
      </c>
      <c r="AT2471" s="338">
        <f>'Assumptions (Battery)'!AS46</f>
        <v>44.51004755</v>
      </c>
      <c r="AU2471" s="338">
        <f>'Assumptions (Battery)'!AT46</f>
        <v>44.51004755</v>
      </c>
      <c r="AV2471" s="338">
        <f>'Assumptions (Battery)'!AU46</f>
        <v>45.31004755</v>
      </c>
      <c r="AW2471" s="338">
        <f>'Assumptions (Battery)'!AV46</f>
        <v>46.31004755</v>
      </c>
      <c r="AX2471" s="338">
        <f>'Assumptions (Battery)'!AW46</f>
        <v>44.51004755</v>
      </c>
      <c r="AY2471" s="338">
        <f>'Assumptions (Battery)'!AX46</f>
        <v>44.51004755</v>
      </c>
      <c r="AZ2471" s="338">
        <f>'Assumptions (Battery)'!AY46</f>
        <v>44.51004755</v>
      </c>
      <c r="BA2471" s="338">
        <f>'Assumptions (Battery)'!AZ46</f>
        <v>44.51004755</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35.6</v>
      </c>
      <c r="Y2472" s="253">
        <f t="shared" ref="Y2472:BA2472" si="85">X2472-Y2471+X2478</f>
        <v>80.11004755</v>
      </c>
      <c r="Z2472" s="253">
        <f t="shared" si="85"/>
        <v>124.6200951</v>
      </c>
      <c r="AA2472" s="253">
        <f t="shared" si="85"/>
        <v>169.1301426</v>
      </c>
      <c r="AB2472" s="253">
        <f t="shared" si="85"/>
        <v>213.6401902</v>
      </c>
      <c r="AC2472" s="253">
        <f t="shared" si="85"/>
        <v>258.1502377</v>
      </c>
      <c r="AD2472" s="253">
        <f t="shared" si="85"/>
        <v>302.6602853</v>
      </c>
      <c r="AE2472" s="253">
        <f t="shared" si="85"/>
        <v>346.3703328</v>
      </c>
      <c r="AF2472" s="253">
        <f t="shared" si="85"/>
        <v>389.8803804</v>
      </c>
      <c r="AG2472" s="253">
        <f t="shared" si="85"/>
        <v>436.1904279</v>
      </c>
      <c r="AH2472" s="253">
        <f t="shared" si="85"/>
        <v>480.7004755</v>
      </c>
      <c r="AI2472" s="253">
        <f t="shared" si="85"/>
        <v>525.210523</v>
      </c>
      <c r="AJ2472" s="253">
        <f t="shared" si="85"/>
        <v>569.7205705</v>
      </c>
      <c r="AK2472" s="253">
        <f t="shared" si="85"/>
        <v>594.2306181</v>
      </c>
      <c r="AL2472" s="253">
        <f t="shared" si="85"/>
        <v>645.7406656</v>
      </c>
      <c r="AM2472" s="253">
        <f t="shared" si="85"/>
        <v>703.2507132</v>
      </c>
      <c r="AN2472" s="253">
        <f t="shared" si="85"/>
        <v>747.7607607</v>
      </c>
      <c r="AO2472" s="253">
        <f t="shared" si="85"/>
        <v>747.7607607</v>
      </c>
      <c r="AP2472" s="253">
        <f t="shared" si="85"/>
        <v>792.2708083</v>
      </c>
      <c r="AQ2472" s="253">
        <f t="shared" si="85"/>
        <v>836.7808558</v>
      </c>
      <c r="AR2472" s="253">
        <f t="shared" si="85"/>
        <v>881.2909034</v>
      </c>
      <c r="AS2472" s="253">
        <f t="shared" si="85"/>
        <v>925.8009509</v>
      </c>
      <c r="AT2472" s="253">
        <f t="shared" si="85"/>
        <v>970.3109985</v>
      </c>
      <c r="AU2472" s="253">
        <f t="shared" si="85"/>
        <v>1014.821046</v>
      </c>
      <c r="AV2472" s="253">
        <f t="shared" si="85"/>
        <v>1058.531094</v>
      </c>
      <c r="AW2472" s="253">
        <f t="shared" si="85"/>
        <v>1102.041141</v>
      </c>
      <c r="AX2472" s="253">
        <f t="shared" si="85"/>
        <v>1148.351189</v>
      </c>
      <c r="AY2472" s="253">
        <f t="shared" si="85"/>
        <v>1192.861236</v>
      </c>
      <c r="AZ2472" s="253">
        <f t="shared" si="85"/>
        <v>1237.371284</v>
      </c>
      <c r="BA2472" s="253">
        <f t="shared" si="85"/>
        <v>1281.881331</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0.8</v>
      </c>
      <c r="O2473" s="171">
        <v>2.6</v>
      </c>
      <c r="P2473" s="171">
        <v>2.6</v>
      </c>
      <c r="Q2473" s="171">
        <v>2.6</v>
      </c>
      <c r="R2473" s="171">
        <v>2.6</v>
      </c>
      <c r="S2473" s="171">
        <v>2.6</v>
      </c>
      <c r="T2473" s="171">
        <v>22.6</v>
      </c>
      <c r="U2473" s="171">
        <v>35.6</v>
      </c>
      <c r="V2473" s="319">
        <f t="shared" ref="V2473:W2473" si="86">U2473+V2478</f>
        <v>35.6</v>
      </c>
      <c r="W2473" s="319">
        <f t="shared" si="86"/>
        <v>35.6</v>
      </c>
      <c r="X2473" s="154">
        <f t="shared" ref="X2473:AZ2473" si="87">W2473+($BA$2473-$W$2473)/($BA$2-$W$2)</f>
        <v>80.11004755</v>
      </c>
      <c r="Y2473" s="154">
        <f t="shared" si="87"/>
        <v>124.6200951</v>
      </c>
      <c r="Z2473" s="154">
        <f t="shared" si="87"/>
        <v>169.1301426</v>
      </c>
      <c r="AA2473" s="154">
        <f t="shared" si="87"/>
        <v>213.6401902</v>
      </c>
      <c r="AB2473" s="154">
        <f t="shared" si="87"/>
        <v>258.1502377</v>
      </c>
      <c r="AC2473" s="154">
        <f t="shared" si="87"/>
        <v>302.6602853</v>
      </c>
      <c r="AD2473" s="154">
        <f t="shared" si="87"/>
        <v>347.1703328</v>
      </c>
      <c r="AE2473" s="154">
        <f t="shared" si="87"/>
        <v>391.6803804</v>
      </c>
      <c r="AF2473" s="154">
        <f t="shared" si="87"/>
        <v>436.1904279</v>
      </c>
      <c r="AG2473" s="154">
        <f t="shared" si="87"/>
        <v>480.7004755</v>
      </c>
      <c r="AH2473" s="154">
        <f t="shared" si="87"/>
        <v>525.210523</v>
      </c>
      <c r="AI2473" s="154">
        <f t="shared" si="87"/>
        <v>569.7205705</v>
      </c>
      <c r="AJ2473" s="154">
        <f t="shared" si="87"/>
        <v>614.2306181</v>
      </c>
      <c r="AK2473" s="154">
        <f t="shared" si="87"/>
        <v>658.7406656</v>
      </c>
      <c r="AL2473" s="154">
        <f t="shared" si="87"/>
        <v>703.2507132</v>
      </c>
      <c r="AM2473" s="154">
        <f t="shared" si="87"/>
        <v>747.7607607</v>
      </c>
      <c r="AN2473" s="154">
        <f t="shared" si="87"/>
        <v>792.2708083</v>
      </c>
      <c r="AO2473" s="154">
        <f t="shared" si="87"/>
        <v>836.7808558</v>
      </c>
      <c r="AP2473" s="154">
        <f t="shared" si="87"/>
        <v>881.2909034</v>
      </c>
      <c r="AQ2473" s="154">
        <f t="shared" si="87"/>
        <v>925.8009509</v>
      </c>
      <c r="AR2473" s="154">
        <f t="shared" si="87"/>
        <v>970.3109985</v>
      </c>
      <c r="AS2473" s="154">
        <f t="shared" si="87"/>
        <v>1014.821046</v>
      </c>
      <c r="AT2473" s="154">
        <f t="shared" si="87"/>
        <v>1059.331094</v>
      </c>
      <c r="AU2473" s="154">
        <f t="shared" si="87"/>
        <v>1103.841141</v>
      </c>
      <c r="AV2473" s="154">
        <f t="shared" si="87"/>
        <v>1148.351189</v>
      </c>
      <c r="AW2473" s="154">
        <f t="shared" si="87"/>
        <v>1192.861236</v>
      </c>
      <c r="AX2473" s="154">
        <f t="shared" si="87"/>
        <v>1237.371284</v>
      </c>
      <c r="AY2473" s="154">
        <f t="shared" si="87"/>
        <v>1281.881331</v>
      </c>
      <c r="AZ2473" s="154">
        <f t="shared" si="87"/>
        <v>1326.391379</v>
      </c>
      <c r="BA2473" s="155">
        <f>Inputs!$H$14</f>
        <v>1370.901426</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0.0000032</v>
      </c>
      <c r="O2474" s="342">
        <f t="shared" si="88"/>
        <v>0.0000104</v>
      </c>
      <c r="P2474" s="342">
        <f t="shared" si="88"/>
        <v>0.0000104</v>
      </c>
      <c r="Q2474" s="342">
        <f t="shared" si="88"/>
        <v>0.0000104</v>
      </c>
      <c r="R2474" s="342">
        <f t="shared" si="88"/>
        <v>0.0000104</v>
      </c>
      <c r="S2474" s="342">
        <f t="shared" si="88"/>
        <v>0.0000104</v>
      </c>
      <c r="T2474" s="342">
        <f t="shared" si="88"/>
        <v>0.0000904</v>
      </c>
      <c r="U2474" s="342">
        <f t="shared" si="88"/>
        <v>0.0001424</v>
      </c>
      <c r="V2474" s="342">
        <f t="shared" si="88"/>
        <v>0.0001424</v>
      </c>
      <c r="W2474" s="342">
        <f t="shared" si="88"/>
        <v>0.0001424</v>
      </c>
      <c r="X2474" s="154">
        <f t="shared" ref="X2474:AZ2474" si="89">W2474+($BA$2474-$W$2474)/($BA$2-$W$2)</f>
        <v>0.001786366717</v>
      </c>
      <c r="Y2474" s="154">
        <f t="shared" si="89"/>
        <v>0.003430333433</v>
      </c>
      <c r="Z2474" s="154">
        <f t="shared" si="89"/>
        <v>0.00507430015</v>
      </c>
      <c r="AA2474" s="154">
        <f t="shared" si="89"/>
        <v>0.006718266867</v>
      </c>
      <c r="AB2474" s="154">
        <f t="shared" si="89"/>
        <v>0.008362233584</v>
      </c>
      <c r="AC2474" s="154">
        <f t="shared" si="89"/>
        <v>0.0100062003</v>
      </c>
      <c r="AD2474" s="154">
        <f t="shared" si="89"/>
        <v>0.01165016702</v>
      </c>
      <c r="AE2474" s="154">
        <f t="shared" si="89"/>
        <v>0.01329413373</v>
      </c>
      <c r="AF2474" s="154">
        <f t="shared" si="89"/>
        <v>0.01493810045</v>
      </c>
      <c r="AG2474" s="154">
        <f t="shared" si="89"/>
        <v>0.01658206717</v>
      </c>
      <c r="AH2474" s="154">
        <f t="shared" si="89"/>
        <v>0.01822603388</v>
      </c>
      <c r="AI2474" s="154">
        <f t="shared" si="89"/>
        <v>0.0198700006</v>
      </c>
      <c r="AJ2474" s="154">
        <f t="shared" si="89"/>
        <v>0.02151396732</v>
      </c>
      <c r="AK2474" s="154">
        <f t="shared" si="89"/>
        <v>0.02315793403</v>
      </c>
      <c r="AL2474" s="154">
        <f t="shared" si="89"/>
        <v>0.02480190075</v>
      </c>
      <c r="AM2474" s="154">
        <f t="shared" si="89"/>
        <v>0.02644586747</v>
      </c>
      <c r="AN2474" s="154">
        <f t="shared" si="89"/>
        <v>0.02808983418</v>
      </c>
      <c r="AO2474" s="154">
        <f t="shared" si="89"/>
        <v>0.0297338009</v>
      </c>
      <c r="AP2474" s="154">
        <f t="shared" si="89"/>
        <v>0.03137776762</v>
      </c>
      <c r="AQ2474" s="154">
        <f t="shared" si="89"/>
        <v>0.03302173433</v>
      </c>
      <c r="AR2474" s="154">
        <f t="shared" si="89"/>
        <v>0.03466570105</v>
      </c>
      <c r="AS2474" s="154">
        <f t="shared" si="89"/>
        <v>0.03630966777</v>
      </c>
      <c r="AT2474" s="154">
        <f t="shared" si="89"/>
        <v>0.03795363448</v>
      </c>
      <c r="AU2474" s="154">
        <f t="shared" si="89"/>
        <v>0.0395976012</v>
      </c>
      <c r="AV2474" s="154">
        <f t="shared" si="89"/>
        <v>0.04124156792</v>
      </c>
      <c r="AW2474" s="154">
        <f t="shared" si="89"/>
        <v>0.04288553463</v>
      </c>
      <c r="AX2474" s="154">
        <f t="shared" si="89"/>
        <v>0.04452950135</v>
      </c>
      <c r="AY2474" s="154">
        <f t="shared" si="89"/>
        <v>0.04617346807</v>
      </c>
      <c r="AZ2474" s="154">
        <f t="shared" si="89"/>
        <v>0.04781743478</v>
      </c>
      <c r="BA2474" s="343">
        <f>Inputs!$I$14</f>
        <v>0.0494614015</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0.00004677603213</v>
      </c>
      <c r="O2475" s="219">
        <f>0.025*(O2473*'Assumptions (Battery)'!N2+O2474*10^6*'Assumptions (Battery)'!N3)/10^9</f>
        <v>0.0001444049209</v>
      </c>
      <c r="P2475" s="219">
        <f>0.025*(P2473*'Assumptions (Battery)'!O2+P2474*10^6*'Assumptions (Battery)'!O3)/10^9</f>
        <v>0.0001371694022</v>
      </c>
      <c r="Q2475" s="219">
        <f>0.025*(Q2473*'Assumptions (Battery)'!P2+Q2474*10^6*'Assumptions (Battery)'!P3)/10^9</f>
        <v>0.0001302964247</v>
      </c>
      <c r="R2475" s="219">
        <f>0.025*(R2473*'Assumptions (Battery)'!Q2+R2474*10^6*'Assumptions (Battery)'!Q3)/10^9</f>
        <v>0.000123767823</v>
      </c>
      <c r="S2475" s="219">
        <f>0.025*(S2473*'Assumptions (Battery)'!R2+S2474*10^6*'Assumptions (Battery)'!R3)/10^9</f>
        <v>0.0001175663419</v>
      </c>
      <c r="T2475" s="219">
        <f>0.025*(T2473*'Assumptions (Battery)'!S2+T2474*10^6*'Assumptions (Battery)'!S3)/10^9</f>
        <v>0.0009707185955</v>
      </c>
      <c r="U2475" s="219">
        <f>0.025*(U2473*'Assumptions (Battery)'!T2+U2474*10^6*'Assumptions (Battery)'!T3)/10^9</f>
        <v>0.00145248</v>
      </c>
      <c r="V2475" s="219">
        <f>0.025*(V2473*'Assumptions (Battery)'!U2+V2474*10^6*'Assumptions (Battery)'!U3)/10^9</f>
        <v>0.001400968453</v>
      </c>
      <c r="W2475" s="219">
        <f>0.025*(W2473*'Assumptions (Battery)'!V2+W2474*10^6*'Assumptions (Battery)'!V3)/10^9</f>
        <v>0.001346894216</v>
      </c>
      <c r="X2475" s="219">
        <f>0.025*(X2473*'Assumptions (Battery)'!W2+X2474*10^6*'Assumptions (Battery)'!W3)/10^9</f>
        <v>0.01376862474</v>
      </c>
      <c r="Y2475" s="219">
        <f>0.025*(Y2473*'Assumptions (Battery)'!X2+Y2474*10^6*'Assumptions (Battery)'!X3)/10^9</f>
        <v>0.02504143748</v>
      </c>
      <c r="Z2475" s="219">
        <f>0.025*(Z2473*'Assumptions (Battery)'!Y2+Z2474*10^6*'Assumptions (Battery)'!Y3)/10^9</f>
        <v>0.03494027148</v>
      </c>
      <c r="AA2475" s="219">
        <f>0.025*(AA2473*'Assumptions (Battery)'!Z2+AA2474*10^6*'Assumptions (Battery)'!Z3)/10^9</f>
        <v>0.04361069211</v>
      </c>
      <c r="AB2475" s="219">
        <f>0.025*(AB2473*'Assumptions (Battery)'!AA2+AB2474*10^6*'Assumptions (Battery)'!AA3)/10^9</f>
        <v>0.05062478989</v>
      </c>
      <c r="AC2475" s="219">
        <f>0.025*(AC2473*'Assumptions (Battery)'!AB2+AC2474*10^6*'Assumptions (Battery)'!AB3)/10^9</f>
        <v>0.0593377919</v>
      </c>
      <c r="AD2475" s="219">
        <f>0.025*(AD2473*'Assumptions (Battery)'!AC2+AD2474*10^6*'Assumptions (Battery)'!AC3)/10^9</f>
        <v>0.06790936474</v>
      </c>
      <c r="AE2475" s="219">
        <f>0.025*(AE2473*'Assumptions (Battery)'!AD2+AE2474*10^6*'Assumptions (Battery)'!AD3)/10^9</f>
        <v>0.07567268313</v>
      </c>
      <c r="AF2475" s="219">
        <f>0.025*(AF2473*'Assumptions (Battery)'!AE2+AF2474*10^6*'Assumptions (Battery)'!AE3)/10^9</f>
        <v>0.08289397628</v>
      </c>
      <c r="AG2475" s="219">
        <f>0.025*(AG2473*'Assumptions (Battery)'!AF2+AG2474*10^6*'Assumptions (Battery)'!AF3)/10^9</f>
        <v>0.09002978657</v>
      </c>
      <c r="AH2475" s="219">
        <f>0.025*(AH2473*'Assumptions (Battery)'!AG2+AH2474*10^6*'Assumptions (Battery)'!AG3)/10^9</f>
        <v>0.09966593501</v>
      </c>
      <c r="AI2475" s="219">
        <f>0.025*(AI2473*'Assumptions (Battery)'!AH2+AI2474*10^6*'Assumptions (Battery)'!AH3)/10^9</f>
        <v>0.1094225068</v>
      </c>
      <c r="AJ2475" s="219">
        <f>0.025*(AJ2473*'Assumptions (Battery)'!AI2+AJ2474*10^6*'Assumptions (Battery)'!AI3)/10^9</f>
        <v>0.1185980692</v>
      </c>
      <c r="AK2475" s="219">
        <f>0.025*(AK2473*'Assumptions (Battery)'!AJ2+AK2474*10^6*'Assumptions (Battery)'!AJ3)/10^9</f>
        <v>0.1285172794</v>
      </c>
      <c r="AL2475" s="219">
        <f>0.025*(AL2473*'Assumptions (Battery)'!AK2+AL2474*10^6*'Assumptions (Battery)'!AK3)/10^9</f>
        <v>0.1385438784</v>
      </c>
      <c r="AM2475" s="219">
        <f>0.025*(AM2473*'Assumptions (Battery)'!AL2+AM2474*10^6*'Assumptions (Battery)'!AL3)/10^9</f>
        <v>0.1486737061</v>
      </c>
      <c r="AN2475" s="219">
        <f>0.025*(AN2473*'Assumptions (Battery)'!AM2+AN2474*10^6*'Assumptions (Battery)'!AM3)/10^9</f>
        <v>0.1589023101</v>
      </c>
      <c r="AO2475" s="219">
        <f>0.025*(AO2473*'Assumptions (Battery)'!AN2+AO2474*10^6*'Assumptions (Battery)'!AN3)/10^9</f>
        <v>0.1692249338</v>
      </c>
      <c r="AP2475" s="219">
        <f>0.025*(AP2473*'Assumptions (Battery)'!AO2+AP2474*10^6*'Assumptions (Battery)'!AO3)/10^9</f>
        <v>0.1796695625</v>
      </c>
      <c r="AQ2475" s="219">
        <f>0.025*(AQ2473*'Assumptions (Battery)'!AP2+AQ2474*10^6*'Assumptions (Battery)'!AP3)/10^9</f>
        <v>0.1901670274</v>
      </c>
      <c r="AR2475" s="219">
        <f>0.025*(AR2473*'Assumptions (Battery)'!AQ2+AR2474*10^6*'Assumptions (Battery)'!AQ3)/10^9</f>
        <v>0.2007423762</v>
      </c>
      <c r="AS2475" s="219">
        <f>0.025*(AS2473*'Assumptions (Battery)'!AR2+AS2474*10^6*'Assumptions (Battery)'!AR3)/10^9</f>
        <v>0.2113895154</v>
      </c>
      <c r="AT2475" s="219">
        <f>0.025*(AT2473*'Assumptions (Battery)'!AS2+AT2474*10^6*'Assumptions (Battery)'!AS3)/10^9</f>
        <v>0.2221019837</v>
      </c>
      <c r="AU2475" s="219">
        <f>0.025*(AU2473*'Assumptions (Battery)'!AT2+AU2474*10^6*'Assumptions (Battery)'!AT3)/10^9</f>
        <v>0.2312825699</v>
      </c>
      <c r="AV2475" s="219">
        <f>0.025*(AV2473*'Assumptions (Battery)'!AU2+AV2474*10^6*'Assumptions (Battery)'!AU3)/10^9</f>
        <v>0.2420063747</v>
      </c>
      <c r="AW2475" s="219">
        <f>0.025*(AW2473*'Assumptions (Battery)'!AV2+AW2474*10^6*'Assumptions (Battery)'!AV3)/10^9</f>
        <v>0.2527705431</v>
      </c>
      <c r="AX2475" s="219">
        <f>0.025*(AX2473*'Assumptions (Battery)'!AW2+AX2474*10^6*'Assumptions (Battery)'!AW3)/10^9</f>
        <v>0.2635669102</v>
      </c>
      <c r="AY2475" s="219">
        <f>0.025*(AY2473*'Assumptions (Battery)'!AX2+AY2474*10^6*'Assumptions (Battery)'!AX3)/10^9</f>
        <v>0.2743868671</v>
      </c>
      <c r="AZ2475" s="219">
        <f>0.025*(AZ2473*'Assumptions (Battery)'!AY2+AZ2474*10^6*'Assumptions (Battery)'!AY3)/10^9</f>
        <v>0.2852213439</v>
      </c>
      <c r="BA2475" s="219">
        <f>0.025*(BA2473*'Assumptions (Battery)'!AZ2+BA2474*10^6*'Assumptions (Battery)'!AZ3)/10^9</f>
        <v>0.2961243936</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0.00000022573536</v>
      </c>
      <c r="O2476" s="95">
        <f>O2474*'Assumptions (Battery)'!N40/10^3</f>
        <v>0.00000063437712</v>
      </c>
      <c r="P2476" s="95">
        <f>P2474*'Assumptions (Battery)'!O40/10^3</f>
        <v>0.00000070422872</v>
      </c>
      <c r="Q2476" s="95">
        <f>Q2474*'Assumptions (Battery)'!P40/10^3</f>
        <v>0.00000075569832</v>
      </c>
      <c r="R2476" s="95">
        <f>R2474*'Assumptions (Battery)'!Q40/10^3</f>
        <v>0.00000062261264</v>
      </c>
      <c r="S2476" s="95">
        <f>S2474*'Assumptions (Battery)'!R40/10^3</f>
        <v>0.000000666328</v>
      </c>
      <c r="T2476" s="95">
        <f>T2474*'Assumptions (Battery)'!S40/10^3</f>
        <v>0.000005653616</v>
      </c>
      <c r="U2476" s="95">
        <f>U2474*'Assumptions (Battery)'!T40/10^3</f>
        <v>0.00000914208</v>
      </c>
      <c r="V2476" s="95">
        <f>V2474*'Assumptions (Battery)'!U40/10^3</f>
        <v>0.000009268816</v>
      </c>
      <c r="W2476" s="95">
        <f>W2474*'Assumptions (Battery)'!V40/10^3</f>
        <v>0.000009668003072</v>
      </c>
      <c r="X2476" s="95">
        <f>X2474*'Assumptions (Battery)'!W40/10^3</f>
        <v>0.0001222021852</v>
      </c>
      <c r="Y2476" s="95">
        <f>Y2474*'Assumptions (Battery)'!X40/10^3</f>
        <v>0.0002368296714</v>
      </c>
      <c r="Z2476" s="95">
        <f>Z2474*'Assumptions (Battery)'!Y40/10^3</f>
        <v>0.0003560429891</v>
      </c>
      <c r="AA2476" s="95">
        <f>AA2474*'Assumptions (Battery)'!Z40/10^3</f>
        <v>0.0004803529906</v>
      </c>
      <c r="AB2476" s="95">
        <f>AB2474*'Assumptions (Battery)'!AA40/10^3</f>
        <v>0.0006147628978</v>
      </c>
      <c r="AC2476" s="95">
        <f>AC2474*'Assumptions (Battery)'!AB40/10^3</f>
        <v>0.0007474993849</v>
      </c>
      <c r="AD2476" s="95">
        <f>AD2474*'Assumptions (Battery)'!AC40/10^3</f>
        <v>0.0008874119785</v>
      </c>
      <c r="AE2476" s="95">
        <f>AE2474*'Assumptions (Battery)'!AD40/10^3</f>
        <v>0.001030421393</v>
      </c>
      <c r="AF2476" s="95">
        <f>AF2474*'Assumptions (Battery)'!AE40/10^3</f>
        <v>0.001179169283</v>
      </c>
      <c r="AG2476" s="95">
        <f>AG2474*'Assumptions (Battery)'!AF40/10^3</f>
        <v>0.00133311131</v>
      </c>
      <c r="AH2476" s="95">
        <f>AH2474*'Assumptions (Battery)'!AG40/10^3</f>
        <v>0.001494520562</v>
      </c>
      <c r="AI2476" s="95">
        <f>AI2474*'Assumptions (Battery)'!AH40/10^3</f>
        <v>0.001654935591</v>
      </c>
      <c r="AJ2476" s="95">
        <f>AJ2474*'Assumptions (Battery)'!AI40/10^3</f>
        <v>0.001819052837</v>
      </c>
      <c r="AK2476" s="95">
        <f>AK2474*'Assumptions (Battery)'!AJ40/10^3</f>
        <v>0.001987936342</v>
      </c>
      <c r="AL2476" s="95">
        <f>AL2474*'Assumptions (Battery)'!AK40/10^3</f>
        <v>0.002164771902</v>
      </c>
      <c r="AM2476" s="95">
        <f>AM2474*'Assumptions (Battery)'!AL40/10^3</f>
        <v>0.002356103588</v>
      </c>
      <c r="AN2476" s="95">
        <f>AN2474*'Assumptions (Battery)'!AM40/10^3</f>
        <v>0.002551824076</v>
      </c>
      <c r="AO2476" s="95">
        <f>AO2474*'Assumptions (Battery)'!AN40/10^3</f>
        <v>0.002761820231</v>
      </c>
      <c r="AP2476" s="95">
        <f>AP2474*'Assumptions (Battery)'!AO40/10^3</f>
        <v>0.002979644737</v>
      </c>
      <c r="AQ2476" s="95">
        <f>AQ2474*'Assumptions (Battery)'!AP40/10^3</f>
        <v>0.003199741665</v>
      </c>
      <c r="AR2476" s="95">
        <f>AR2474*'Assumptions (Battery)'!AQ40/10^3</f>
        <v>0.003424725831</v>
      </c>
      <c r="AS2476" s="95">
        <f>AS2474*'Assumptions (Battery)'!AR40/10^3</f>
        <v>0.003655472898</v>
      </c>
      <c r="AT2476" s="95">
        <f>AT2474*'Assumptions (Battery)'!AS40/10^3</f>
        <v>0.003896692441</v>
      </c>
      <c r="AU2476" s="95">
        <f>AU2474*'Assumptions (Battery)'!AT40/10^3</f>
        <v>0.004149754954</v>
      </c>
      <c r="AV2476" s="95">
        <f>AV2474*'Assumptions (Battery)'!AU40/10^3</f>
        <v>0.004412069539</v>
      </c>
      <c r="AW2476" s="95">
        <f>AW2474*'Assumptions (Battery)'!AV40/10^3</f>
        <v>0.004673638975</v>
      </c>
      <c r="AX2476" s="95">
        <f>AX2474*'Assumptions (Battery)'!AW40/10^3</f>
        <v>0.004959456292</v>
      </c>
      <c r="AY2476" s="95">
        <f>AY2474*'Assumptions (Battery)'!AX40/10^3</f>
        <v>0.005327924621</v>
      </c>
      <c r="AZ2476" s="95">
        <f>AZ2474*'Assumptions (Battery)'!AY40/10^3</f>
        <v>0.005664596777</v>
      </c>
      <c r="BA2476" s="95">
        <f>BA2474*'Assumptions (Battery)'!AZ40/10^3</f>
        <v>0.005978865031</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0.8</v>
      </c>
      <c r="O2478" s="348">
        <v>1.8</v>
      </c>
      <c r="P2478" s="348">
        <v>0.0</v>
      </c>
      <c r="Q2478" s="348">
        <v>0.0</v>
      </c>
      <c r="R2478" s="348">
        <v>0.0</v>
      </c>
      <c r="S2478" s="348">
        <v>0.0</v>
      </c>
      <c r="T2478" s="348">
        <v>20.0</v>
      </c>
      <c r="U2478" s="348">
        <v>13.0</v>
      </c>
      <c r="V2478" s="348">
        <v>0.0</v>
      </c>
      <c r="W2478" s="349">
        <v>0.0</v>
      </c>
      <c r="X2478" s="175">
        <f t="shared" ref="X2478:BA2478" si="90">if(X2473&gt;X2472,X2473-X2472,0)</f>
        <v>44.51004755</v>
      </c>
      <c r="Y2478" s="175">
        <f t="shared" si="90"/>
        <v>44.51004755</v>
      </c>
      <c r="Z2478" s="175">
        <f t="shared" si="90"/>
        <v>44.51004755</v>
      </c>
      <c r="AA2478" s="175">
        <f t="shared" si="90"/>
        <v>44.51004755</v>
      </c>
      <c r="AB2478" s="175">
        <f t="shared" si="90"/>
        <v>44.51004755</v>
      </c>
      <c r="AC2478" s="175">
        <f t="shared" si="90"/>
        <v>44.51004755</v>
      </c>
      <c r="AD2478" s="175">
        <f t="shared" si="90"/>
        <v>44.51004755</v>
      </c>
      <c r="AE2478" s="175">
        <f t="shared" si="90"/>
        <v>45.31004755</v>
      </c>
      <c r="AF2478" s="175">
        <f t="shared" si="90"/>
        <v>46.31004755</v>
      </c>
      <c r="AG2478" s="175">
        <f t="shared" si="90"/>
        <v>44.51004755</v>
      </c>
      <c r="AH2478" s="175">
        <f t="shared" si="90"/>
        <v>44.51004755</v>
      </c>
      <c r="AI2478" s="175">
        <f t="shared" si="90"/>
        <v>44.51004755</v>
      </c>
      <c r="AJ2478" s="175">
        <f t="shared" si="90"/>
        <v>44.51004755</v>
      </c>
      <c r="AK2478" s="175">
        <f t="shared" si="90"/>
        <v>64.51004755</v>
      </c>
      <c r="AL2478" s="175">
        <f t="shared" si="90"/>
        <v>57.51004755</v>
      </c>
      <c r="AM2478" s="175">
        <f t="shared" si="90"/>
        <v>44.51004755</v>
      </c>
      <c r="AN2478" s="175">
        <f t="shared" si="90"/>
        <v>44.51004755</v>
      </c>
      <c r="AO2478" s="175">
        <f t="shared" si="90"/>
        <v>89.02009509</v>
      </c>
      <c r="AP2478" s="175">
        <f t="shared" si="90"/>
        <v>89.02009509</v>
      </c>
      <c r="AQ2478" s="175">
        <f t="shared" si="90"/>
        <v>89.02009509</v>
      </c>
      <c r="AR2478" s="175">
        <f t="shared" si="90"/>
        <v>89.02009509</v>
      </c>
      <c r="AS2478" s="175">
        <f t="shared" si="90"/>
        <v>89.02009509</v>
      </c>
      <c r="AT2478" s="175">
        <f t="shared" si="90"/>
        <v>89.02009509</v>
      </c>
      <c r="AU2478" s="175">
        <f t="shared" si="90"/>
        <v>89.02009509</v>
      </c>
      <c r="AV2478" s="175">
        <f t="shared" si="90"/>
        <v>89.82009509</v>
      </c>
      <c r="AW2478" s="175">
        <f t="shared" si="90"/>
        <v>90.82009509</v>
      </c>
      <c r="AX2478" s="175">
        <f t="shared" si="90"/>
        <v>89.02009509</v>
      </c>
      <c r="AY2478" s="175">
        <f t="shared" si="90"/>
        <v>89.02009509</v>
      </c>
      <c r="AZ2478" s="175">
        <f t="shared" si="90"/>
        <v>89.02009509</v>
      </c>
      <c r="BA2478" s="175">
        <f t="shared" si="90"/>
        <v>89.02009509</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0.0000032</v>
      </c>
      <c r="O2479" s="350">
        <f t="shared" si="91"/>
        <v>0.0000072</v>
      </c>
      <c r="P2479" s="350">
        <f t="shared" si="91"/>
        <v>0</v>
      </c>
      <c r="Q2479" s="350">
        <f t="shared" si="91"/>
        <v>0</v>
      </c>
      <c r="R2479" s="350">
        <f t="shared" si="91"/>
        <v>0</v>
      </c>
      <c r="S2479" s="350">
        <f t="shared" si="91"/>
        <v>0</v>
      </c>
      <c r="T2479" s="350">
        <f t="shared" si="91"/>
        <v>0.00008</v>
      </c>
      <c r="U2479" s="350">
        <f t="shared" si="91"/>
        <v>0.000052</v>
      </c>
      <c r="V2479" s="350">
        <f t="shared" si="91"/>
        <v>0</v>
      </c>
      <c r="W2479" s="350">
        <f t="shared" si="91"/>
        <v>0</v>
      </c>
      <c r="X2479" s="351">
        <f t="shared" ref="X2479:BA2479" si="92">if(X2474&gt;X2470,X2474-X2470,0)</f>
        <v>0.001643966717</v>
      </c>
      <c r="Y2479" s="351">
        <f t="shared" si="92"/>
        <v>0.001643966717</v>
      </c>
      <c r="Z2479" s="351">
        <f t="shared" si="92"/>
        <v>0.001643966717</v>
      </c>
      <c r="AA2479" s="351">
        <f t="shared" si="92"/>
        <v>0.001643966717</v>
      </c>
      <c r="AB2479" s="351">
        <f t="shared" si="92"/>
        <v>0.001643966717</v>
      </c>
      <c r="AC2479" s="351">
        <f t="shared" si="92"/>
        <v>0.001643966717</v>
      </c>
      <c r="AD2479" s="351">
        <f t="shared" si="92"/>
        <v>0.001643966717</v>
      </c>
      <c r="AE2479" s="351">
        <f t="shared" si="92"/>
        <v>0.001643966717</v>
      </c>
      <c r="AF2479" s="351">
        <f t="shared" si="92"/>
        <v>0.001643966717</v>
      </c>
      <c r="AG2479" s="351">
        <f t="shared" si="92"/>
        <v>0.001643966717</v>
      </c>
      <c r="AH2479" s="351">
        <f t="shared" si="92"/>
        <v>0.001643966717</v>
      </c>
      <c r="AI2479" s="351">
        <f t="shared" si="92"/>
        <v>0.001643966717</v>
      </c>
      <c r="AJ2479" s="351">
        <f t="shared" si="92"/>
        <v>0.001643966717</v>
      </c>
      <c r="AK2479" s="351">
        <f t="shared" si="92"/>
        <v>0.001643966717</v>
      </c>
      <c r="AL2479" s="351">
        <f t="shared" si="92"/>
        <v>0.001643966717</v>
      </c>
      <c r="AM2479" s="351">
        <f t="shared" si="92"/>
        <v>0.001643966717</v>
      </c>
      <c r="AN2479" s="351">
        <f t="shared" si="92"/>
        <v>0.001643966717</v>
      </c>
      <c r="AO2479" s="351">
        <f t="shared" si="92"/>
        <v>0.003287933433</v>
      </c>
      <c r="AP2479" s="351">
        <f t="shared" si="92"/>
        <v>0.003287933433</v>
      </c>
      <c r="AQ2479" s="351">
        <f t="shared" si="92"/>
        <v>0.003287933433</v>
      </c>
      <c r="AR2479" s="351">
        <f t="shared" si="92"/>
        <v>0.003287933433</v>
      </c>
      <c r="AS2479" s="351">
        <f t="shared" si="92"/>
        <v>0.003287933433</v>
      </c>
      <c r="AT2479" s="351">
        <f t="shared" si="92"/>
        <v>0.003287933433</v>
      </c>
      <c r="AU2479" s="351">
        <f t="shared" si="92"/>
        <v>0.003287933433</v>
      </c>
      <c r="AV2479" s="351">
        <f t="shared" si="92"/>
        <v>0.003287933433</v>
      </c>
      <c r="AW2479" s="351">
        <f t="shared" si="92"/>
        <v>0.003287933433</v>
      </c>
      <c r="AX2479" s="351">
        <f t="shared" si="92"/>
        <v>0.003287933433</v>
      </c>
      <c r="AY2479" s="351">
        <f t="shared" si="92"/>
        <v>0.003287933433</v>
      </c>
      <c r="AZ2479" s="351">
        <f t="shared" si="92"/>
        <v>0.003287933433</v>
      </c>
      <c r="BA2479" s="351">
        <f t="shared" si="92"/>
        <v>0.003287933433</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0.001969736431</v>
      </c>
      <c r="N2480" s="177">
        <f t="shared" si="93"/>
        <v>0.004209842891</v>
      </c>
      <c r="O2480" s="177">
        <f t="shared" si="93"/>
        <v>0</v>
      </c>
      <c r="P2480" s="177">
        <f t="shared" si="93"/>
        <v>0</v>
      </c>
      <c r="Q2480" s="177">
        <f t="shared" si="93"/>
        <v>0</v>
      </c>
      <c r="R2480" s="177">
        <f t="shared" si="93"/>
        <v>0</v>
      </c>
      <c r="S2480" s="177">
        <f t="shared" si="93"/>
        <v>0.03617425903</v>
      </c>
      <c r="T2480" s="177">
        <f t="shared" si="93"/>
        <v>0.02233511813</v>
      </c>
      <c r="U2480" s="177">
        <f t="shared" si="93"/>
        <v>0</v>
      </c>
      <c r="V2480" s="177">
        <f t="shared" si="93"/>
        <v>0</v>
      </c>
      <c r="W2480" s="160">
        <f t="shared" si="93"/>
        <v>0.5229408061</v>
      </c>
      <c r="X2480" s="160">
        <f t="shared" si="93"/>
        <v>0.4992888113</v>
      </c>
      <c r="Y2480" s="160">
        <f t="shared" si="93"/>
        <v>0.4762909911</v>
      </c>
      <c r="Z2480" s="160">
        <f t="shared" si="93"/>
        <v>0.4503951063</v>
      </c>
      <c r="AA2480" s="160">
        <f t="shared" si="93"/>
        <v>0.4251535733</v>
      </c>
      <c r="AB2480" s="160">
        <f t="shared" si="93"/>
        <v>0.3968227443</v>
      </c>
      <c r="AC2480" s="160">
        <f t="shared" si="93"/>
        <v>0.3889025406</v>
      </c>
      <c r="AD2480" s="160">
        <f t="shared" si="93"/>
        <v>0.382583531</v>
      </c>
      <c r="AE2480" s="160">
        <f t="shared" si="93"/>
        <v>0.3739005809</v>
      </c>
      <c r="AF2480" s="160">
        <f t="shared" si="93"/>
        <v>0.364244579</v>
      </c>
      <c r="AG2480" s="160">
        <f t="shared" si="93"/>
        <v>0.3564472032</v>
      </c>
      <c r="AH2480" s="160">
        <f t="shared" si="93"/>
        <v>0.3590599329</v>
      </c>
      <c r="AI2480" s="160">
        <f t="shared" si="93"/>
        <v>0.361638942</v>
      </c>
      <c r="AJ2480" s="160">
        <f t="shared" si="93"/>
        <v>0.3658127893</v>
      </c>
      <c r="AK2480" s="160">
        <f t="shared" si="93"/>
        <v>0.3669692071</v>
      </c>
      <c r="AL2480" s="160">
        <f t="shared" si="93"/>
        <v>0.3669287896</v>
      </c>
      <c r="AM2480" s="160">
        <f t="shared" si="93"/>
        <v>0.3693056953</v>
      </c>
      <c r="AN2480" s="160">
        <f t="shared" si="93"/>
        <v>0.7432713799</v>
      </c>
      <c r="AO2480" s="160">
        <f t="shared" si="93"/>
        <v>0.7478320769</v>
      </c>
      <c r="AP2480" s="160">
        <f t="shared" si="93"/>
        <v>0.752421401</v>
      </c>
      <c r="AQ2480" s="160">
        <f t="shared" si="93"/>
        <v>0.7567689931</v>
      </c>
      <c r="AR2480" s="160">
        <f t="shared" si="93"/>
        <v>0.7609998477</v>
      </c>
      <c r="AS2480" s="160">
        <f t="shared" si="93"/>
        <v>0.7651077552</v>
      </c>
      <c r="AT2480" s="160">
        <f t="shared" si="93"/>
        <v>0.7690863083</v>
      </c>
      <c r="AU2480" s="160">
        <f t="shared" si="93"/>
        <v>0.767802348</v>
      </c>
      <c r="AV2480" s="160">
        <f t="shared" si="93"/>
        <v>0.7715999379</v>
      </c>
      <c r="AW2480" s="160">
        <f t="shared" si="93"/>
        <v>0.7746838842</v>
      </c>
      <c r="AX2480" s="160">
        <f t="shared" si="93"/>
        <v>0.7779695998</v>
      </c>
      <c r="AY2480" s="160">
        <f t="shared" si="93"/>
        <v>0.7810886727</v>
      </c>
      <c r="AZ2480" s="160">
        <f t="shared" si="93"/>
        <v>0.78403335</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0.001969736431</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0.004209842891</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0.03617425903</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0.02233511813</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0.5229408061</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0.4992888113</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0.4762909911</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0.4503951063</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0.4251535733</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0.3968227443</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0.3889025406</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0.382583531</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0.3739005809</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0.364244579</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0.3564472032</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0.3590599329</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0.361638942</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0.3658127893</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0.3669692071</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0.3669287896</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0.3693056953</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0.7432713799</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0.7478320769</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0.752421401</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0.7567689931</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0.7609998477</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0.7651077552</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0.7690863083</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0.767802348</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0.7715999379</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0.7746838842</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0.7779695998</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0.7810886727</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0.78403335</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0.0003939472862</v>
      </c>
      <c r="N2532" s="279">
        <f>'Assumptions (Battery)'!$V$7*Model!N2480</f>
        <v>0.0008419685783</v>
      </c>
      <c r="O2532" s="279">
        <f>'Assumptions (Battery)'!$V$7*Model!O2480</f>
        <v>0</v>
      </c>
      <c r="P2532" s="279">
        <f>'Assumptions (Battery)'!$V$7*Model!P2480</f>
        <v>0</v>
      </c>
      <c r="Q2532" s="279">
        <f>'Assumptions (Battery)'!$V$7*Model!Q2480</f>
        <v>0</v>
      </c>
      <c r="R2532" s="279">
        <f>'Assumptions (Battery)'!$V$7*Model!R2480</f>
        <v>0</v>
      </c>
      <c r="S2532" s="279">
        <f>'Assumptions (Battery)'!$V$7*Model!S2480</f>
        <v>0.007234851806</v>
      </c>
      <c r="T2532" s="279">
        <f>'Assumptions (Battery)'!$V$7*Model!T2480</f>
        <v>0.004467023625</v>
      </c>
      <c r="U2532" s="279">
        <f>'Assumptions (Battery)'!$V$7*Model!U2480</f>
        <v>0</v>
      </c>
      <c r="V2532" s="279">
        <f>'Assumptions (Battery)'!$V$7*Model!V2480</f>
        <v>0</v>
      </c>
      <c r="W2532" s="160">
        <f>'Assumptions (Battery)'!$V$7*Model!W2480</f>
        <v>0.1045881612</v>
      </c>
      <c r="X2532" s="160">
        <f>'Assumptions (Battery)'!$V$7*Model!X2480</f>
        <v>0.09985776225</v>
      </c>
      <c r="Y2532" s="160">
        <f>'Assumptions (Battery)'!$V$7*Model!Y2480</f>
        <v>0.09525819821</v>
      </c>
      <c r="Z2532" s="160">
        <f>'Assumptions (Battery)'!$V$7*Model!Z2480</f>
        <v>0.09007902126</v>
      </c>
      <c r="AA2532" s="160">
        <f>'Assumptions (Battery)'!$V$7*Model!AA2480</f>
        <v>0.08503071465</v>
      </c>
      <c r="AB2532" s="160">
        <f>'Assumptions (Battery)'!$V$7*Model!AB2480</f>
        <v>0.07936454885</v>
      </c>
      <c r="AC2532" s="160">
        <f>'Assumptions (Battery)'!$V$7*Model!AC2480</f>
        <v>0.07778050811</v>
      </c>
      <c r="AD2532" s="160">
        <f>'Assumptions (Battery)'!$V$7*Model!AD2480</f>
        <v>0.07651670619</v>
      </c>
      <c r="AE2532" s="160">
        <f>'Assumptions (Battery)'!$V$7*Model!AE2480</f>
        <v>0.07478011618</v>
      </c>
      <c r="AF2532" s="160">
        <f>'Assumptions (Battery)'!$V$7*Model!AF2480</f>
        <v>0.07284891579</v>
      </c>
      <c r="AG2532" s="160">
        <f>'Assumptions (Battery)'!$V$7*Model!AG2480</f>
        <v>0.07128944064</v>
      </c>
      <c r="AH2532" s="160">
        <f>'Assumptions (Battery)'!$V$7*Model!AH2480</f>
        <v>0.07181198657</v>
      </c>
      <c r="AI2532" s="160">
        <f>'Assumptions (Battery)'!$V$7*Model!AI2480</f>
        <v>0.07232778841</v>
      </c>
      <c r="AJ2532" s="160">
        <f>'Assumptions (Battery)'!$V$7*Model!AJ2480</f>
        <v>0.07316255786</v>
      </c>
      <c r="AK2532" s="160">
        <f>'Assumptions (Battery)'!$V$7*Model!AK2480</f>
        <v>0.07339384142</v>
      </c>
      <c r="AL2532" s="160">
        <f>'Assumptions (Battery)'!$V$7*Model!AL2480</f>
        <v>0.07338575791</v>
      </c>
      <c r="AM2532" s="160">
        <f>'Assumptions (Battery)'!$V$7*Model!AM2480</f>
        <v>0.07386113907</v>
      </c>
      <c r="AN2532" s="160">
        <f>'Assumptions (Battery)'!$V$7*Model!AN2480</f>
        <v>0.148654276</v>
      </c>
      <c r="AO2532" s="160">
        <f>'Assumptions (Battery)'!$V$7*Model!AO2480</f>
        <v>0.1495664154</v>
      </c>
      <c r="AP2532" s="160">
        <f>'Assumptions (Battery)'!$V$7*Model!AP2480</f>
        <v>0.1504842802</v>
      </c>
      <c r="AQ2532" s="160">
        <f>'Assumptions (Battery)'!$V$7*Model!AQ2480</f>
        <v>0.1513537986</v>
      </c>
      <c r="AR2532" s="160">
        <f>'Assumptions (Battery)'!$V$7*Model!AR2480</f>
        <v>0.1521999695</v>
      </c>
      <c r="AS2532" s="160">
        <f>'Assumptions (Battery)'!$V$7*Model!AS2480</f>
        <v>0.153021551</v>
      </c>
      <c r="AT2532" s="160">
        <f>'Assumptions (Battery)'!$V$7*Model!AT2480</f>
        <v>0.1538172617</v>
      </c>
      <c r="AU2532" s="160">
        <f>'Assumptions (Battery)'!$V$7*Model!AU2480</f>
        <v>0.1535604696</v>
      </c>
      <c r="AV2532" s="160">
        <f>'Assumptions (Battery)'!$V$7*Model!AV2480</f>
        <v>0.1543199876</v>
      </c>
      <c r="AW2532" s="160">
        <f>'Assumptions (Battery)'!$V$7*Model!AW2480</f>
        <v>0.1549367768</v>
      </c>
      <c r="AX2532" s="160">
        <f>'Assumptions (Battery)'!$V$7*Model!AX2480</f>
        <v>0.15559392</v>
      </c>
      <c r="AY2532" s="160">
        <f>'Assumptions (Battery)'!$V$7*Model!AY2480</f>
        <v>0.1562177345</v>
      </c>
      <c r="AZ2532" s="160">
        <f>'Assumptions (Battery)'!$V$7*Model!AZ2480</f>
        <v>0.15680667</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0.001575789145</v>
      </c>
      <c r="N2533" s="279">
        <f>'Assumptions (Battery)'!$V$8*Model!N2480</f>
        <v>0.003367874313</v>
      </c>
      <c r="O2533" s="279">
        <f>'Assumptions (Battery)'!$V$8*Model!O2480</f>
        <v>0</v>
      </c>
      <c r="P2533" s="279">
        <f>'Assumptions (Battery)'!$V$8*Model!P2480</f>
        <v>0</v>
      </c>
      <c r="Q2533" s="279">
        <f>'Assumptions (Battery)'!$V$8*Model!Q2480</f>
        <v>0</v>
      </c>
      <c r="R2533" s="279">
        <f>'Assumptions (Battery)'!$V$8*Model!R2480</f>
        <v>0</v>
      </c>
      <c r="S2533" s="279">
        <f>'Assumptions (Battery)'!$V$8*Model!S2480</f>
        <v>0.02893940722</v>
      </c>
      <c r="T2533" s="279">
        <f>'Assumptions (Battery)'!$V$8*Model!T2480</f>
        <v>0.0178680945</v>
      </c>
      <c r="U2533" s="279">
        <f>'Assumptions (Battery)'!$V$8*Model!U2480</f>
        <v>0</v>
      </c>
      <c r="V2533" s="279">
        <f>'Assumptions (Battery)'!$V$8*Model!V2480</f>
        <v>0</v>
      </c>
      <c r="W2533" s="160">
        <f>'Assumptions (Battery)'!$V$8*Model!W2480</f>
        <v>0.4183526449</v>
      </c>
      <c r="X2533" s="160">
        <f>'Assumptions (Battery)'!$V$8*Model!X2480</f>
        <v>0.399431049</v>
      </c>
      <c r="Y2533" s="160">
        <f>'Assumptions (Battery)'!$V$8*Model!Y2480</f>
        <v>0.3810327929</v>
      </c>
      <c r="Z2533" s="160">
        <f>'Assumptions (Battery)'!$V$8*Model!Z2480</f>
        <v>0.360316085</v>
      </c>
      <c r="AA2533" s="160">
        <f>'Assumptions (Battery)'!$V$8*Model!AA2480</f>
        <v>0.3401228586</v>
      </c>
      <c r="AB2533" s="160">
        <f>'Assumptions (Battery)'!$V$8*Model!AB2480</f>
        <v>0.3174581954</v>
      </c>
      <c r="AC2533" s="160">
        <f>'Assumptions (Battery)'!$V$8*Model!AC2480</f>
        <v>0.3111220324</v>
      </c>
      <c r="AD2533" s="160">
        <f>'Assumptions (Battery)'!$V$8*Model!AD2480</f>
        <v>0.3060668248</v>
      </c>
      <c r="AE2533" s="160">
        <f>'Assumptions (Battery)'!$V$8*Model!AE2480</f>
        <v>0.2991204647</v>
      </c>
      <c r="AF2533" s="160">
        <f>'Assumptions (Battery)'!$V$8*Model!AF2480</f>
        <v>0.2913956632</v>
      </c>
      <c r="AG2533" s="160">
        <f>'Assumptions (Battery)'!$V$8*Model!AG2480</f>
        <v>0.2851577626</v>
      </c>
      <c r="AH2533" s="160">
        <f>'Assumptions (Battery)'!$V$8*Model!AH2480</f>
        <v>0.2872479463</v>
      </c>
      <c r="AI2533" s="160">
        <f>'Assumptions (Battery)'!$V$8*Model!AI2480</f>
        <v>0.2893111536</v>
      </c>
      <c r="AJ2533" s="160">
        <f>'Assumptions (Battery)'!$V$8*Model!AJ2480</f>
        <v>0.2926502315</v>
      </c>
      <c r="AK2533" s="160">
        <f>'Assumptions (Battery)'!$V$8*Model!AK2480</f>
        <v>0.2935753657</v>
      </c>
      <c r="AL2533" s="160">
        <f>'Assumptions (Battery)'!$V$8*Model!AL2480</f>
        <v>0.2935430316</v>
      </c>
      <c r="AM2533" s="160">
        <f>'Assumptions (Battery)'!$V$8*Model!AM2480</f>
        <v>0.2954445563</v>
      </c>
      <c r="AN2533" s="160">
        <f>'Assumptions (Battery)'!$V$8*Model!AN2480</f>
        <v>0.594617104</v>
      </c>
      <c r="AO2533" s="160">
        <f>'Assumptions (Battery)'!$V$8*Model!AO2480</f>
        <v>0.5982656615</v>
      </c>
      <c r="AP2533" s="160">
        <f>'Assumptions (Battery)'!$V$8*Model!AP2480</f>
        <v>0.6019371208</v>
      </c>
      <c r="AQ2533" s="160">
        <f>'Assumptions (Battery)'!$V$8*Model!AQ2480</f>
        <v>0.6054151945</v>
      </c>
      <c r="AR2533" s="160">
        <f>'Assumptions (Battery)'!$V$8*Model!AR2480</f>
        <v>0.6087998782</v>
      </c>
      <c r="AS2533" s="160">
        <f>'Assumptions (Battery)'!$V$8*Model!AS2480</f>
        <v>0.6120862042</v>
      </c>
      <c r="AT2533" s="160">
        <f>'Assumptions (Battery)'!$V$8*Model!AT2480</f>
        <v>0.6152690466</v>
      </c>
      <c r="AU2533" s="160">
        <f>'Assumptions (Battery)'!$V$8*Model!AU2480</f>
        <v>0.6142418784</v>
      </c>
      <c r="AV2533" s="160">
        <f>'Assumptions (Battery)'!$V$8*Model!AV2480</f>
        <v>0.6172799503</v>
      </c>
      <c r="AW2533" s="160">
        <f>'Assumptions (Battery)'!$V$8*Model!AW2480</f>
        <v>0.6197471073</v>
      </c>
      <c r="AX2533" s="160">
        <f>'Assumptions (Battery)'!$V$8*Model!AX2480</f>
        <v>0.6223756799</v>
      </c>
      <c r="AY2533" s="160">
        <f>'Assumptions (Battery)'!$V$8*Model!AY2480</f>
        <v>0.6248709381</v>
      </c>
      <c r="AZ2533" s="160">
        <f>'Assumptions (Battery)'!$V$8*Model!AZ2480</f>
        <v>0.62722668</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-0.00005812066046</v>
      </c>
      <c r="O2534" s="177">
        <f t="array" ref="O2534">SUM(IF(ISERROR(O2535:O2585),"",O2535:O2585))</f>
        <v>-0.00006277031329</v>
      </c>
      <c r="P2534" s="177">
        <f t="array" ref="P2534">SUM(IF(ISERROR(P2535:P2585),"",P2535:P2585))</f>
        <v>-0.00006779193836</v>
      </c>
      <c r="Q2534" s="177">
        <f t="array" ref="Q2534">SUM(IF(ISERROR(Q2535:Q2585),"",Q2535:Q2585))</f>
        <v>-0.00007321529343</v>
      </c>
      <c r="R2534" s="177">
        <f t="array" ref="R2534">SUM(IF(ISERROR(R2535:R2585),"",R2535:R2585))</f>
        <v>-0.0000790725169</v>
      </c>
      <c r="S2534" s="177">
        <f t="array" ref="S2534">SUM(IF(ISERROR(S2535:S2585),"",S2535:S2585))</f>
        <v>-0.00008539831825</v>
      </c>
      <c r="T2534" s="177">
        <f t="array" ref="T2534">SUM(IF(ISERROR(T2535:T2585),"",T2535:T2585))</f>
        <v>-0.0004005865406</v>
      </c>
      <c r="U2534" s="177">
        <f t="array" ref="U2534">SUM(IF(ISERROR(U2535:U2585),"",U2535:U2585))</f>
        <v>-0.0004326334638</v>
      </c>
      <c r="V2534" s="177">
        <f t="array" ref="V2534">SUM(IF(ISERROR(V2535:V2585),"",V2535:V2585))</f>
        <v>-0.0004672441409</v>
      </c>
      <c r="W2534" s="177">
        <f t="array" ref="W2534">SUM(IF(ISERROR(W2535:W2585),"",W2535:W2585))</f>
        <v>-0.0005046236722</v>
      </c>
      <c r="X2534" s="160">
        <f t="array" ref="X2534">SUM(IF(ISERROR(X2535:X2585),"",X2535:X2585))</f>
        <v>-0.00731264569</v>
      </c>
      <c r="Y2534" s="160">
        <f t="array" ref="Y2534">SUM(IF(ISERROR(Y2535:Y2585),"",Y2535:Y2585))</f>
        <v>-0.01447328206</v>
      </c>
      <c r="Z2534" s="160">
        <f t="array" ref="Z2534">SUM(IF(ISERROR(Z2535:Z2585),"",Z2535:Z2585))</f>
        <v>-0.02184925341</v>
      </c>
      <c r="AA2534" s="160">
        <f t="array" ref="AA2534">SUM(IF(ISERROR(AA2535:AA2585),"",AA2535:AA2585))</f>
        <v>-0.02946682044</v>
      </c>
      <c r="AB2534" s="160">
        <f t="array" ref="AB2534">SUM(IF(ISERROR(AB2535:AB2585),"",AB2535:AB2585))</f>
        <v>-0.0373026603</v>
      </c>
      <c r="AC2534" s="160">
        <f t="array" ref="AC2534">SUM(IF(ISERROR(AC2535:AC2585),"",AC2535:AC2585))</f>
        <v>-0.04565602183</v>
      </c>
      <c r="AD2534" s="160">
        <f t="array" ref="AD2534">SUM(IF(ISERROR(AD2535:AD2585),"",AD2535:AD2585))</f>
        <v>-0.05392469443</v>
      </c>
      <c r="AE2534" s="160">
        <f t="array" ref="AE2534">SUM(IF(ISERROR(AE2535:AE2585),"",AE2535:AE2585))</f>
        <v>-0.06340070317</v>
      </c>
      <c r="AF2534" s="160">
        <f t="array" ref="AF2534">SUM(IF(ISERROR(AF2535:AF2585),"",AF2535:AF2585))</f>
        <v>-0.07350148283</v>
      </c>
      <c r="AG2534" s="160">
        <f t="array" ref="AG2534">SUM(IF(ISERROR(AG2535:AG2585),"",AG2535:AG2585))</f>
        <v>-0.0843026751</v>
      </c>
      <c r="AH2534" s="160">
        <f t="array" ref="AH2534">SUM(IF(ISERROR(AH2535:AH2585),"",AH2535:AH2585))</f>
        <v>-0.08112228257</v>
      </c>
      <c r="AI2534" s="160">
        <f t="array" ref="AI2534">SUM(IF(ISERROR(AI2535:AI2585),"",AI2535:AI2585))</f>
        <v>-0.07840853485</v>
      </c>
      <c r="AJ2534" s="160">
        <f t="array" ref="AJ2534">SUM(IF(ISERROR(AJ2535:AJ2585),"",AJ2535:AJ2585))</f>
        <v>-0.07630716112</v>
      </c>
      <c r="AK2534" s="160">
        <f t="array" ref="AK2534">SUM(IF(ISERROR(AK2535:AK2585),"",AK2535:AK2585))</f>
        <v>-0.07480598943</v>
      </c>
      <c r="AL2534" s="160">
        <f t="array" ref="AL2534">SUM(IF(ISERROR(AL2535:AL2585),"",AL2535:AL2585))</f>
        <v>-0.0740285918</v>
      </c>
      <c r="AM2534" s="160">
        <f t="array" ref="AM2534">SUM(IF(ISERROR(AM2535:AM2585),"",AM2535:AM2585))</f>
        <v>-0.07345788645</v>
      </c>
      <c r="AN2534" s="160">
        <f t="array" ref="AN2534">SUM(IF(ISERROR(AN2535:AN2585),"",AN2535:AN2585))</f>
        <v>-0.07819280043</v>
      </c>
      <c r="AO2534" s="160">
        <f t="array" ref="AO2534">SUM(IF(ISERROR(AO2535:AO2585),"",AO2535:AO2585))</f>
        <v>-0.08362827517</v>
      </c>
      <c r="AP2534" s="160">
        <f t="array" ref="AP2534">SUM(IF(ISERROR(AP2535:AP2585),"",AP2535:AP2585))</f>
        <v>-0.08984975342</v>
      </c>
      <c r="AQ2534" s="160">
        <f t="array" ref="AQ2534">SUM(IF(ISERROR(AQ2535:AQ2585),"",AQ2535:AQ2585))</f>
        <v>-0.09686138014</v>
      </c>
      <c r="AR2534" s="160">
        <f t="array" ref="AR2534">SUM(IF(ISERROR(AR2535:AR2585),"",AR2535:AR2585))</f>
        <v>-0.104414473</v>
      </c>
      <c r="AS2534" s="160">
        <f t="array" ref="AS2534">SUM(IF(ISERROR(AS2535:AS2585),"",AS2535:AS2585))</f>
        <v>-0.1125516569</v>
      </c>
      <c r="AT2534" s="160">
        <f t="array" ref="AT2534">SUM(IF(ISERROR(AT2535:AT2585),"",AT2535:AT2585))</f>
        <v>-0.1212703378</v>
      </c>
      <c r="AU2534" s="160">
        <f t="array" ref="AU2534">SUM(IF(ISERROR(AU2535:AU2585),"",AU2535:AU2585))</f>
        <v>-0.1306343189</v>
      </c>
      <c r="AV2534" s="160">
        <f t="array" ref="AV2534">SUM(IF(ISERROR(AV2535:AV2585),"",AV2535:AV2585))</f>
        <v>-0.1408010523</v>
      </c>
      <c r="AW2534" s="160">
        <f t="array" ref="AW2534">SUM(IF(ISERROR(AW2535:AW2585),"",AW2535:AW2585))</f>
        <v>-0.1517528551</v>
      </c>
      <c r="AX2534" s="160">
        <f t="array" ref="AX2534">SUM(IF(ISERROR(AX2535:AX2585),"",AX2535:AX2585))</f>
        <v>-0.1524797815</v>
      </c>
      <c r="AY2534" s="160">
        <f t="array" ref="AY2534">SUM(IF(ISERROR(AY2535:AY2585),"",AY2535:AY2585))</f>
        <v>-0.153171988</v>
      </c>
      <c r="AZ2534" s="160">
        <f t="array" ref="AZ2534">SUM(IF(ISERROR(AZ2535:AZ2585),"",AZ2535:AZ2585))</f>
        <v>-0.153823436</v>
      </c>
      <c r="BA2534" s="160">
        <f t="array" ref="BA2534">SUM(IF(ISERROR(BA2535:BA2585),"",BA2535:BA2585))</f>
        <v>-0.1435731316</v>
      </c>
      <c r="BB2534" s="177">
        <f t="array" ref="BB2534">SUM(IF(ISERROR(BB2535:BB2585),"",BB2535:BB2585))</f>
        <v>-0.1323766985</v>
      </c>
      <c r="BC2534" s="177">
        <f t="array" ref="BC2534">SUM(IF(ISERROR(BC2535:BC2585),"",BC2535:BC2585))</f>
        <v>-0.1201621109</v>
      </c>
      <c r="BD2534" s="177">
        <f t="array" ref="BD2534">SUM(IF(ISERROR(BD2535:BD2585),"",BD2535:BD2585))</f>
        <v>-0.1068517719</v>
      </c>
      <c r="BE2534" s="177">
        <f t="array" ref="BE2534">SUM(IF(ISERROR(BE2535:BE2585),"",BE2535:BE2585))</f>
        <v>-0.09251487535</v>
      </c>
      <c r="BF2534" s="177">
        <f t="array" ref="BF2534">SUM(IF(ISERROR(BF2535:BF2585),"",BF2535:BF2585))</f>
        <v>-0.07691783654</v>
      </c>
      <c r="BG2534" s="177">
        <f t="array" ref="BG2534">SUM(IF(ISERROR(BG2535:BG2585),"",BG2535:BG2585))</f>
        <v>-0.05998111483</v>
      </c>
      <c r="BH2534" s="177">
        <f t="array" ref="BH2534">SUM(IF(ISERROR(BH2535:BH2585),"",BH2535:BH2585))</f>
        <v>-0.04159152168</v>
      </c>
      <c r="BI2534" s="177">
        <f t="array" ref="BI2534">SUM(IF(ISERROR(BI2535:BI2585),"",BI2535:BI2585))</f>
        <v>-0.02163779431</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-0.00005812066046</v>
      </c>
      <c r="O2546" s="177">
        <f>IF($N$2478&gt;0,PPMT('Assumptions (Battery)'!$V$9,Model!X$1,'Assumptions (Battery)'!$V$12,'Assumptions (Battery)'!$V$7*$N$2480),0)</f>
        <v>-0.00006277031329</v>
      </c>
      <c r="P2546" s="177">
        <f>IF($N$2478&gt;0,PPMT('Assumptions (Battery)'!$V$9,Model!Y$1,'Assumptions (Battery)'!$V$12,'Assumptions (Battery)'!$V$7*$N$2480),0)</f>
        <v>-0.00006779193836</v>
      </c>
      <c r="Q2546" s="177">
        <f>IF($N$2478&gt;0,PPMT('Assumptions (Battery)'!$V$9,Model!Z$1,'Assumptions (Battery)'!$V$12,'Assumptions (Battery)'!$V$7*$N$2480),0)</f>
        <v>-0.00007321529343</v>
      </c>
      <c r="R2546" s="177">
        <f>IF($N$2478&gt;0,PPMT('Assumptions (Battery)'!$V$9,Model!AA$1,'Assumptions (Battery)'!$V$12,'Assumptions (Battery)'!$V$7*$N$2480),0)</f>
        <v>-0.0000790725169</v>
      </c>
      <c r="S2546" s="177">
        <f>IF($N$2478&gt;0,PPMT('Assumptions (Battery)'!$V$9,Model!AB$1,'Assumptions (Battery)'!$V$12,'Assumptions (Battery)'!$V$7*$N$2480),0)</f>
        <v>-0.00008539831825</v>
      </c>
      <c r="T2546" s="177">
        <f>IF($N$2478&gt;0,PPMT('Assumptions (Battery)'!$V$9,Model!AC$1,'Assumptions (Battery)'!$V$12,'Assumptions (Battery)'!$V$7*$N$2480),0)</f>
        <v>-0.00009223018371</v>
      </c>
      <c r="U2546" s="177">
        <f>IF($N$2478&gt;0,PPMT('Assumptions (Battery)'!$V$9,Model!AD$1,'Assumptions (Battery)'!$V$12,'Assumptions (Battery)'!$V$7*$N$2480),0)</f>
        <v>-0.00009960859841</v>
      </c>
      <c r="V2546" s="177">
        <f>IF($N$2478&gt;0,PPMT('Assumptions (Battery)'!$V$9,Model!AE$1,'Assumptions (Battery)'!$V$12,'Assumptions (Battery)'!$V$7*$N$2480),0)</f>
        <v>-0.0001075772863</v>
      </c>
      <c r="W2546" s="177">
        <f>IF($N$2478&gt;0,PPMT('Assumptions (Battery)'!$V$9,Model!AF$1,'Assumptions (Battery)'!$V$12,'Assumptions (Battery)'!$V$7*$N$2480),0)</f>
        <v>-0.0001161834692</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-0.0003083563569</v>
      </c>
      <c r="U2552" s="160">
        <f>IF($T$2478&gt;0,PPMT('Assumptions (Battery)'!$V$9,Model!X$1,'Assumptions (Battery)'!$V$12,'Assumptions (Battery)'!$V$7*$T$2480),0)</f>
        <v>-0.0003330248654</v>
      </c>
      <c r="V2552" s="160">
        <f>IF($T$2478&gt;0,PPMT('Assumptions (Battery)'!$V$9,Model!Y$1,'Assumptions (Battery)'!$V$12,'Assumptions (Battery)'!$V$7*$T$2480),0)</f>
        <v>-0.0003596668546</v>
      </c>
      <c r="W2552" s="160">
        <f>IF($T$2478&gt;0,PPMT('Assumptions (Battery)'!$V$9,Model!Z$1,'Assumptions (Battery)'!$V$12,'Assumptions (Battery)'!$V$7*$T$2480),0)</f>
        <v>-0.000388440203</v>
      </c>
      <c r="X2552" s="160">
        <f>IF($T$2478&gt;0,PPMT('Assumptions (Battery)'!$V$9,Model!AA$1,'Assumptions (Battery)'!$V$12,'Assumptions (Battery)'!$V$7*$T$2480),0)</f>
        <v>-0.0004195154193</v>
      </c>
      <c r="Y2552" s="160">
        <f>IF($T$2478&gt;0,PPMT('Assumptions (Battery)'!$V$9,Model!AB$1,'Assumptions (Battery)'!$V$12,'Assumptions (Battery)'!$V$7*$T$2480),0)</f>
        <v>-0.0004530766528</v>
      </c>
      <c r="Z2552" s="160">
        <f>IF($T$2478&gt;0,PPMT('Assumptions (Battery)'!$V$9,Model!AC$1,'Assumptions (Battery)'!$V$12,'Assumptions (Battery)'!$V$7*$T$2480),0)</f>
        <v>-0.000489322785</v>
      </c>
      <c r="AA2552" s="160">
        <f>IF($T$2478&gt;0,PPMT('Assumptions (Battery)'!$V$9,Model!AD$1,'Assumptions (Battery)'!$V$12,'Assumptions (Battery)'!$V$7*$T$2480),0)</f>
        <v>-0.0005284686078</v>
      </c>
      <c r="AB2552" s="160">
        <f>IF($T$2478&gt;0,PPMT('Assumptions (Battery)'!$V$9,Model!AE$1,'Assumptions (Battery)'!$V$12,'Assumptions (Battery)'!$V$7*$T$2480),0)</f>
        <v>-0.0005707460964</v>
      </c>
      <c r="AC2552" s="160">
        <f>IF($T$2478&gt;0,PPMT('Assumptions (Battery)'!$V$9,Model!AF$1,'Assumptions (Battery)'!$V$12,'Assumptions (Battery)'!$V$7*$T$2480),0)</f>
        <v>-0.0006164057842</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-0.006893130271</v>
      </c>
      <c r="Y2556" s="160">
        <f>IF($X$2478&gt;0,PPMT('Assumptions (Battery)'!$V$9,Model!X$1,'Assumptions (Battery)'!$V$12,'Assumptions (Battery)'!$V$7*$X$2480),0)</f>
        <v>-0.007444580692</v>
      </c>
      <c r="Z2556" s="160">
        <f>IF($X$2478&gt;0,PPMT('Assumptions (Battery)'!$V$9,Model!Y$1,'Assumptions (Battery)'!$V$12,'Assumptions (Battery)'!$V$7*$X$2480),0)</f>
        <v>-0.008040147148</v>
      </c>
      <c r="AA2556" s="160">
        <f>IF($X$2478&gt;0,PPMT('Assumptions (Battery)'!$V$9,Model!Z$1,'Assumptions (Battery)'!$V$12,'Assumptions (Battery)'!$V$7*$X$2480),0)</f>
        <v>-0.008683358919</v>
      </c>
      <c r="AB2556" s="160">
        <f>IF($X$2478&gt;0,PPMT('Assumptions (Battery)'!$V$9,Model!AA$1,'Assumptions (Battery)'!$V$12,'Assumptions (Battery)'!$V$7*$X$2480),0)</f>
        <v>-0.009378027633</v>
      </c>
      <c r="AC2556" s="160">
        <f>IF($X$2478&gt;0,PPMT('Assumptions (Battery)'!$V$9,Model!AB$1,'Assumptions (Battery)'!$V$12,'Assumptions (Battery)'!$V$7*$X$2480),0)</f>
        <v>-0.01012826984</v>
      </c>
      <c r="AD2556" s="160">
        <f>IF($X$2478&gt;0,PPMT('Assumptions (Battery)'!$V$9,Model!AC$1,'Assumptions (Battery)'!$V$12,'Assumptions (Battery)'!$V$7*$X$2480),0)</f>
        <v>-0.01093853143</v>
      </c>
      <c r="AE2556" s="160">
        <f>IF($X$2478&gt;0,PPMT('Assumptions (Battery)'!$V$9,Model!AD$1,'Assumptions (Battery)'!$V$12,'Assumptions (Battery)'!$V$7*$X$2480),0)</f>
        <v>-0.01181361395</v>
      </c>
      <c r="AF2556" s="160">
        <f>IF($X$2478&gt;0,PPMT('Assumptions (Battery)'!$V$9,Model!AE$1,'Assumptions (Battery)'!$V$12,'Assumptions (Battery)'!$V$7*$X$2480),0)</f>
        <v>-0.01275870306</v>
      </c>
      <c r="AG2556" s="160">
        <f>IF($X$2478&gt;0,PPMT('Assumptions (Battery)'!$V$9,Model!AF$1,'Assumptions (Battery)'!$V$12,'Assumptions (Battery)'!$V$7*$X$2480),0)</f>
        <v>-0.01377939931</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-0.006575624717</v>
      </c>
      <c r="Z2557" s="160">
        <f>IF($Y$2478&gt;0,PPMT('Assumptions (Battery)'!$V$9,Model!X$1,'Assumptions (Battery)'!$V$12,'Assumptions (Battery)'!$V$7*$Y$2480),0)</f>
        <v>-0.007101674694</v>
      </c>
      <c r="AA2557" s="160">
        <f>IF($Y$2478&gt;0,PPMT('Assumptions (Battery)'!$V$9,Model!Y$1,'Assumptions (Battery)'!$V$12,'Assumptions (Battery)'!$V$7*$Y$2480),0)</f>
        <v>-0.00766980867</v>
      </c>
      <c r="AB2557" s="160">
        <f>IF($Y$2478&gt;0,PPMT('Assumptions (Battery)'!$V$9,Model!Z$1,'Assumptions (Battery)'!$V$12,'Assumptions (Battery)'!$V$7*$Y$2480),0)</f>
        <v>-0.008283393363</v>
      </c>
      <c r="AC2557" s="160">
        <f>IF($Y$2478&gt;0,PPMT('Assumptions (Battery)'!$V$9,Model!AA$1,'Assumptions (Battery)'!$V$12,'Assumptions (Battery)'!$V$7*$Y$2480),0)</f>
        <v>-0.008946064832</v>
      </c>
      <c r="AD2557" s="160">
        <f>IF($Y$2478&gt;0,PPMT('Assumptions (Battery)'!$V$9,Model!AB$1,'Assumptions (Battery)'!$V$12,'Assumptions (Battery)'!$V$7*$Y$2480),0)</f>
        <v>-0.009661750019</v>
      </c>
      <c r="AE2557" s="160">
        <f>IF($Y$2478&gt;0,PPMT('Assumptions (Battery)'!$V$9,Model!AC$1,'Assumptions (Battery)'!$V$12,'Assumptions (Battery)'!$V$7*$Y$2480),0)</f>
        <v>-0.01043469002</v>
      </c>
      <c r="AF2557" s="160">
        <f>IF($Y$2478&gt;0,PPMT('Assumptions (Battery)'!$V$9,Model!AD$1,'Assumptions (Battery)'!$V$12,'Assumptions (Battery)'!$V$7*$Y$2480),0)</f>
        <v>-0.01126946522</v>
      </c>
      <c r="AG2557" s="160">
        <f>IF($Y$2478&gt;0,PPMT('Assumptions (Battery)'!$V$9,Model!AE$1,'Assumptions (Battery)'!$V$12,'Assumptions (Battery)'!$V$7*$Y$2480),0)</f>
        <v>-0.01217102244</v>
      </c>
      <c r="AH2557" s="160">
        <f>IF($Y$2478&gt;0,PPMT('Assumptions (Battery)'!$V$9,Model!AF$1,'Assumptions (Battery)'!$V$12,'Assumptions (Battery)'!$V$7*$Y$2480),0)</f>
        <v>-0.01314470424</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-0.00621810878</v>
      </c>
      <c r="AA2558" s="160">
        <f>IF($Z$2478&gt;0,PPMT('Assumptions (Battery)'!$V$9,Model!X$1,'Assumptions (Battery)'!$V$12,'Assumptions (Battery)'!$V$7*$Z$2480),0)</f>
        <v>-0.006715557482</v>
      </c>
      <c r="AB2558" s="160">
        <f>IF($Z$2478&gt;0,PPMT('Assumptions (Battery)'!$V$9,Model!Y$1,'Assumptions (Battery)'!$V$12,'Assumptions (Battery)'!$V$7*$Z$2480),0)</f>
        <v>-0.007252802081</v>
      </c>
      <c r="AC2558" s="160">
        <f>IF($Z$2478&gt;0,PPMT('Assumptions (Battery)'!$V$9,Model!Z$1,'Assumptions (Battery)'!$V$12,'Assumptions (Battery)'!$V$7*$Z$2480),0)</f>
        <v>-0.007833026247</v>
      </c>
      <c r="AD2558" s="160">
        <f>IF($Z$2478&gt;0,PPMT('Assumptions (Battery)'!$V$9,Model!AA$1,'Assumptions (Battery)'!$V$12,'Assumptions (Battery)'!$V$7*$Z$2480),0)</f>
        <v>-0.008459668347</v>
      </c>
      <c r="AE2558" s="160">
        <f>IF($Z$2478&gt;0,PPMT('Assumptions (Battery)'!$V$9,Model!AB$1,'Assumptions (Battery)'!$V$12,'Assumptions (Battery)'!$V$7*$Z$2480),0)</f>
        <v>-0.009136441815</v>
      </c>
      <c r="AF2558" s="160">
        <f>IF($Z$2478&gt;0,PPMT('Assumptions (Battery)'!$V$9,Model!AC$1,'Assumptions (Battery)'!$V$12,'Assumptions (Battery)'!$V$7*$Z$2480),0)</f>
        <v>-0.00986735716</v>
      </c>
      <c r="AG2558" s="160">
        <f>IF($Z$2478&gt;0,PPMT('Assumptions (Battery)'!$V$9,Model!AD$1,'Assumptions (Battery)'!$V$12,'Assumptions (Battery)'!$V$7*$Z$2480),0)</f>
        <v>-0.01065674573</v>
      </c>
      <c r="AH2558" s="160">
        <f>IF($Z$2478&gt;0,PPMT('Assumptions (Battery)'!$V$9,Model!AE$1,'Assumptions (Battery)'!$V$12,'Assumptions (Battery)'!$V$7*$Z$2480),0)</f>
        <v>-0.01150928539</v>
      </c>
      <c r="AI2558" s="160">
        <f>IF($Z$2478&gt;0,PPMT('Assumptions (Battery)'!$V$9,Model!AF$1,'Assumptions (Battery)'!$V$12,'Assumptions (Battery)'!$V$7*$Z$2480),0)</f>
        <v>-0.01243002822</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-0.005869626756</v>
      </c>
      <c r="AB2559" s="160">
        <f>IF($AA$2478&gt;0,PPMT('Assumptions (Battery)'!$V$9,Model!X$1,'Assumptions (Battery)'!$V$12,'Assumptions (Battery)'!$V$7*$AA$2480),0)</f>
        <v>-0.006339196897</v>
      </c>
      <c r="AC2559" s="160">
        <f>IF($AA$2478&gt;0,PPMT('Assumptions (Battery)'!$V$9,Model!Y$1,'Assumptions (Battery)'!$V$12,'Assumptions (Battery)'!$V$7*$AA$2480),0)</f>
        <v>-0.006846332648</v>
      </c>
      <c r="AD2559" s="160">
        <f>IF($AA$2478&gt;0,PPMT('Assumptions (Battery)'!$V$9,Model!Z$1,'Assumptions (Battery)'!$V$12,'Assumptions (Battery)'!$V$7*$AA$2480),0)</f>
        <v>-0.00739403926</v>
      </c>
      <c r="AE2559" s="160">
        <f>IF($AA$2478&gt;0,PPMT('Assumptions (Battery)'!$V$9,Model!AA$1,'Assumptions (Battery)'!$V$12,'Assumptions (Battery)'!$V$7*$AA$2480),0)</f>
        <v>-0.007985562401</v>
      </c>
      <c r="AF2559" s="160">
        <f>IF($AA$2478&gt;0,PPMT('Assumptions (Battery)'!$V$9,Model!AB$1,'Assumptions (Battery)'!$V$12,'Assumptions (Battery)'!$V$7*$AA$2480),0)</f>
        <v>-0.008624407393</v>
      </c>
      <c r="AG2559" s="160">
        <f>IF($AA$2478&gt;0,PPMT('Assumptions (Battery)'!$V$9,Model!AC$1,'Assumptions (Battery)'!$V$12,'Assumptions (Battery)'!$V$7*$AA$2480),0)</f>
        <v>-0.009314359984</v>
      </c>
      <c r="AH2559" s="160">
        <f>IF($AA$2478&gt;0,PPMT('Assumptions (Battery)'!$V$9,Model!AD$1,'Assumptions (Battery)'!$V$12,'Assumptions (Battery)'!$V$7*$AA$2480),0)</f>
        <v>-0.01005950878</v>
      </c>
      <c r="AI2559" s="160">
        <f>IF($AA$2478&gt;0,PPMT('Assumptions (Battery)'!$V$9,Model!AE$1,'Assumptions (Battery)'!$V$12,'Assumptions (Battery)'!$V$7*$AA$2480),0)</f>
        <v>-0.01086426949</v>
      </c>
      <c r="AJ2559" s="160">
        <f>IF($AA$2478&gt;0,PPMT('Assumptions (Battery)'!$V$9,Model!AF$1,'Assumptions (Battery)'!$V$12,'Assumptions (Battery)'!$V$7*$AA$2480),0)</f>
        <v>-0.01173341104</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-0.005478494228</v>
      </c>
      <c r="AC2560" s="160">
        <f>IF($AB$2478&gt;0,PPMT('Assumptions (Battery)'!$V$9,Model!X$1,'Assumptions (Battery)'!$V$12,'Assumptions (Battery)'!$V$7*$AB$2480),0)</f>
        <v>-0.005916773766</v>
      </c>
      <c r="AD2560" s="160">
        <f>IF($AB$2478&gt;0,PPMT('Assumptions (Battery)'!$V$9,Model!Y$1,'Assumptions (Battery)'!$V$12,'Assumptions (Battery)'!$V$7*$AB$2480),0)</f>
        <v>-0.006390115668</v>
      </c>
      <c r="AE2560" s="160">
        <f>IF($AB$2478&gt;0,PPMT('Assumptions (Battery)'!$V$9,Model!Z$1,'Assumptions (Battery)'!$V$12,'Assumptions (Battery)'!$V$7*$AB$2480),0)</f>
        <v>-0.006901324921</v>
      </c>
      <c r="AF2560" s="160">
        <f>IF($AB$2478&gt;0,PPMT('Assumptions (Battery)'!$V$9,Model!AA$1,'Assumptions (Battery)'!$V$12,'Assumptions (Battery)'!$V$7*$AB$2480),0)</f>
        <v>-0.007453430915</v>
      </c>
      <c r="AG2560" s="160">
        <f>IF($AB$2478&gt;0,PPMT('Assumptions (Battery)'!$V$9,Model!AB$1,'Assumptions (Battery)'!$V$12,'Assumptions (Battery)'!$V$7*$AB$2480),0)</f>
        <v>-0.008049705388</v>
      </c>
      <c r="AH2560" s="160">
        <f>IF($AB$2478&gt;0,PPMT('Assumptions (Battery)'!$V$9,Model!AC$1,'Assumptions (Battery)'!$V$12,'Assumptions (Battery)'!$V$7*$AB$2480),0)</f>
        <v>-0.008693681819</v>
      </c>
      <c r="AI2560" s="160">
        <f>IF($AB$2478&gt;0,PPMT('Assumptions (Battery)'!$V$9,Model!AD$1,'Assumptions (Battery)'!$V$12,'Assumptions (Battery)'!$V$7*$AB$2480),0)</f>
        <v>-0.009389176364</v>
      </c>
      <c r="AJ2560" s="160">
        <f>IF($AB$2478&gt;0,PPMT('Assumptions (Battery)'!$V$9,Model!AE$1,'Assumptions (Battery)'!$V$12,'Assumptions (Battery)'!$V$7*$AB$2480),0)</f>
        <v>-0.01014031047</v>
      </c>
      <c r="AK2560" s="160">
        <f>IF($AB$2478&gt;0,PPMT('Assumptions (Battery)'!$V$9,Model!AF$1,'Assumptions (Battery)'!$V$12,'Assumptions (Battery)'!$V$7*$AB$2480),0)</f>
        <v>-0.01095153531</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-0.005369148706</v>
      </c>
      <c r="AD2561" s="160">
        <f>IF($AC$2478&gt;0,PPMT('Assumptions (Battery)'!$V$9,Model!X$1,'Assumptions (Battery)'!$V$12,'Assumptions (Battery)'!$V$7*$AC$2480),0)</f>
        <v>-0.005798680602</v>
      </c>
      <c r="AE2561" s="160">
        <f>IF($AC$2478&gt;0,PPMT('Assumptions (Battery)'!$V$9,Model!Y$1,'Assumptions (Battery)'!$V$12,'Assumptions (Battery)'!$V$7*$AC$2480),0)</f>
        <v>-0.00626257505</v>
      </c>
      <c r="AF2561" s="160">
        <f>IF($AC$2478&gt;0,PPMT('Assumptions (Battery)'!$V$9,Model!Z$1,'Assumptions (Battery)'!$V$12,'Assumptions (Battery)'!$V$7*$AC$2480),0)</f>
        <v>-0.006763581054</v>
      </c>
      <c r="AG2561" s="160">
        <f>IF($AC$2478&gt;0,PPMT('Assumptions (Battery)'!$V$9,Model!AA$1,'Assumptions (Battery)'!$V$12,'Assumptions (Battery)'!$V$7*$AC$2480),0)</f>
        <v>-0.007304667539</v>
      </c>
      <c r="AH2561" s="160">
        <f>IF($AC$2478&gt;0,PPMT('Assumptions (Battery)'!$V$9,Model!AB$1,'Assumptions (Battery)'!$V$12,'Assumptions (Battery)'!$V$7*$AC$2480),0)</f>
        <v>-0.007889040942</v>
      </c>
      <c r="AI2561" s="160">
        <f>IF($AC$2478&gt;0,PPMT('Assumptions (Battery)'!$V$9,Model!AC$1,'Assumptions (Battery)'!$V$12,'Assumptions (Battery)'!$V$7*$AC$2480),0)</f>
        <v>-0.008520164217</v>
      </c>
      <c r="AJ2561" s="160">
        <f>IF($AC$2478&gt;0,PPMT('Assumptions (Battery)'!$V$9,Model!AD$1,'Assumptions (Battery)'!$V$12,'Assumptions (Battery)'!$V$7*$AC$2480),0)</f>
        <v>-0.009201777354</v>
      </c>
      <c r="AK2561" s="160">
        <f>IF($AC$2478&gt;0,PPMT('Assumptions (Battery)'!$V$9,Model!AE$1,'Assumptions (Battery)'!$V$12,'Assumptions (Battery)'!$V$7*$AC$2480),0)</f>
        <v>-0.009937919543</v>
      </c>
      <c r="AL2561" s="160">
        <f>IF($AC$2478&gt;0,PPMT('Assumptions (Battery)'!$V$9,Model!AF$1,'Assumptions (Battery)'!$V$12,'Assumptions (Battery)'!$V$7*$AC$2480),0)</f>
        <v>-0.01073295311</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-0.005281909105</v>
      </c>
      <c r="AE2562" s="160">
        <f>IF($AD$2478&gt;0,PPMT('Assumptions (Battery)'!$V$9,Model!X$1,'Assumptions (Battery)'!$V$12,'Assumptions (Battery)'!$V$7*$AD$2480),0)</f>
        <v>-0.005704461834</v>
      </c>
      <c r="AF2562" s="160">
        <f>IF($AD$2478&gt;0,PPMT('Assumptions (Battery)'!$V$9,Model!Y$1,'Assumptions (Battery)'!$V$12,'Assumptions (Battery)'!$V$7*$AD$2480),0)</f>
        <v>-0.00616081878</v>
      </c>
      <c r="AG2562" s="160">
        <f>IF($AD$2478&gt;0,PPMT('Assumptions (Battery)'!$V$9,Model!Z$1,'Assumptions (Battery)'!$V$12,'Assumptions (Battery)'!$V$7*$AD$2480),0)</f>
        <v>-0.006653684283</v>
      </c>
      <c r="AH2562" s="160">
        <f>IF($AD$2478&gt;0,PPMT('Assumptions (Battery)'!$V$9,Model!AA$1,'Assumptions (Battery)'!$V$12,'Assumptions (Battery)'!$V$7*$AD$2480),0)</f>
        <v>-0.007185979025</v>
      </c>
      <c r="AI2562" s="160">
        <f>IF($AD$2478&gt;0,PPMT('Assumptions (Battery)'!$V$9,Model!AB$1,'Assumptions (Battery)'!$V$12,'Assumptions (Battery)'!$V$7*$AD$2480),0)</f>
        <v>-0.007760857347</v>
      </c>
      <c r="AJ2562" s="160">
        <f>IF($AD$2478&gt;0,PPMT('Assumptions (Battery)'!$V$9,Model!AC$1,'Assumptions (Battery)'!$V$12,'Assumptions (Battery)'!$V$7*$AD$2480),0)</f>
        <v>-0.008381725935</v>
      </c>
      <c r="AK2562" s="160">
        <f>IF($AD$2478&gt;0,PPMT('Assumptions (Battery)'!$V$9,Model!AD$1,'Assumptions (Battery)'!$V$12,'Assumptions (Battery)'!$V$7*$AD$2480),0)</f>
        <v>-0.00905226401</v>
      </c>
      <c r="AL2562" s="160">
        <f>IF($AD$2478&gt;0,PPMT('Assumptions (Battery)'!$V$9,Model!AE$1,'Assumptions (Battery)'!$V$12,'Assumptions (Battery)'!$V$7*$AD$2480),0)</f>
        <v>-0.009776445131</v>
      </c>
      <c r="AM2562" s="160">
        <f>IF($AD$2478&gt;0,PPMT('Assumptions (Battery)'!$V$9,Model!AF$1,'Assumptions (Battery)'!$V$12,'Assumptions (Battery)'!$V$7*$AD$2480),0)</f>
        <v>-0.01055856074</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-0.005162033185</v>
      </c>
      <c r="AF2563" s="160">
        <f>IF($AE$2478&gt;0,PPMT('Assumptions (Battery)'!$V$9,Model!X$1,'Assumptions (Battery)'!$V$12,'Assumptions (Battery)'!$V$7*$AE$2480),0)</f>
        <v>-0.005574995839</v>
      </c>
      <c r="AG2563" s="160">
        <f>IF($AE$2478&gt;0,PPMT('Assumptions (Battery)'!$V$9,Model!Y$1,'Assumptions (Battery)'!$V$12,'Assumptions (Battery)'!$V$7*$AE$2480),0)</f>
        <v>-0.006020995506</v>
      </c>
      <c r="AH2563" s="160">
        <f>IF($AE$2478&gt;0,PPMT('Assumptions (Battery)'!$V$9,Model!Z$1,'Assumptions (Battery)'!$V$12,'Assumptions (Battery)'!$V$7*$AE$2480),0)</f>
        <v>-0.006502675147</v>
      </c>
      <c r="AI2563" s="160">
        <f>IF($AE$2478&gt;0,PPMT('Assumptions (Battery)'!$V$9,Model!AA$1,'Assumptions (Battery)'!$V$12,'Assumptions (Battery)'!$V$7*$AE$2480),0)</f>
        <v>-0.007022889159</v>
      </c>
      <c r="AJ2563" s="160">
        <f>IF($AE$2478&gt;0,PPMT('Assumptions (Battery)'!$V$9,Model!AB$1,'Assumptions (Battery)'!$V$12,'Assumptions (Battery)'!$V$7*$AE$2480),0)</f>
        <v>-0.007584720291</v>
      </c>
      <c r="AK2563" s="160">
        <f>IF($AE$2478&gt;0,PPMT('Assumptions (Battery)'!$V$9,Model!AC$1,'Assumptions (Battery)'!$V$12,'Assumptions (Battery)'!$V$7*$AE$2480),0)</f>
        <v>-0.008191497915</v>
      </c>
      <c r="AL2563" s="160">
        <f>IF($AE$2478&gt;0,PPMT('Assumptions (Battery)'!$V$9,Model!AD$1,'Assumptions (Battery)'!$V$12,'Assumptions (Battery)'!$V$7*$AE$2480),0)</f>
        <v>-0.008846817748</v>
      </c>
      <c r="AM2563" s="160">
        <f>IF($AE$2478&gt;0,PPMT('Assumptions (Battery)'!$V$9,Model!AE$1,'Assumptions (Battery)'!$V$12,'Assumptions (Battery)'!$V$7*$AE$2480),0)</f>
        <v>-0.009554563168</v>
      </c>
      <c r="AN2563" s="160">
        <f>IF($AE$2478&gt;0,PPMT('Assumptions (Battery)'!$V$9,Model!AF$1,'Assumptions (Battery)'!$V$12,'Assumptions (Battery)'!$V$7*$AE$2480),0)</f>
        <v>-0.01031892822</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-0.005028723409</v>
      </c>
      <c r="AG2564" s="160">
        <f>IF($AF$2478&gt;0,PPMT('Assumptions (Battery)'!$V$9,Model!X$1,'Assumptions (Battery)'!$V$12,'Assumptions (Battery)'!$V$7*$AF$2480),0)</f>
        <v>-0.005431021282</v>
      </c>
      <c r="AH2564" s="160">
        <f>IF($AF$2478&gt;0,PPMT('Assumptions (Battery)'!$V$9,Model!Y$1,'Assumptions (Battery)'!$V$12,'Assumptions (Battery)'!$V$7*$AF$2480),0)</f>
        <v>-0.005865502985</v>
      </c>
      <c r="AI2564" s="160">
        <f>IF($AF$2478&gt;0,PPMT('Assumptions (Battery)'!$V$9,Model!Z$1,'Assumptions (Battery)'!$V$12,'Assumptions (Battery)'!$V$7*$AF$2480),0)</f>
        <v>-0.006334743223</v>
      </c>
      <c r="AJ2564" s="160">
        <f>IF($AF$2478&gt;0,PPMT('Assumptions (Battery)'!$V$9,Model!AA$1,'Assumptions (Battery)'!$V$12,'Assumptions (Battery)'!$V$7*$AF$2480),0)</f>
        <v>-0.006841522681</v>
      </c>
      <c r="AK2564" s="160">
        <f>IF($AF$2478&gt;0,PPMT('Assumptions (Battery)'!$V$9,Model!AB$1,'Assumptions (Battery)'!$V$12,'Assumptions (Battery)'!$V$7*$AF$2480),0)</f>
        <v>-0.007388844496</v>
      </c>
      <c r="AL2564" s="160">
        <f>IF($AF$2478&gt;0,PPMT('Assumptions (Battery)'!$V$9,Model!AC$1,'Assumptions (Battery)'!$V$12,'Assumptions (Battery)'!$V$7*$AF$2480),0)</f>
        <v>-0.007979952056</v>
      </c>
      <c r="AM2564" s="160">
        <f>IF($AF$2478&gt;0,PPMT('Assumptions (Battery)'!$V$9,Model!AD$1,'Assumptions (Battery)'!$V$12,'Assumptions (Battery)'!$V$7*$AF$2480),0)</f>
        <v>-0.00861834822</v>
      </c>
      <c r="AN2564" s="160">
        <f>IF($AF$2478&gt;0,PPMT('Assumptions (Battery)'!$V$9,Model!AE$1,'Assumptions (Battery)'!$V$12,'Assumptions (Battery)'!$V$7*$AF$2480),0)</f>
        <v>-0.009307816078</v>
      </c>
      <c r="AO2564" s="160">
        <f>IF($AF$2478&gt;0,PPMT('Assumptions (Battery)'!$V$9,Model!AF$1,'Assumptions (Battery)'!$V$12,'Assumptions (Battery)'!$V$7*$AF$2480),0)</f>
        <v>-0.01005244136</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-0.004921073637</v>
      </c>
      <c r="AH2565" s="160">
        <f>IF($AG$2478&gt;0,PPMT('Assumptions (Battery)'!$V$9,Model!X$1,'Assumptions (Battery)'!$V$12,'Assumptions (Battery)'!$V$7*$AG$2480),0)</f>
        <v>-0.005314759528</v>
      </c>
      <c r="AI2565" s="160">
        <f>IF($AG$2478&gt;0,PPMT('Assumptions (Battery)'!$V$9,Model!Y$1,'Assumptions (Battery)'!$V$12,'Assumptions (Battery)'!$V$7*$AG$2480),0)</f>
        <v>-0.00573994029</v>
      </c>
      <c r="AJ2565" s="160">
        <f>IF($AG$2478&gt;0,PPMT('Assumptions (Battery)'!$V$9,Model!Z$1,'Assumptions (Battery)'!$V$12,'Assumptions (Battery)'!$V$7*$AG$2480),0)</f>
        <v>-0.006199135513</v>
      </c>
      <c r="AK2565" s="160">
        <f>IF($AG$2478&gt;0,PPMT('Assumptions (Battery)'!$V$9,Model!AA$1,'Assumptions (Battery)'!$V$12,'Assumptions (Battery)'!$V$7*$AG$2480),0)</f>
        <v>-0.006695066354</v>
      </c>
      <c r="AL2565" s="160">
        <f>IF($AG$2478&gt;0,PPMT('Assumptions (Battery)'!$V$9,Model!AB$1,'Assumptions (Battery)'!$V$12,'Assumptions (Battery)'!$V$7*$AG$2480),0)</f>
        <v>-0.007230671663</v>
      </c>
      <c r="AM2565" s="160">
        <f>IF($AG$2478&gt;0,PPMT('Assumptions (Battery)'!$V$9,Model!AC$1,'Assumptions (Battery)'!$V$12,'Assumptions (Battery)'!$V$7*$AG$2480),0)</f>
        <v>-0.007809125396</v>
      </c>
      <c r="AN2565" s="160">
        <f>IF($AG$2478&gt;0,PPMT('Assumptions (Battery)'!$V$9,Model!AD$1,'Assumptions (Battery)'!$V$12,'Assumptions (Battery)'!$V$7*$AG$2480),0)</f>
        <v>-0.008433855428</v>
      </c>
      <c r="AO2565" s="160">
        <f>IF($AG$2478&gt;0,PPMT('Assumptions (Battery)'!$V$9,Model!AE$1,'Assumptions (Battery)'!$V$12,'Assumptions (Battery)'!$V$7*$AG$2480),0)</f>
        <v>-0.009108563862</v>
      </c>
      <c r="AP2565" s="160">
        <f>IF($AG$2478&gt;0,PPMT('Assumptions (Battery)'!$V$9,Model!AF$1,'Assumptions (Battery)'!$V$12,'Assumptions (Battery)'!$V$7*$AG$2480),0)</f>
        <v>-0.009837248971</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-0.004957144715</v>
      </c>
      <c r="AI2566" s="160">
        <f>IF($AH$2478&gt;0,PPMT('Assumptions (Battery)'!$V$9,Model!X$1,'Assumptions (Battery)'!$V$12,'Assumptions (Battery)'!$V$7*$AH$2480),0)</f>
        <v>-0.005353716293</v>
      </c>
      <c r="AJ2566" s="160">
        <f>IF($AH$2478&gt;0,PPMT('Assumptions (Battery)'!$V$9,Model!Y$1,'Assumptions (Battery)'!$V$12,'Assumptions (Battery)'!$V$7*$AH$2480),0)</f>
        <v>-0.005782013596</v>
      </c>
      <c r="AK2566" s="160">
        <f>IF($AH$2478&gt;0,PPMT('Assumptions (Battery)'!$V$9,Model!Z$1,'Assumptions (Battery)'!$V$12,'Assumptions (Battery)'!$V$7*$AH$2480),0)</f>
        <v>-0.006244574684</v>
      </c>
      <c r="AL2566" s="160">
        <f>IF($AH$2478&gt;0,PPMT('Assumptions (Battery)'!$V$9,Model!AA$1,'Assumptions (Battery)'!$V$12,'Assumptions (Battery)'!$V$7*$AH$2480),0)</f>
        <v>-0.006744140659</v>
      </c>
      <c r="AM2566" s="160">
        <f>IF($AH$2478&gt;0,PPMT('Assumptions (Battery)'!$V$9,Model!AB$1,'Assumptions (Battery)'!$V$12,'Assumptions (Battery)'!$V$7*$AH$2480),0)</f>
        <v>-0.007283671911</v>
      </c>
      <c r="AN2566" s="160">
        <f>IF($AH$2478&gt;0,PPMT('Assumptions (Battery)'!$V$9,Model!AC$1,'Assumptions (Battery)'!$V$12,'Assumptions (Battery)'!$V$7*$AH$2480),0)</f>
        <v>-0.007866365664</v>
      </c>
      <c r="AO2566" s="160">
        <f>IF($AH$2478&gt;0,PPMT('Assumptions (Battery)'!$V$9,Model!AD$1,'Assumptions (Battery)'!$V$12,'Assumptions (Battery)'!$V$7*$AH$2480),0)</f>
        <v>-0.008495674917</v>
      </c>
      <c r="AP2566" s="160">
        <f>IF($AH$2478&gt;0,PPMT('Assumptions (Battery)'!$V$9,Model!AE$1,'Assumptions (Battery)'!$V$12,'Assumptions (Battery)'!$V$7*$AH$2480),0)</f>
        <v>-0.009175328911</v>
      </c>
      <c r="AQ2566" s="160">
        <f>IF($AH$2478&gt;0,PPMT('Assumptions (Battery)'!$V$9,Model!AF$1,'Assumptions (Battery)'!$V$12,'Assumptions (Battery)'!$V$7*$AH$2480),0)</f>
        <v>-0.009909355223</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-0.004992750252</v>
      </c>
      <c r="AJ2567" s="160">
        <f>IF($AI$2478&gt;0,PPMT('Assumptions (Battery)'!$V$9,Model!X$1,'Assumptions (Battery)'!$V$12,'Assumptions (Battery)'!$V$7*$AI$2480),0)</f>
        <v>-0.005392170273</v>
      </c>
      <c r="AK2567" s="160">
        <f>IF($AI$2478&gt;0,PPMT('Assumptions (Battery)'!$V$9,Model!Y$1,'Assumptions (Battery)'!$V$12,'Assumptions (Battery)'!$V$7*$AI$2480),0)</f>
        <v>-0.005823543894</v>
      </c>
      <c r="AL2567" s="160">
        <f>IF($AI$2478&gt;0,PPMT('Assumptions (Battery)'!$V$9,Model!Z$1,'Assumptions (Battery)'!$V$12,'Assumptions (Battery)'!$V$7*$AI$2480),0)</f>
        <v>-0.006289427406</v>
      </c>
      <c r="AM2567" s="160">
        <f>IF($AI$2478&gt;0,PPMT('Assumptions (Battery)'!$V$9,Model!AA$1,'Assumptions (Battery)'!$V$12,'Assumptions (Battery)'!$V$7*$AI$2480),0)</f>
        <v>-0.006792581598</v>
      </c>
      <c r="AN2567" s="160">
        <f>IF($AI$2478&gt;0,PPMT('Assumptions (Battery)'!$V$9,Model!AB$1,'Assumptions (Battery)'!$V$12,'Assumptions (Battery)'!$V$7*$AI$2480),0)</f>
        <v>-0.007335988126</v>
      </c>
      <c r="AO2567" s="160">
        <f>IF($AI$2478&gt;0,PPMT('Assumptions (Battery)'!$V$9,Model!AC$1,'Assumptions (Battery)'!$V$12,'Assumptions (Battery)'!$V$7*$AI$2480),0)</f>
        <v>-0.007922867176</v>
      </c>
      <c r="AP2567" s="160">
        <f>IF($AI$2478&gt;0,PPMT('Assumptions (Battery)'!$V$9,Model!AD$1,'Assumptions (Battery)'!$V$12,'Assumptions (Battery)'!$V$7*$AI$2480),0)</f>
        <v>-0.00855669655</v>
      </c>
      <c r="AQ2567" s="160">
        <f>IF($AI$2478&gt;0,PPMT('Assumptions (Battery)'!$V$9,Model!AE$1,'Assumptions (Battery)'!$V$12,'Assumptions (Battery)'!$V$7*$AI$2480),0)</f>
        <v>-0.009241232274</v>
      </c>
      <c r="AR2567" s="160">
        <f>IF($AI$2478&gt;0,PPMT('Assumptions (Battery)'!$V$9,Model!AF$1,'Assumptions (Battery)'!$V$12,'Assumptions (Battery)'!$V$7*$AI$2480),0)</f>
        <v>-0.009980530856</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-0.005050373961</v>
      </c>
      <c r="AK2568" s="160">
        <f>IF($AJ$2478&gt;0,PPMT('Assumptions (Battery)'!$V$9,Model!X$1,'Assumptions (Battery)'!$V$12,'Assumptions (Battery)'!$V$7*$AJ$2480),0)</f>
        <v>-0.005454403878</v>
      </c>
      <c r="AL2568" s="160">
        <f>IF($AJ$2478&gt;0,PPMT('Assumptions (Battery)'!$V$9,Model!Y$1,'Assumptions (Battery)'!$V$12,'Assumptions (Battery)'!$V$7*$AJ$2480),0)</f>
        <v>-0.005890756188</v>
      </c>
      <c r="AM2568" s="160">
        <f>IF($AJ$2478&gt;0,PPMT('Assumptions (Battery)'!$V$9,Model!Z$1,'Assumptions (Battery)'!$V$12,'Assumptions (Battery)'!$V$7*$AJ$2480),0)</f>
        <v>-0.006362016683</v>
      </c>
      <c r="AN2568" s="160">
        <f>IF($AJ$2478&gt;0,PPMT('Assumptions (Battery)'!$V$9,Model!AA$1,'Assumptions (Battery)'!$V$12,'Assumptions (Battery)'!$V$7*$AJ$2480),0)</f>
        <v>-0.006870978018</v>
      </c>
      <c r="AO2568" s="160">
        <f>IF($AJ$2478&gt;0,PPMT('Assumptions (Battery)'!$V$9,Model!AB$1,'Assumptions (Battery)'!$V$12,'Assumptions (Battery)'!$V$7*$AJ$2480),0)</f>
        <v>-0.00742065626</v>
      </c>
      <c r="AP2568" s="160">
        <f>IF($AJ$2478&gt;0,PPMT('Assumptions (Battery)'!$V$9,Model!AC$1,'Assumptions (Battery)'!$V$12,'Assumptions (Battery)'!$V$7*$AJ$2480),0)</f>
        <v>-0.00801430876</v>
      </c>
      <c r="AQ2568" s="160">
        <f>IF($AJ$2478&gt;0,PPMT('Assumptions (Battery)'!$V$9,Model!AD$1,'Assumptions (Battery)'!$V$12,'Assumptions (Battery)'!$V$7*$AJ$2480),0)</f>
        <v>-0.008655453461</v>
      </c>
      <c r="AR2568" s="160">
        <f>IF($AJ$2478&gt;0,PPMT('Assumptions (Battery)'!$V$9,Model!AE$1,'Assumptions (Battery)'!$V$12,'Assumptions (Battery)'!$V$7*$AJ$2480),0)</f>
        <v>-0.009347889738</v>
      </c>
      <c r="AS2568" s="160">
        <f>IF($AJ$2478&gt;0,PPMT('Assumptions (Battery)'!$V$9,Model!AF$1,'Assumptions (Battery)'!$V$12,'Assumptions (Battery)'!$V$7*$AJ$2480),0)</f>
        <v>-0.01009572092</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-0.005066339347</v>
      </c>
      <c r="AL2569" s="160">
        <f>IF($AK$2478&gt;0,PPMT('Assumptions (Battery)'!$V$9,Model!X$1,'Assumptions (Battery)'!$V$12,'Assumptions (Battery)'!$V$7*$AK$2480),0)</f>
        <v>-0.005471646495</v>
      </c>
      <c r="AM2569" s="160">
        <f>IF($AK$2478&gt;0,PPMT('Assumptions (Battery)'!$V$9,Model!Y$1,'Assumptions (Battery)'!$V$12,'Assumptions (Battery)'!$V$7*$AK$2480),0)</f>
        <v>-0.005909378214</v>
      </c>
      <c r="AN2569" s="160">
        <f>IF($AK$2478&gt;0,PPMT('Assumptions (Battery)'!$V$9,Model!Z$1,'Assumptions (Battery)'!$V$12,'Assumptions (Battery)'!$V$7*$AK$2480),0)</f>
        <v>-0.006382128471</v>
      </c>
      <c r="AO2569" s="160">
        <f>IF($AK$2478&gt;0,PPMT('Assumptions (Battery)'!$V$9,Model!AA$1,'Assumptions (Battery)'!$V$12,'Assumptions (Battery)'!$V$7*$AK$2480),0)</f>
        <v>-0.006892698749</v>
      </c>
      <c r="AP2569" s="160">
        <f>IF($AK$2478&gt;0,PPMT('Assumptions (Battery)'!$V$9,Model!AB$1,'Assumptions (Battery)'!$V$12,'Assumptions (Battery)'!$V$7*$AK$2480),0)</f>
        <v>-0.007444114649</v>
      </c>
      <c r="AQ2569" s="160">
        <f>IF($AK$2478&gt;0,PPMT('Assumptions (Battery)'!$V$9,Model!AC$1,'Assumptions (Battery)'!$V$12,'Assumptions (Battery)'!$V$7*$AK$2480),0)</f>
        <v>-0.008039643821</v>
      </c>
      <c r="AR2569" s="160">
        <f>IF($AK$2478&gt;0,PPMT('Assumptions (Battery)'!$V$9,Model!AD$1,'Assumptions (Battery)'!$V$12,'Assumptions (Battery)'!$V$7*$AK$2480),0)</f>
        <v>-0.008682815327</v>
      </c>
      <c r="AS2569" s="160">
        <f>IF($AK$2478&gt;0,PPMT('Assumptions (Battery)'!$V$9,Model!AE$1,'Assumptions (Battery)'!$V$12,'Assumptions (Battery)'!$V$7*$AK$2480),0)</f>
        <v>-0.009377440553</v>
      </c>
      <c r="AT2569" s="160">
        <f>IF($AK$2478&gt;0,PPMT('Assumptions (Battery)'!$V$9,Model!AF$1,'Assumptions (Battery)'!$V$12,'Assumptions (Battery)'!$V$7*$AK$2480),0)</f>
        <v>-0.0101276358</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-0.005065781346</v>
      </c>
      <c r="AM2570" s="160">
        <f>IF($AL$2478&gt;0,PPMT('Assumptions (Battery)'!$V$9,Model!X$1,'Assumptions (Battery)'!$V$12,'Assumptions (Battery)'!$V$7*$AL$2480),0)</f>
        <v>-0.005471043854</v>
      </c>
      <c r="AN2570" s="160">
        <f>IF($AL$2478&gt;0,PPMT('Assumptions (Battery)'!$V$9,Model!Y$1,'Assumptions (Battery)'!$V$12,'Assumptions (Battery)'!$V$7*$AL$2480),0)</f>
        <v>-0.005908727362</v>
      </c>
      <c r="AO2570" s="160">
        <f>IF($AL$2478&gt;0,PPMT('Assumptions (Battery)'!$V$9,Model!Z$1,'Assumptions (Battery)'!$V$12,'Assumptions (Battery)'!$V$7*$AL$2480),0)</f>
        <v>-0.006381425551</v>
      </c>
      <c r="AP2570" s="160">
        <f>IF($AL$2478&gt;0,PPMT('Assumptions (Battery)'!$V$9,Model!AA$1,'Assumptions (Battery)'!$V$12,'Assumptions (Battery)'!$V$7*$AL$2480),0)</f>
        <v>-0.006891939595</v>
      </c>
      <c r="AQ2570" s="160">
        <f>IF($AL$2478&gt;0,PPMT('Assumptions (Battery)'!$V$9,Model!AB$1,'Assumptions (Battery)'!$V$12,'Assumptions (Battery)'!$V$7*$AL$2480),0)</f>
        <v>-0.007443294763</v>
      </c>
      <c r="AR2570" s="160">
        <f>IF($AL$2478&gt;0,PPMT('Assumptions (Battery)'!$V$9,Model!AC$1,'Assumptions (Battery)'!$V$12,'Assumptions (Battery)'!$V$7*$AL$2480),0)</f>
        <v>-0.008038758344</v>
      </c>
      <c r="AS2570" s="160">
        <f>IF($AL$2478&gt;0,PPMT('Assumptions (Battery)'!$V$9,Model!AD$1,'Assumptions (Battery)'!$V$12,'Assumptions (Battery)'!$V$7*$AL$2480),0)</f>
        <v>-0.008681859011</v>
      </c>
      <c r="AT2570" s="160">
        <f>IF($AL$2478&gt;0,PPMT('Assumptions (Battery)'!$V$9,Model!AE$1,'Assumptions (Battery)'!$V$12,'Assumptions (Battery)'!$V$7*$AL$2480),0)</f>
        <v>-0.009376407732</v>
      </c>
      <c r="AU2570" s="160">
        <f>IF($AL$2478&gt;0,PPMT('Assumptions (Battery)'!$V$9,Model!AF$1,'Assumptions (Battery)'!$V$12,'Assumptions (Battery)'!$V$7*$AL$2480),0)</f>
        <v>-0.01012652035</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-0.005098596664</v>
      </c>
      <c r="AN2571" s="160">
        <f>IF($AM$2478&gt;0,PPMT('Assumptions (Battery)'!$V$9,Model!X$1,'Assumptions (Battery)'!$V$12,'Assumptions (Battery)'!$V$7*$AM$2480),0)</f>
        <v>-0.005506484398</v>
      </c>
      <c r="AO2571" s="160">
        <f>IF($AM$2478&gt;0,PPMT('Assumptions (Battery)'!$V$9,Model!Y$1,'Assumptions (Battery)'!$V$12,'Assumptions (Battery)'!$V$7*$AM$2480),0)</f>
        <v>-0.005947003149</v>
      </c>
      <c r="AP2571" s="160">
        <f>IF($AM$2478&gt;0,PPMT('Assumptions (Battery)'!$V$9,Model!Z$1,'Assumptions (Battery)'!$V$12,'Assumptions (Battery)'!$V$7*$AM$2480),0)</f>
        <v>-0.006422763401</v>
      </c>
      <c r="AQ2571" s="160">
        <f>IF($AM$2478&gt;0,PPMT('Assumptions (Battery)'!$V$9,Model!AA$1,'Assumptions (Battery)'!$V$12,'Assumptions (Battery)'!$V$7*$AM$2480),0)</f>
        <v>-0.006936584473</v>
      </c>
      <c r="AR2571" s="160">
        <f>IF($AM$2478&gt;0,PPMT('Assumptions (Battery)'!$V$9,Model!AB$1,'Assumptions (Battery)'!$V$12,'Assumptions (Battery)'!$V$7*$AM$2480),0)</f>
        <v>-0.007491511231</v>
      </c>
      <c r="AS2571" s="160">
        <f>IF($AM$2478&gt;0,PPMT('Assumptions (Battery)'!$V$9,Model!AC$1,'Assumptions (Battery)'!$V$12,'Assumptions (Battery)'!$V$7*$AM$2480),0)</f>
        <v>-0.00809083213</v>
      </c>
      <c r="AT2571" s="160">
        <f>IF($AM$2478&gt;0,PPMT('Assumptions (Battery)'!$V$9,Model!AD$1,'Assumptions (Battery)'!$V$12,'Assumptions (Battery)'!$V$7*$AM$2480),0)</f>
        <v>-0.0087380987</v>
      </c>
      <c r="AU2571" s="160">
        <f>IF($AM$2478&gt;0,PPMT('Assumptions (Battery)'!$V$9,Model!AE$1,'Assumptions (Battery)'!$V$12,'Assumptions (Battery)'!$V$7*$AM$2480),0)</f>
        <v>-0.009437146596</v>
      </c>
      <c r="AV2571" s="160">
        <f>IF($AM$2478&gt;0,PPMT('Assumptions (Battery)'!$V$9,Model!AF$1,'Assumptions (Battery)'!$V$12,'Assumptions (Battery)'!$V$7*$AM$2480),0)</f>
        <v>-0.01019211832</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-0.01026152866</v>
      </c>
      <c r="AO2572" s="160">
        <f>IF($AN$2478&gt;0,PPMT('Assumptions (Battery)'!$V$9,Model!X$1,'Assumptions (Battery)'!$V$12,'Assumptions (Battery)'!$V$7*$AN$2480),0)</f>
        <v>-0.01108245096</v>
      </c>
      <c r="AP2572" s="160">
        <f>IF($AN$2478&gt;0,PPMT('Assumptions (Battery)'!$V$9,Model!Y$1,'Assumptions (Battery)'!$V$12,'Assumptions (Battery)'!$V$7*$AN$2480),0)</f>
        <v>-0.01196904703</v>
      </c>
      <c r="AQ2572" s="160">
        <f>IF($AN$2478&gt;0,PPMT('Assumptions (Battery)'!$V$9,Model!Z$1,'Assumptions (Battery)'!$V$12,'Assumptions (Battery)'!$V$7*$AN$2480),0)</f>
        <v>-0.0129265708</v>
      </c>
      <c r="AR2572" s="160">
        <f>IF($AN$2478&gt;0,PPMT('Assumptions (Battery)'!$V$9,Model!AA$1,'Assumptions (Battery)'!$V$12,'Assumptions (Battery)'!$V$7*$AN$2480),0)</f>
        <v>-0.01396069646</v>
      </c>
      <c r="AS2572" s="160">
        <f>IF($AN$2478&gt;0,PPMT('Assumptions (Battery)'!$V$9,Model!AB$1,'Assumptions (Battery)'!$V$12,'Assumptions (Battery)'!$V$7*$AN$2480),0)</f>
        <v>-0.01507755218</v>
      </c>
      <c r="AT2572" s="160">
        <f>IF($AN$2478&gt;0,PPMT('Assumptions (Battery)'!$V$9,Model!AC$1,'Assumptions (Battery)'!$V$12,'Assumptions (Battery)'!$V$7*$AN$2480),0)</f>
        <v>-0.01628375635</v>
      </c>
      <c r="AU2572" s="160">
        <f>IF($AN$2478&gt;0,PPMT('Assumptions (Battery)'!$V$9,Model!AD$1,'Assumptions (Battery)'!$V$12,'Assumptions (Battery)'!$V$7*$AN$2480),0)</f>
        <v>-0.01758645686</v>
      </c>
      <c r="AV2572" s="160">
        <f>IF($AN$2478&gt;0,PPMT('Assumptions (Battery)'!$V$9,Model!AE$1,'Assumptions (Battery)'!$V$12,'Assumptions (Battery)'!$V$7*$AN$2480),0)</f>
        <v>-0.01899337341</v>
      </c>
      <c r="AW2572" s="160">
        <f>IF($AN$2478&gt;0,PPMT('Assumptions (Battery)'!$V$9,Model!AF$1,'Assumptions (Battery)'!$V$12,'Assumptions (Battery)'!$V$7*$AN$2480),0)</f>
        <v>-0.02051284328</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-0.01032449318</v>
      </c>
      <c r="AP2573" s="160">
        <f>IF($AO$2478&gt;0,PPMT('Assumptions (Battery)'!$V$9,Model!X$1,'Assumptions (Battery)'!$V$12,'Assumptions (Battery)'!$V$7*$AO$2480),0)</f>
        <v>-0.01115045263</v>
      </c>
      <c r="AQ2573" s="160">
        <f>IF($AO$2478&gt;0,PPMT('Assumptions (Battery)'!$V$9,Model!Y$1,'Assumptions (Battery)'!$V$12,'Assumptions (Battery)'!$V$7*$AO$2480),0)</f>
        <v>-0.01204248884</v>
      </c>
      <c r="AR2573" s="160">
        <f>IF($AO$2478&gt;0,PPMT('Assumptions (Battery)'!$V$9,Model!Z$1,'Assumptions (Battery)'!$V$12,'Assumptions (Battery)'!$V$7*$AO$2480),0)</f>
        <v>-0.01300588795</v>
      </c>
      <c r="AS2573" s="160">
        <f>IF($AO$2478&gt;0,PPMT('Assumptions (Battery)'!$V$9,Model!AA$1,'Assumptions (Battery)'!$V$12,'Assumptions (Battery)'!$V$7*$AO$2480),0)</f>
        <v>-0.01404635899</v>
      </c>
      <c r="AT2573" s="160">
        <f>IF($AO$2478&gt;0,PPMT('Assumptions (Battery)'!$V$9,Model!AB$1,'Assumptions (Battery)'!$V$12,'Assumptions (Battery)'!$V$7*$AO$2480),0)</f>
        <v>-0.01517006771</v>
      </c>
      <c r="AU2573" s="160">
        <f>IF($AO$2478&gt;0,PPMT('Assumptions (Battery)'!$V$9,Model!AC$1,'Assumptions (Battery)'!$V$12,'Assumptions (Battery)'!$V$7*$AO$2480),0)</f>
        <v>-0.01638367312</v>
      </c>
      <c r="AV2573" s="160">
        <f>IF($AO$2478&gt;0,PPMT('Assumptions (Battery)'!$V$9,Model!AD$1,'Assumptions (Battery)'!$V$12,'Assumptions (Battery)'!$V$7*$AO$2480),0)</f>
        <v>-0.01769436697</v>
      </c>
      <c r="AW2573" s="160">
        <f>IF($AO$2478&gt;0,PPMT('Assumptions (Battery)'!$V$9,Model!AE$1,'Assumptions (Battery)'!$V$12,'Assumptions (Battery)'!$V$7*$AO$2480),0)</f>
        <v>-0.01910991633</v>
      </c>
      <c r="AX2573" s="160">
        <f>IF($AO$2478&gt;0,PPMT('Assumptions (Battery)'!$V$9,Model!AF$1,'Assumptions (Battery)'!$V$12,'Assumptions (Battery)'!$V$7*$AO$2480),0)</f>
        <v>-0.02063870964</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-0.01038785292</v>
      </c>
      <c r="AQ2574" s="160">
        <f>IF($AP$2478&gt;0,PPMT('Assumptions (Battery)'!$V$9,Model!X$1,'Assumptions (Battery)'!$V$12,'Assumptions (Battery)'!$V$7*$AP$2480),0)</f>
        <v>-0.01121888115</v>
      </c>
      <c r="AR2574" s="160">
        <f>IF($AP$2478&gt;0,PPMT('Assumptions (Battery)'!$V$9,Model!Y$1,'Assumptions (Battery)'!$V$12,'Assumptions (Battery)'!$V$7*$AP$2480),0)</f>
        <v>-0.01211639165</v>
      </c>
      <c r="AS2574" s="160">
        <f>IF($AP$2478&gt;0,PPMT('Assumptions (Battery)'!$V$9,Model!Z$1,'Assumptions (Battery)'!$V$12,'Assumptions (Battery)'!$V$7*$AP$2480),0)</f>
        <v>-0.01308570298</v>
      </c>
      <c r="AT2574" s="160">
        <f>IF($AP$2478&gt;0,PPMT('Assumptions (Battery)'!$V$9,Model!AA$1,'Assumptions (Battery)'!$V$12,'Assumptions (Battery)'!$V$7*$AP$2480),0)</f>
        <v>-0.01413255921</v>
      </c>
      <c r="AU2574" s="160">
        <f>IF($AP$2478&gt;0,PPMT('Assumptions (Battery)'!$V$9,Model!AB$1,'Assumptions (Battery)'!$V$12,'Assumptions (Battery)'!$V$7*$AP$2480),0)</f>
        <v>-0.01526316395</v>
      </c>
      <c r="AV2574" s="160">
        <f>IF($AP$2478&gt;0,PPMT('Assumptions (Battery)'!$V$9,Model!AC$1,'Assumptions (Battery)'!$V$12,'Assumptions (Battery)'!$V$7*$AP$2480),0)</f>
        <v>-0.01648421707</v>
      </c>
      <c r="AW2574" s="160">
        <f>IF($AP$2478&gt;0,PPMT('Assumptions (Battery)'!$V$9,Model!AD$1,'Assumptions (Battery)'!$V$12,'Assumptions (Battery)'!$V$7*$AP$2480),0)</f>
        <v>-0.01780295443</v>
      </c>
      <c r="AX2574" s="160">
        <f>IF($AP$2478&gt;0,PPMT('Assumptions (Battery)'!$V$9,Model!AE$1,'Assumptions (Battery)'!$V$12,'Assumptions (Battery)'!$V$7*$AP$2480),0)</f>
        <v>-0.01922719079</v>
      </c>
      <c r="AY2574" s="160">
        <f>IF($AP$2478&gt;0,PPMT('Assumptions (Battery)'!$V$9,Model!AF$1,'Assumptions (Battery)'!$V$12,'Assumptions (Battery)'!$V$7*$AP$2480),0)</f>
        <v>-0.02076536605</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-0.01044787533</v>
      </c>
      <c r="AR2575" s="160">
        <f>IF($AQ$2478&gt;0,PPMT('Assumptions (Battery)'!$V$9,Model!X$1,'Assumptions (Battery)'!$V$12,'Assumptions (Battery)'!$V$7*$AQ$2480),0)</f>
        <v>-0.01128370536</v>
      </c>
      <c r="AS2575" s="160">
        <f>IF($AQ$2478&gt;0,PPMT('Assumptions (Battery)'!$V$9,Model!Y$1,'Assumptions (Battery)'!$V$12,'Assumptions (Battery)'!$V$7*$AQ$2480),0)</f>
        <v>-0.01218640179</v>
      </c>
      <c r="AT2575" s="160">
        <f>IF($AQ$2478&gt;0,PPMT('Assumptions (Battery)'!$V$9,Model!Z$1,'Assumptions (Battery)'!$V$12,'Assumptions (Battery)'!$V$7*$AQ$2480),0)</f>
        <v>-0.01316131393</v>
      </c>
      <c r="AU2575" s="160">
        <f>IF($AQ$2478&gt;0,PPMT('Assumptions (Battery)'!$V$9,Model!AA$1,'Assumptions (Battery)'!$V$12,'Assumptions (Battery)'!$V$7*$AQ$2480),0)</f>
        <v>-0.01421421904</v>
      </c>
      <c r="AV2575" s="160">
        <f>IF($AQ$2478&gt;0,PPMT('Assumptions (Battery)'!$V$9,Model!AB$1,'Assumptions (Battery)'!$V$12,'Assumptions (Battery)'!$V$7*$AQ$2480),0)</f>
        <v>-0.01535135657</v>
      </c>
      <c r="AW2575" s="160">
        <f>IF($AQ$2478&gt;0,PPMT('Assumptions (Battery)'!$V$9,Model!AC$1,'Assumptions (Battery)'!$V$12,'Assumptions (Battery)'!$V$7*$AQ$2480),0)</f>
        <v>-0.01657946509</v>
      </c>
      <c r="AX2575" s="160">
        <f>IF($AQ$2478&gt;0,PPMT('Assumptions (Battery)'!$V$9,Model!AD$1,'Assumptions (Battery)'!$V$12,'Assumptions (Battery)'!$V$7*$AQ$2480),0)</f>
        <v>-0.0179058223</v>
      </c>
      <c r="AY2575" s="160">
        <f>IF($AQ$2478&gt;0,PPMT('Assumptions (Battery)'!$V$9,Model!AE$1,'Assumptions (Battery)'!$V$12,'Assumptions (Battery)'!$V$7*$AQ$2480),0)</f>
        <v>-0.01933828808</v>
      </c>
      <c r="AZ2575" s="160">
        <f>IF($AQ$2478&gt;0,PPMT('Assumptions (Battery)'!$V$9,Model!AF$1,'Assumptions (Battery)'!$V$12,'Assumptions (Battery)'!$V$7*$AQ$2480),0)</f>
        <v>-0.02088535113</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-0.01050628608</v>
      </c>
      <c r="AS2576" s="160">
        <f>IF($AR$2478&gt;0,PPMT('Assumptions (Battery)'!$V$9,Model!X$1,'Assumptions (Battery)'!$V$12,'Assumptions (Battery)'!$V$7*$AR$2480),0)</f>
        <v>-0.01134678896</v>
      </c>
      <c r="AT2576" s="160">
        <f>IF($AR$2478&gt;0,PPMT('Assumptions (Battery)'!$V$9,Model!Y$1,'Assumptions (Battery)'!$V$12,'Assumptions (Battery)'!$V$7*$AR$2480),0)</f>
        <v>-0.01225453208</v>
      </c>
      <c r="AU2576" s="160">
        <f>IF($AR$2478&gt;0,PPMT('Assumptions (Battery)'!$V$9,Model!Z$1,'Assumptions (Battery)'!$V$12,'Assumptions (Battery)'!$V$7*$AR$2480),0)</f>
        <v>-0.01323489465</v>
      </c>
      <c r="AV2576" s="160">
        <f>IF($AR$2478&gt;0,PPMT('Assumptions (Battery)'!$V$9,Model!AA$1,'Assumptions (Battery)'!$V$12,'Assumptions (Battery)'!$V$7*$AR$2480),0)</f>
        <v>-0.01429368622</v>
      </c>
      <c r="AW2576" s="160">
        <f>IF($AR$2478&gt;0,PPMT('Assumptions (Battery)'!$V$9,Model!AB$1,'Assumptions (Battery)'!$V$12,'Assumptions (Battery)'!$V$7*$AR$2480),0)</f>
        <v>-0.01543718112</v>
      </c>
      <c r="AX2576" s="160">
        <f>IF($AR$2478&gt;0,PPMT('Assumptions (Battery)'!$V$9,Model!AC$1,'Assumptions (Battery)'!$V$12,'Assumptions (Battery)'!$V$7*$AR$2480),0)</f>
        <v>-0.01667215561</v>
      </c>
      <c r="AY2576" s="160">
        <f>IF($AR$2478&gt;0,PPMT('Assumptions (Battery)'!$V$9,Model!AD$1,'Assumptions (Battery)'!$V$12,'Assumptions (Battery)'!$V$7*$AR$2480),0)</f>
        <v>-0.01800592805</v>
      </c>
      <c r="AZ2576" s="160">
        <f>IF($AR$2478&gt;0,PPMT('Assumptions (Battery)'!$V$9,Model!AE$1,'Assumptions (Battery)'!$V$12,'Assumptions (Battery)'!$V$7*$AR$2480),0)</f>
        <v>-0.0194464023</v>
      </c>
      <c r="BA2576" s="160">
        <f>IF($AR$2478&gt;0,PPMT('Assumptions (Battery)'!$V$9,Model!AF$1,'Assumptions (Battery)'!$V$12,'Assumptions (Battery)'!$V$7*$AR$2480),0)</f>
        <v>-0.02100211448</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-0.01056299943</v>
      </c>
      <c r="AT2577" s="160">
        <f>IF($AS$2478&gt;0,PPMT('Assumptions (Battery)'!$V$9,Model!X$1,'Assumptions (Battery)'!$V$12,'Assumptions (Battery)'!$V$7*$AS$2480),0)</f>
        <v>-0.01140803938</v>
      </c>
      <c r="AU2577" s="160">
        <f>IF($AS$2478&gt;0,PPMT('Assumptions (Battery)'!$V$9,Model!Y$1,'Assumptions (Battery)'!$V$12,'Assumptions (Battery)'!$V$7*$AS$2480),0)</f>
        <v>-0.01232068253</v>
      </c>
      <c r="AV2577" s="160">
        <f>IF($AS$2478&gt;0,PPMT('Assumptions (Battery)'!$V$9,Model!Z$1,'Assumptions (Battery)'!$V$12,'Assumptions (Battery)'!$V$7*$AS$2480),0)</f>
        <v>-0.01330633714</v>
      </c>
      <c r="AW2577" s="160">
        <f>IF($AS$2478&gt;0,PPMT('Assumptions (Battery)'!$V$9,Model!AA$1,'Assumptions (Battery)'!$V$12,'Assumptions (Battery)'!$V$7*$AS$2480),0)</f>
        <v>-0.01437084411</v>
      </c>
      <c r="AX2577" s="160">
        <f>IF($AS$2478&gt;0,PPMT('Assumptions (Battery)'!$V$9,Model!AB$1,'Assumptions (Battery)'!$V$12,'Assumptions (Battery)'!$V$7*$AS$2480),0)</f>
        <v>-0.01552051164</v>
      </c>
      <c r="AY2577" s="160">
        <f>IF($AS$2478&gt;0,PPMT('Assumptions (Battery)'!$V$9,Model!AC$1,'Assumptions (Battery)'!$V$12,'Assumptions (Battery)'!$V$7*$AS$2480),0)</f>
        <v>-0.01676215257</v>
      </c>
      <c r="AZ2577" s="160">
        <f>IF($AS$2478&gt;0,PPMT('Assumptions (Battery)'!$V$9,Model!AD$1,'Assumptions (Battery)'!$V$12,'Assumptions (Battery)'!$V$7*$AS$2480),0)</f>
        <v>-0.01810312477</v>
      </c>
      <c r="BA2577" s="160">
        <f>IF($AS$2478&gt;0,PPMT('Assumptions (Battery)'!$V$9,Model!AE$1,'Assumptions (Battery)'!$V$12,'Assumptions (Battery)'!$V$7*$AS$2480),0)</f>
        <v>-0.01955137475</v>
      </c>
      <c r="BB2577" s="160">
        <f>IF($AS$2478&gt;0,PPMT('Assumptions (Battery)'!$V$9,Model!AF$1,'Assumptions (Battery)'!$V$12,'Assumptions (Battery)'!$V$7*$AS$2480),0)</f>
        <v>-0.02111548473</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-0.01061792692</v>
      </c>
      <c r="AU2578" s="160">
        <f>IF($AT$2478&gt;0,PPMT('Assumptions (Battery)'!$V$9,Model!X$1,'Assumptions (Battery)'!$V$12,'Assumptions (Battery)'!$V$7*$AT$2480),0)</f>
        <v>-0.01146736108</v>
      </c>
      <c r="AV2578" s="160">
        <f>IF($AT$2478&gt;0,PPMT('Assumptions (Battery)'!$V$9,Model!Y$1,'Assumptions (Battery)'!$V$12,'Assumptions (Battery)'!$V$7*$AT$2480),0)</f>
        <v>-0.01238474996</v>
      </c>
      <c r="AW2578" s="160">
        <f>IF($AT$2478&gt;0,PPMT('Assumptions (Battery)'!$V$9,Model!Z$1,'Assumptions (Battery)'!$V$12,'Assumptions (Battery)'!$V$7*$AT$2480),0)</f>
        <v>-0.01337552996</v>
      </c>
      <c r="AX2578" s="160">
        <f>IF($AT$2478&gt;0,PPMT('Assumptions (Battery)'!$V$9,Model!AA$1,'Assumptions (Battery)'!$V$12,'Assumptions (Battery)'!$V$7*$AT$2480),0)</f>
        <v>-0.01444557236</v>
      </c>
      <c r="AY2578" s="160">
        <f>IF($AT$2478&gt;0,PPMT('Assumptions (Battery)'!$V$9,Model!AB$1,'Assumptions (Battery)'!$V$12,'Assumptions (Battery)'!$V$7*$AT$2480),0)</f>
        <v>-0.01560121815</v>
      </c>
      <c r="AZ2578" s="160">
        <f>IF($AT$2478&gt;0,PPMT('Assumptions (Battery)'!$V$9,Model!AC$1,'Assumptions (Battery)'!$V$12,'Assumptions (Battery)'!$V$7*$AT$2480),0)</f>
        <v>-0.0168493156</v>
      </c>
      <c r="BA2578" s="160">
        <f>IF($AT$2478&gt;0,PPMT('Assumptions (Battery)'!$V$9,Model!AD$1,'Assumptions (Battery)'!$V$12,'Assumptions (Battery)'!$V$7*$AT$2480),0)</f>
        <v>-0.01819726085</v>
      </c>
      <c r="BB2578" s="160">
        <f>IF($AT$2478&gt;0,PPMT('Assumptions (Battery)'!$V$9,Model!AE$1,'Assumptions (Battery)'!$V$12,'Assumptions (Battery)'!$V$7*$AT$2480),0)</f>
        <v>-0.01965304172</v>
      </c>
      <c r="BC2578" s="160">
        <f>IF($AT$2478&gt;0,PPMT('Assumptions (Battery)'!$V$9,Model!AF$1,'Assumptions (Battery)'!$V$12,'Assumptions (Battery)'!$V$7*$AT$2480),0)</f>
        <v>-0.02122528505</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-0.0106002007</v>
      </c>
      <c r="AV2579" s="160">
        <f>IF($AU$2478&gt;0,PPMT('Assumptions (Battery)'!$V$9,Model!X$1,'Assumptions (Battery)'!$V$12,'Assumptions (Battery)'!$V$7*$AU$2480),0)</f>
        <v>-0.01144821676</v>
      </c>
      <c r="AW2579" s="160">
        <f>IF($AU$2478&gt;0,PPMT('Assumptions (Battery)'!$V$9,Model!Y$1,'Assumptions (Battery)'!$V$12,'Assumptions (Battery)'!$V$7*$AU$2480),0)</f>
        <v>-0.0123640741</v>
      </c>
      <c r="AX2579" s="160">
        <f>IF($AU$2478&gt;0,PPMT('Assumptions (Battery)'!$V$9,Model!Z$1,'Assumptions (Battery)'!$V$12,'Assumptions (Battery)'!$V$7*$AU$2480),0)</f>
        <v>-0.01335320002</v>
      </c>
      <c r="AY2579" s="160">
        <f>IF($AU$2478&gt;0,PPMT('Assumptions (Battery)'!$V$9,Model!AA$1,'Assumptions (Battery)'!$V$12,'Assumptions (Battery)'!$V$7*$AU$2480),0)</f>
        <v>-0.01442145603</v>
      </c>
      <c r="AZ2579" s="160">
        <f>IF($AU$2478&gt;0,PPMT('Assumptions (Battery)'!$V$9,Model!AB$1,'Assumptions (Battery)'!$V$12,'Assumptions (Battery)'!$V$7*$AU$2480),0)</f>
        <v>-0.01557517251</v>
      </c>
      <c r="BA2579" s="160">
        <f>IF($AU$2478&gt;0,PPMT('Assumptions (Battery)'!$V$9,Model!AC$1,'Assumptions (Battery)'!$V$12,'Assumptions (Battery)'!$V$7*$AU$2480),0)</f>
        <v>-0.01682118631</v>
      </c>
      <c r="BB2579" s="160">
        <f>IF($AU$2478&gt;0,PPMT('Assumptions (Battery)'!$V$9,Model!AD$1,'Assumptions (Battery)'!$V$12,'Assumptions (Battery)'!$V$7*$AU$2480),0)</f>
        <v>-0.01816688121</v>
      </c>
      <c r="BC2579" s="160">
        <f>IF($AU$2478&gt;0,PPMT('Assumptions (Battery)'!$V$9,Model!AE$1,'Assumptions (Battery)'!$V$12,'Assumptions (Battery)'!$V$7*$AU$2480),0)</f>
        <v>-0.01962023171</v>
      </c>
      <c r="BD2579" s="160">
        <f>IF($AU$2478&gt;0,PPMT('Assumptions (Battery)'!$V$9,Model!AF$1,'Assumptions (Battery)'!$V$12,'Assumptions (Battery)'!$V$7*$AU$2480),0)</f>
        <v>-0.02118985025</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-0.01065262984</v>
      </c>
      <c r="AW2580" s="160">
        <f>IF($AV$2478&gt;0,PPMT('Assumptions (Battery)'!$V$9,Model!X$1,'Assumptions (Battery)'!$V$12,'Assumptions (Battery)'!$V$7*$AV$2480),0)</f>
        <v>-0.01150484023</v>
      </c>
      <c r="AX2580" s="160">
        <f>IF($AV$2478&gt;0,PPMT('Assumptions (Battery)'!$V$9,Model!Y$1,'Assumptions (Battery)'!$V$12,'Assumptions (Battery)'!$V$7*$AV$2480),0)</f>
        <v>-0.01242522744</v>
      </c>
      <c r="AY2580" s="160">
        <f>IF($AV$2478&gt;0,PPMT('Assumptions (Battery)'!$V$9,Model!Z$1,'Assumptions (Battery)'!$V$12,'Assumptions (Battery)'!$V$7*$AV$2480),0)</f>
        <v>-0.01341924564</v>
      </c>
      <c r="AZ2580" s="160">
        <f>IF($AV$2478&gt;0,PPMT('Assumptions (Battery)'!$V$9,Model!AA$1,'Assumptions (Battery)'!$V$12,'Assumptions (Battery)'!$V$7*$AV$2480),0)</f>
        <v>-0.01449278529</v>
      </c>
      <c r="BA2580" s="160">
        <f>IF($AV$2478&gt;0,PPMT('Assumptions (Battery)'!$V$9,Model!AB$1,'Assumptions (Battery)'!$V$12,'Assumptions (Battery)'!$V$7*$AV$2480),0)</f>
        <v>-0.01565220811</v>
      </c>
      <c r="BB2580" s="160">
        <f>IF($AV$2478&gt;0,PPMT('Assumptions (Battery)'!$V$9,Model!AC$1,'Assumptions (Battery)'!$V$12,'Assumptions (Battery)'!$V$7*$AV$2480),0)</f>
        <v>-0.01690438476</v>
      </c>
      <c r="BC2580" s="160">
        <f>IF($AV$2478&gt;0,PPMT('Assumptions (Battery)'!$V$9,Model!AD$1,'Assumptions (Battery)'!$V$12,'Assumptions (Battery)'!$V$7*$AV$2480),0)</f>
        <v>-0.01825673554</v>
      </c>
      <c r="BD2580" s="160">
        <f>IF($AV$2478&gt;0,PPMT('Assumptions (Battery)'!$V$9,Model!AE$1,'Assumptions (Battery)'!$V$12,'Assumptions (Battery)'!$V$7*$AV$2480),0)</f>
        <v>-0.01971727439</v>
      </c>
      <c r="BE2580" s="160">
        <f>IF($AV$2478&gt;0,PPMT('Assumptions (Battery)'!$V$9,Model!AF$1,'Assumptions (Battery)'!$V$12,'Assumptions (Battery)'!$V$7*$AV$2480),0)</f>
        <v>-0.02129465634</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-0.01069520648</v>
      </c>
      <c r="AX2581" s="160">
        <f>IF($AW$2478&gt;0,PPMT('Assumptions (Battery)'!$V$9,Model!X$1,'Assumptions (Battery)'!$V$12,'Assumptions (Battery)'!$V$7*$AW$2480),0)</f>
        <v>-0.011550823</v>
      </c>
      <c r="AY2581" s="160">
        <f>IF($AW$2478&gt;0,PPMT('Assumptions (Battery)'!$V$9,Model!Y$1,'Assumptions (Battery)'!$V$12,'Assumptions (Battery)'!$V$7*$AW$2480),0)</f>
        <v>-0.01247488884</v>
      </c>
      <c r="AZ2581" s="160">
        <f>IF($AW$2478&gt;0,PPMT('Assumptions (Battery)'!$V$9,Model!Z$1,'Assumptions (Battery)'!$V$12,'Assumptions (Battery)'!$V$7*$AW$2480),0)</f>
        <v>-0.01347287995</v>
      </c>
      <c r="BA2581" s="160">
        <f>IF($AW$2478&gt;0,PPMT('Assumptions (Battery)'!$V$9,Model!AA$1,'Assumptions (Battery)'!$V$12,'Assumptions (Battery)'!$V$7*$AW$2480),0)</f>
        <v>-0.01455071035</v>
      </c>
      <c r="BB2581" s="160">
        <f>IF($AW$2478&gt;0,PPMT('Assumptions (Battery)'!$V$9,Model!AB$1,'Assumptions (Battery)'!$V$12,'Assumptions (Battery)'!$V$7*$AW$2480),0)</f>
        <v>-0.01571476718</v>
      </c>
      <c r="BC2581" s="160">
        <f>IF($AW$2478&gt;0,PPMT('Assumptions (Battery)'!$V$9,Model!AC$1,'Assumptions (Battery)'!$V$12,'Assumptions (Battery)'!$V$7*$AW$2480),0)</f>
        <v>-0.01697194855</v>
      </c>
      <c r="BD2581" s="160">
        <f>IF($AW$2478&gt;0,PPMT('Assumptions (Battery)'!$V$9,Model!AD$1,'Assumptions (Battery)'!$V$12,'Assumptions (Battery)'!$V$7*$AW$2480),0)</f>
        <v>-0.01832970443</v>
      </c>
      <c r="BE2581" s="160">
        <f>IF($AW$2478&gt;0,PPMT('Assumptions (Battery)'!$V$9,Model!AE$1,'Assumptions (Battery)'!$V$12,'Assumptions (Battery)'!$V$7*$AW$2480),0)</f>
        <v>-0.01979608079</v>
      </c>
      <c r="BF2581" s="160">
        <f>IF($AW$2478&gt;0,PPMT('Assumptions (Battery)'!$V$9,Model!AF$1,'Assumptions (Battery)'!$V$12,'Assumptions (Battery)'!$V$7*$AW$2480),0)</f>
        <v>-0.02137976725</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-0.01074056874</v>
      </c>
      <c r="AY2582" s="160">
        <f>IF($AX$2478&gt;0,PPMT('Assumptions (Battery)'!$V$9,Model!X$1,'Assumptions (Battery)'!$V$12,'Assumptions (Battery)'!$V$7*$AX$2480),0)</f>
        <v>-0.01159981424</v>
      </c>
      <c r="AZ2582" s="160">
        <f>IF($AX$2478&gt;0,PPMT('Assumptions (Battery)'!$V$9,Model!Y$1,'Assumptions (Battery)'!$V$12,'Assumptions (Battery)'!$V$7*$AX$2480),0)</f>
        <v>-0.01252779938</v>
      </c>
      <c r="BA2582" s="160">
        <f>IF($AX$2478&gt;0,PPMT('Assumptions (Battery)'!$V$9,Model!Z$1,'Assumptions (Battery)'!$V$12,'Assumptions (Battery)'!$V$7*$AX$2480),0)</f>
        <v>-0.01353002333</v>
      </c>
      <c r="BB2582" s="160">
        <f>IF($AX$2478&gt;0,PPMT('Assumptions (Battery)'!$V$9,Model!AA$1,'Assumptions (Battery)'!$V$12,'Assumptions (Battery)'!$V$7*$AX$2480),0)</f>
        <v>-0.01461242519</v>
      </c>
      <c r="BC2582" s="160">
        <f>IF($AX$2478&gt;0,PPMT('Assumptions (Battery)'!$V$9,Model!AB$1,'Assumptions (Battery)'!$V$12,'Assumptions (Battery)'!$V$7*$AX$2480),0)</f>
        <v>-0.01578141921</v>
      </c>
      <c r="BD2582" s="160">
        <f>IF($AX$2478&gt;0,PPMT('Assumptions (Battery)'!$V$9,Model!AC$1,'Assumptions (Battery)'!$V$12,'Assumptions (Battery)'!$V$7*$AX$2480),0)</f>
        <v>-0.01704393275</v>
      </c>
      <c r="BE2582" s="160">
        <f>IF($AX$2478&gt;0,PPMT('Assumptions (Battery)'!$V$9,Model!AD$1,'Assumptions (Battery)'!$V$12,'Assumptions (Battery)'!$V$7*$AX$2480),0)</f>
        <v>-0.01840744737</v>
      </c>
      <c r="BF2582" s="160">
        <f>IF($AX$2478&gt;0,PPMT('Assumptions (Battery)'!$V$9,Model!AE$1,'Assumptions (Battery)'!$V$12,'Assumptions (Battery)'!$V$7*$AX$2480),0)</f>
        <v>-0.01988004316</v>
      </c>
      <c r="BG2582" s="160">
        <f>IF($AX$2478&gt;0,PPMT('Assumptions (Battery)'!$V$9,Model!AF$1,'Assumptions (Battery)'!$V$12,'Assumptions (Battery)'!$V$7*$AX$2480),0)</f>
        <v>-0.02147044661</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-0.01078363034</v>
      </c>
      <c r="AZ2583" s="160">
        <f>IF($AY$2478&gt;0,PPMT('Assumptions (Battery)'!$V$9,Model!X$1,'Assumptions (Battery)'!$V$12,'Assumptions (Battery)'!$V$7*$AY$2480),0)</f>
        <v>-0.01164632077</v>
      </c>
      <c r="BA2583" s="160">
        <f>IF($AY$2478&gt;0,PPMT('Assumptions (Battery)'!$V$9,Model!Y$1,'Assumptions (Battery)'!$V$12,'Assumptions (Battery)'!$V$7*$AY$2480),0)</f>
        <v>-0.01257802643</v>
      </c>
      <c r="BB2583" s="160">
        <f>IF($AY$2478&gt;0,PPMT('Assumptions (Battery)'!$V$9,Model!Z$1,'Assumptions (Battery)'!$V$12,'Assumptions (Battery)'!$V$7*$AY$2480),0)</f>
        <v>-0.01358426854</v>
      </c>
      <c r="BC2583" s="160">
        <f>IF($AY$2478&gt;0,PPMT('Assumptions (Battery)'!$V$9,Model!AA$1,'Assumptions (Battery)'!$V$12,'Assumptions (Battery)'!$V$7*$AY$2480),0)</f>
        <v>-0.01467101003</v>
      </c>
      <c r="BD2583" s="160">
        <f>IF($AY$2478&gt;0,PPMT('Assumptions (Battery)'!$V$9,Model!AB$1,'Assumptions (Battery)'!$V$12,'Assumptions (Battery)'!$V$7*$AY$2480),0)</f>
        <v>-0.01584469083</v>
      </c>
      <c r="BE2583" s="160">
        <f>IF($AY$2478&gt;0,PPMT('Assumptions (Battery)'!$V$9,Model!AC$1,'Assumptions (Battery)'!$V$12,'Assumptions (Battery)'!$V$7*$AY$2480),0)</f>
        <v>-0.0171122661</v>
      </c>
      <c r="BF2583" s="160">
        <f>IF($AY$2478&gt;0,PPMT('Assumptions (Battery)'!$V$9,Model!AD$1,'Assumptions (Battery)'!$V$12,'Assumptions (Battery)'!$V$7*$AY$2480),0)</f>
        <v>-0.01848124738</v>
      </c>
      <c r="BG2583" s="160">
        <f>IF($AY$2478&gt;0,PPMT('Assumptions (Battery)'!$V$9,Model!AE$1,'Assumptions (Battery)'!$V$12,'Assumptions (Battery)'!$V$7*$AY$2480),0)</f>
        <v>-0.01995974717</v>
      </c>
      <c r="BH2583" s="160">
        <f>IF($AY$2478&gt;0,PPMT('Assumptions (Battery)'!$V$9,Model!AF$1,'Assumptions (Battery)'!$V$12,'Assumptions (Battery)'!$V$7*$AY$2480),0)</f>
        <v>-0.02155652695</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-0.01082428425</v>
      </c>
      <c r="BA2584" s="160">
        <f>IF($AZ$2478&gt;0,PPMT('Assumptions (Battery)'!$V$9,Model!X$1,'Assumptions (Battery)'!$V$12,'Assumptions (Battery)'!$V$7*$AZ$2480),0)</f>
        <v>-0.011690227</v>
      </c>
      <c r="BB2584" s="160">
        <f>IF($AZ$2478&gt;0,PPMT('Assumptions (Battery)'!$V$9,Model!Y$1,'Assumptions (Battery)'!$V$12,'Assumptions (Battery)'!$V$7*$AZ$2480),0)</f>
        <v>-0.01262544515</v>
      </c>
      <c r="BC2584" s="160">
        <f>IF($AZ$2478&gt;0,PPMT('Assumptions (Battery)'!$V$9,Model!Z$1,'Assumptions (Battery)'!$V$12,'Assumptions (Battery)'!$V$7*$AZ$2480),0)</f>
        <v>-0.01363548077</v>
      </c>
      <c r="BD2584" s="160">
        <f>IF($AZ$2478&gt;0,PPMT('Assumptions (Battery)'!$V$9,Model!AA$1,'Assumptions (Battery)'!$V$12,'Assumptions (Battery)'!$V$7*$AZ$2480),0)</f>
        <v>-0.01472631923</v>
      </c>
      <c r="BE2584" s="160">
        <f>IF($AZ$2478&gt;0,PPMT('Assumptions (Battery)'!$V$9,Model!AB$1,'Assumptions (Battery)'!$V$12,'Assumptions (Battery)'!$V$7*$AZ$2480),0)</f>
        <v>-0.01590442477</v>
      </c>
      <c r="BF2584" s="160">
        <f>IF($AZ$2478&gt;0,PPMT('Assumptions (Battery)'!$V$9,Model!AC$1,'Assumptions (Battery)'!$V$12,'Assumptions (Battery)'!$V$7*$AZ$2480),0)</f>
        <v>-0.01717677875</v>
      </c>
      <c r="BG2584" s="160">
        <f>IF($AZ$2478&gt;0,PPMT('Assumptions (Battery)'!$V$9,Model!AD$1,'Assumptions (Battery)'!$V$12,'Assumptions (Battery)'!$V$7*$AZ$2480),0)</f>
        <v>-0.01855092105</v>
      </c>
      <c r="BH2584" s="160">
        <f>IF($AZ$2478&gt;0,PPMT('Assumptions (Battery)'!$V$9,Model!AE$1,'Assumptions (Battery)'!$V$12,'Assumptions (Battery)'!$V$7*$AZ$2480),0)</f>
        <v>-0.02003499473</v>
      </c>
      <c r="BI2584" s="160">
        <f>IF($AZ$2478&gt;0,PPMT('Assumptions (Battery)'!$V$9,Model!AF$1,'Assumptions (Battery)'!$V$12,'Assumptions (Battery)'!$V$7*$AZ$2480),0)</f>
        <v>-0.02163779431</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-0.00006735748626</v>
      </c>
      <c r="O2586" s="177">
        <f t="array" ref="O2586">SUM(IF(ISERROR(O2587:O2637),"",O2587:O2637))</f>
        <v>-0.00006270783343</v>
      </c>
      <c r="P2586" s="177">
        <f t="array" ref="P2586">SUM(IF(ISERROR(P2587:P2637),"",P2587:P2637))</f>
        <v>-0.00005768620836</v>
      </c>
      <c r="Q2586" s="177">
        <f t="array" ref="Q2586">SUM(IF(ISERROR(Q2587:Q2637),"",Q2587:Q2637))</f>
        <v>-0.00005226285329</v>
      </c>
      <c r="R2586" s="177">
        <f t="array" ref="R2586">SUM(IF(ISERROR(R2587:R2637),"",R2587:R2637))</f>
        <v>-0.00004640562982</v>
      </c>
      <c r="S2586" s="177">
        <f t="array" ref="S2586">SUM(IF(ISERROR(S2587:S2637),"",S2587:S2637))</f>
        <v>-0.00004007982847</v>
      </c>
      <c r="T2586" s="177">
        <f t="array" ref="T2586">SUM(IF(ISERROR(T2587:T2637),"",T2587:T2637))</f>
        <v>-0.000390609853</v>
      </c>
      <c r="U2586" s="177">
        <f t="array" ref="U2586">SUM(IF(ISERROR(U2587:U2637),"",U2587:U2637))</f>
        <v>-0.0003585629298</v>
      </c>
      <c r="V2586" s="177">
        <f t="array" ref="V2586">SUM(IF(ISERROR(V2587:V2637),"",V2587:V2637))</f>
        <v>-0.0003239522527</v>
      </c>
      <c r="W2586" s="177">
        <f t="array" ref="W2586">SUM(IF(ISERROR(W2587:W2637),"",W2587:W2637))</f>
        <v>-0.0002865727214</v>
      </c>
      <c r="X2586" s="160">
        <f t="array" ref="X2586">SUM(IF(ISERROR(X2587:X2637),"",X2587:X2637))</f>
        <v>-0.008234823808</v>
      </c>
      <c r="Y2586" s="160">
        <f t="array" ref="Y2586">SUM(IF(ISERROR(Y2587:Y2637),"",Y2587:Y2637))</f>
        <v>-0.01527046801</v>
      </c>
      <c r="Z2586" s="160">
        <f t="array" ref="Z2586">SUM(IF(ISERROR(Z2587:Z2637),"",Z2587:Z2637))</f>
        <v>-0.02131892715</v>
      </c>
      <c r="AA2586" s="160">
        <f t="array" ref="AA2586">SUM(IF(ISERROR(AA2587:AA2637),"",AA2587:AA2637))</f>
        <v>-0.02637344404</v>
      </c>
      <c r="AB2586" s="160">
        <f t="array" ref="AB2586">SUM(IF(ISERROR(AB2587:AB2637),"",AB2587:AB2637))</f>
        <v>-0.03036526232</v>
      </c>
      <c r="AC2586" s="160">
        <f t="array" ref="AC2586">SUM(IF(ISERROR(AC2587:AC2637),"",AC2587:AC2637))</f>
        <v>-0.03360349014</v>
      </c>
      <c r="AD2586" s="160">
        <f t="array" ref="AD2586">SUM(IF(ISERROR(AD2587:AD2637),"",AD2587:AD2637))</f>
        <v>-0.03607234489</v>
      </c>
      <c r="AE2586" s="160">
        <f t="array" ref="AE2586">SUM(IF(ISERROR(AE2587:AE2637),"",AE2587:AE2637))</f>
        <v>-0.03774077863</v>
      </c>
      <c r="AF2586" s="160">
        <f t="array" ref="AF2586">SUM(IF(ISERROR(AF2587:AF2637),"",AF2587:AF2637))</f>
        <v>-0.03849663564</v>
      </c>
      <c r="AG2586" s="160">
        <f t="array" ref="AG2586">SUM(IF(ISERROR(AG2587:AG2637),"",AG2587:AG2637))</f>
        <v>-0.03831967227</v>
      </c>
      <c r="AH2586" s="160">
        <f t="array" ref="AH2586">SUM(IF(ISERROR(AH2587:AH2637),"",AH2587:AH2637))</f>
        <v>-0.03732041718</v>
      </c>
      <c r="AI2586" s="160">
        <f t="array" ref="AI2586">SUM(IF(ISERROR(AI2587:AI2637),"",AI2587:AI2637))</f>
        <v>-0.03661685765</v>
      </c>
      <c r="AJ2586" s="160">
        <f t="array" ref="AJ2586">SUM(IF(ISERROR(AJ2587:AJ2637),"",AJ2587:AJ2637))</f>
        <v>-0.03619717949</v>
      </c>
      <c r="AK2586" s="160">
        <f t="array" ref="AK2586">SUM(IF(ISERROR(AK2587:AK2637),"",AK2587:AK2637))</f>
        <v>-0.03596411392</v>
      </c>
      <c r="AL2586" s="160">
        <f t="array" ref="AL2586">SUM(IF(ISERROR(AL2587:AL2637),"",AL2587:AL2637))</f>
        <v>-0.03585049539</v>
      </c>
      <c r="AM2586" s="160">
        <f t="array" ref="AM2586">SUM(IF(ISERROR(AM2587:AM2637),"",AM2587:AM2637))</f>
        <v>-0.03583709918</v>
      </c>
      <c r="AN2586" s="160">
        <f t="array" ref="AN2586">SUM(IF(ISERROR(AN2587:AN2637),"",AN2587:AN2637))</f>
        <v>-0.04185281034</v>
      </c>
      <c r="AO2586" s="160">
        <f t="array" ref="AO2586">SUM(IF(ISERROR(AO2587:AO2637),"",AO2587:AO2637))</f>
        <v>-0.04756269954</v>
      </c>
      <c r="AP2586" s="160">
        <f t="array" ref="AP2586">SUM(IF(ISERROR(AP2587:AP2637),"",AP2587:AP2637))</f>
        <v>-0.05291117994</v>
      </c>
      <c r="AQ2586" s="160">
        <f t="array" ref="AQ2586">SUM(IF(ISERROR(AQ2587:AQ2637),"",AQ2587:AQ2637))</f>
        <v>-0.05783150355</v>
      </c>
      <c r="AR2586" s="160">
        <f t="array" ref="AR2586">SUM(IF(ISERROR(AR2587:AR2637),"",AR2587:AR2637))</f>
        <v>-0.06225859071</v>
      </c>
      <c r="AS2586" s="160">
        <f t="array" ref="AS2586">SUM(IF(ISERROR(AS2587:AS2637),"",AS2587:AS2637))</f>
        <v>-0.06614715695</v>
      </c>
      <c r="AT2586" s="160">
        <f t="array" ref="AT2586">SUM(IF(ISERROR(AT2587:AT2637),"",AT2587:AT2637))</f>
        <v>-0.06944840533</v>
      </c>
      <c r="AU2586" s="160">
        <f t="array" ref="AU2586">SUM(IF(ISERROR(AU2587:AU2637),"",AU2587:AU2637))</f>
        <v>-0.07203161587</v>
      </c>
      <c r="AV2586" s="160">
        <f t="array" ref="AV2586">SUM(IF(ISERROR(AV2587:AV2637),"",AV2587:AV2637))</f>
        <v>-0.07392646937</v>
      </c>
      <c r="AW2586" s="160">
        <f t="array" ref="AW2586">SUM(IF(ISERROR(AW2587:AW2637),"",AW2587:AW2637))</f>
        <v>-0.07505732733</v>
      </c>
      <c r="AX2586" s="160">
        <f t="array" ref="AX2586">SUM(IF(ISERROR(AX2587:AX2637),"",AX2587:AX2637))</f>
        <v>-0.07536461252</v>
      </c>
      <c r="AY2586" s="160">
        <f t="array" ref="AY2586">SUM(IF(ISERROR(AY2587:AY2637),"",AY2587:AY2637))</f>
        <v>-0.07566364876</v>
      </c>
      <c r="AZ2586" s="160">
        <f t="array" ref="AZ2586">SUM(IF(ISERROR(AZ2587:AZ2637),"",AZ2587:AZ2637))</f>
        <v>-0.07595442332</v>
      </c>
      <c r="BA2586" s="160">
        <f t="array" ref="BA2586">SUM(IF(ISERROR(BA2587:BA2637),"",BA2587:BA2637))</f>
        <v>-0.06364854844</v>
      </c>
      <c r="BB2586" s="177">
        <f t="array" ref="BB2586">SUM(IF(ISERROR(BB2587:BB2637),"",BB2587:BB2637))</f>
        <v>-0.05216269792</v>
      </c>
      <c r="BC2586" s="177">
        <f t="array" ref="BC2586">SUM(IF(ISERROR(BC2587:BC2637),"",BC2587:BC2637))</f>
        <v>-0.04157256204</v>
      </c>
      <c r="BD2586" s="177">
        <f t="array" ref="BD2586">SUM(IF(ISERROR(BD2587:BD2637),"",BD2587:BD2637))</f>
        <v>-0.03195959317</v>
      </c>
      <c r="BE2586" s="177">
        <f t="array" ref="BE2586">SUM(IF(ISERROR(BE2587:BE2637),"",BE2587:BE2637))</f>
        <v>-0.02341145142</v>
      </c>
      <c r="BF2586" s="177">
        <f t="array" ref="BF2586">SUM(IF(ISERROR(BF2587:BF2637),"",BF2587:BF2637))</f>
        <v>-0.01601026139</v>
      </c>
      <c r="BG2586" s="177">
        <f t="array" ref="BG2586">SUM(IF(ISERROR(BG2587:BG2637),"",BG2587:BG2637))</f>
        <v>-0.009856834466</v>
      </c>
      <c r="BH2586" s="177">
        <f t="array" ref="BH2586">SUM(IF(ISERROR(BH2587:BH2637),"",BH2587:BH2637))</f>
        <v>-0.005058345279</v>
      </c>
      <c r="BI2586" s="177">
        <f t="array" ref="BI2586">SUM(IF(ISERROR(BI2587:BI2637),"",BI2587:BI2637))</f>
        <v>-0.001731023545</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-0.00006735748626</v>
      </c>
      <c r="O2598" s="177">
        <f>IF($N$2478&gt;0,IPMT('Assumptions (Battery)'!$V$9,Model!X$1,'Assumptions (Battery)'!$V$12,'Assumptions (Battery)'!$V$7*$N$2480),0)</f>
        <v>-0.00006270783343</v>
      </c>
      <c r="P2598" s="177">
        <f>IF($N$2478&gt;0,IPMT('Assumptions (Battery)'!$V$9,Model!Y$1,'Assumptions (Battery)'!$V$12,'Assumptions (Battery)'!$V$7*$N$2480),0)</f>
        <v>-0.00005768620836</v>
      </c>
      <c r="Q2598" s="177">
        <f>IF($N$2478&gt;0,IPMT('Assumptions (Battery)'!$V$9,Model!Z$1,'Assumptions (Battery)'!$V$12,'Assumptions (Battery)'!$V$7*$N$2480),0)</f>
        <v>-0.00005226285329</v>
      </c>
      <c r="R2598" s="177">
        <f>IF($N$2478&gt;0,IPMT('Assumptions (Battery)'!$V$9,Model!AA$1,'Assumptions (Battery)'!$V$12,'Assumptions (Battery)'!$V$7*$N$2480),0)</f>
        <v>-0.00004640562982</v>
      </c>
      <c r="S2598" s="177">
        <f>IF($N$2478&gt;0,IPMT('Assumptions (Battery)'!$V$9,Model!AB$1,'Assumptions (Battery)'!$V$12,'Assumptions (Battery)'!$V$7*$N$2480),0)</f>
        <v>-0.00004007982847</v>
      </c>
      <c r="T2598" s="177">
        <f>IF($N$2478&gt;0,IPMT('Assumptions (Battery)'!$V$9,Model!AC$1,'Assumptions (Battery)'!$V$12,'Assumptions (Battery)'!$V$7*$N$2480),0)</f>
        <v>-0.00003324796301</v>
      </c>
      <c r="U2598" s="177">
        <f>IF($N$2478&gt;0,IPMT('Assumptions (Battery)'!$V$9,Model!AD$1,'Assumptions (Battery)'!$V$12,'Assumptions (Battery)'!$V$7*$N$2480),0)</f>
        <v>-0.00002586954831</v>
      </c>
      <c r="V2598" s="177">
        <f>IF($N$2478&gt;0,IPMT('Assumptions (Battery)'!$V$9,Model!AE$1,'Assumptions (Battery)'!$V$12,'Assumptions (Battery)'!$V$7*$N$2480),0)</f>
        <v>-0.00001790086044</v>
      </c>
      <c r="W2598" s="177">
        <f>IF($N$2478&gt;0,IPMT('Assumptions (Battery)'!$V$9,Model!AF$1,'Assumptions (Battery)'!$V$12,'Assumptions (Battery)'!$V$7*$N$2480),0)</f>
        <v>-0.000009294677535</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-0.00035736189</v>
      </c>
      <c r="U2604" s="160">
        <f>IF($T$2478&gt;0,IPMT('Assumptions (Battery)'!$V$9,Model!X$1,'Assumptions (Battery)'!$V$12,'Assumptions (Battery)'!$V$7*$T$2480),0)</f>
        <v>-0.0003326933815</v>
      </c>
      <c r="V2604" s="160">
        <f>IF($T$2478&gt;0,IPMT('Assumptions (Battery)'!$V$9,Model!Y$1,'Assumptions (Battery)'!$V$12,'Assumptions (Battery)'!$V$7*$T$2480),0)</f>
        <v>-0.0003060513922</v>
      </c>
      <c r="W2604" s="160">
        <f>IF($T$2478&gt;0,IPMT('Assumptions (Battery)'!$V$9,Model!Z$1,'Assumptions (Battery)'!$V$12,'Assumptions (Battery)'!$V$7*$T$2480),0)</f>
        <v>-0.0002772780439</v>
      </c>
      <c r="X2604" s="160">
        <f>IF($T$2478&gt;0,IPMT('Assumptions (Battery)'!$V$9,Model!AA$1,'Assumptions (Battery)'!$V$12,'Assumptions (Battery)'!$V$7*$T$2480),0)</f>
        <v>-0.0002462028276</v>
      </c>
      <c r="Y2604" s="160">
        <f>IF($T$2478&gt;0,IPMT('Assumptions (Battery)'!$V$9,Model!AB$1,'Assumptions (Battery)'!$V$12,'Assumptions (Battery)'!$V$7*$T$2480),0)</f>
        <v>-0.0002126415941</v>
      </c>
      <c r="Z2604" s="160">
        <f>IF($T$2478&gt;0,IPMT('Assumptions (Battery)'!$V$9,Model!AC$1,'Assumptions (Battery)'!$V$12,'Assumptions (Battery)'!$V$7*$T$2480),0)</f>
        <v>-0.0001763954619</v>
      </c>
      <c r="AA2604" s="160">
        <f>IF($T$2478&gt;0,IPMT('Assumptions (Battery)'!$V$9,Model!AD$1,'Assumptions (Battery)'!$V$12,'Assumptions (Battery)'!$V$7*$T$2480),0)</f>
        <v>-0.0001372496391</v>
      </c>
      <c r="AB2604" s="160">
        <f>IF($T$2478&gt;0,IPMT('Assumptions (Battery)'!$V$9,Model!AE$1,'Assumptions (Battery)'!$V$12,'Assumptions (Battery)'!$V$7*$T$2480),0)</f>
        <v>-0.00009497215045</v>
      </c>
      <c r="AC2604" s="160">
        <f>IF($T$2478&gt;0,IPMT('Assumptions (Battery)'!$V$9,Model!AF$1,'Assumptions (Battery)'!$V$12,'Assumptions (Battery)'!$V$7*$T$2480),0)</f>
        <v>-0.00004931246273</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-0.00798862098</v>
      </c>
      <c r="Y2608" s="160">
        <f>IF($X$2478&gt;0,IPMT('Assumptions (Battery)'!$V$9,Model!X$1,'Assumptions (Battery)'!$V$12,'Assumptions (Battery)'!$V$7*$X$2480),0)</f>
        <v>-0.007437170558</v>
      </c>
      <c r="Z2608" s="160">
        <f>IF($X$2478&gt;0,IPMT('Assumptions (Battery)'!$V$9,Model!Y$1,'Assumptions (Battery)'!$V$12,'Assumptions (Battery)'!$V$7*$X$2480),0)</f>
        <v>-0.006841604103</v>
      </c>
      <c r="AA2608" s="160">
        <f>IF($X$2478&gt;0,IPMT('Assumptions (Battery)'!$V$9,Model!Z$1,'Assumptions (Battery)'!$V$12,'Assumptions (Battery)'!$V$7*$X$2480),0)</f>
        <v>-0.006198392331</v>
      </c>
      <c r="AB2608" s="160">
        <f>IF($X$2478&gt;0,IPMT('Assumptions (Battery)'!$V$9,Model!AA$1,'Assumptions (Battery)'!$V$12,'Assumptions (Battery)'!$V$7*$X$2480),0)</f>
        <v>-0.005503723618</v>
      </c>
      <c r="AC2608" s="160">
        <f>IF($X$2478&gt;0,IPMT('Assumptions (Battery)'!$V$9,Model!AB$1,'Assumptions (Battery)'!$V$12,'Assumptions (Battery)'!$V$7*$X$2480),0)</f>
        <v>-0.004753481407</v>
      </c>
      <c r="AD2608" s="160">
        <f>IF($X$2478&gt;0,IPMT('Assumptions (Battery)'!$V$9,Model!AC$1,'Assumptions (Battery)'!$V$12,'Assumptions (Battery)'!$V$7*$X$2480),0)</f>
        <v>-0.00394321982</v>
      </c>
      <c r="AE2608" s="160">
        <f>IF($X$2478&gt;0,IPMT('Assumptions (Battery)'!$V$9,Model!AD$1,'Assumptions (Battery)'!$V$12,'Assumptions (Battery)'!$V$7*$X$2480),0)</f>
        <v>-0.003068137305</v>
      </c>
      <c r="AF2608" s="160">
        <f>IF($X$2478&gt;0,IPMT('Assumptions (Battery)'!$V$9,Model!AE$1,'Assumptions (Battery)'!$V$12,'Assumptions (Battery)'!$V$7*$X$2480),0)</f>
        <v>-0.002123048189</v>
      </c>
      <c r="AG2608" s="160">
        <f>IF($X$2478&gt;0,IPMT('Assumptions (Battery)'!$V$9,Model!AF$1,'Assumptions (Battery)'!$V$12,'Assumptions (Battery)'!$V$7*$X$2480),0)</f>
        <v>-0.001102351944</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-0.007620655857</v>
      </c>
      <c r="Z2609" s="160">
        <f>IF($Y$2478&gt;0,IPMT('Assumptions (Battery)'!$V$9,Model!X$1,'Assumptions (Battery)'!$V$12,'Assumptions (Battery)'!$V$7*$Y$2480),0)</f>
        <v>-0.00709460588</v>
      </c>
      <c r="AA2609" s="160">
        <f>IF($Y$2478&gt;0,IPMT('Assumptions (Battery)'!$V$9,Model!Y$1,'Assumptions (Battery)'!$V$12,'Assumptions (Battery)'!$V$7*$Y$2480),0)</f>
        <v>-0.006526471904</v>
      </c>
      <c r="AB2609" s="160">
        <f>IF($Y$2478&gt;0,IPMT('Assumptions (Battery)'!$V$9,Model!Z$1,'Assumptions (Battery)'!$V$12,'Assumptions (Battery)'!$V$7*$Y$2480),0)</f>
        <v>-0.005912887211</v>
      </c>
      <c r="AC2609" s="160">
        <f>IF($Y$2478&gt;0,IPMT('Assumptions (Battery)'!$V$9,Model!AA$1,'Assumptions (Battery)'!$V$12,'Assumptions (Battery)'!$V$7*$Y$2480),0)</f>
        <v>-0.005250215742</v>
      </c>
      <c r="AD2609" s="160">
        <f>IF($Y$2478&gt;0,IPMT('Assumptions (Battery)'!$V$9,Model!AB$1,'Assumptions (Battery)'!$V$12,'Assumptions (Battery)'!$V$7*$Y$2480),0)</f>
        <v>-0.004534530555</v>
      </c>
      <c r="AE2609" s="160">
        <f>IF($Y$2478&gt;0,IPMT('Assumptions (Battery)'!$V$9,Model!AC$1,'Assumptions (Battery)'!$V$12,'Assumptions (Battery)'!$V$7*$Y$2480),0)</f>
        <v>-0.003761590553</v>
      </c>
      <c r="AF2609" s="160">
        <f>IF($Y$2478&gt;0,IPMT('Assumptions (Battery)'!$V$9,Model!AD$1,'Assumptions (Battery)'!$V$12,'Assumptions (Battery)'!$V$7*$Y$2480),0)</f>
        <v>-0.002926815352</v>
      </c>
      <c r="AG2609" s="160">
        <f>IF($Y$2478&gt;0,IPMT('Assumptions (Battery)'!$V$9,Model!AE$1,'Assumptions (Battery)'!$V$12,'Assumptions (Battery)'!$V$7*$Y$2480),0)</f>
        <v>-0.002025258134</v>
      </c>
      <c r="AH2609" s="160">
        <f>IF($Y$2478&gt;0,IPMT('Assumptions (Battery)'!$V$9,Model!AF$1,'Assumptions (Battery)'!$V$12,'Assumptions (Battery)'!$V$7*$Y$2480),0)</f>
        <v>-0.001051576339</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-0.007206321701</v>
      </c>
      <c r="AA2610" s="160">
        <f>IF($Z$2478&gt;0,IPMT('Assumptions (Battery)'!$V$9,Model!X$1,'Assumptions (Battery)'!$V$12,'Assumptions (Battery)'!$V$7*$Z$2480),0)</f>
        <v>-0.006708872998</v>
      </c>
      <c r="AB2610" s="160">
        <f>IF($Z$2478&gt;0,IPMT('Assumptions (Battery)'!$V$9,Model!Y$1,'Assumptions (Battery)'!$V$12,'Assumptions (Battery)'!$V$7*$Z$2480),0)</f>
        <v>-0.0061716284</v>
      </c>
      <c r="AC2610" s="160">
        <f>IF($Z$2478&gt;0,IPMT('Assumptions (Battery)'!$V$9,Model!Z$1,'Assumptions (Battery)'!$V$12,'Assumptions (Battery)'!$V$7*$Z$2480),0)</f>
        <v>-0.005591404233</v>
      </c>
      <c r="AD2610" s="160">
        <f>IF($Z$2478&gt;0,IPMT('Assumptions (Battery)'!$V$9,Model!AA$1,'Assumptions (Battery)'!$V$12,'Assumptions (Battery)'!$V$7*$Z$2480),0)</f>
        <v>-0.004964762133</v>
      </c>
      <c r="AE2610" s="160">
        <f>IF($Z$2478&gt;0,IPMT('Assumptions (Battery)'!$V$9,Model!AB$1,'Assumptions (Battery)'!$V$12,'Assumptions (Battery)'!$V$7*$Z$2480),0)</f>
        <v>-0.004287988666</v>
      </c>
      <c r="AF2610" s="160">
        <f>IF($Z$2478&gt;0,IPMT('Assumptions (Battery)'!$V$9,Model!AC$1,'Assumptions (Battery)'!$V$12,'Assumptions (Battery)'!$V$7*$Z$2480),0)</f>
        <v>-0.00355707332</v>
      </c>
      <c r="AG2610" s="160">
        <f>IF($Z$2478&gt;0,IPMT('Assumptions (Battery)'!$V$9,Model!AD$1,'Assumptions (Battery)'!$V$12,'Assumptions (Battery)'!$V$7*$Z$2480),0)</f>
        <v>-0.002767684748</v>
      </c>
      <c r="AH2610" s="160">
        <f>IF($Z$2478&gt;0,IPMT('Assumptions (Battery)'!$V$9,Model!AE$1,'Assumptions (Battery)'!$V$12,'Assumptions (Battery)'!$V$7*$Z$2480),0)</f>
        <v>-0.001915145089</v>
      </c>
      <c r="AI2610" s="160">
        <f>IF($Z$2478&gt;0,IPMT('Assumptions (Battery)'!$V$9,Model!AF$1,'Assumptions (Battery)'!$V$12,'Assumptions (Battery)'!$V$7*$Z$2480),0)</f>
        <v>-0.0009944022578</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-0.006802457172</v>
      </c>
      <c r="AB2611" s="160">
        <f>IF($AA$2478&gt;0,IPMT('Assumptions (Battery)'!$V$9,Model!X$1,'Assumptions (Battery)'!$V$12,'Assumptions (Battery)'!$V$7*$AA$2480),0)</f>
        <v>-0.006332887032</v>
      </c>
      <c r="AC2611" s="160">
        <f>IF($AA$2478&gt;0,IPMT('Assumptions (Battery)'!$V$9,Model!Y$1,'Assumptions (Battery)'!$V$12,'Assumptions (Battery)'!$V$7*$AA$2480),0)</f>
        <v>-0.00582575128</v>
      </c>
      <c r="AD2611" s="160">
        <f>IF($AA$2478&gt;0,IPMT('Assumptions (Battery)'!$V$9,Model!Z$1,'Assumptions (Battery)'!$V$12,'Assumptions (Battery)'!$V$7*$AA$2480),0)</f>
        <v>-0.005278044668</v>
      </c>
      <c r="AE2611" s="160">
        <f>IF($AA$2478&gt;0,IPMT('Assumptions (Battery)'!$V$9,Model!AA$1,'Assumptions (Battery)'!$V$12,'Assumptions (Battery)'!$V$7*$AA$2480),0)</f>
        <v>-0.004686521527</v>
      </c>
      <c r="AF2611" s="160">
        <f>IF($AA$2478&gt;0,IPMT('Assumptions (Battery)'!$V$9,Model!AB$1,'Assumptions (Battery)'!$V$12,'Assumptions (Battery)'!$V$7*$AA$2480),0)</f>
        <v>-0.004047676535</v>
      </c>
      <c r="AG2611" s="160">
        <f>IF($AA$2478&gt;0,IPMT('Assumptions (Battery)'!$V$9,Model!AC$1,'Assumptions (Battery)'!$V$12,'Assumptions (Battery)'!$V$7*$AA$2480),0)</f>
        <v>-0.003357723944</v>
      </c>
      <c r="AH2611" s="160">
        <f>IF($AA$2478&gt;0,IPMT('Assumptions (Battery)'!$V$9,Model!AD$1,'Assumptions (Battery)'!$V$12,'Assumptions (Battery)'!$V$7*$AA$2480),0)</f>
        <v>-0.002612575145</v>
      </c>
      <c r="AI2611" s="160">
        <f>IF($AA$2478&gt;0,IPMT('Assumptions (Battery)'!$V$9,Model!AE$1,'Assumptions (Battery)'!$V$12,'Assumptions (Battery)'!$V$7*$AA$2480),0)</f>
        <v>-0.001807814442</v>
      </c>
      <c r="AJ2611" s="160">
        <f>IF($AA$2478&gt;0,IPMT('Assumptions (Battery)'!$V$9,Model!AF$1,'Assumptions (Battery)'!$V$12,'Assumptions (Battery)'!$V$7*$AA$2480),0)</f>
        <v>-0.0009386728836</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-0.006349163908</v>
      </c>
      <c r="AC2612" s="160">
        <f>IF($AB$2478&gt;0,IPMT('Assumptions (Battery)'!$V$9,Model!X$1,'Assumptions (Battery)'!$V$12,'Assumptions (Battery)'!$V$7*$AB$2480),0)</f>
        <v>-0.00591088437</v>
      </c>
      <c r="AD2612" s="160">
        <f>IF($AB$2478&gt;0,IPMT('Assumptions (Battery)'!$V$9,Model!Y$1,'Assumptions (Battery)'!$V$12,'Assumptions (Battery)'!$V$7*$AB$2480),0)</f>
        <v>-0.005437542469</v>
      </c>
      <c r="AE2612" s="160">
        <f>IF($AB$2478&gt;0,IPMT('Assumptions (Battery)'!$V$9,Model!Z$1,'Assumptions (Battery)'!$V$12,'Assumptions (Battery)'!$V$7*$AB$2480),0)</f>
        <v>-0.004926333215</v>
      </c>
      <c r="AF2612" s="160">
        <f>IF($AB$2478&gt;0,IPMT('Assumptions (Battery)'!$V$9,Model!AA$1,'Assumptions (Battery)'!$V$12,'Assumptions (Battery)'!$V$7*$AB$2480),0)</f>
        <v>-0.004374227222</v>
      </c>
      <c r="AG2612" s="160">
        <f>IF($AB$2478&gt;0,IPMT('Assumptions (Battery)'!$V$9,Model!AB$1,'Assumptions (Battery)'!$V$12,'Assumptions (Battery)'!$V$7*$AB$2480),0)</f>
        <v>-0.003777952749</v>
      </c>
      <c r="AH2612" s="160">
        <f>IF($AB$2478&gt;0,IPMT('Assumptions (Battery)'!$V$9,Model!AC$1,'Assumptions (Battery)'!$V$12,'Assumptions (Battery)'!$V$7*$AB$2480),0)</f>
        <v>-0.003133976317</v>
      </c>
      <c r="AI2612" s="160">
        <f>IF($AB$2478&gt;0,IPMT('Assumptions (Battery)'!$V$9,Model!AD$1,'Assumptions (Battery)'!$V$12,'Assumptions (Battery)'!$V$7*$AB$2480),0)</f>
        <v>-0.002438481772</v>
      </c>
      <c r="AJ2612" s="160">
        <f>IF($AB$2478&gt;0,IPMT('Assumptions (Battery)'!$V$9,Model!AE$1,'Assumptions (Battery)'!$V$12,'Assumptions (Battery)'!$V$7*$AB$2480),0)</f>
        <v>-0.001687347663</v>
      </c>
      <c r="AK2612" s="160">
        <f>IF($AB$2478&gt;0,IPMT('Assumptions (Battery)'!$V$9,Model!AF$1,'Assumptions (Battery)'!$V$12,'Assumptions (Battery)'!$V$7*$AB$2480),0)</f>
        <v>-0.0008761228249</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-0.006222440649</v>
      </c>
      <c r="AD2613" s="160">
        <f>IF($AC$2478&gt;0,IPMT('Assumptions (Battery)'!$V$9,Model!X$1,'Assumptions (Battery)'!$V$12,'Assumptions (Battery)'!$V$7*$AC$2480),0)</f>
        <v>-0.005792908753</v>
      </c>
      <c r="AE2613" s="160">
        <f>IF($AC$2478&gt;0,IPMT('Assumptions (Battery)'!$V$9,Model!Y$1,'Assumptions (Battery)'!$V$12,'Assumptions (Battery)'!$V$7*$AC$2480),0)</f>
        <v>-0.005329014304</v>
      </c>
      <c r="AF2613" s="160">
        <f>IF($AC$2478&gt;0,IPMT('Assumptions (Battery)'!$V$9,Model!Z$1,'Assumptions (Battery)'!$V$12,'Assumptions (Battery)'!$V$7*$AC$2480),0)</f>
        <v>-0.0048280083</v>
      </c>
      <c r="AG2613" s="160">
        <f>IF($AC$2478&gt;0,IPMT('Assumptions (Battery)'!$V$9,Model!AA$1,'Assumptions (Battery)'!$V$12,'Assumptions (Battery)'!$V$7*$AC$2480),0)</f>
        <v>-0.004286921816</v>
      </c>
      <c r="AH2613" s="160">
        <f>IF($AC$2478&gt;0,IPMT('Assumptions (Battery)'!$V$9,Model!AB$1,'Assumptions (Battery)'!$V$12,'Assumptions (Battery)'!$V$7*$AC$2480),0)</f>
        <v>-0.003702548413</v>
      </c>
      <c r="AI2613" s="160">
        <f>IF($AC$2478&gt;0,IPMT('Assumptions (Battery)'!$V$9,Model!AC$1,'Assumptions (Battery)'!$V$12,'Assumptions (Battery)'!$V$7*$AC$2480),0)</f>
        <v>-0.003071425138</v>
      </c>
      <c r="AJ2613" s="160">
        <f>IF($AC$2478&gt;0,IPMT('Assumptions (Battery)'!$V$9,Model!AD$1,'Assumptions (Battery)'!$V$12,'Assumptions (Battery)'!$V$7*$AC$2480),0)</f>
        <v>-0.002389812</v>
      </c>
      <c r="AK2613" s="160">
        <f>IF($AC$2478&gt;0,IPMT('Assumptions (Battery)'!$V$9,Model!AE$1,'Assumptions (Battery)'!$V$12,'Assumptions (Battery)'!$V$7*$AC$2480),0)</f>
        <v>-0.001653669812</v>
      </c>
      <c r="AL2613" s="160">
        <f>IF($AC$2478&gt;0,IPMT('Assumptions (Battery)'!$V$9,Model!AF$1,'Assumptions (Battery)'!$V$12,'Assumptions (Battery)'!$V$7*$AC$2480),0)</f>
        <v>-0.0008586362485</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-0.006121336495</v>
      </c>
      <c r="AE2614" s="160">
        <f>IF($AD$2478&gt;0,IPMT('Assumptions (Battery)'!$V$9,Model!X$1,'Assumptions (Battery)'!$V$12,'Assumptions (Battery)'!$V$7*$AD$2480),0)</f>
        <v>-0.005698783767</v>
      </c>
      <c r="AF2614" s="160">
        <f>IF($AD$2478&gt;0,IPMT('Assumptions (Battery)'!$V$9,Model!Y$1,'Assumptions (Battery)'!$V$12,'Assumptions (Battery)'!$V$7*$AD$2480),0)</f>
        <v>-0.00524242682</v>
      </c>
      <c r="AG2614" s="160">
        <f>IF($AD$2478&gt;0,IPMT('Assumptions (Battery)'!$V$9,Model!Z$1,'Assumptions (Battery)'!$V$12,'Assumptions (Battery)'!$V$7*$AD$2480),0)</f>
        <v>-0.004749561318</v>
      </c>
      <c r="AH2614" s="160">
        <f>IF($AD$2478&gt;0,IPMT('Assumptions (Battery)'!$V$9,Model!AA$1,'Assumptions (Battery)'!$V$12,'Assumptions (Battery)'!$V$7*$AD$2480),0)</f>
        <v>-0.004217266575</v>
      </c>
      <c r="AI2614" s="160">
        <f>IF($AD$2478&gt;0,IPMT('Assumptions (Battery)'!$V$9,Model!AB$1,'Assumptions (Battery)'!$V$12,'Assumptions (Battery)'!$V$7*$AD$2480),0)</f>
        <v>-0.003642388253</v>
      </c>
      <c r="AJ2614" s="160">
        <f>IF($AD$2478&gt;0,IPMT('Assumptions (Battery)'!$V$9,Model!AC$1,'Assumptions (Battery)'!$V$12,'Assumptions (Battery)'!$V$7*$AD$2480),0)</f>
        <v>-0.003021519665</v>
      </c>
      <c r="AK2614" s="160">
        <f>IF($AD$2478&gt;0,IPMT('Assumptions (Battery)'!$V$9,Model!AD$1,'Assumptions (Battery)'!$V$12,'Assumptions (Battery)'!$V$7*$AD$2480),0)</f>
        <v>-0.002350981591</v>
      </c>
      <c r="AL2614" s="160">
        <f>IF($AD$2478&gt;0,IPMT('Assumptions (Battery)'!$V$9,Model!AE$1,'Assumptions (Battery)'!$V$12,'Assumptions (Battery)'!$V$7*$AD$2480),0)</f>
        <v>-0.00162680047</v>
      </c>
      <c r="AM2614" s="160">
        <f>IF($AD$2478&gt;0,IPMT('Assumptions (Battery)'!$V$9,Model!AF$1,'Assumptions (Battery)'!$V$12,'Assumptions (Battery)'!$V$7*$AD$2480),0)</f>
        <v>-0.0008446848593</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-0.005982409294</v>
      </c>
      <c r="AF2615" s="160">
        <f>IF($AE$2478&gt;0,IPMT('Assumptions (Battery)'!$V$9,Model!X$1,'Assumptions (Battery)'!$V$12,'Assumptions (Battery)'!$V$7*$AE$2480),0)</f>
        <v>-0.00556944664</v>
      </c>
      <c r="AG2615" s="160">
        <f>IF($AE$2478&gt;0,IPMT('Assumptions (Battery)'!$V$9,Model!Y$1,'Assumptions (Battery)'!$V$12,'Assumptions (Battery)'!$V$7*$AE$2480),0)</f>
        <v>-0.005123446972</v>
      </c>
      <c r="AH2615" s="160">
        <f>IF($AE$2478&gt;0,IPMT('Assumptions (Battery)'!$V$9,Model!Z$1,'Assumptions (Battery)'!$V$12,'Assumptions (Battery)'!$V$7*$AE$2480),0)</f>
        <v>-0.004641767332</v>
      </c>
      <c r="AI2615" s="160">
        <f>IF($AE$2478&gt;0,IPMT('Assumptions (Battery)'!$V$9,Model!AA$1,'Assumptions (Battery)'!$V$12,'Assumptions (Battery)'!$V$7*$AE$2480),0)</f>
        <v>-0.00412155332</v>
      </c>
      <c r="AJ2615" s="160">
        <f>IF($AE$2478&gt;0,IPMT('Assumptions (Battery)'!$V$9,Model!AB$1,'Assumptions (Battery)'!$V$12,'Assumptions (Battery)'!$V$7*$AE$2480),0)</f>
        <v>-0.003559722187</v>
      </c>
      <c r="AK2615" s="160">
        <f>IF($AE$2478&gt;0,IPMT('Assumptions (Battery)'!$V$9,Model!AC$1,'Assumptions (Battery)'!$V$12,'Assumptions (Battery)'!$V$7*$AE$2480),0)</f>
        <v>-0.002952944564</v>
      </c>
      <c r="AL2615" s="160">
        <f>IF($AE$2478&gt;0,IPMT('Assumptions (Battery)'!$V$9,Model!AD$1,'Assumptions (Battery)'!$V$12,'Assumptions (Battery)'!$V$7*$AE$2480),0)</f>
        <v>-0.002297624731</v>
      </c>
      <c r="AM2615" s="160">
        <f>IF($AE$2478&gt;0,IPMT('Assumptions (Battery)'!$V$9,Model!AE$1,'Assumptions (Battery)'!$V$12,'Assumptions (Battery)'!$V$7*$AE$2480),0)</f>
        <v>-0.001589879311</v>
      </c>
      <c r="AN2615" s="160">
        <f>IF($AE$2478&gt;0,IPMT('Assumptions (Battery)'!$V$9,Model!AF$1,'Assumptions (Battery)'!$V$12,'Assumptions (Battery)'!$V$7*$AE$2480),0)</f>
        <v>-0.0008255142577</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-0.005827913264</v>
      </c>
      <c r="AG2616" s="160">
        <f>IF($AF$2478&gt;0,IPMT('Assumptions (Battery)'!$V$9,Model!X$1,'Assumptions (Battery)'!$V$12,'Assumptions (Battery)'!$V$7*$AF$2480),0)</f>
        <v>-0.005425615391</v>
      </c>
      <c r="AH2616" s="160">
        <f>IF($AF$2478&gt;0,IPMT('Assumptions (Battery)'!$V$9,Model!Y$1,'Assumptions (Battery)'!$V$12,'Assumptions (Battery)'!$V$7*$AF$2480),0)</f>
        <v>-0.004991133688</v>
      </c>
      <c r="AI2616" s="160">
        <f>IF($AF$2478&gt;0,IPMT('Assumptions (Battery)'!$V$9,Model!Z$1,'Assumptions (Battery)'!$V$12,'Assumptions (Battery)'!$V$7*$AF$2480),0)</f>
        <v>-0.004521893449</v>
      </c>
      <c r="AJ2616" s="160">
        <f>IF($AF$2478&gt;0,IPMT('Assumptions (Battery)'!$V$9,Model!AA$1,'Assumptions (Battery)'!$V$12,'Assumptions (Battery)'!$V$7*$AF$2480),0)</f>
        <v>-0.004015113992</v>
      </c>
      <c r="AK2616" s="160">
        <f>IF($AF$2478&gt;0,IPMT('Assumptions (Battery)'!$V$9,Model!AB$1,'Assumptions (Battery)'!$V$12,'Assumptions (Battery)'!$V$7*$AF$2480),0)</f>
        <v>-0.003467792177</v>
      </c>
      <c r="AL2616" s="160">
        <f>IF($AF$2478&gt;0,IPMT('Assumptions (Battery)'!$V$9,Model!AC$1,'Assumptions (Battery)'!$V$12,'Assumptions (Battery)'!$V$7*$AF$2480),0)</f>
        <v>-0.002876684617</v>
      </c>
      <c r="AM2616" s="160">
        <f>IF($AF$2478&gt;0,IPMT('Assumptions (Battery)'!$V$9,Model!AD$1,'Assumptions (Battery)'!$V$12,'Assumptions (Battery)'!$V$7*$AF$2480),0)</f>
        <v>-0.002238288453</v>
      </c>
      <c r="AN2616" s="160">
        <f>IF($AF$2478&gt;0,IPMT('Assumptions (Battery)'!$V$9,Model!AE$1,'Assumptions (Battery)'!$V$12,'Assumptions (Battery)'!$V$7*$AF$2480),0)</f>
        <v>-0.001548820595</v>
      </c>
      <c r="AO2616" s="160">
        <f>IF($AF$2478&gt;0,IPMT('Assumptions (Battery)'!$V$9,Model!AF$1,'Assumptions (Battery)'!$V$12,'Assumptions (Battery)'!$V$7*$AF$2480),0)</f>
        <v>-0.0008041953091</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-0.005703155251</v>
      </c>
      <c r="AH2617" s="160">
        <f>IF($AG$2478&gt;0,IPMT('Assumptions (Battery)'!$V$9,Model!X$1,'Assumptions (Battery)'!$V$12,'Assumptions (Battery)'!$V$7*$AG$2480),0)</f>
        <v>-0.00530946936</v>
      </c>
      <c r="AI2617" s="160">
        <f>IF($AG$2478&gt;0,IPMT('Assumptions (Battery)'!$V$9,Model!Y$1,'Assumptions (Battery)'!$V$12,'Assumptions (Battery)'!$V$7*$AG$2480),0)</f>
        <v>-0.004884288598</v>
      </c>
      <c r="AJ2617" s="160">
        <f>IF($AG$2478&gt;0,IPMT('Assumptions (Battery)'!$V$9,Model!Z$1,'Assumptions (Battery)'!$V$12,'Assumptions (Battery)'!$V$7*$AG$2480),0)</f>
        <v>-0.004425093375</v>
      </c>
      <c r="AK2617" s="160">
        <f>IF($AG$2478&gt;0,IPMT('Assumptions (Battery)'!$V$9,Model!AA$1,'Assumptions (Battery)'!$V$12,'Assumptions (Battery)'!$V$7*$AG$2480),0)</f>
        <v>-0.003929162534</v>
      </c>
      <c r="AL2617" s="160">
        <f>IF($AG$2478&gt;0,IPMT('Assumptions (Battery)'!$V$9,Model!AB$1,'Assumptions (Battery)'!$V$12,'Assumptions (Battery)'!$V$7*$AG$2480),0)</f>
        <v>-0.003393557225</v>
      </c>
      <c r="AM2617" s="160">
        <f>IF($AG$2478&gt;0,IPMT('Assumptions (Battery)'!$V$9,Model!AC$1,'Assumptions (Battery)'!$V$12,'Assumptions (Battery)'!$V$7*$AG$2480),0)</f>
        <v>-0.002815103492</v>
      </c>
      <c r="AN2617" s="160">
        <f>IF($AG$2478&gt;0,IPMT('Assumptions (Battery)'!$V$9,Model!AD$1,'Assumptions (Battery)'!$V$12,'Assumptions (Battery)'!$V$7*$AG$2480),0)</f>
        <v>-0.002190373461</v>
      </c>
      <c r="AO2617" s="160">
        <f>IF($AG$2478&gt;0,IPMT('Assumptions (Battery)'!$V$9,Model!AE$1,'Assumptions (Battery)'!$V$12,'Assumptions (Battery)'!$V$7*$AG$2480),0)</f>
        <v>-0.001515665027</v>
      </c>
      <c r="AP2617" s="160">
        <f>IF($AG$2478&gt;0,IPMT('Assumptions (Battery)'!$V$9,Model!AF$1,'Assumptions (Battery)'!$V$12,'Assumptions (Battery)'!$V$7*$AG$2480),0)</f>
        <v>-0.0007869799177</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-0.005744958926</v>
      </c>
      <c r="AI2618" s="160">
        <f>IF($AH$2478&gt;0,IPMT('Assumptions (Battery)'!$V$9,Model!X$1,'Assumptions (Battery)'!$V$12,'Assumptions (Battery)'!$V$7*$AH$2480),0)</f>
        <v>-0.005348387349</v>
      </c>
      <c r="AJ2618" s="160">
        <f>IF($AH$2478&gt;0,IPMT('Assumptions (Battery)'!$V$9,Model!Y$1,'Assumptions (Battery)'!$V$12,'Assumptions (Battery)'!$V$7*$AH$2480),0)</f>
        <v>-0.004920090045</v>
      </c>
      <c r="AK2618" s="160">
        <f>IF($AH$2478&gt;0,IPMT('Assumptions (Battery)'!$V$9,Model!Z$1,'Assumptions (Battery)'!$V$12,'Assumptions (Battery)'!$V$7*$AH$2480),0)</f>
        <v>-0.004457528958</v>
      </c>
      <c r="AL2618" s="160">
        <f>IF($AH$2478&gt;0,IPMT('Assumptions (Battery)'!$V$9,Model!AA$1,'Assumptions (Battery)'!$V$12,'Assumptions (Battery)'!$V$7*$AH$2480),0)</f>
        <v>-0.003957962983</v>
      </c>
      <c r="AM2618" s="160">
        <f>IF($AH$2478&gt;0,IPMT('Assumptions (Battery)'!$V$9,Model!AB$1,'Assumptions (Battery)'!$V$12,'Assumptions (Battery)'!$V$7*$AH$2480),0)</f>
        <v>-0.00341843173</v>
      </c>
      <c r="AN2618" s="160">
        <f>IF($AH$2478&gt;0,IPMT('Assumptions (Battery)'!$V$9,Model!AC$1,'Assumptions (Battery)'!$V$12,'Assumptions (Battery)'!$V$7*$AH$2480),0)</f>
        <v>-0.002835737977</v>
      </c>
      <c r="AO2618" s="160">
        <f>IF($AH$2478&gt;0,IPMT('Assumptions (Battery)'!$V$9,Model!AD$1,'Assumptions (Battery)'!$V$12,'Assumptions (Battery)'!$V$7*$AH$2480),0)</f>
        <v>-0.002206428724</v>
      </c>
      <c r="AP2618" s="160">
        <f>IF($AH$2478&gt;0,IPMT('Assumptions (Battery)'!$V$9,Model!AE$1,'Assumptions (Battery)'!$V$12,'Assumptions (Battery)'!$V$7*$AH$2480),0)</f>
        <v>-0.001526774731</v>
      </c>
      <c r="AQ2618" s="160">
        <f>IF($AH$2478&gt;0,IPMT('Assumptions (Battery)'!$V$9,Model!AF$1,'Assumptions (Battery)'!$V$12,'Assumptions (Battery)'!$V$7*$AH$2480),0)</f>
        <v>-0.0007927484179</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-0.005786223073</v>
      </c>
      <c r="AJ2619" s="160">
        <f>IF($AI$2478&gt;0,IPMT('Assumptions (Battery)'!$V$9,Model!X$1,'Assumptions (Battery)'!$V$12,'Assumptions (Battery)'!$V$7*$AI$2480),0)</f>
        <v>-0.005386803052</v>
      </c>
      <c r="AK2619" s="160">
        <f>IF($AI$2478&gt;0,IPMT('Assumptions (Battery)'!$V$9,Model!Y$1,'Assumptions (Battery)'!$V$12,'Assumptions (Battery)'!$V$7*$AI$2480),0)</f>
        <v>-0.004955429431</v>
      </c>
      <c r="AL2619" s="160">
        <f>IF($AI$2478&gt;0,IPMT('Assumptions (Battery)'!$V$9,Model!Z$1,'Assumptions (Battery)'!$V$12,'Assumptions (Battery)'!$V$7*$AI$2480),0)</f>
        <v>-0.004489545919</v>
      </c>
      <c r="AM2619" s="160">
        <f>IF($AI$2478&gt;0,IPMT('Assumptions (Battery)'!$V$9,Model!AA$1,'Assumptions (Battery)'!$V$12,'Assumptions (Battery)'!$V$7*$AI$2480),0)</f>
        <v>-0.003986391727</v>
      </c>
      <c r="AN2619" s="160">
        <f>IF($AI$2478&gt;0,IPMT('Assumptions (Battery)'!$V$9,Model!AB$1,'Assumptions (Battery)'!$V$12,'Assumptions (Battery)'!$V$7*$AI$2480),0)</f>
        <v>-0.003442985199</v>
      </c>
      <c r="AO2619" s="160">
        <f>IF($AI$2478&gt;0,IPMT('Assumptions (Battery)'!$V$9,Model!AC$1,'Assumptions (Battery)'!$V$12,'Assumptions (Battery)'!$V$7*$AI$2480),0)</f>
        <v>-0.002856106149</v>
      </c>
      <c r="AP2619" s="160">
        <f>IF($AI$2478&gt;0,IPMT('Assumptions (Battery)'!$V$9,Model!AD$1,'Assumptions (Battery)'!$V$12,'Assumptions (Battery)'!$V$7*$AI$2480),0)</f>
        <v>-0.002222276775</v>
      </c>
      <c r="AQ2619" s="160">
        <f>IF($AI$2478&gt;0,IPMT('Assumptions (Battery)'!$V$9,Model!AE$1,'Assumptions (Battery)'!$V$12,'Assumptions (Battery)'!$V$7*$AI$2480),0)</f>
        <v>-0.00153774105</v>
      </c>
      <c r="AR2619" s="160">
        <f>IF($AI$2478&gt;0,IPMT('Assumptions (Battery)'!$V$9,Model!AF$1,'Assumptions (Battery)'!$V$12,'Assumptions (Battery)'!$V$7*$AI$2480),0)</f>
        <v>-0.0007984424685</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-0.005853004629</v>
      </c>
      <c r="AK2620" s="160">
        <f>IF($AJ$2478&gt;0,IPMT('Assumptions (Battery)'!$V$9,Model!X$1,'Assumptions (Battery)'!$V$12,'Assumptions (Battery)'!$V$7*$AJ$2480),0)</f>
        <v>-0.005448974712</v>
      </c>
      <c r="AL2620" s="160">
        <f>IF($AJ$2478&gt;0,IPMT('Assumptions (Battery)'!$V$9,Model!Y$1,'Assumptions (Battery)'!$V$12,'Assumptions (Battery)'!$V$7*$AJ$2480),0)</f>
        <v>-0.005012622402</v>
      </c>
      <c r="AM2620" s="160">
        <f>IF($AJ$2478&gt;0,IPMT('Assumptions (Battery)'!$V$9,Model!Z$1,'Assumptions (Battery)'!$V$12,'Assumptions (Battery)'!$V$7*$AJ$2480),0)</f>
        <v>-0.004541361907</v>
      </c>
      <c r="AN2620" s="160">
        <f>IF($AJ$2478&gt;0,IPMT('Assumptions (Battery)'!$V$9,Model!AA$1,'Assumptions (Battery)'!$V$12,'Assumptions (Battery)'!$V$7*$AJ$2480),0)</f>
        <v>-0.004032400572</v>
      </c>
      <c r="AO2620" s="160">
        <f>IF($AJ$2478&gt;0,IPMT('Assumptions (Battery)'!$V$9,Model!AB$1,'Assumptions (Battery)'!$V$12,'Assumptions (Battery)'!$V$7*$AJ$2480),0)</f>
        <v>-0.003482722331</v>
      </c>
      <c r="AP2620" s="160">
        <f>IF($AJ$2478&gt;0,IPMT('Assumptions (Battery)'!$V$9,Model!AC$1,'Assumptions (Battery)'!$V$12,'Assumptions (Battery)'!$V$7*$AJ$2480),0)</f>
        <v>-0.00288906983</v>
      </c>
      <c r="AQ2620" s="160">
        <f>IF($AJ$2478&gt;0,IPMT('Assumptions (Battery)'!$V$9,Model!AD$1,'Assumptions (Battery)'!$V$12,'Assumptions (Battery)'!$V$7*$AJ$2480),0)</f>
        <v>-0.002247925129</v>
      </c>
      <c r="AR2620" s="160">
        <f>IF($AJ$2478&gt;0,IPMT('Assumptions (Battery)'!$V$9,Model!AE$1,'Assumptions (Battery)'!$V$12,'Assumptions (Battery)'!$V$7*$AJ$2480),0)</f>
        <v>-0.001555488852</v>
      </c>
      <c r="AS2620" s="160">
        <f>IF($AJ$2478&gt;0,IPMT('Assumptions (Battery)'!$V$9,Model!AF$1,'Assumptions (Battery)'!$V$12,'Assumptions (Battery)'!$V$7*$AJ$2480),0)</f>
        <v>-0.0008076576734</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-0.005871507314</v>
      </c>
      <c r="AL2621" s="160">
        <f>IF($AK$2478&gt;0,IPMT('Assumptions (Battery)'!$V$9,Model!X$1,'Assumptions (Battery)'!$V$12,'Assumptions (Battery)'!$V$7*$AK$2480),0)</f>
        <v>-0.005466200166</v>
      </c>
      <c r="AM2621" s="160">
        <f>IF($AK$2478&gt;0,IPMT('Assumptions (Battery)'!$V$9,Model!Y$1,'Assumptions (Battery)'!$V$12,'Assumptions (Battery)'!$V$7*$AK$2480),0)</f>
        <v>-0.005028468446</v>
      </c>
      <c r="AN2621" s="160">
        <f>IF($AK$2478&gt;0,IPMT('Assumptions (Battery)'!$V$9,Model!Z$1,'Assumptions (Battery)'!$V$12,'Assumptions (Battery)'!$V$7*$AK$2480),0)</f>
        <v>-0.004555718189</v>
      </c>
      <c r="AO2621" s="160">
        <f>IF($AK$2478&gt;0,IPMT('Assumptions (Battery)'!$V$9,Model!AA$1,'Assumptions (Battery)'!$V$12,'Assumptions (Battery)'!$V$7*$AK$2480),0)</f>
        <v>-0.004045147912</v>
      </c>
      <c r="AP2621" s="160">
        <f>IF($AK$2478&gt;0,IPMT('Assumptions (Battery)'!$V$9,Model!AB$1,'Assumptions (Battery)'!$V$12,'Assumptions (Battery)'!$V$7*$AK$2480),0)</f>
        <v>-0.003493732012</v>
      </c>
      <c r="AQ2621" s="160">
        <f>IF($AK$2478&gt;0,IPMT('Assumptions (Battery)'!$V$9,Model!AC$1,'Assumptions (Battery)'!$V$12,'Assumptions (Battery)'!$V$7*$AK$2480),0)</f>
        <v>-0.00289820284</v>
      </c>
      <c r="AR2621" s="160">
        <f>IF($AK$2478&gt;0,IPMT('Assumptions (Battery)'!$V$9,Model!AD$1,'Assumptions (Battery)'!$V$12,'Assumptions (Battery)'!$V$7*$AK$2480),0)</f>
        <v>-0.002255031334</v>
      </c>
      <c r="AS2621" s="160">
        <f>IF($AK$2478&gt;0,IPMT('Assumptions (Battery)'!$V$9,Model!AE$1,'Assumptions (Battery)'!$V$12,'Assumptions (Battery)'!$V$7*$AK$2480),0)</f>
        <v>-0.001560406108</v>
      </c>
      <c r="AT2621" s="160">
        <f>IF($AK$2478&gt;0,IPMT('Assumptions (Battery)'!$V$9,Model!AF$1,'Assumptions (Battery)'!$V$12,'Assumptions (Battery)'!$V$7*$AK$2480),0)</f>
        <v>-0.0008102108638</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-0.005870860633</v>
      </c>
      <c r="AM2622" s="160">
        <f>IF($AL$2478&gt;0,IPMT('Assumptions (Battery)'!$V$9,Model!X$1,'Assumptions (Battery)'!$V$12,'Assumptions (Battery)'!$V$7*$AL$2480),0)</f>
        <v>-0.005465598125</v>
      </c>
      <c r="AN2622" s="160">
        <f>IF($AL$2478&gt;0,IPMT('Assumptions (Battery)'!$V$9,Model!Y$1,'Assumptions (Battery)'!$V$12,'Assumptions (Battery)'!$V$7*$AL$2480),0)</f>
        <v>-0.005027914617</v>
      </c>
      <c r="AO2622" s="160">
        <f>IF($AL$2478&gt;0,IPMT('Assumptions (Battery)'!$V$9,Model!Z$1,'Assumptions (Battery)'!$V$12,'Assumptions (Battery)'!$V$7*$AL$2480),0)</f>
        <v>-0.004555216428</v>
      </c>
      <c r="AP2622" s="160">
        <f>IF($AL$2478&gt;0,IPMT('Assumptions (Battery)'!$V$9,Model!AA$1,'Assumptions (Battery)'!$V$12,'Assumptions (Battery)'!$V$7*$AL$2480),0)</f>
        <v>-0.004044702384</v>
      </c>
      <c r="AQ2622" s="160">
        <f>IF($AL$2478&gt;0,IPMT('Assumptions (Battery)'!$V$9,Model!AB$1,'Assumptions (Battery)'!$V$12,'Assumptions (Battery)'!$V$7*$AL$2480),0)</f>
        <v>-0.003493347216</v>
      </c>
      <c r="AR2622" s="160">
        <f>IF($AL$2478&gt;0,IPMT('Assumptions (Battery)'!$V$9,Model!AC$1,'Assumptions (Battery)'!$V$12,'Assumptions (Battery)'!$V$7*$AL$2480),0)</f>
        <v>-0.002897883635</v>
      </c>
      <c r="AS2622" s="160">
        <f>IF($AL$2478&gt;0,IPMT('Assumptions (Battery)'!$V$9,Model!AD$1,'Assumptions (Battery)'!$V$12,'Assumptions (Battery)'!$V$7*$AL$2480),0)</f>
        <v>-0.002254782968</v>
      </c>
      <c r="AT2622" s="160">
        <f>IF($AL$2478&gt;0,IPMT('Assumptions (Battery)'!$V$9,Model!AE$1,'Assumptions (Battery)'!$V$12,'Assumptions (Battery)'!$V$7*$AL$2480),0)</f>
        <v>-0.001560234247</v>
      </c>
      <c r="AU2622" s="160">
        <f>IF($AL$2478&gt;0,IPMT('Assumptions (Battery)'!$V$9,Model!AF$1,'Assumptions (Battery)'!$V$12,'Assumptions (Battery)'!$V$7*$AL$2480),0)</f>
        <v>-0.0008101216281</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-0.005908891125</v>
      </c>
      <c r="AN2623" s="160">
        <f>IF($AM$2478&gt;0,IPMT('Assumptions (Battery)'!$V$9,Model!X$1,'Assumptions (Battery)'!$V$12,'Assumptions (Battery)'!$V$7*$AM$2480),0)</f>
        <v>-0.005501003392</v>
      </c>
      <c r="AO2623" s="160">
        <f>IF($AM$2478&gt;0,IPMT('Assumptions (Battery)'!$V$9,Model!Y$1,'Assumptions (Battery)'!$V$12,'Assumptions (Battery)'!$V$7*$AM$2480),0)</f>
        <v>-0.00506048464</v>
      </c>
      <c r="AP2623" s="160">
        <f>IF($AM$2478&gt;0,IPMT('Assumptions (Battery)'!$V$9,Model!Z$1,'Assumptions (Battery)'!$V$12,'Assumptions (Battery)'!$V$7*$AM$2480),0)</f>
        <v>-0.004584724388</v>
      </c>
      <c r="AQ2623" s="160">
        <f>IF($AM$2478&gt;0,IPMT('Assumptions (Battery)'!$V$9,Model!AA$1,'Assumptions (Battery)'!$V$12,'Assumptions (Battery)'!$V$7*$AM$2480),0)</f>
        <v>-0.004070903316</v>
      </c>
      <c r="AR2623" s="160">
        <f>IF($AM$2478&gt;0,IPMT('Assumptions (Battery)'!$V$9,Model!AB$1,'Assumptions (Battery)'!$V$12,'Assumptions (Battery)'!$V$7*$AM$2480),0)</f>
        <v>-0.003515976558</v>
      </c>
      <c r="AS2623" s="160">
        <f>IF($AM$2478&gt;0,IPMT('Assumptions (Battery)'!$V$9,Model!AC$1,'Assumptions (Battery)'!$V$12,'Assumptions (Battery)'!$V$7*$AM$2480),0)</f>
        <v>-0.00291665566</v>
      </c>
      <c r="AT2623" s="160">
        <f>IF($AM$2478&gt;0,IPMT('Assumptions (Battery)'!$V$9,Model!AD$1,'Assumptions (Battery)'!$V$12,'Assumptions (Battery)'!$V$7*$AM$2480),0)</f>
        <v>-0.00226938909</v>
      </c>
      <c r="AU2623" s="160">
        <f>IF($AM$2478&gt;0,IPMT('Assumptions (Battery)'!$V$9,Model!AE$1,'Assumptions (Battery)'!$V$12,'Assumptions (Battery)'!$V$7*$AM$2480),0)</f>
        <v>-0.001570341194</v>
      </c>
      <c r="AV2623" s="160">
        <f>IF($AM$2478&gt;0,IPMT('Assumptions (Battery)'!$V$9,Model!AF$1,'Assumptions (Battery)'!$V$12,'Assumptions (Battery)'!$V$7*$AM$2480),0)</f>
        <v>-0.0008153694659</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-0.01189234208</v>
      </c>
      <c r="AO2624" s="160">
        <f>IF($AN$2478&gt;0,IPMT('Assumptions (Battery)'!$V$9,Model!X$1,'Assumptions (Battery)'!$V$12,'Assumptions (Battery)'!$V$7*$AN$2480),0)</f>
        <v>-0.01107141979</v>
      </c>
      <c r="AP2624" s="160">
        <f>IF($AN$2478&gt;0,IPMT('Assumptions (Battery)'!$V$9,Model!Y$1,'Assumptions (Battery)'!$V$12,'Assumptions (Battery)'!$V$7*$AN$2480),0)</f>
        <v>-0.01018482371</v>
      </c>
      <c r="AQ2624" s="160">
        <f>IF($AN$2478&gt;0,IPMT('Assumptions (Battery)'!$V$9,Model!Z$1,'Assumptions (Battery)'!$V$12,'Assumptions (Battery)'!$V$7*$AN$2480),0)</f>
        <v>-0.009227299947</v>
      </c>
      <c r="AR2624" s="160">
        <f>IF($AN$2478&gt;0,IPMT('Assumptions (Battery)'!$V$9,Model!AA$1,'Assumptions (Battery)'!$V$12,'Assumptions (Battery)'!$V$7*$AN$2480),0)</f>
        <v>-0.008193174283</v>
      </c>
      <c r="AS2624" s="160">
        <f>IF($AN$2478&gt;0,IPMT('Assumptions (Battery)'!$V$9,Model!AB$1,'Assumptions (Battery)'!$V$12,'Assumptions (Battery)'!$V$7*$AN$2480),0)</f>
        <v>-0.007076318566</v>
      </c>
      <c r="AT2624" s="160">
        <f>IF($AN$2478&gt;0,IPMT('Assumptions (Battery)'!$V$9,Model!AC$1,'Assumptions (Battery)'!$V$12,'Assumptions (Battery)'!$V$7*$AN$2480),0)</f>
        <v>-0.005870114392</v>
      </c>
      <c r="AU2624" s="160">
        <f>IF($AN$2478&gt;0,IPMT('Assumptions (Battery)'!$V$9,Model!AD$1,'Assumptions (Battery)'!$V$12,'Assumptions (Battery)'!$V$7*$AN$2480),0)</f>
        <v>-0.004567413884</v>
      </c>
      <c r="AV2624" s="160">
        <f>IF($AN$2478&gt;0,IPMT('Assumptions (Battery)'!$V$9,Model!AE$1,'Assumptions (Battery)'!$V$12,'Assumptions (Battery)'!$V$7*$AN$2480),0)</f>
        <v>-0.003160497335</v>
      </c>
      <c r="AW2624" s="160">
        <f>IF($AN$2478&gt;0,IPMT('Assumptions (Battery)'!$V$9,Model!AF$1,'Assumptions (Battery)'!$V$12,'Assumptions (Battery)'!$V$7*$AN$2480),0)</f>
        <v>-0.001641027462</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-0.01196531323</v>
      </c>
      <c r="AP2625" s="160">
        <f>IF($AO$2478&gt;0,IPMT('Assumptions (Battery)'!$V$9,Model!X$1,'Assumptions (Battery)'!$V$12,'Assumptions (Battery)'!$V$7*$AO$2480),0)</f>
        <v>-0.01113935378</v>
      </c>
      <c r="AQ2625" s="160">
        <f>IF($AO$2478&gt;0,IPMT('Assumptions (Battery)'!$V$9,Model!Y$1,'Assumptions (Battery)'!$V$12,'Assumptions (Battery)'!$V$7*$AO$2480),0)</f>
        <v>-0.01024731756</v>
      </c>
      <c r="AR2625" s="160">
        <f>IF($AO$2478&gt;0,IPMT('Assumptions (Battery)'!$V$9,Model!Z$1,'Assumptions (Battery)'!$V$12,'Assumptions (Battery)'!$V$7*$AO$2480),0)</f>
        <v>-0.009283918457</v>
      </c>
      <c r="AS2625" s="160">
        <f>IF($AO$2478&gt;0,IPMT('Assumptions (Battery)'!$V$9,Model!AA$1,'Assumptions (Battery)'!$V$12,'Assumptions (Battery)'!$V$7*$AO$2480),0)</f>
        <v>-0.008243447421</v>
      </c>
      <c r="AT2625" s="160">
        <f>IF($AO$2478&gt;0,IPMT('Assumptions (Battery)'!$V$9,Model!AB$1,'Assumptions (Battery)'!$V$12,'Assumptions (Battery)'!$V$7*$AO$2480),0)</f>
        <v>-0.007119738702</v>
      </c>
      <c r="AU2625" s="160">
        <f>IF($AO$2478&gt;0,IPMT('Assumptions (Battery)'!$V$9,Model!AC$1,'Assumptions (Battery)'!$V$12,'Assumptions (Battery)'!$V$7*$AO$2480),0)</f>
        <v>-0.005906133286</v>
      </c>
      <c r="AV2625" s="160">
        <f>IF($AO$2478&gt;0,IPMT('Assumptions (Battery)'!$V$9,Model!AD$1,'Assumptions (Battery)'!$V$12,'Assumptions (Battery)'!$V$7*$AO$2480),0)</f>
        <v>-0.004595439436</v>
      </c>
      <c r="AW2625" s="160">
        <f>IF($AO$2478&gt;0,IPMT('Assumptions (Battery)'!$V$9,Model!AE$1,'Assumptions (Battery)'!$V$12,'Assumptions (Battery)'!$V$7*$AO$2480),0)</f>
        <v>-0.003179890078</v>
      </c>
      <c r="AX2625" s="160">
        <f>IF($AO$2478&gt;0,IPMT('Assumptions (Battery)'!$V$9,Model!AF$1,'Assumptions (Battery)'!$V$12,'Assumptions (Battery)'!$V$7*$AO$2480),0)</f>
        <v>-0.001651096771</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-0.01203874242</v>
      </c>
      <c r="AQ2626" s="160">
        <f>IF($AP$2478&gt;0,IPMT('Assumptions (Battery)'!$V$9,Model!X$1,'Assumptions (Battery)'!$V$12,'Assumptions (Battery)'!$V$7*$AP$2480),0)</f>
        <v>-0.01120771418</v>
      </c>
      <c r="AR2626" s="160">
        <f>IF($AP$2478&gt;0,IPMT('Assumptions (Battery)'!$V$9,Model!Y$1,'Assumptions (Battery)'!$V$12,'Assumptions (Battery)'!$V$7*$AP$2480),0)</f>
        <v>-0.01031020369</v>
      </c>
      <c r="AS2626" s="160">
        <f>IF($AP$2478&gt;0,IPMT('Assumptions (Battery)'!$V$9,Model!Z$1,'Assumptions (Battery)'!$V$12,'Assumptions (Battery)'!$V$7*$AP$2480),0)</f>
        <v>-0.009340892359</v>
      </c>
      <c r="AT2626" s="160">
        <f>IF($AP$2478&gt;0,IPMT('Assumptions (Battery)'!$V$9,Model!AA$1,'Assumptions (Battery)'!$V$12,'Assumptions (Battery)'!$V$7*$AP$2480),0)</f>
        <v>-0.008294036121</v>
      </c>
      <c r="AU2626" s="160">
        <f>IF($AP$2478&gt;0,IPMT('Assumptions (Battery)'!$V$9,Model!AB$1,'Assumptions (Battery)'!$V$12,'Assumptions (Battery)'!$V$7*$AP$2480),0)</f>
        <v>-0.007163431383</v>
      </c>
      <c r="AV2626" s="160">
        <f>IF($AP$2478&gt;0,IPMT('Assumptions (Battery)'!$V$9,Model!AC$1,'Assumptions (Battery)'!$V$12,'Assumptions (Battery)'!$V$7*$AP$2480),0)</f>
        <v>-0.005942378267</v>
      </c>
      <c r="AW2626" s="160">
        <f>IF($AP$2478&gt;0,IPMT('Assumptions (Battery)'!$V$9,Model!AD$1,'Assumptions (Battery)'!$V$12,'Assumptions (Battery)'!$V$7*$AP$2480),0)</f>
        <v>-0.004623640902</v>
      </c>
      <c r="AX2626" s="160">
        <f>IF($AP$2478&gt;0,IPMT('Assumptions (Battery)'!$V$9,Model!AE$1,'Assumptions (Battery)'!$V$12,'Assumptions (Battery)'!$V$7*$AP$2480),0)</f>
        <v>-0.003199404547</v>
      </c>
      <c r="AY2626" s="160">
        <f>IF($AP$2478&gt;0,IPMT('Assumptions (Battery)'!$V$9,Model!AF$1,'Assumptions (Battery)'!$V$12,'Assumptions (Battery)'!$V$7*$AP$2480),0)</f>
        <v>-0.001661229284</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-0.01210830389</v>
      </c>
      <c r="AR2627" s="160">
        <f>IF($AQ$2478&gt;0,IPMT('Assumptions (Battery)'!$V$9,Model!X$1,'Assumptions (Battery)'!$V$12,'Assumptions (Battery)'!$V$7*$AQ$2480),0)</f>
        <v>-0.01127247386</v>
      </c>
      <c r="AS2627" s="160">
        <f>IF($AQ$2478&gt;0,IPMT('Assumptions (Battery)'!$V$9,Model!Y$1,'Assumptions (Battery)'!$V$12,'Assumptions (Battery)'!$V$7*$AQ$2480),0)</f>
        <v>-0.01036977743</v>
      </c>
      <c r="AT2627" s="160">
        <f>IF($AQ$2478&gt;0,IPMT('Assumptions (Battery)'!$V$9,Model!Z$1,'Assumptions (Battery)'!$V$12,'Assumptions (Battery)'!$V$7*$AQ$2480),0)</f>
        <v>-0.009394865292</v>
      </c>
      <c r="AU2627" s="160">
        <f>IF($AQ$2478&gt;0,IPMT('Assumptions (Battery)'!$V$9,Model!AA$1,'Assumptions (Battery)'!$V$12,'Assumptions (Battery)'!$V$7*$AQ$2480),0)</f>
        <v>-0.008341960178</v>
      </c>
      <c r="AV2627" s="160">
        <f>IF($AQ$2478&gt;0,IPMT('Assumptions (Battery)'!$V$9,Model!AB$1,'Assumptions (Battery)'!$V$12,'Assumptions (Battery)'!$V$7*$AQ$2480),0)</f>
        <v>-0.007204822654</v>
      </c>
      <c r="AW2627" s="160">
        <f>IF($AQ$2478&gt;0,IPMT('Assumptions (Battery)'!$V$9,Model!AC$1,'Assumptions (Battery)'!$V$12,'Assumptions (Battery)'!$V$7*$AQ$2480),0)</f>
        <v>-0.005976714129</v>
      </c>
      <c r="AX2627" s="160">
        <f>IF($AQ$2478&gt;0,IPMT('Assumptions (Battery)'!$V$9,Model!AD$1,'Assumptions (Battery)'!$V$12,'Assumptions (Battery)'!$V$7*$AQ$2480),0)</f>
        <v>-0.004650356921</v>
      </c>
      <c r="AY2627" s="160">
        <f>IF($AQ$2478&gt;0,IPMT('Assumptions (Battery)'!$V$9,Model!AE$1,'Assumptions (Battery)'!$V$12,'Assumptions (Battery)'!$V$7*$AQ$2480),0)</f>
        <v>-0.003217891137</v>
      </c>
      <c r="AZ2627" s="160">
        <f>IF($AQ$2478&gt;0,IPMT('Assumptions (Battery)'!$V$9,Model!AF$1,'Assumptions (Battery)'!$V$12,'Assumptions (Battery)'!$V$7*$AQ$2480),0)</f>
        <v>-0.00167082809</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-0.01217599756</v>
      </c>
      <c r="AS2628" s="160">
        <f>IF($AR$2478&gt;0,IPMT('Assumptions (Battery)'!$V$9,Model!X$1,'Assumptions (Battery)'!$V$12,'Assumptions (Battery)'!$V$7*$AR$2480),0)</f>
        <v>-0.01133549468</v>
      </c>
      <c r="AT2628" s="160">
        <f>IF($AR$2478&gt;0,IPMT('Assumptions (Battery)'!$V$9,Model!Y$1,'Assumptions (Battery)'!$V$12,'Assumptions (Battery)'!$V$7*$AR$2480),0)</f>
        <v>-0.01042775156</v>
      </c>
      <c r="AU2628" s="160">
        <f>IF($AR$2478&gt;0,IPMT('Assumptions (Battery)'!$V$9,Model!Z$1,'Assumptions (Battery)'!$V$12,'Assumptions (Battery)'!$V$7*$AR$2480),0)</f>
        <v>-0.009447388994</v>
      </c>
      <c r="AV2628" s="160">
        <f>IF($AR$2478&gt;0,IPMT('Assumptions (Battery)'!$V$9,Model!AA$1,'Assumptions (Battery)'!$V$12,'Assumptions (Battery)'!$V$7*$AR$2480),0)</f>
        <v>-0.008388597422</v>
      </c>
      <c r="AW2628" s="160">
        <f>IF($AR$2478&gt;0,IPMT('Assumptions (Battery)'!$V$9,Model!AB$1,'Assumptions (Battery)'!$V$12,'Assumptions (Battery)'!$V$7*$AR$2480),0)</f>
        <v>-0.007245102525</v>
      </c>
      <c r="AX2628" s="160">
        <f>IF($AR$2478&gt;0,IPMT('Assumptions (Battery)'!$V$9,Model!AC$1,'Assumptions (Battery)'!$V$12,'Assumptions (Battery)'!$V$7*$AR$2480),0)</f>
        <v>-0.006010128035</v>
      </c>
      <c r="AY2628" s="160">
        <f>IF($AR$2478&gt;0,IPMT('Assumptions (Battery)'!$V$9,Model!AD$1,'Assumptions (Battery)'!$V$12,'Assumptions (Battery)'!$V$7*$AR$2480),0)</f>
        <v>-0.004676355587</v>
      </c>
      <c r="AZ2628" s="160">
        <f>IF($AR$2478&gt;0,IPMT('Assumptions (Battery)'!$V$9,Model!AE$1,'Assumptions (Battery)'!$V$12,'Assumptions (Battery)'!$V$7*$AR$2480),0)</f>
        <v>-0.003235881342</v>
      </c>
      <c r="BA2628" s="160">
        <f>IF($AR$2478&gt;0,IPMT('Assumptions (Battery)'!$V$9,Model!AF$1,'Assumptions (Battery)'!$V$12,'Assumptions (Battery)'!$V$7*$AR$2480),0)</f>
        <v>-0.001680169159</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-0.01224172408</v>
      </c>
      <c r="AT2629" s="160">
        <f>IF($AS$2478&gt;0,IPMT('Assumptions (Battery)'!$V$9,Model!X$1,'Assumptions (Battery)'!$V$12,'Assumptions (Battery)'!$V$7*$AS$2480),0)</f>
        <v>-0.01139668413</v>
      </c>
      <c r="AU2629" s="160">
        <f>IF($AS$2478&gt;0,IPMT('Assumptions (Battery)'!$V$9,Model!Y$1,'Assumptions (Battery)'!$V$12,'Assumptions (Battery)'!$V$7*$AS$2480),0)</f>
        <v>-0.01048404098</v>
      </c>
      <c r="AV2629" s="160">
        <f>IF($AS$2478&gt;0,IPMT('Assumptions (Battery)'!$V$9,Model!Z$1,'Assumptions (Battery)'!$V$12,'Assumptions (Battery)'!$V$7*$AS$2480),0)</f>
        <v>-0.009498386376</v>
      </c>
      <c r="AW2629" s="160">
        <f>IF($AS$2478&gt;0,IPMT('Assumptions (Battery)'!$V$9,Model!AA$1,'Assumptions (Battery)'!$V$12,'Assumptions (Battery)'!$V$7*$AS$2480),0)</f>
        <v>-0.008433879405</v>
      </c>
      <c r="AX2629" s="160">
        <f>IF($AS$2478&gt;0,IPMT('Assumptions (Battery)'!$V$9,Model!AB$1,'Assumptions (Battery)'!$V$12,'Assumptions (Battery)'!$V$7*$AS$2480),0)</f>
        <v>-0.007284211877</v>
      </c>
      <c r="AY2629" s="160">
        <f>IF($AS$2478&gt;0,IPMT('Assumptions (Battery)'!$V$9,Model!AC$1,'Assumptions (Battery)'!$V$12,'Assumptions (Battery)'!$V$7*$AS$2480),0)</f>
        <v>-0.006042570946</v>
      </c>
      <c r="AZ2629" s="160">
        <f>IF($AS$2478&gt;0,IPMT('Assumptions (Battery)'!$V$9,Model!AD$1,'Assumptions (Battery)'!$V$12,'Assumptions (Battery)'!$V$7*$AS$2480),0)</f>
        <v>-0.004701598741</v>
      </c>
      <c r="BA2629" s="160">
        <f>IF($AS$2478&gt;0,IPMT('Assumptions (Battery)'!$V$9,Model!AE$1,'Assumptions (Battery)'!$V$12,'Assumptions (Battery)'!$V$7*$AS$2480),0)</f>
        <v>-0.003253348759</v>
      </c>
      <c r="BB2629" s="160">
        <f>IF($AS$2478&gt;0,IPMT('Assumptions (Battery)'!$V$9,Model!AF$1,'Assumptions (Battery)'!$V$12,'Assumptions (Battery)'!$V$7*$AS$2480),0)</f>
        <v>-0.001689238779</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-0.01230538093</v>
      </c>
      <c r="AU2630" s="160">
        <f>IF($AT$2478&gt;0,IPMT('Assumptions (Battery)'!$V$9,Model!X$1,'Assumptions (Battery)'!$V$12,'Assumptions (Battery)'!$V$7*$AT$2480),0)</f>
        <v>-0.01145594678</v>
      </c>
      <c r="AV2630" s="160">
        <f>IF($AT$2478&gt;0,IPMT('Assumptions (Battery)'!$V$9,Model!Y$1,'Assumptions (Battery)'!$V$12,'Assumptions (Battery)'!$V$7*$AT$2480),0)</f>
        <v>-0.01053855789</v>
      </c>
      <c r="AW2630" s="160">
        <f>IF($AT$2478&gt;0,IPMT('Assumptions (Battery)'!$V$9,Model!Z$1,'Assumptions (Battery)'!$V$12,'Assumptions (Battery)'!$V$7*$AT$2480),0)</f>
        <v>-0.009547777895</v>
      </c>
      <c r="AX2630" s="160">
        <f>IF($AT$2478&gt;0,IPMT('Assumptions (Battery)'!$V$9,Model!AA$1,'Assumptions (Battery)'!$V$12,'Assumptions (Battery)'!$V$7*$AT$2480),0)</f>
        <v>-0.008477735498</v>
      </c>
      <c r="AY2630" s="160">
        <f>IF($AT$2478&gt;0,IPMT('Assumptions (Battery)'!$V$9,Model!AB$1,'Assumptions (Battery)'!$V$12,'Assumptions (Battery)'!$V$7*$AT$2480),0)</f>
        <v>-0.007322089709</v>
      </c>
      <c r="AZ2630" s="160">
        <f>IF($AT$2478&gt;0,IPMT('Assumptions (Battery)'!$V$9,Model!AC$1,'Assumptions (Battery)'!$V$12,'Assumptions (Battery)'!$V$7*$AT$2480),0)</f>
        <v>-0.006073992257</v>
      </c>
      <c r="BA2630" s="160">
        <f>IF($AT$2478&gt;0,IPMT('Assumptions (Battery)'!$V$9,Model!AD$1,'Assumptions (Battery)'!$V$12,'Assumptions (Battery)'!$V$7*$AT$2480),0)</f>
        <v>-0.004726047009</v>
      </c>
      <c r="BB2630" s="160">
        <f>IF($AT$2478&gt;0,IPMT('Assumptions (Battery)'!$V$9,Model!AE$1,'Assumptions (Battery)'!$V$12,'Assumptions (Battery)'!$V$7*$AT$2480),0)</f>
        <v>-0.003270266141</v>
      </c>
      <c r="BC2630" s="160">
        <f>IF($AT$2478&gt;0,IPMT('Assumptions (Battery)'!$V$9,Model!AF$1,'Assumptions (Battery)'!$V$12,'Assumptions (Battery)'!$V$7*$AT$2480),0)</f>
        <v>-0.001698022804</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-0.01228483757</v>
      </c>
      <c r="AV2631" s="160">
        <f>IF($AU$2478&gt;0,IPMT('Assumptions (Battery)'!$V$9,Model!X$1,'Assumptions (Battery)'!$V$12,'Assumptions (Battery)'!$V$7*$AU$2480),0)</f>
        <v>-0.01143682151</v>
      </c>
      <c r="AW2631" s="160">
        <f>IF($AU$2478&gt;0,IPMT('Assumptions (Battery)'!$V$9,Model!Y$1,'Assumptions (Battery)'!$V$12,'Assumptions (Battery)'!$V$7*$AU$2480),0)</f>
        <v>-0.01052096417</v>
      </c>
      <c r="AX2631" s="160">
        <f>IF($AU$2478&gt;0,IPMT('Assumptions (Battery)'!$V$9,Model!Z$1,'Assumptions (Battery)'!$V$12,'Assumptions (Battery)'!$V$7*$AU$2480),0)</f>
        <v>-0.009531838243</v>
      </c>
      <c r="AY2631" s="160">
        <f>IF($AU$2478&gt;0,IPMT('Assumptions (Battery)'!$V$9,Model!AA$1,'Assumptions (Battery)'!$V$12,'Assumptions (Battery)'!$V$7*$AU$2480),0)</f>
        <v>-0.008463582241</v>
      </c>
      <c r="AZ2631" s="160">
        <f>IF($AU$2478&gt;0,IPMT('Assumptions (Battery)'!$V$9,Model!AB$1,'Assumptions (Battery)'!$V$12,'Assumptions (Battery)'!$V$7*$AU$2480),0)</f>
        <v>-0.007309865759</v>
      </c>
      <c r="BA2631" s="160">
        <f>IF($AU$2478&gt;0,IPMT('Assumptions (Battery)'!$V$9,Model!AC$1,'Assumptions (Battery)'!$V$12,'Assumptions (Battery)'!$V$7*$AU$2480),0)</f>
        <v>-0.006063851959</v>
      </c>
      <c r="BB2631" s="160">
        <f>IF($AU$2478&gt;0,IPMT('Assumptions (Battery)'!$V$9,Model!AD$1,'Assumptions (Battery)'!$V$12,'Assumptions (Battery)'!$V$7*$AU$2480),0)</f>
        <v>-0.004718157054</v>
      </c>
      <c r="BC2631" s="160">
        <f>IF($AU$2478&gt;0,IPMT('Assumptions (Battery)'!$V$9,Model!AE$1,'Assumptions (Battery)'!$V$12,'Assumptions (Battery)'!$V$7*$AU$2480),0)</f>
        <v>-0.003264806557</v>
      </c>
      <c r="BD2631" s="160">
        <f>IF($AU$2478&gt;0,IPMT('Assumptions (Battery)'!$V$9,Model!AF$1,'Assumptions (Battery)'!$V$12,'Assumptions (Battery)'!$V$7*$AU$2480),0)</f>
        <v>-0.00169518802</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-0.01234559901</v>
      </c>
      <c r="AW2632" s="160">
        <f>IF($AV$2478&gt;0,IPMT('Assumptions (Battery)'!$V$9,Model!X$1,'Assumptions (Battery)'!$V$12,'Assumptions (Battery)'!$V$7*$AV$2480),0)</f>
        <v>-0.01149338862</v>
      </c>
      <c r="AX2632" s="160">
        <f>IF($AV$2478&gt;0,IPMT('Assumptions (Battery)'!$V$9,Model!Y$1,'Assumptions (Battery)'!$V$12,'Assumptions (Battery)'!$V$7*$AV$2480),0)</f>
        <v>-0.0105730014</v>
      </c>
      <c r="AY2632" s="160">
        <f>IF($AV$2478&gt;0,IPMT('Assumptions (Battery)'!$V$9,Model!Z$1,'Assumptions (Battery)'!$V$12,'Assumptions (Battery)'!$V$7*$AV$2480),0)</f>
        <v>-0.009578983206</v>
      </c>
      <c r="AZ2632" s="160">
        <f>IF($AV$2478&gt;0,IPMT('Assumptions (Battery)'!$V$9,Model!AA$1,'Assumptions (Battery)'!$V$12,'Assumptions (Battery)'!$V$7*$AV$2480),0)</f>
        <v>-0.008505443555</v>
      </c>
      <c r="BA2632" s="160">
        <f>IF($AV$2478&gt;0,IPMT('Assumptions (Battery)'!$V$9,Model!AB$1,'Assumptions (Battery)'!$V$12,'Assumptions (Battery)'!$V$7*$AV$2480),0)</f>
        <v>-0.007346020731</v>
      </c>
      <c r="BB2632" s="160">
        <f>IF($AV$2478&gt;0,IPMT('Assumptions (Battery)'!$V$9,Model!AC$1,'Assumptions (Battery)'!$V$12,'Assumptions (Battery)'!$V$7*$AV$2480),0)</f>
        <v>-0.006093844082</v>
      </c>
      <c r="BC2632" s="160">
        <f>IF($AV$2478&gt;0,IPMT('Assumptions (Battery)'!$V$9,Model!AD$1,'Assumptions (Battery)'!$V$12,'Assumptions (Battery)'!$V$7*$AV$2480),0)</f>
        <v>-0.004741493301</v>
      </c>
      <c r="BD2632" s="160">
        <f>IF($AV$2478&gt;0,IPMT('Assumptions (Battery)'!$V$9,Model!AE$1,'Assumptions (Battery)'!$V$12,'Assumptions (Battery)'!$V$7*$AV$2480),0)</f>
        <v>-0.003280954458</v>
      </c>
      <c r="BE2632" s="160">
        <f>IF($AV$2478&gt;0,IPMT('Assumptions (Battery)'!$V$9,Model!AF$1,'Assumptions (Battery)'!$V$12,'Assumptions (Battery)'!$V$7*$AV$2480),0)</f>
        <v>-0.001703572507</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-0.01239494215</v>
      </c>
      <c r="AX2633" s="160">
        <f>IF($AW$2478&gt;0,IPMT('Assumptions (Battery)'!$V$9,Model!X$1,'Assumptions (Battery)'!$V$12,'Assumptions (Battery)'!$V$7*$AW$2480),0)</f>
        <v>-0.01153932563</v>
      </c>
      <c r="AY2633" s="160">
        <f>IF($AW$2478&gt;0,IPMT('Assumptions (Battery)'!$V$9,Model!Y$1,'Assumptions (Battery)'!$V$12,'Assumptions (Battery)'!$V$7*$AW$2480),0)</f>
        <v>-0.01061525979</v>
      </c>
      <c r="AZ2633" s="160">
        <f>IF($AW$2478&gt;0,IPMT('Assumptions (Battery)'!$V$9,Model!Z$1,'Assumptions (Battery)'!$V$12,'Assumptions (Battery)'!$V$7*$AW$2480),0)</f>
        <v>-0.00961726868</v>
      </c>
      <c r="BA2633" s="160">
        <f>IF($AW$2478&gt;0,IPMT('Assumptions (Battery)'!$V$9,Model!AA$1,'Assumptions (Battery)'!$V$12,'Assumptions (Battery)'!$V$7*$AW$2480),0)</f>
        <v>-0.008539438284</v>
      </c>
      <c r="BB2633" s="160">
        <f>IF($AW$2478&gt;0,IPMT('Assumptions (Battery)'!$V$9,Model!AB$1,'Assumptions (Battery)'!$V$12,'Assumptions (Battery)'!$V$7*$AW$2480),0)</f>
        <v>-0.007375381456</v>
      </c>
      <c r="BC2633" s="160">
        <f>IF($AW$2478&gt;0,IPMT('Assumptions (Battery)'!$V$9,Model!AC$1,'Assumptions (Battery)'!$V$12,'Assumptions (Battery)'!$V$7*$AW$2480),0)</f>
        <v>-0.006118200082</v>
      </c>
      <c r="BD2633" s="160">
        <f>IF($AW$2478&gt;0,IPMT('Assumptions (Battery)'!$V$9,Model!AD$1,'Assumptions (Battery)'!$V$12,'Assumptions (Battery)'!$V$7*$AW$2480),0)</f>
        <v>-0.004760444198</v>
      </c>
      <c r="BE2633" s="160">
        <f>IF($AW$2478&gt;0,IPMT('Assumptions (Battery)'!$V$9,Model!AE$1,'Assumptions (Battery)'!$V$12,'Assumptions (Battery)'!$V$7*$AW$2480),0)</f>
        <v>-0.003294067843</v>
      </c>
      <c r="BF2633" s="160">
        <f>IF($AW$2478&gt;0,IPMT('Assumptions (Battery)'!$V$9,Model!AF$1,'Assumptions (Battery)'!$V$12,'Assumptions (Battery)'!$V$7*$AW$2480),0)</f>
        <v>-0.00171038138</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-0.0124475136</v>
      </c>
      <c r="AY2634" s="160">
        <f>IF($AX$2478&gt;0,IPMT('Assumptions (Battery)'!$V$9,Model!X$1,'Assumptions (Battery)'!$V$12,'Assumptions (Battery)'!$V$7*$AX$2480),0)</f>
        <v>-0.0115882681</v>
      </c>
      <c r="AZ2634" s="160">
        <f>IF($AX$2478&gt;0,IPMT('Assumptions (Battery)'!$V$9,Model!Y$1,'Assumptions (Battery)'!$V$12,'Assumptions (Battery)'!$V$7*$AX$2480),0)</f>
        <v>-0.01066028296</v>
      </c>
      <c r="BA2634" s="160">
        <f>IF($AX$2478&gt;0,IPMT('Assumptions (Battery)'!$V$9,Model!Z$1,'Assumptions (Battery)'!$V$12,'Assumptions (Battery)'!$V$7*$AX$2480),0)</f>
        <v>-0.009658059009</v>
      </c>
      <c r="BB2634" s="160">
        <f>IF($AX$2478&gt;0,IPMT('Assumptions (Battery)'!$V$9,Model!AA$1,'Assumptions (Battery)'!$V$12,'Assumptions (Battery)'!$V$7*$AX$2480),0)</f>
        <v>-0.008575657143</v>
      </c>
      <c r="BC2634" s="160">
        <f>IF($AX$2478&gt;0,IPMT('Assumptions (Battery)'!$V$9,Model!AB$1,'Assumptions (Battery)'!$V$12,'Assumptions (Battery)'!$V$7*$AX$2480),0)</f>
        <v>-0.007406663127</v>
      </c>
      <c r="BD2634" s="160">
        <f>IF($AX$2478&gt;0,IPMT('Assumptions (Battery)'!$V$9,Model!AC$1,'Assumptions (Battery)'!$V$12,'Assumptions (Battery)'!$V$7*$AX$2480),0)</f>
        <v>-0.00614414959</v>
      </c>
      <c r="BE2634" s="160">
        <f>IF($AX$2478&gt;0,IPMT('Assumptions (Battery)'!$V$9,Model!AD$1,'Assumptions (Battery)'!$V$12,'Assumptions (Battery)'!$V$7*$AX$2480),0)</f>
        <v>-0.004780634971</v>
      </c>
      <c r="BF2634" s="160">
        <f>IF($AX$2478&gt;0,IPMT('Assumptions (Battery)'!$V$9,Model!AE$1,'Assumptions (Battery)'!$V$12,'Assumptions (Battery)'!$V$7*$AX$2480),0)</f>
        <v>-0.003308039181</v>
      </c>
      <c r="BG2634" s="160">
        <f>IF($AX$2478&gt;0,IPMT('Assumptions (Battery)'!$V$9,Model!AF$1,'Assumptions (Battery)'!$V$12,'Assumptions (Battery)'!$V$7*$AX$2480),0)</f>
        <v>-0.001717635729</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-0.01249741876</v>
      </c>
      <c r="AZ2635" s="160">
        <f>IF($AY$2478&gt;0,IPMT('Assumptions (Battery)'!$V$9,Model!X$1,'Assumptions (Battery)'!$V$12,'Assumptions (Battery)'!$V$7*$AY$2480),0)</f>
        <v>-0.01163472834</v>
      </c>
      <c r="BA2635" s="160">
        <f>IF($AY$2478&gt;0,IPMT('Assumptions (Battery)'!$V$9,Model!Y$1,'Assumptions (Battery)'!$V$12,'Assumptions (Battery)'!$V$7*$AY$2480),0)</f>
        <v>-0.01070302267</v>
      </c>
      <c r="BB2635" s="160">
        <f>IF($AY$2478&gt;0,IPMT('Assumptions (Battery)'!$V$9,Model!Z$1,'Assumptions (Battery)'!$V$12,'Assumptions (Battery)'!$V$7*$AY$2480),0)</f>
        <v>-0.00969678056</v>
      </c>
      <c r="BC2635" s="160">
        <f>IF($AY$2478&gt;0,IPMT('Assumptions (Battery)'!$V$9,Model!AA$1,'Assumptions (Battery)'!$V$12,'Assumptions (Battery)'!$V$7*$AY$2480),0)</f>
        <v>-0.008610039076</v>
      </c>
      <c r="BD2635" s="160">
        <f>IF($AY$2478&gt;0,IPMT('Assumptions (Battery)'!$V$9,Model!AB$1,'Assumptions (Battery)'!$V$12,'Assumptions (Battery)'!$V$7*$AY$2480),0)</f>
        <v>-0.007436358274</v>
      </c>
      <c r="BE2635" s="160">
        <f>IF($AY$2478&gt;0,IPMT('Assumptions (Battery)'!$V$9,Model!AC$1,'Assumptions (Battery)'!$V$12,'Assumptions (Battery)'!$V$7*$AY$2480),0)</f>
        <v>-0.006168783008</v>
      </c>
      <c r="BF2635" s="160">
        <f>IF($AY$2478&gt;0,IPMT('Assumptions (Battery)'!$V$9,Model!AD$1,'Assumptions (Battery)'!$V$12,'Assumptions (Battery)'!$V$7*$AY$2480),0)</f>
        <v>-0.00479980172</v>
      </c>
      <c r="BG2635" s="160">
        <f>IF($AY$2478&gt;0,IPMT('Assumptions (Battery)'!$V$9,Model!AE$1,'Assumptions (Battery)'!$V$12,'Assumptions (Battery)'!$V$7*$AY$2480),0)</f>
        <v>-0.00332130193</v>
      </c>
      <c r="BH2635" s="160">
        <f>IF($AY$2478&gt;0,IPMT('Assumptions (Battery)'!$V$9,Model!AF$1,'Assumptions (Battery)'!$V$12,'Assumptions (Battery)'!$V$7*$AY$2480),0)</f>
        <v>-0.001724522156</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-0.0125445336</v>
      </c>
      <c r="BA2636" s="160">
        <f>IF($AZ$2478&gt;0,IPMT('Assumptions (Battery)'!$V$9,Model!X$1,'Assumptions (Battery)'!$V$12,'Assumptions (Battery)'!$V$7*$AZ$2480),0)</f>
        <v>-0.01167859086</v>
      </c>
      <c r="BB2636" s="160">
        <f>IF($AZ$2478&gt;0,IPMT('Assumptions (Battery)'!$V$9,Model!Y$1,'Assumptions (Battery)'!$V$12,'Assumptions (Battery)'!$V$7*$AZ$2480),0)</f>
        <v>-0.0107433727</v>
      </c>
      <c r="BC2636" s="160">
        <f>IF($AZ$2478&gt;0,IPMT('Assumptions (Battery)'!$V$9,Model!Z$1,'Assumptions (Battery)'!$V$12,'Assumptions (Battery)'!$V$7*$AZ$2480),0)</f>
        <v>-0.009733337088</v>
      </c>
      <c r="BD2636" s="160">
        <f>IF($AZ$2478&gt;0,IPMT('Assumptions (Battery)'!$V$9,Model!AA$1,'Assumptions (Battery)'!$V$12,'Assumptions (Battery)'!$V$7*$AZ$2480),0)</f>
        <v>-0.008642498627</v>
      </c>
      <c r="BE2636" s="160">
        <f>IF($AZ$2478&gt;0,IPMT('Assumptions (Battery)'!$V$9,Model!AB$1,'Assumptions (Battery)'!$V$12,'Assumptions (Battery)'!$V$7*$AZ$2480),0)</f>
        <v>-0.007464393088</v>
      </c>
      <c r="BF2636" s="160">
        <f>IF($AZ$2478&gt;0,IPMT('Assumptions (Battery)'!$V$9,Model!AC$1,'Assumptions (Battery)'!$V$12,'Assumptions (Battery)'!$V$7*$AZ$2480),0)</f>
        <v>-0.006192039107</v>
      </c>
      <c r="BG2636" s="160">
        <f>IF($AZ$2478&gt;0,IPMT('Assumptions (Battery)'!$V$9,Model!AD$1,'Assumptions (Battery)'!$V$12,'Assumptions (Battery)'!$V$7*$AZ$2480),0)</f>
        <v>-0.004817896807</v>
      </c>
      <c r="BH2636" s="160">
        <f>IF($AZ$2478&gt;0,IPMT('Assumptions (Battery)'!$V$9,Model!AE$1,'Assumptions (Battery)'!$V$12,'Assumptions (Battery)'!$V$7*$AZ$2480),0)</f>
        <v>-0.003333823123</v>
      </c>
      <c r="BI2636" s="160">
        <f>IF($AZ$2478&gt;0,IPMT('Assumptions (Battery)'!$V$9,Model!AF$1,'Assumptions (Battery)'!$V$12,'Assumptions (Battery)'!$V$7*$AZ$2480),0)</f>
        <v>-0.001731023545</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0.0006015865492</v>
      </c>
      <c r="O2638" s="177">
        <f t="shared" si="94"/>
        <v>0.001030990524</v>
      </c>
      <c r="P2638" s="177">
        <f t="shared" si="94"/>
        <v>0.0007363015217</v>
      </c>
      <c r="Q2638" s="177">
        <f t="shared" si="94"/>
        <v>0.0005258093771</v>
      </c>
      <c r="R2638" s="177">
        <f t="shared" si="94"/>
        <v>0.0003759389702</v>
      </c>
      <c r="S2638" s="177">
        <f t="shared" si="94"/>
        <v>0.0003755179859</v>
      </c>
      <c r="T2638" s="177">
        <f t="shared" si="94"/>
        <v>0.003567627351</v>
      </c>
      <c r="U2638" s="177">
        <f t="shared" si="94"/>
        <v>0.005657629422</v>
      </c>
      <c r="V2638" s="177">
        <f t="shared" si="94"/>
        <v>0.00390641216</v>
      </c>
      <c r="W2638" s="177">
        <f t="shared" si="94"/>
        <v>0.002789656254</v>
      </c>
      <c r="X2638" s="160">
        <f t="shared" si="94"/>
        <v>0.07334289718</v>
      </c>
      <c r="Y2638" s="160">
        <f t="shared" si="94"/>
        <v>0.192330105</v>
      </c>
      <c r="Z2638" s="160">
        <f t="shared" si="94"/>
        <v>0.2703252635</v>
      </c>
      <c r="AA2638" s="160">
        <f t="shared" si="94"/>
        <v>0.3177168203</v>
      </c>
      <c r="AB2638" s="160">
        <f t="shared" si="94"/>
        <v>0.34367542</v>
      </c>
      <c r="AC2638" s="160">
        <f t="shared" si="94"/>
        <v>0.3704391193</v>
      </c>
      <c r="AD2638" s="160">
        <f t="shared" si="94"/>
        <v>0.3997113283</v>
      </c>
      <c r="AE2638" s="160">
        <f t="shared" si="94"/>
        <v>0.4076498389</v>
      </c>
      <c r="AF2638" s="160">
        <f t="shared" si="94"/>
        <v>0.3939294205</v>
      </c>
      <c r="AG2638" s="160">
        <f t="shared" si="94"/>
        <v>0.3814991188</v>
      </c>
      <c r="AH2638" s="160">
        <f t="shared" si="94"/>
        <v>0.3722630803</v>
      </c>
      <c r="AI2638" s="160">
        <f t="shared" si="94"/>
        <v>0.3673918102</v>
      </c>
      <c r="AJ2638" s="160">
        <f t="shared" si="94"/>
        <v>0.3655485978</v>
      </c>
      <c r="AK2638" s="160">
        <f t="shared" si="94"/>
        <v>0.3648985874</v>
      </c>
      <c r="AL2638" s="160">
        <f t="shared" si="94"/>
        <v>0.3645163929</v>
      </c>
      <c r="AM2638" s="160">
        <f t="shared" si="94"/>
        <v>0.3649061231</v>
      </c>
      <c r="AN2638" s="160">
        <f t="shared" si="94"/>
        <v>0.4195536172</v>
      </c>
      <c r="AO2638" s="160">
        <f t="shared" si="94"/>
        <v>0.5130226182</v>
      </c>
      <c r="AP2638" s="160">
        <f t="shared" si="94"/>
        <v>0.5810861126</v>
      </c>
      <c r="AQ2638" s="160">
        <f t="shared" si="94"/>
        <v>0.630835363</v>
      </c>
      <c r="AR2638" s="160">
        <f t="shared" si="94"/>
        <v>0.6675321039</v>
      </c>
      <c r="AS2638" s="160">
        <f t="shared" si="94"/>
        <v>0.704464325</v>
      </c>
      <c r="AT2638" s="160">
        <f t="shared" si="94"/>
        <v>0.7416396639</v>
      </c>
      <c r="AU2638" s="160">
        <f t="shared" si="94"/>
        <v>0.7615611879</v>
      </c>
      <c r="AV2638" s="160">
        <f t="shared" si="94"/>
        <v>0.7643772024</v>
      </c>
      <c r="AW2638" s="160">
        <f t="shared" si="94"/>
        <v>0.7673574369</v>
      </c>
      <c r="AX2638" s="160">
        <f t="shared" si="94"/>
        <v>0.770379484</v>
      </c>
      <c r="AY2638" s="160">
        <f t="shared" si="94"/>
        <v>0.773439334</v>
      </c>
      <c r="AZ2638" s="160">
        <f t="shared" si="94"/>
        <v>0.7763469389</v>
      </c>
      <c r="BA2638" s="160">
        <f t="shared" si="94"/>
        <v>0.6666625636</v>
      </c>
      <c r="BB2638" s="177">
        <f t="shared" si="94"/>
        <v>0.476407755</v>
      </c>
      <c r="BC2638" s="177">
        <f t="shared" si="94"/>
        <v>0.3406645003</v>
      </c>
      <c r="BD2638" s="177">
        <f t="shared" si="94"/>
        <v>0.2437108743</v>
      </c>
      <c r="BE2638" s="177">
        <f t="shared" si="94"/>
        <v>0.1743844374</v>
      </c>
      <c r="BF2638" s="177">
        <f t="shared" si="94"/>
        <v>0.104850733</v>
      </c>
      <c r="BG2638" s="177">
        <f t="shared" si="94"/>
        <v>0.03496788741</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0.0006015865492</v>
      </c>
      <c r="O2650" s="160">
        <f>IF($N$2478&gt;0,'Assumptions (Battery)'!W$13*$N$2480,0)</f>
        <v>0.001030990524</v>
      </c>
      <c r="P2650" s="160">
        <f>IF($N$2478&gt;0,'Assumptions (Battery)'!X$13*$N$2480,0)</f>
        <v>0.0007363015217</v>
      </c>
      <c r="Q2650" s="160">
        <f>IF($N$2478&gt;0,'Assumptions (Battery)'!Y$13*$N$2480,0)</f>
        <v>0.0005258093771</v>
      </c>
      <c r="R2650" s="160">
        <f>IF($N$2478&gt;0,'Assumptions (Battery)'!Z$13*$N$2480,0)</f>
        <v>0.0003759389702</v>
      </c>
      <c r="S2650" s="160">
        <f>IF($N$2478&gt;0,'Assumptions (Battery)'!AA$13*$N$2480,0)</f>
        <v>0.0003755179859</v>
      </c>
      <c r="T2650" s="280">
        <f>IF($N$2478&gt;0,'Assumptions (Battery)'!AB$13*$N$2480,0)</f>
        <v>0.0003759389702</v>
      </c>
      <c r="U2650" s="160">
        <f>IF($N$2478&gt;0,'Assumptions (Battery)'!AC$13*$N$2480,0)</f>
        <v>0.000187758993</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0.00319168838</v>
      </c>
      <c r="U2656" s="160">
        <f>IF($T$2478&gt;0,'Assumptions (Battery)'!W$13*$T$2480,0)</f>
        <v>0.005469870429</v>
      </c>
      <c r="V2656" s="160">
        <f>IF($T$2478&gt;0,'Assumptions (Battery)'!X$13*$T$2480,0)</f>
        <v>0.00390641216</v>
      </c>
      <c r="W2656" s="160">
        <f>IF($T$2478&gt;0,'Assumptions (Battery)'!Y$13*$T$2480,0)</f>
        <v>0.002789656254</v>
      </c>
      <c r="X2656" s="160">
        <f>IF($T$2478&gt;0,'Assumptions (Battery)'!Z$13*$T$2480,0)</f>
        <v>0.001994526049</v>
      </c>
      <c r="Y2656" s="160">
        <f>IF($T$2478&gt;0,'Assumptions (Battery)'!AA$13*$T$2480,0)</f>
        <v>0.001992292537</v>
      </c>
      <c r="Z2656" s="160">
        <f>IF($T$2478&gt;0,'Assumptions (Battery)'!AB$13*$T$2480,0)</f>
        <v>0.001994526049</v>
      </c>
      <c r="AA2656" s="160">
        <f>IF($T$2478&gt;0,'Assumptions (Battery)'!AC$13*$T$2480,0)</f>
        <v>0.0009961462685</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0.07134837113</v>
      </c>
      <c r="Y2660" s="160">
        <f>IF($X$2478&gt;0,'Assumptions (Battery)'!W13*$X$2480,0)</f>
        <v>0.1222758299</v>
      </c>
      <c r="Z2660" s="160">
        <f>IF($X$2478&gt;0,'Assumptions (Battery)'!X13*$X$2480,0)</f>
        <v>0.08732561309</v>
      </c>
      <c r="AA2660" s="160">
        <f>IF($X$2478&gt;0,'Assumptions (Battery)'!Y13*$X$2480,0)</f>
        <v>0.06236117253</v>
      </c>
      <c r="AB2660" s="160">
        <f>IF($X$2478&gt;0,'Assumptions (Battery)'!Z13*$X$2480,0)</f>
        <v>0.04458649084</v>
      </c>
      <c r="AC2660" s="160">
        <f>IF($X$2478&gt;0,'Assumptions (Battery)'!AA13*$X$2480,0)</f>
        <v>0.04453656196</v>
      </c>
      <c r="AD2660" s="160">
        <f>IF($X$2478&gt;0,'Assumptions (Battery)'!AB13*$X$2480,0)</f>
        <v>0.04458649084</v>
      </c>
      <c r="AE2660" s="160">
        <f>IF($X$2478&gt;0,'Assumptions (Battery)'!AC13*$X$2480,0)</f>
        <v>0.02226828098</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0.06806198262</v>
      </c>
      <c r="Z2661" s="160">
        <f>IF($Y$2478&gt;0,'Assumptions (Battery)'!W13*$Y$2480,0)</f>
        <v>0.1166436637</v>
      </c>
      <c r="AA2661" s="160">
        <f>IF($Y$2478&gt;0,'Assumptions (Battery)'!X13*$Y$2480,0)</f>
        <v>0.08330329434</v>
      </c>
      <c r="AB2661" s="160">
        <f>IF($Y$2478&gt;0,'Assumptions (Battery)'!Y13*$Y$2480,0)</f>
        <v>0.05948874478</v>
      </c>
      <c r="AC2661" s="160">
        <f>IF($Y$2478&gt;0,'Assumptions (Battery)'!Z13*$Y$2480,0)</f>
        <v>0.0425327855</v>
      </c>
      <c r="AD2661" s="160">
        <f>IF($Y$2478&gt;0,'Assumptions (Battery)'!AA13*$Y$2480,0)</f>
        <v>0.0424851564</v>
      </c>
      <c r="AE2661" s="160">
        <f>IF($Y$2478&gt;0,'Assumptions (Battery)'!AB13*$Y$2480,0)</f>
        <v>0.0425327855</v>
      </c>
      <c r="AF2661" s="160">
        <f>IF($Y$2478&gt;0,'Assumptions (Battery)'!AC13*$Y$2480,0)</f>
        <v>0.0212425782</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0.06436146069</v>
      </c>
      <c r="AA2662" s="160">
        <f>IF($Z$2478&gt;0,'Assumptions (Battery)'!W13*$Z$2480,0)</f>
        <v>0.1103017615</v>
      </c>
      <c r="AB2662" s="160">
        <f>IF($Z$2478&gt;0,'Assumptions (Battery)'!X13*$Z$2480,0)</f>
        <v>0.07877410409</v>
      </c>
      <c r="AC2662" s="160">
        <f>IF($Z$2478&gt;0,'Assumptions (Battery)'!Y13*$Z$2480,0)</f>
        <v>0.05625434877</v>
      </c>
      <c r="AD2662" s="160">
        <f>IF($Z$2478&gt;0,'Assumptions (Battery)'!Z13*$Z$2480,0)</f>
        <v>0.04022028299</v>
      </c>
      <c r="AE2662" s="160">
        <f>IF($Z$2478&gt;0,'Assumptions (Battery)'!AA13*$Z$2480,0)</f>
        <v>0.04017524348</v>
      </c>
      <c r="AF2662" s="160">
        <f>IF($Z$2478&gt;0,'Assumptions (Battery)'!AB13*$Z$2480,0)</f>
        <v>0.04022028299</v>
      </c>
      <c r="AG2662" s="160">
        <f>IF($Z$2478&gt;0,'Assumptions (Battery)'!AC13*$Z$2480,0)</f>
        <v>0.02008762174</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0.06075444562</v>
      </c>
      <c r="AB2663" s="160">
        <f>IF($AA$2478&gt;0,'Assumptions (Battery)'!W13*$AA$2480,0)</f>
        <v>0.1041201101</v>
      </c>
      <c r="AC2663" s="160">
        <f>IF($AA$2478&gt;0,'Assumptions (Battery)'!X13*$AA$2480,0)</f>
        <v>0.07435935996</v>
      </c>
      <c r="AD2663" s="160">
        <f>IF($AA$2478&gt;0,'Assumptions (Battery)'!Y13*$AA$2480,0)</f>
        <v>0.0531016813</v>
      </c>
      <c r="AE2663" s="160">
        <f>IF($AA$2478&gt;0,'Assumptions (Battery)'!Z13*$AA$2480,0)</f>
        <v>0.03796621409</v>
      </c>
      <c r="AF2663" s="160">
        <f>IF($AA$2478&gt;0,'Assumptions (Battery)'!AA13*$AA$2480,0)</f>
        <v>0.03792369874</v>
      </c>
      <c r="AG2663" s="160">
        <f>IF($AA$2478&gt;0,'Assumptions (Battery)'!AB13*$AA$2480,0)</f>
        <v>0.03796621409</v>
      </c>
      <c r="AH2663" s="160">
        <f>IF($AA$2478&gt;0,'Assumptions (Battery)'!AC13*$AA$2480,0)</f>
        <v>0.01896184937</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0.05670597016</v>
      </c>
      <c r="AC2664" s="160">
        <f>IF($AB$2478&gt;0,'Assumptions (Battery)'!W13*$AB$2480,0)</f>
        <v>0.09718189007</v>
      </c>
      <c r="AD2664" s="160">
        <f>IF($AB$2478&gt;0,'Assumptions (Battery)'!X13*$AB$2480,0)</f>
        <v>0.06940429797</v>
      </c>
      <c r="AE2664" s="160">
        <f>IF($AB$2478&gt;0,'Assumptions (Battery)'!Y13*$AB$2480,0)</f>
        <v>0.04956316076</v>
      </c>
      <c r="AF2664" s="160">
        <f>IF($AB$2478&gt;0,'Assumptions (Battery)'!Z13*$AB$2480,0)</f>
        <v>0.03543627106</v>
      </c>
      <c r="AG2664" s="160">
        <f>IF($AB$2478&gt;0,'Assumptions (Battery)'!AA13*$AB$2480,0)</f>
        <v>0.03539658879</v>
      </c>
      <c r="AH2664" s="160">
        <f>IF($AB$2478&gt;0,'Assumptions (Battery)'!AB13*$AB$2480,0)</f>
        <v>0.03543627106</v>
      </c>
      <c r="AI2664" s="160">
        <f>IF($AB$2478&gt;0,'Assumptions (Battery)'!AC13*$AB$2480,0)</f>
        <v>0.01769829439</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0.05557417305</v>
      </c>
      <c r="AD2665" s="160">
        <f>IF($AC$2478&gt;0,'Assumptions (Battery)'!W13*$AC$2480,0)</f>
        <v>0.09524223218</v>
      </c>
      <c r="AE2665" s="160">
        <f>IF($AC$2478&gt;0,'Assumptions (Battery)'!X13*$AC$2480,0)</f>
        <v>0.06801905434</v>
      </c>
      <c r="AF2665" s="160">
        <f>IF($AC$2478&gt;0,'Assumptions (Battery)'!Y13*$AC$2480,0)</f>
        <v>0.04857392732</v>
      </c>
      <c r="AG2665" s="160">
        <f>IF($AC$2478&gt;0,'Assumptions (Battery)'!Z13*$AC$2480,0)</f>
        <v>0.03472899687</v>
      </c>
      <c r="AH2665" s="160">
        <f>IF($AC$2478&gt;0,'Assumptions (Battery)'!AA13*$AC$2480,0)</f>
        <v>0.03469010662</v>
      </c>
      <c r="AI2665" s="160">
        <f>IF($AC$2478&gt;0,'Assumptions (Battery)'!AB13*$AC$2480,0)</f>
        <v>0.03472899687</v>
      </c>
      <c r="AJ2665" s="160">
        <f>IF($AC$2478&gt;0,'Assumptions (Battery)'!AC13*$AC$2480,0)</f>
        <v>0.01734505331</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0.05467118657</v>
      </c>
      <c r="AE2666" s="160">
        <f>IF($AD$2478&gt;0,'Assumptions (Battery)'!W13*$AD$2480,0)</f>
        <v>0.09369470673</v>
      </c>
      <c r="AF2666" s="160">
        <f>IF($AD$2478&gt;0,'Assumptions (Battery)'!X13*$AD$2480,0)</f>
        <v>0.06691385957</v>
      </c>
      <c r="AG2666" s="160">
        <f>IF($AD$2478&gt;0,'Assumptions (Battery)'!Y13*$AD$2480,0)</f>
        <v>0.04778468302</v>
      </c>
      <c r="AH2666" s="160">
        <f>IF($AD$2478&gt;0,'Assumptions (Battery)'!Z13*$AD$2480,0)</f>
        <v>0.03416470932</v>
      </c>
      <c r="AI2666" s="160">
        <f>IF($AD$2478&gt;0,'Assumptions (Battery)'!AA13*$AD$2480,0)</f>
        <v>0.03412645096</v>
      </c>
      <c r="AJ2666" s="160">
        <f>IF($AD$2478&gt;0,'Assumptions (Battery)'!AB13*$AD$2480,0)</f>
        <v>0.03416470932</v>
      </c>
      <c r="AK2666" s="160">
        <f>IF($AD$2478&gt;0,'Assumptions (Battery)'!AC13*$AD$2480,0)</f>
        <v>0.01706322548</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0.05343039301</v>
      </c>
      <c r="AF2667" s="160">
        <f>IF($AE$2478&gt;0,'Assumptions (Battery)'!W13*$AE$2480,0)</f>
        <v>0.09156825226</v>
      </c>
      <c r="AG2667" s="160">
        <f>IF($AE$2478&gt;0,'Assumptions (Battery)'!X13*$AE$2480,0)</f>
        <v>0.0653952116</v>
      </c>
      <c r="AH2667" s="160">
        <f>IF($AE$2478&gt;0,'Assumptions (Battery)'!Y13*$AE$2480,0)</f>
        <v>0.04670018255</v>
      </c>
      <c r="AI2667" s="160">
        <f>IF($AE$2478&gt;0,'Assumptions (Battery)'!Z13*$AE$2480,0)</f>
        <v>0.03338932187</v>
      </c>
      <c r="AJ2667" s="160">
        <f>IF($AE$2478&gt;0,'Assumptions (Battery)'!AA13*$AE$2480,0)</f>
        <v>0.03335193182</v>
      </c>
      <c r="AK2667" s="160">
        <f>IF($AE$2478&gt;0,'Assumptions (Battery)'!AB13*$AE$2480,0)</f>
        <v>0.03338932187</v>
      </c>
      <c r="AL2667" s="160">
        <f>IF($AE$2478&gt;0,'Assumptions (Battery)'!AC13*$AE$2480,0)</f>
        <v>0.01667596591</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0.05205055033</v>
      </c>
      <c r="AG2668" s="160">
        <f>IF($AF$2478&gt;0,'Assumptions (Battery)'!W13*$AF$2480,0)</f>
        <v>0.08920349739</v>
      </c>
      <c r="AH2668" s="160">
        <f>IF($AF$2478&gt;0,'Assumptions (Battery)'!X13*$AF$2480,0)</f>
        <v>0.06370637686</v>
      </c>
      <c r="AI2668" s="160">
        <f>IF($AF$2478&gt;0,'Assumptions (Battery)'!Y13*$AF$2480,0)</f>
        <v>0.04549414791</v>
      </c>
      <c r="AJ2668" s="160">
        <f>IF($AF$2478&gt;0,'Assumptions (Battery)'!Z13*$AF$2480,0)</f>
        <v>0.0325270409</v>
      </c>
      <c r="AK2668" s="160">
        <f>IF($AF$2478&gt;0,'Assumptions (Battery)'!AA13*$AF$2480,0)</f>
        <v>0.03249061644</v>
      </c>
      <c r="AL2668" s="160">
        <f>IF($AF$2478&gt;0,'Assumptions (Battery)'!AB13*$AF$2480,0)</f>
        <v>0.0325270409</v>
      </c>
      <c r="AM2668" s="160">
        <f>IF($AF$2478&gt;0,'Assumptions (Battery)'!AC13*$AF$2480,0)</f>
        <v>0.01624530822</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0.05093630534</v>
      </c>
      <c r="AH2669" s="160">
        <f>IF($AG$2478&gt;0,'Assumptions (Battery)'!W13*$AG$2480,0)</f>
        <v>0.08729392007</v>
      </c>
      <c r="AI2669" s="160">
        <f>IF($AG$2478&gt;0,'Assumptions (Battery)'!X13*$AG$2480,0)</f>
        <v>0.06234261584</v>
      </c>
      <c r="AJ2669" s="160">
        <f>IF($AG$2478&gt;0,'Assumptions (Battery)'!Y13*$AG$2480,0)</f>
        <v>0.04452025568</v>
      </c>
      <c r="AK2669" s="160">
        <f>IF($AG$2478&gt;0,'Assumptions (Battery)'!Z13*$AG$2480,0)</f>
        <v>0.03183073525</v>
      </c>
      <c r="AL2669" s="160">
        <f>IF($AG$2478&gt;0,'Assumptions (Battery)'!AA13*$AG$2480,0)</f>
        <v>0.03179509053</v>
      </c>
      <c r="AM2669" s="160">
        <f>IF($AG$2478&gt;0,'Assumptions (Battery)'!AB13*$AG$2480,0)</f>
        <v>0.03183073525</v>
      </c>
      <c r="AN2669" s="160">
        <f>IF($AG$2478&gt;0,'Assumptions (Battery)'!AC13*$AG$2480,0)</f>
        <v>0.01589754526</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0.05130966441</v>
      </c>
      <c r="AI2670" s="160">
        <f>IF($AH$2478&gt;0,'Assumptions (Battery)'!W13*$AH$2480,0)</f>
        <v>0.08793377756</v>
      </c>
      <c r="AJ2670" s="160">
        <f>IF($AH$2478&gt;0,'Assumptions (Battery)'!X13*$AH$2480,0)</f>
        <v>0.06279958226</v>
      </c>
      <c r="AK2670" s="160">
        <f>IF($AH$2478&gt;0,'Assumptions (Battery)'!Y13*$AH$2480,0)</f>
        <v>0.04484658561</v>
      </c>
      <c r="AL2670" s="160">
        <f>IF($AH$2478&gt;0,'Assumptions (Battery)'!Z13*$AH$2480,0)</f>
        <v>0.032064052</v>
      </c>
      <c r="AM2670" s="160">
        <f>IF($AH$2478&gt;0,'Assumptions (Battery)'!AA13*$AH$2480,0)</f>
        <v>0.03202814601</v>
      </c>
      <c r="AN2670" s="160">
        <f>IF($AH$2478&gt;0,'Assumptions (Battery)'!AB13*$AH$2480,0)</f>
        <v>0.032064052</v>
      </c>
      <c r="AO2670" s="160">
        <f>IF($AH$2478&gt;0,'Assumptions (Battery)'!AC13*$AH$2480,0)</f>
        <v>0.01601407301</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0.05167820482</v>
      </c>
      <c r="AJ2671" s="160">
        <f>IF($AI$2478&gt;0,'Assumptions (Battery)'!W13*$AI$2480,0)</f>
        <v>0.08856537691</v>
      </c>
      <c r="AK2671" s="160">
        <f>IF($AI$2478&gt;0,'Assumptions (Battery)'!X13*$AI$2480,0)</f>
        <v>0.06325065096</v>
      </c>
      <c r="AL2671" s="160">
        <f>IF($AI$2478&gt;0,'Assumptions (Battery)'!Y13*$AI$2480,0)</f>
        <v>0.04516870386</v>
      </c>
      <c r="AM2671" s="160">
        <f>IF($AI$2478&gt;0,'Assumptions (Battery)'!Z13*$AI$2480,0)</f>
        <v>0.03229435752</v>
      </c>
      <c r="AN2671" s="160">
        <f>IF($AI$2478&gt;0,'Assumptions (Battery)'!AA13*$AI$2480,0)</f>
        <v>0.03225819363</v>
      </c>
      <c r="AO2671" s="160">
        <f>IF($AI$2478&gt;0,'Assumptions (Battery)'!AB13*$AI$2480,0)</f>
        <v>0.03229435752</v>
      </c>
      <c r="AP2671" s="160">
        <f>IF($AI$2478&gt;0,'Assumptions (Battery)'!AC13*$AI$2480,0)</f>
        <v>0.01612909681</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0.05227464759</v>
      </c>
      <c r="AK2672" s="160">
        <f>IF($AJ$2478&gt;0,'Assumptions (Battery)'!W13*$AJ$2480,0)</f>
        <v>0.08958755211</v>
      </c>
      <c r="AL2672" s="160">
        <f>IF($AJ$2478&gt;0,'Assumptions (Battery)'!X13*$AJ$2480,0)</f>
        <v>0.06398065685</v>
      </c>
      <c r="AM2672" s="160">
        <f>IF($AJ$2478&gt;0,'Assumptions (Battery)'!Y13*$AJ$2480,0)</f>
        <v>0.04569001739</v>
      </c>
      <c r="AN2672" s="160">
        <f>IF($AJ$2478&gt;0,'Assumptions (Battery)'!Z13*$AJ$2480,0)</f>
        <v>0.03266708209</v>
      </c>
      <c r="AO2672" s="160">
        <f>IF($AJ$2478&gt;0,'Assumptions (Battery)'!AA13*$AJ$2480,0)</f>
        <v>0.03263050081</v>
      </c>
      <c r="AP2672" s="160">
        <f>IF($AJ$2478&gt;0,'Assumptions (Battery)'!AB13*$AJ$2480,0)</f>
        <v>0.03266708209</v>
      </c>
      <c r="AQ2672" s="160">
        <f>IF($AJ$2478&gt;0,'Assumptions (Battery)'!AC13*$AJ$2480,0)</f>
        <v>0.0163152504</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0.0524398997</v>
      </c>
      <c r="AL2673" s="160">
        <f>IF($AK$2478&gt;0,'Assumptions (Battery)'!W13*$AK$2480,0)</f>
        <v>0.08987075882</v>
      </c>
      <c r="AM2673" s="160">
        <f>IF($AK$2478&gt;0,'Assumptions (Battery)'!X13*$AK$2480,0)</f>
        <v>0.06418291432</v>
      </c>
      <c r="AN2673" s="160">
        <f>IF($AK$2478&gt;0,'Assumptions (Battery)'!Y13*$AK$2480,0)</f>
        <v>0.04583445397</v>
      </c>
      <c r="AO2673" s="160">
        <f>IF($AK$2478&gt;0,'Assumptions (Battery)'!Z13*$AK$2480,0)</f>
        <v>0.03277035019</v>
      </c>
      <c r="AP2673" s="160">
        <f>IF($AK$2478&gt;0,'Assumptions (Battery)'!AA13*$AK$2480,0)</f>
        <v>0.03273365327</v>
      </c>
      <c r="AQ2673" s="160">
        <f>IF($AK$2478&gt;0,'Assumptions (Battery)'!AB13*$AK$2480,0)</f>
        <v>0.03277035019</v>
      </c>
      <c r="AR2673" s="160">
        <f>IF($AK$2478&gt;0,'Assumptions (Battery)'!AC13*$AK$2480,0)</f>
        <v>0.01636682664</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0.05243412403</v>
      </c>
      <c r="AM2674" s="160">
        <f>IF($AL$2478&gt;0,'Assumptions (Battery)'!W13*$AL$2480,0)</f>
        <v>0.08986086056</v>
      </c>
      <c r="AN2674" s="160">
        <f>IF($AL$2478&gt;0,'Assumptions (Battery)'!X13*$AL$2480,0)</f>
        <v>0.06417584529</v>
      </c>
      <c r="AO2674" s="160">
        <f>IF($AL$2478&gt;0,'Assumptions (Battery)'!Y13*$AL$2480,0)</f>
        <v>0.04582940582</v>
      </c>
      <c r="AP2674" s="160">
        <f>IF($AL$2478&gt;0,'Assumptions (Battery)'!Z13*$AL$2480,0)</f>
        <v>0.03276674091</v>
      </c>
      <c r="AQ2674" s="160">
        <f>IF($AL$2478&gt;0,'Assumptions (Battery)'!AA13*$AL$2480,0)</f>
        <v>0.03273004803</v>
      </c>
      <c r="AR2674" s="160">
        <f>IF($AL$2478&gt;0,'Assumptions (Battery)'!AB13*$AL$2480,0)</f>
        <v>0.03276674091</v>
      </c>
      <c r="AS2674" s="160">
        <f>IF($AL$2478&gt;0,'Assumptions (Battery)'!AC13*$AL$2480,0)</f>
        <v>0.01636502401</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0.05277378386</v>
      </c>
      <c r="AN2675" s="160">
        <f>IF($AM$2478&gt;0,'Assumptions (Battery)'!W13*$AM$2480,0)</f>
        <v>0.09044296479</v>
      </c>
      <c r="AO2675" s="160">
        <f>IF($AM$2478&gt;0,'Assumptions (Battery)'!X13*$AM$2480,0)</f>
        <v>0.06459156611</v>
      </c>
      <c r="AP2675" s="160">
        <f>IF($AM$2478&gt;0,'Assumptions (Battery)'!Y13*$AM$2480,0)</f>
        <v>0.04612628135</v>
      </c>
      <c r="AQ2675" s="160">
        <f>IF($AM$2478&gt;0,'Assumptions (Battery)'!Z13*$AM$2480,0)</f>
        <v>0.03297899859</v>
      </c>
      <c r="AR2675" s="160">
        <f>IF($AM$2478&gt;0,'Assumptions (Battery)'!AA13*$AM$2480,0)</f>
        <v>0.03294206802</v>
      </c>
      <c r="AS2675" s="160">
        <f>IF($AM$2478&gt;0,'Assumptions (Battery)'!AB13*$AM$2480,0)</f>
        <v>0.03297899859</v>
      </c>
      <c r="AT2675" s="160">
        <f>IF($AM$2478&gt;0,'Assumptions (Battery)'!AC13*$AM$2480,0)</f>
        <v>0.01647103401</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0.1062134802</v>
      </c>
      <c r="AO2676" s="160">
        <f>IF($AN$2478&gt;0,'Assumptions (Battery)'!W13*$AN$2480,0)</f>
        <v>0.1820271609</v>
      </c>
      <c r="AP2676" s="160">
        <f>IF($AN$2478&gt;0,'Assumptions (Battery)'!X13*$AN$2480,0)</f>
        <v>0.1299981644</v>
      </c>
      <c r="AQ2676" s="160">
        <f>IF($AN$2478&gt;0,'Assumptions (Battery)'!Y13*$AN$2480,0)</f>
        <v>0.09283459535</v>
      </c>
      <c r="AR2676" s="160">
        <f>IF($AN$2478&gt;0,'Assumptions (Battery)'!Z13*$AN$2480,0)</f>
        <v>0.06637413423</v>
      </c>
      <c r="AS2676" s="160">
        <f>IF($AN$2478&gt;0,'Assumptions (Battery)'!AA13*$AN$2480,0)</f>
        <v>0.06629980709</v>
      </c>
      <c r="AT2676" s="160">
        <f>IF($AN$2478&gt;0,'Assumptions (Battery)'!AB13*$AN$2480,0)</f>
        <v>0.06637413423</v>
      </c>
      <c r="AU2676" s="160">
        <f>IF($AN$2478&gt;0,'Assumptions (Battery)'!AC13*$AN$2480,0)</f>
        <v>0.03314990355</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0.1068652038</v>
      </c>
      <c r="AP2677" s="160">
        <f>IF($AO$2478&gt;0,'Assumptions (Battery)'!W13*$AO$2480,0)</f>
        <v>0.1831440756</v>
      </c>
      <c r="AQ2677" s="160">
        <f>IF($AO$2478&gt;0,'Assumptions (Battery)'!X13*$AO$2480,0)</f>
        <v>0.1307958302</v>
      </c>
      <c r="AR2677" s="160">
        <f>IF($AO$2478&gt;0,'Assumptions (Battery)'!Y13*$AO$2480,0)</f>
        <v>0.0934042264</v>
      </c>
      <c r="AS2677" s="160">
        <f>IF($AO$2478&gt;0,'Assumptions (Battery)'!Z13*$AO$2480,0)</f>
        <v>0.06678140447</v>
      </c>
      <c r="AT2677" s="160">
        <f>IF($AO$2478&gt;0,'Assumptions (Battery)'!AA13*$AO$2480,0)</f>
        <v>0.06670662126</v>
      </c>
      <c r="AU2677" s="160">
        <f>IF($AO$2478&gt;0,'Assumptions (Battery)'!AB13*$AO$2480,0)</f>
        <v>0.06678140447</v>
      </c>
      <c r="AV2677" s="160">
        <f>IF($AO$2478&gt;0,'Assumptions (Battery)'!AC13*$AO$2480,0)</f>
        <v>0.03335331063</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0.1075210182</v>
      </c>
      <c r="AQ2678" s="160">
        <f>IF($AP$2478&gt;0,'Assumptions (Battery)'!W13*$AP$2480,0)</f>
        <v>0.1842680011</v>
      </c>
      <c r="AR2678" s="160">
        <f>IF($AP$2478&gt;0,'Assumptions (Battery)'!X13*$AP$2480,0)</f>
        <v>0.131598503</v>
      </c>
      <c r="AS2678" s="160">
        <f>IF($AP$2478&gt;0,'Assumptions (Battery)'!Y13*$AP$2480,0)</f>
        <v>0.09397743299</v>
      </c>
      <c r="AT2678" s="160">
        <f>IF($AP$2478&gt;0,'Assumptions (Battery)'!Z13*$AP$2480,0)</f>
        <v>0.06719123111</v>
      </c>
      <c r="AU2678" s="160">
        <f>IF($AP$2478&gt;0,'Assumptions (Battery)'!AA13*$AP$2480,0)</f>
        <v>0.06711598897</v>
      </c>
      <c r="AV2678" s="160">
        <f>IF($AP$2478&gt;0,'Assumptions (Battery)'!AB13*$AP$2480,0)</f>
        <v>0.06719123111</v>
      </c>
      <c r="AW2678" s="160">
        <f>IF($AP$2478&gt;0,'Assumptions (Battery)'!AC13*$AP$2480,0)</f>
        <v>0.03355799448</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0.1081422891</v>
      </c>
      <c r="AR2679" s="160">
        <f>IF($AQ$2478&gt;0,'Assumptions (Battery)'!W13*$AQ$2480,0)</f>
        <v>0.1853327264</v>
      </c>
      <c r="AS2679" s="160">
        <f>IF($AQ$2478&gt;0,'Assumptions (Battery)'!X13*$AQ$2480,0)</f>
        <v>0.1323588969</v>
      </c>
      <c r="AT2679" s="160">
        <f>IF($AQ$2478&gt;0,'Assumptions (Battery)'!Y13*$AQ$2480,0)</f>
        <v>0.09452044724</v>
      </c>
      <c r="AU2679" s="160">
        <f>IF($AQ$2478&gt;0,'Assumptions (Battery)'!Z13*$AQ$2480,0)</f>
        <v>0.06757947109</v>
      </c>
      <c r="AV2679" s="160">
        <f>IF($AQ$2478&gt;0,'Assumptions (Battery)'!AA13*$AQ$2480,0)</f>
        <v>0.06750379419</v>
      </c>
      <c r="AW2679" s="160">
        <f>IF($AQ$2478&gt;0,'Assumptions (Battery)'!AB13*$AQ$2480,0)</f>
        <v>0.06757947109</v>
      </c>
      <c r="AX2679" s="160">
        <f>IF($AQ$2478&gt;0,'Assumptions (Battery)'!AC13*$AQ$2480,0)</f>
        <v>0.03375189709</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0.1087468782</v>
      </c>
      <c r="AS2680" s="160">
        <f>IF($AR$2478&gt;0,'Assumptions (Battery)'!W13*$AR$2480,0)</f>
        <v>0.1863688627</v>
      </c>
      <c r="AT2680" s="160">
        <f>IF($AR$2478&gt;0,'Assumptions (Battery)'!X13*$AR$2480,0)</f>
        <v>0.1330988734</v>
      </c>
      <c r="AU2680" s="160">
        <f>IF($AR$2478&gt;0,'Assumptions (Battery)'!Y13*$AR$2480,0)</f>
        <v>0.09504888098</v>
      </c>
      <c r="AV2680" s="160">
        <f>IF($AR$2478&gt;0,'Assumptions (Battery)'!Z13*$AR$2480,0)</f>
        <v>0.0679572864</v>
      </c>
      <c r="AW2680" s="160">
        <f>IF($AR$2478&gt;0,'Assumptions (Battery)'!AA13*$AR$2480,0)</f>
        <v>0.06788118642</v>
      </c>
      <c r="AX2680" s="160">
        <f>IF($AR$2478&gt;0,'Assumptions (Battery)'!AB13*$AR$2480,0)</f>
        <v>0.0679572864</v>
      </c>
      <c r="AY2680" s="160">
        <f>IF($AR$2478&gt;0,'Assumptions (Battery)'!AC13*$AR$2480,0)</f>
        <v>0.03394059321</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0.1093338982</v>
      </c>
      <c r="AT2681" s="160">
        <f>IF($AS$2478&gt;0,'Assumptions (Battery)'!W13*$AS$2480,0)</f>
        <v>0.1873748893</v>
      </c>
      <c r="AU2681" s="160">
        <f>IF($AS$2478&gt;0,'Assumptions (Battery)'!X13*$AS$2480,0)</f>
        <v>0.1338173464</v>
      </c>
      <c r="AV2681" s="160">
        <f>IF($AS$2478&gt;0,'Assumptions (Battery)'!Y13*$AS$2480,0)</f>
        <v>0.09556195863</v>
      </c>
      <c r="AW2681" s="160">
        <f>IF($AS$2478&gt;0,'Assumptions (Battery)'!Z13*$AS$2480,0)</f>
        <v>0.06832412254</v>
      </c>
      <c r="AX2681" s="160">
        <f>IF($AS$2478&gt;0,'Assumptions (Battery)'!AA13*$AS$2480,0)</f>
        <v>0.06824761177</v>
      </c>
      <c r="AY2681" s="160">
        <f>IF($AS$2478&gt;0,'Assumptions (Battery)'!AB13*$AS$2480,0)</f>
        <v>0.06832412254</v>
      </c>
      <c r="AZ2681" s="160">
        <f>IF($AS$2478&gt;0,'Assumptions (Battery)'!AC13*$AS$2480,0)</f>
        <v>0.03412380588</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0.1099024334</v>
      </c>
      <c r="AU2682" s="160">
        <f>IF($AT$2478&gt;0,'Assumptions (Battery)'!W13*$AT$2480,0)</f>
        <v>0.1883492369</v>
      </c>
      <c r="AV2682" s="160">
        <f>IF($AT$2478&gt;0,'Assumptions (Battery)'!X13*$AT$2480,0)</f>
        <v>0.1345131953</v>
      </c>
      <c r="AW2682" s="160">
        <f>IF($AT$2478&gt;0,'Assumptions (Battery)'!Y13*$AT$2480,0)</f>
        <v>0.0960588799</v>
      </c>
      <c r="AX2682" s="160">
        <f>IF($AT$2478&gt;0,'Assumptions (Battery)'!Z13*$AT$2480,0)</f>
        <v>0.06867940733</v>
      </c>
      <c r="AY2682" s="160">
        <f>IF($AT$2478&gt;0,'Assumptions (Battery)'!AA13*$AT$2480,0)</f>
        <v>0.0686024987</v>
      </c>
      <c r="AZ2682" s="160">
        <f>IF($AT$2478&gt;0,'Assumptions (Battery)'!AB13*$AT$2480,0)</f>
        <v>0.06867940733</v>
      </c>
      <c r="BA2682" s="160">
        <f>IF($AT$2478&gt;0,'Assumptions (Battery)'!AC13*$AT$2480,0)</f>
        <v>0.03430124935</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0.1097189555</v>
      </c>
      <c r="AV2683" s="160">
        <f>IF($AU$2478&gt;0,'Assumptions (Battery)'!W13*$AU$2480,0)</f>
        <v>0.188034795</v>
      </c>
      <c r="AW2683" s="160">
        <f>IF($AU$2478&gt;0,'Assumptions (Battery)'!X13*$AU$2480,0)</f>
        <v>0.1342886307</v>
      </c>
      <c r="AX2683" s="160">
        <f>IF($AU$2478&gt;0,'Assumptions (Battery)'!Y13*$AU$2480,0)</f>
        <v>0.09589851326</v>
      </c>
      <c r="AY2683" s="160">
        <f>IF($AU$2478&gt;0,'Assumptions (Battery)'!Z13*$AU$2480,0)</f>
        <v>0.06856474967</v>
      </c>
      <c r="AZ2683" s="160">
        <f>IF($AU$2478&gt;0,'Assumptions (Battery)'!AA13*$AU$2480,0)</f>
        <v>0.06848796944</v>
      </c>
      <c r="BA2683" s="160">
        <f>IF($AU$2478&gt;0,'Assumptions (Battery)'!AB13*$AU$2480,0)</f>
        <v>0.06856474967</v>
      </c>
      <c r="BB2683" s="160">
        <f>IF($AU$2478&gt;0,'Assumptions (Battery)'!AC13*$AU$2480,0)</f>
        <v>0.03424398472</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0.1102616311</v>
      </c>
      <c r="AW2684" s="160">
        <f>IF($AV$2478&gt;0,'Assumptions (Battery)'!W13*$AV$2480,0)</f>
        <v>0.1889648248</v>
      </c>
      <c r="AX2684" s="160">
        <f>IF($AV$2478&gt;0,'Assumptions (Battery)'!X13*$AV$2480,0)</f>
        <v>0.1349528291</v>
      </c>
      <c r="AY2684" s="160">
        <f>IF($AV$2478&gt;0,'Assumptions (Battery)'!Y13*$AV$2480,0)</f>
        <v>0.09637283224</v>
      </c>
      <c r="AZ2684" s="160">
        <f>IF($AV$2478&gt;0,'Assumptions (Battery)'!Z13*$AV$2480,0)</f>
        <v>0.06890387445</v>
      </c>
      <c r="BA2684" s="160">
        <f>IF($AV$2478&gt;0,'Assumptions (Battery)'!AA13*$AV$2480,0)</f>
        <v>0.06882671446</v>
      </c>
      <c r="BB2684" s="160">
        <f>IF($AV$2478&gt;0,'Assumptions (Battery)'!AB13*$AV$2480,0)</f>
        <v>0.06890387445</v>
      </c>
      <c r="BC2684" s="160">
        <f>IF($AV$2478&gt;0,'Assumptions (Battery)'!AC13*$AV$2480,0)</f>
        <v>0.03441335723</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0.110702327</v>
      </c>
      <c r="AX2685" s="160">
        <f>IF($AW$2478&gt;0,'Assumptions (Battery)'!W13*$AW$2480,0)</f>
        <v>0.1897200832</v>
      </c>
      <c r="AY2685" s="160">
        <f>IF($AW$2478&gt;0,'Assumptions (Battery)'!X13*$AW$2480,0)</f>
        <v>0.1354922113</v>
      </c>
      <c r="AZ2685" s="160">
        <f>IF($AW$2478&gt;0,'Assumptions (Battery)'!Y13*$AW$2480,0)</f>
        <v>0.09675801713</v>
      </c>
      <c r="BA2685" s="160">
        <f>IF($AW$2478&gt;0,'Assumptions (Battery)'!Z13*$AW$2480,0)</f>
        <v>0.06917927085</v>
      </c>
      <c r="BB2685" s="160">
        <f>IF($AW$2478&gt;0,'Assumptions (Battery)'!AA13*$AW$2480,0)</f>
        <v>0.06910180247</v>
      </c>
      <c r="BC2685" s="160">
        <f>IF($AW$2478&gt;0,'Assumptions (Battery)'!AB13*$AW$2480,0)</f>
        <v>0.06917927085</v>
      </c>
      <c r="BD2685" s="160">
        <f>IF($AW$2478&gt;0,'Assumptions (Battery)'!AC13*$AW$2480,0)</f>
        <v>0.03455090123</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0.1111718558</v>
      </c>
      <c r="AY2686" s="160">
        <f>IF($AX$2478&gt;0,'Assumptions (Battery)'!W13*$AX$2480,0)</f>
        <v>0.190524755</v>
      </c>
      <c r="AZ2686" s="160">
        <f>IF($AX$2478&gt;0,'Assumptions (Battery)'!X13*$AX$2480,0)</f>
        <v>0.136066883</v>
      </c>
      <c r="BA2686" s="160">
        <f>IF($AX$2478&gt;0,'Assumptions (Battery)'!Y13*$AX$2480,0)</f>
        <v>0.09716840302</v>
      </c>
      <c r="BB2686" s="160">
        <f>IF($AX$2478&gt;0,'Assumptions (Battery)'!Z13*$AX$2480,0)</f>
        <v>0.06947268527</v>
      </c>
      <c r="BC2686" s="160">
        <f>IF($AX$2478&gt;0,'Assumptions (Battery)'!AA13*$AX$2480,0)</f>
        <v>0.06939488831</v>
      </c>
      <c r="BD2686" s="160">
        <f>IF($AX$2478&gt;0,'Assumptions (Battery)'!AB13*$AX$2480,0)</f>
        <v>0.06947268527</v>
      </c>
      <c r="BE2686" s="160">
        <f>IF($AX$2478&gt;0,'Assumptions (Battery)'!AC13*$AX$2480,0)</f>
        <v>0.03469744415</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0.1116175713</v>
      </c>
      <c r="AZ2687" s="160">
        <f>IF($AY$2478&gt;0,'Assumptions (Battery)'!W13*$AY$2480,0)</f>
        <v>0.1912886159</v>
      </c>
      <c r="BA2687" s="160">
        <f>IF($AY$2478&gt;0,'Assumptions (Battery)'!X13*$AY$2480,0)</f>
        <v>0.1366124089</v>
      </c>
      <c r="BB2687" s="160">
        <f>IF($AY$2478&gt;0,'Assumptions (Battery)'!Y13*$AY$2480,0)</f>
        <v>0.09755797522</v>
      </c>
      <c r="BC2687" s="160">
        <f>IF($AY$2478&gt;0,'Assumptions (Battery)'!Z13*$AY$2480,0)</f>
        <v>0.06975121847</v>
      </c>
      <c r="BD2687" s="160">
        <f>IF($AY$2478&gt;0,'Assumptions (Battery)'!AA13*$AY$2480,0)</f>
        <v>0.0696731096</v>
      </c>
      <c r="BE2687" s="160">
        <f>IF($AY$2478&gt;0,'Assumptions (Battery)'!AB13*$AY$2480,0)</f>
        <v>0.06975121847</v>
      </c>
      <c r="BF2687" s="160">
        <f>IF($AY$2478&gt;0,'Assumptions (Battery)'!AC13*$AY$2480,0)</f>
        <v>0.0348365548</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0.1120383657</v>
      </c>
      <c r="BA2688" s="160">
        <f>IF($AZ$2478&gt;0,'Assumptions (Battery)'!W13*$AZ$2480,0)</f>
        <v>0.1920097674</v>
      </c>
      <c r="BB2688" s="160">
        <f>IF($AZ$2478&gt;0,'Assumptions (Battery)'!X13*$AZ$2480,0)</f>
        <v>0.1371274329</v>
      </c>
      <c r="BC2688" s="160">
        <f>IF($AZ$2478&gt;0,'Assumptions (Battery)'!Y13*$AZ$2480,0)</f>
        <v>0.09792576542</v>
      </c>
      <c r="BD2688" s="160">
        <f>IF($AZ$2478&gt;0,'Assumptions (Battery)'!Z13*$AZ$2480,0)</f>
        <v>0.07001417816</v>
      </c>
      <c r="BE2688" s="160">
        <f>IF($AZ$2478&gt;0,'Assumptions (Battery)'!AA13*$AZ$2480,0)</f>
        <v>0.06993577482</v>
      </c>
      <c r="BF2688" s="160">
        <f>IF($AZ$2478&gt;0,'Assumptions (Battery)'!AB13*$AZ$2480,0)</f>
        <v>0.07001417816</v>
      </c>
      <c r="BG2688" s="160">
        <f>IF($AZ$2478&gt;0,'Assumptions (Battery)'!AC13*$AZ$2480,0)</f>
        <v>0.03496788741</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-0.001575789145</v>
      </c>
      <c r="N2690" s="160">
        <f>IF(Model!N2476+Model!N2477-N2475-N2638+N2586&gt;0,(1-'Assumptions (Battery)'!M32)*(Model!N2476+Model!N2477-N2475-N2638+N2586)+Model!N2638-N2533+Model!N2534,Model!N2476+Model!N2477-N2475+N2586-N2533+Model!N2534)</f>
        <v>-0.003539902757</v>
      </c>
      <c r="O2690" s="160">
        <f>IF(Model!O2476+Model!O2477-O2475-O2638+O2586&gt;0,(1-'Assumptions (Battery)'!N32)*(Model!O2476+Model!O2477-O2475-O2638+O2586)+Model!O2638-O2533+Model!O2534,Model!O2476+Model!O2477-O2475+O2586-O2533+Model!O2534)</f>
        <v>-0.0002692486905</v>
      </c>
      <c r="P2690" s="160">
        <f>IF(Model!P2476+Model!P2477-P2475-P2638+P2586&gt;0,(1-'Assumptions (Battery)'!O32)*(Model!P2476+Model!P2477-P2475-P2638+P2586)+Model!P2638-P2533+Model!P2534,Model!P2476+Model!P2477-P2475+P2586-P2533+Model!P2534)</f>
        <v>-0.0002619433202</v>
      </c>
      <c r="Q2690" s="160">
        <f>IF(Model!Q2476+Model!Q2477-Q2475-Q2638+Q2586&gt;0,(1-'Assumptions (Battery)'!P32)*(Model!Q2476+Model!Q2477-Q2475-Q2638+Q2586)+Model!Q2638-Q2533+Model!Q2534,Model!Q2476+Model!Q2477-Q2475+Q2586-Q2533+Model!Q2534)</f>
        <v>-0.0002550188731</v>
      </c>
      <c r="R2690" s="160">
        <f>IF(Model!R2476+Model!R2477-R2475-R2638+R2586&gt;0,(1-'Assumptions (Battery)'!Q32)*(Model!R2476+Model!R2477-R2475-R2638+R2586)+Model!R2638-R2533+Model!R2534,Model!R2476+Model!R2477-R2475+R2586-R2533+Model!R2534)</f>
        <v>-0.0002486233571</v>
      </c>
      <c r="S2690" s="160">
        <f>IF(Model!S2476+Model!S2477-S2475-S2638+S2586&gt;0,(1-'Assumptions (Battery)'!R32)*(Model!S2476+Model!S2477-S2475-S2638+S2586)+Model!S2638-S2533+Model!S2534,Model!S2476+Model!S2477-S2475+S2586-S2533+Model!S2534)</f>
        <v>-0.02918178539</v>
      </c>
      <c r="T2690" s="160">
        <f>IF(Model!T2476+Model!T2477-T2475-T2638+T2586&gt;0,(1-'Assumptions (Battery)'!S32)*(Model!T2476+Model!T2477-T2475-T2638+T2586)+Model!T2638-T2533+Model!T2534,Model!T2476+Model!T2477-T2475+T2586-T2533+Model!T2534)</f>
        <v>-0.01962435587</v>
      </c>
      <c r="U2690" s="160">
        <f>IF(Model!U2476+Model!U2477-U2475-U2638+U2586&gt;0,(1-'Assumptions (Battery)'!T32)*(Model!U2476+Model!U2477-U2475-U2638+U2586)+Model!U2638-U2533+Model!U2534,Model!U2476+Model!U2477-U2475+U2586-U2533+Model!U2534)</f>
        <v>-0.002234534314</v>
      </c>
      <c r="V2690" s="160">
        <f>IF(Model!V2476+Model!V2477-V2475-V2638+V2586&gt;0,(1-'Assumptions (Battery)'!U32)*(Model!V2476+Model!V2477-V2475-V2638+V2586)+Model!V2638-V2533+Model!V2534,Model!V2476+Model!V2477-V2475+V2586-V2533+Model!V2534)</f>
        <v>-0.00218289603</v>
      </c>
      <c r="W2690" s="160">
        <f>IF(Model!W2476+Model!W2477-W2475-W2638+W2586&gt;0,(1-'Assumptions (Battery)'!V32)*(Model!W2476+Model!W2477-W2475-W2638+W2586)+Model!W2638-W2533+Model!W2534,Model!W2476+Model!W2477-W2475+W2586-W2533+Model!W2534)</f>
        <v>-0.4204810675</v>
      </c>
      <c r="X2690" s="160">
        <f>IF(Model!X2476+Model!X2477-X2475-X2638+X2586&gt;0,(1-'Assumptions (Battery)'!W32)*(Model!X2476+Model!X2477-X2475-X2638+X2586)+Model!X2638-X2533+Model!X2534,Model!X2476+Model!X2477-X2475+X2586-X2533+Model!X2534)</f>
        <v>-0.4286249411</v>
      </c>
      <c r="Y2690" s="160">
        <f>IF(Model!Y2476+Model!Y2477-Y2475-Y2638+Y2586&gt;0,(1-'Assumptions (Battery)'!X32)*(Model!Y2476+Model!Y2477-Y2475-Y2638+Y2586)+Model!Y2638-Y2533+Model!Y2534,Model!Y2476+Model!Y2477-Y2475+Y2586-Y2533+Model!Y2534)</f>
        <v>-0.4355811507</v>
      </c>
      <c r="Z2690" s="160">
        <f>IF(Model!Z2476+Model!Z2477-Z2475-Z2638+Z2586&gt;0,(1-'Assumptions (Battery)'!Y32)*(Model!Z2476+Model!Z2477-Z2475-Z2638+Z2586)+Model!Z2638-Z2533+Model!Z2534,Model!Z2476+Model!Z2477-Z2475+Z2586-Z2533+Model!Z2534)</f>
        <v>-0.4380684941</v>
      </c>
      <c r="AA2690" s="160">
        <f>IF(Model!AA2476+Model!AA2477-AA2475-AA2638+AA2586&gt;0,(1-'Assumptions (Battery)'!Z32)*(Model!AA2476+Model!AA2477-AA2475-AA2638+AA2586)+Model!AA2638-AA2533+Model!AA2534,Model!AA2476+Model!AA2477-AA2475+AA2586-AA2533+Model!AA2534)</f>
        <v>-0.4390934622</v>
      </c>
      <c r="AB2690" s="160">
        <f>IF(Model!AB2476+Model!AB2477-AB2475-AB2638+AB2586&gt;0,(1-'Assumptions (Battery)'!AA32)*(Model!AB2476+Model!AB2477-AB2475-AB2638+AB2586)+Model!AB2638-AB2533+Model!AB2534,Model!AB2476+Model!AB2477-AB2475+AB2586-AB2533+Model!AB2534)</f>
        <v>-0.435136145</v>
      </c>
      <c r="AC2690" s="160">
        <f>IF(Model!AC2476+Model!AC2477-AC2475-AC2638+AC2586&gt;0,(1-'Assumptions (Battery)'!AB32)*(Model!AC2476+Model!AC2477-AC2475-AC2638+AC2586)+Model!AC2638-AC2533+Model!AC2534,Model!AC2476+Model!AC2477-AC2475+AC2586-AC2533+Model!AC2534)</f>
        <v>-0.4489718369</v>
      </c>
      <c r="AD2690" s="160">
        <f>IF(Model!AD2476+Model!AD2477-AD2475-AD2638+AD2586&gt;0,(1-'Assumptions (Battery)'!AC32)*(Model!AD2476+Model!AD2477-AD2475-AD2638+AD2586)+Model!AD2638-AD2533+Model!AD2534,Model!AD2476+Model!AD2477-AD2475+AD2586-AD2533+Model!AD2534)</f>
        <v>-0.4630858169</v>
      </c>
      <c r="AE2690" s="160">
        <f>IF(Model!AE2476+Model!AE2477-AE2475-AE2638+AE2586&gt;0,(1-'Assumptions (Battery)'!AD32)*(Model!AE2476+Model!AE2477-AE2475-AE2638+AE2586)+Model!AE2638-AE2533+Model!AE2534,Model!AE2476+Model!AE2477-AE2475+AE2586-AE2533+Model!AE2534)</f>
        <v>-0.4749042083</v>
      </c>
      <c r="AF2690" s="160">
        <f>IF(Model!AF2476+Model!AF2477-AF2475-AF2638+AF2586&gt;0,(1-'Assumptions (Battery)'!AE32)*(Model!AF2476+Model!AF2477-AF2475-AF2638+AF2586)+Model!AF2638-AF2533+Model!AF2534,Model!AF2476+Model!AF2477-AF2475+AF2586-AF2533+Model!AF2534)</f>
        <v>-0.4851085887</v>
      </c>
      <c r="AG2690" s="160">
        <f>IF(Model!AG2476+Model!AG2477-AG2475-AG2638+AG2586&gt;0,(1-'Assumptions (Battery)'!AF32)*(Model!AG2476+Model!AG2477-AG2475-AG2638+AG2586)+Model!AG2638-AG2533+Model!AG2534,Model!AG2476+Model!AG2477-AG2475+AG2586-AG2533+Model!AG2534)</f>
        <v>-0.4964767852</v>
      </c>
      <c r="AH2690" s="160">
        <f>IF(Model!AH2476+Model!AH2477-AH2475-AH2638+AH2586&gt;0,(1-'Assumptions (Battery)'!AG32)*(Model!AH2476+Model!AH2477-AH2475-AH2638+AH2586)+Model!AH2638-AH2533+Model!AH2534,Model!AH2476+Model!AH2477-AH2475+AH2586-AH2533+Model!AH2534)</f>
        <v>-0.5038620605</v>
      </c>
      <c r="AI2690" s="160">
        <f>IF(Model!AI2476+Model!AI2477-AI2475-AI2638+AI2586&gt;0,(1-'Assumptions (Battery)'!AH32)*(Model!AI2476+Model!AI2477-AI2475-AI2638+AI2586)+Model!AI2638-AI2533+Model!AI2534,Model!AI2476+Model!AI2477-AI2475+AI2586-AI2533+Model!AI2534)</f>
        <v>-0.5121041173</v>
      </c>
      <c r="AJ2690" s="160">
        <f>IF(Model!AJ2476+Model!AJ2477-AJ2475-AJ2638+AJ2586&gt;0,(1-'Assumptions (Battery)'!AI32)*(Model!AJ2476+Model!AJ2477-AJ2475-AJ2638+AJ2586)+Model!AJ2638-AJ2533+Model!AJ2534,Model!AJ2476+Model!AJ2477-AJ2475+AJ2586-AJ2533+Model!AJ2534)</f>
        <v>-0.5219335884</v>
      </c>
      <c r="AK2690" s="160">
        <f>IF(Model!AK2476+Model!AK2477-AK2475-AK2638+AK2586&gt;0,(1-'Assumptions (Battery)'!AJ32)*(Model!AK2476+Model!AK2477-AK2475-AK2638+AK2586)+Model!AK2638-AK2533+Model!AK2534,Model!AK2476+Model!AK2477-AK2475+AK2586-AK2533+Model!AK2534)</f>
        <v>-0.5308748121</v>
      </c>
      <c r="AL2690" s="160">
        <f>IF(Model!AL2476+Model!AL2477-AL2475-AL2638+AL2586&gt;0,(1-'Assumptions (Battery)'!AK32)*(Model!AL2476+Model!AL2477-AL2475-AL2638+AL2586)+Model!AL2638-AL2533+Model!AL2534,Model!AL2476+Model!AL2477-AL2475+AL2586-AL2533+Model!AL2534)</f>
        <v>-0.5398012253</v>
      </c>
      <c r="AM2690" s="160">
        <f>IF(Model!AM2476+Model!AM2477-AM2475-AM2638+AM2586&gt;0,(1-'Assumptions (Battery)'!AL32)*(Model!AM2476+Model!AM2477-AM2475-AM2638+AM2586)+Model!AM2638-AM2533+Model!AM2534,Model!AM2476+Model!AM2477-AM2475+AM2586-AM2533+Model!AM2534)</f>
        <v>-0.5510571444</v>
      </c>
      <c r="AN2690" s="160">
        <f>IF(Model!AN2476+Model!AN2477-AN2475-AN2638+AN2586&gt;0,(1-'Assumptions (Battery)'!AM32)*(Model!AN2476+Model!AN2477-AN2475-AN2638+AN2586)+Model!AN2638-AN2533+Model!AN2534,Model!AN2476+Model!AN2477-AN2475+AN2586-AN2533+Model!AN2534)</f>
        <v>-0.8710132007</v>
      </c>
      <c r="AO2690" s="160">
        <f>IF(Model!AO2476+Model!AO2477-AO2475-AO2638+AO2586&gt;0,(1-'Assumptions (Battery)'!AN32)*(Model!AO2476+Model!AO2477-AO2475-AO2638+AO2586)+Model!AO2638-AO2533+Model!AO2534,Model!AO2476+Model!AO2477-AO2475+AO2586-AO2533+Model!AO2534)</f>
        <v>-0.8959197498</v>
      </c>
      <c r="AP2690" s="160">
        <f>IF(Model!AP2476+Model!AP2477-AP2475-AP2638+AP2586&gt;0,(1-'Assumptions (Battery)'!AO32)*(Model!AP2476+Model!AP2477-AP2475-AP2638+AP2586)+Model!AP2638-AP2533+Model!AP2534,Model!AP2476+Model!AP2477-AP2475+AP2586-AP2533+Model!AP2534)</f>
        <v>-0.9213879719</v>
      </c>
      <c r="AQ2690" s="160">
        <f>IF(Model!AQ2476+Model!AQ2477-AQ2475-AQ2638+AQ2586&gt;0,(1-'Assumptions (Battery)'!AP32)*(Model!AQ2476+Model!AQ2477-AQ2475-AQ2638+AQ2586)+Model!AQ2638-AQ2533+Model!AQ2534,Model!AQ2476+Model!AQ2477-AQ2475+AQ2586-AQ2533+Model!AQ2534)</f>
        <v>-0.9470753639</v>
      </c>
      <c r="AR2690" s="160">
        <f>IF(Model!AR2476+Model!AR2477-AR2475-AR2638+AR2586&gt;0,(1-'Assumptions (Battery)'!AQ32)*(Model!AR2476+Model!AR2477-AR2475-AR2638+AR2586)+Model!AR2638-AR2533+Model!AR2534,Model!AR2476+Model!AR2477-AR2475+AR2586-AR2533+Model!AR2534)</f>
        <v>-0.9727905923</v>
      </c>
      <c r="AS2690" s="160">
        <f>IF(Model!AS2476+Model!AS2477-AS2475-AS2638+AS2586&gt;0,(1-'Assumptions (Battery)'!AR32)*(Model!AS2476+Model!AS2477-AS2475-AS2638+AS2586)+Model!AS2638-AS2533+Model!AS2534,Model!AS2476+Model!AS2477-AS2475+AS2586-AS2533+Model!AS2534)</f>
        <v>-0.9985190606</v>
      </c>
      <c r="AT2690" s="160">
        <f>IF(Model!AT2476+Model!AT2477-AT2475-AT2638+AT2586&gt;0,(1-'Assumptions (Battery)'!AS32)*(Model!AT2476+Model!AT2477-AT2475-AT2638+AT2586)+Model!AT2638-AT2533+Model!AT2534,Model!AT2476+Model!AT2477-AT2475+AT2586-AT2533+Model!AT2534)</f>
        <v>-1.024193081</v>
      </c>
      <c r="AU2690" s="160">
        <f>IF(Model!AU2476+Model!AU2477-AU2475-AU2638+AU2586&gt;0,(1-'Assumptions (Battery)'!AT32)*(Model!AU2476+Model!AU2477-AU2475-AU2638+AU2586)+Model!AU2638-AU2533+Model!AU2534,Model!AU2476+Model!AU2477-AU2475+AU2586-AU2533+Model!AU2534)</f>
        <v>-1.044040628</v>
      </c>
      <c r="AV2690" s="160">
        <f>IF(Model!AV2476+Model!AV2477-AV2475-AV2638+AV2586&gt;0,(1-'Assumptions (Battery)'!AU32)*(Model!AV2476+Model!AV2477-AV2475-AV2638+AV2586)+Model!AV2638-AV2533+Model!AV2534,Model!AV2476+Model!AV2477-AV2475+AV2586-AV2533+Model!AV2534)</f>
        <v>-1.069601777</v>
      </c>
      <c r="AW2690" s="160">
        <f>IF(Model!AW2476+Model!AW2477-AW2475-AW2638+AW2586&gt;0,(1-'Assumptions (Battery)'!AV32)*(Model!AW2476+Model!AW2477-AW2475-AW2638+AW2586)+Model!AW2638-AW2533+Model!AW2534,Model!AW2476+Model!AW2477-AW2475+AW2586-AW2533+Model!AW2534)</f>
        <v>-1.094654194</v>
      </c>
      <c r="AX2690" s="160">
        <f>IF(Model!AX2476+Model!AX2477-AX2475-AX2638+AX2586&gt;0,(1-'Assumptions (Battery)'!AW32)*(Model!AX2476+Model!AX2477-AX2475-AX2638+AX2586)+Model!AX2638-AX2533+Model!AX2534,Model!AX2476+Model!AX2477-AX2475+AX2586-AX2533+Model!AX2534)</f>
        <v>-1.108827528</v>
      </c>
      <c r="AY2690" s="160">
        <f>IF(Model!AY2476+Model!AY2477-AY2475-AY2638+AY2586&gt;0,(1-'Assumptions (Battery)'!AX32)*(Model!AY2476+Model!AY2477-AY2475-AY2638+AY2586)+Model!AY2638-AY2533+Model!AY2534,Model!AY2476+Model!AY2477-AY2475+AY2586-AY2533+Model!AY2534)</f>
        <v>-1.122765517</v>
      </c>
      <c r="AZ2690" s="160">
        <f>IF(Model!AZ2476+Model!AZ2477-AZ2475-AZ2638+AZ2586&gt;0,(1-'Assumptions (Battery)'!AY32)*(Model!AZ2476+Model!AZ2477-AZ2475-AZ2638+AZ2586)+Model!AZ2638-AZ2533+Model!AZ2534,Model!AZ2476+Model!AZ2477-AZ2475+AZ2586-AZ2533+Model!AZ2534)</f>
        <v>-1.136561286</v>
      </c>
      <c r="BA2690" s="160">
        <f>IF(Model!BA2476+Model!BA2477-BA2475-BA2638+BA2586&gt;0,(1-'Assumptions (Battery)'!AZ32)*(Model!BA2476+Model!BA2477-BA2475-BA2638+BA2586)+Model!BA2638-BA2533+Model!BA2534,Model!BA2476+Model!BA2477-BA2475+BA2586-BA2533+Model!BA2534)</f>
        <v>-0.4973672086</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0.0002208</v>
      </c>
      <c r="O2692" s="362">
        <f>O2479*'Assumptions (Battery)'!$V$31/10^3</f>
        <v>0.0004968</v>
      </c>
      <c r="P2692" s="362">
        <f>P2479*'Assumptions (Battery)'!$V$31/10^3</f>
        <v>0</v>
      </c>
      <c r="Q2692" s="362">
        <f>Q2479*'Assumptions (Battery)'!$V$31/10^3</f>
        <v>0</v>
      </c>
      <c r="R2692" s="362">
        <f>R2479*'Assumptions (Battery)'!$V$31/10^3</f>
        <v>0</v>
      </c>
      <c r="S2692" s="362">
        <f>S2479*'Assumptions (Battery)'!$V$31/10^3</f>
        <v>0</v>
      </c>
      <c r="T2692" s="362">
        <f>T2479*'Assumptions (Battery)'!$V$31/10^3</f>
        <v>0.00552</v>
      </c>
      <c r="U2692" s="362">
        <f>U2479*'Assumptions (Battery)'!$V$31/10^3</f>
        <v>0.003588</v>
      </c>
      <c r="V2692" s="362">
        <f>V2479*'Assumptions (Battery)'!$V$31/10^3</f>
        <v>0</v>
      </c>
      <c r="W2692" s="362">
        <f>W2479*'Assumptions (Battery)'!$V$31/10^3</f>
        <v>0</v>
      </c>
      <c r="X2692" s="362">
        <f>X2479*'Assumptions (Battery)'!$V$31/10^3</f>
        <v>0.1134337035</v>
      </c>
      <c r="Y2692" s="362">
        <f>Y2479*'Assumptions (Battery)'!$V$31/10^3</f>
        <v>0.1134337035</v>
      </c>
      <c r="Z2692" s="362">
        <f>Z2479*'Assumptions (Battery)'!$V$31/10^3</f>
        <v>0.1134337035</v>
      </c>
      <c r="AA2692" s="362">
        <f>AA2479*'Assumptions (Battery)'!$V$31/10^3</f>
        <v>0.1134337035</v>
      </c>
      <c r="AB2692" s="362">
        <f>AB2479*'Assumptions (Battery)'!$V$31/10^3</f>
        <v>0.1134337035</v>
      </c>
      <c r="AC2692" s="362">
        <f>AC2479*'Assumptions (Battery)'!$V$31/10^3</f>
        <v>0.1134337035</v>
      </c>
      <c r="AD2692" s="362">
        <f>AD2479*'Assumptions (Battery)'!$V$31/10^3</f>
        <v>0.1134337035</v>
      </c>
      <c r="AE2692" s="362">
        <f>AE2479*'Assumptions (Battery)'!$V$31/10^3</f>
        <v>0.1134337035</v>
      </c>
      <c r="AF2692" s="362">
        <f>AF2479*'Assumptions (Battery)'!$V$31/10^3</f>
        <v>0.1134337035</v>
      </c>
      <c r="AG2692" s="362">
        <f>AG2479*'Assumptions (Battery)'!$V$31/10^3</f>
        <v>0.1134337035</v>
      </c>
      <c r="AH2692" s="362">
        <f>AH2479*'Assumptions (Battery)'!$V$31/10^3</f>
        <v>0.1134337035</v>
      </c>
      <c r="AI2692" s="362">
        <f>AI2479*'Assumptions (Battery)'!$V$31/10^3</f>
        <v>0.1134337035</v>
      </c>
      <c r="AJ2692" s="362">
        <f>AJ2479*'Assumptions (Battery)'!$V$31/10^3</f>
        <v>0.1134337035</v>
      </c>
      <c r="AK2692" s="362">
        <f>AK2479*'Assumptions (Battery)'!$V$31/10^3</f>
        <v>0.1134337035</v>
      </c>
      <c r="AL2692" s="362">
        <f>AL2479*'Assumptions (Battery)'!$V$31/10^3</f>
        <v>0.1134337035</v>
      </c>
      <c r="AM2692" s="362">
        <f>AM2479*'Assumptions (Battery)'!$V$31/10^3</f>
        <v>0.1134337035</v>
      </c>
      <c r="AN2692" s="362">
        <f>AN2479*'Assumptions (Battery)'!$V$31/10^3</f>
        <v>0.1134337035</v>
      </c>
      <c r="AO2692" s="362">
        <f>AO2479*'Assumptions (Battery)'!$V$31/10^3</f>
        <v>0.2268674069</v>
      </c>
      <c r="AP2692" s="362">
        <f>AP2479*'Assumptions (Battery)'!$V$31/10^3</f>
        <v>0.2268674069</v>
      </c>
      <c r="AQ2692" s="362">
        <f>AQ2479*'Assumptions (Battery)'!$V$31/10^3</f>
        <v>0.2268674069</v>
      </c>
      <c r="AR2692" s="362">
        <f>AR2479*'Assumptions (Battery)'!$V$31/10^3</f>
        <v>0.2268674069</v>
      </c>
      <c r="AS2692" s="362">
        <f>AS2479*'Assumptions (Battery)'!$V$31/10^3</f>
        <v>0.2268674069</v>
      </c>
      <c r="AT2692" s="362">
        <f>AT2479*'Assumptions (Battery)'!$V$31/10^3</f>
        <v>0.2268674069</v>
      </c>
      <c r="AU2692" s="362">
        <f>AU2479*'Assumptions (Battery)'!$V$31/10^3</f>
        <v>0.2268674069</v>
      </c>
      <c r="AV2692" s="362">
        <f>AV2479*'Assumptions (Battery)'!$V$31/10^3</f>
        <v>0.2268674069</v>
      </c>
      <c r="AW2692" s="362">
        <f>AW2479*'Assumptions (Battery)'!$V$31/10^3</f>
        <v>0.2268674069</v>
      </c>
      <c r="AX2692" s="362">
        <f>AX2479*'Assumptions (Battery)'!$V$31/10^3</f>
        <v>0.2268674069</v>
      </c>
      <c r="AY2692" s="362">
        <f>AY2479*'Assumptions (Battery)'!$V$31/10^3</f>
        <v>0.2268674069</v>
      </c>
      <c r="AZ2692" s="362">
        <f>AZ2479*'Assumptions (Battery)'!$V$31/10^3</f>
        <v>0.2268674069</v>
      </c>
      <c r="BA2692" s="362">
        <f>BA2479*'Assumptions (Battery)'!$V$31/10^3</f>
        <v>0.2268674069</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0.1008940593</v>
      </c>
      <c r="D2695" s="366">
        <f>('Assumptions (T&amp;D)'!D57)*'Inflation GDP Population'!C$11/'Inflation GDP Population'!$S$11</f>
        <v>0.1151798801</v>
      </c>
      <c r="E2695" s="366">
        <f>('Assumptions (T&amp;D)'!E57)*'Inflation GDP Population'!D$11/'Inflation GDP Population'!$S$11</f>
        <v>0.1045989354</v>
      </c>
      <c r="F2695" s="366">
        <f>('Assumptions (T&amp;D)'!F57)*'Inflation GDP Population'!E$11/'Inflation GDP Population'!$S$11</f>
        <v>0.1145260023</v>
      </c>
      <c r="G2695" s="366">
        <f>('Assumptions (T&amp;D)'!G57)*'Inflation GDP Population'!F$11/'Inflation GDP Population'!$S$11</f>
        <v>0.1318006536</v>
      </c>
      <c r="H2695" s="366">
        <f>('Assumptions (T&amp;D)'!H57)*'Inflation GDP Population'!G$11/'Inflation GDP Population'!$S$11</f>
        <v>0.1442384365</v>
      </c>
      <c r="I2695" s="366">
        <f>('Assumptions (T&amp;D)'!I57)*'Inflation GDP Population'!H$11/'Inflation GDP Population'!$S$11</f>
        <v>0.1721299807</v>
      </c>
      <c r="J2695" s="366">
        <f>('Assumptions (T&amp;D)'!J57)*'Inflation GDP Population'!I$11/'Inflation GDP Population'!$S$11</f>
        <v>0.1976951714</v>
      </c>
      <c r="K2695" s="366">
        <f>('Assumptions (T&amp;D)'!K57)*'Inflation GDP Population'!J$11/'Inflation GDP Population'!$S$11</f>
        <v>0.2013300583</v>
      </c>
      <c r="L2695" s="366">
        <f>('Assumptions (T&amp;D)'!L57)*'Inflation GDP Population'!K$11/'Inflation GDP Population'!$S$11</f>
        <v>0.1916015956</v>
      </c>
      <c r="M2695" s="366">
        <f>('Assumptions (T&amp;D)'!M57)*'Inflation GDP Population'!L$11/'Inflation GDP Population'!$S$11</f>
        <v>0.1926066362</v>
      </c>
      <c r="N2695" s="366">
        <f>('Assumptions (T&amp;D)'!N57)*'Inflation GDP Population'!M$11/'Inflation GDP Population'!$S$11</f>
        <v>0.2624489393</v>
      </c>
      <c r="O2695" s="366">
        <f>('Assumptions (T&amp;D)'!O57)*'Inflation GDP Population'!N$11/'Inflation GDP Population'!$S$11</f>
        <v>0.2372880448</v>
      </c>
      <c r="P2695" s="366">
        <f>('Assumptions (T&amp;D)'!P57)*'Inflation GDP Population'!O$11/'Inflation GDP Population'!$S$11</f>
        <v>0.2471762506</v>
      </c>
      <c r="Q2695" s="366">
        <f>('Assumptions (T&amp;D)'!Q57)*'Inflation GDP Population'!P$11/'Inflation GDP Population'!$S$11</f>
        <v>0.2674000903</v>
      </c>
      <c r="R2695" s="366">
        <f>('Assumptions (T&amp;D)'!R57)*'Inflation GDP Population'!Q$11/'Inflation GDP Population'!$S$11</f>
        <v>0.3062175263</v>
      </c>
      <c r="S2695" s="366">
        <f>('Assumptions (T&amp;D)'!S57)*'Inflation GDP Population'!R$11/'Inflation GDP Population'!$S$11</f>
        <v>0.2938434139</v>
      </c>
      <c r="T2695" s="366">
        <f>('Assumptions (T&amp;D)'!T57)*'Inflation GDP Population'!S$11/'Inflation GDP Population'!$S$11</f>
        <v>0.2785106807</v>
      </c>
      <c r="U2695" s="366">
        <f>('Assumptions (T&amp;D)'!U57)*'Inflation GDP Population'!T$11/'Inflation GDP Population'!$S$11</f>
        <v>0.2778048693</v>
      </c>
      <c r="V2695" s="367">
        <f>('Assumptions (T&amp;D)'!V57)*'Inflation GDP Population'!U$16/'Inflation GDP Population'!$S$16</f>
        <v>0.2984939631</v>
      </c>
      <c r="W2695" s="367">
        <f>('Assumptions (T&amp;D)'!W57)*'Inflation GDP Population'!V$16/'Inflation GDP Population'!$S$16</f>
        <v>0.3080569382</v>
      </c>
      <c r="X2695" s="367">
        <f>('Assumptions (T&amp;D)'!X57)*'Inflation GDP Population'!W$16/'Inflation GDP Population'!$S$16</f>
        <v>0.3141404375</v>
      </c>
      <c r="Y2695" s="367">
        <f>('Assumptions (T&amp;D)'!Y57)*'Inflation GDP Population'!X$16/'Inflation GDP Population'!$S$16</f>
        <v>0.3171461853</v>
      </c>
      <c r="Z2695" s="367">
        <f>('Assumptions (T&amp;D)'!Z57)*'Inflation GDP Population'!Y$16/'Inflation GDP Population'!$S$16</f>
        <v>0.3201481388</v>
      </c>
      <c r="AA2695" s="367">
        <f>('Assumptions (T&amp;D)'!AA57)*'Inflation GDP Population'!Z$16/'Inflation GDP Population'!$S$16</f>
        <v>0.3231449758</v>
      </c>
      <c r="AB2695" s="367">
        <f>('Assumptions (T&amp;D)'!AB57)*'Inflation GDP Population'!AA$16/'Inflation GDP Population'!$S$16</f>
        <v>0.3261353236</v>
      </c>
      <c r="AC2695" s="367">
        <f>('Assumptions (T&amp;D)'!AC57)*'Inflation GDP Population'!AB$16/'Inflation GDP Population'!$S$16</f>
        <v>0.3291177572</v>
      </c>
      <c r="AD2695" s="367">
        <f>('Assumptions (T&amp;D)'!AD57)*'Inflation GDP Population'!AC$16/'Inflation GDP Population'!$S$16</f>
        <v>0.3320907978</v>
      </c>
      <c r="AE2695" s="367">
        <f>('Assumptions (T&amp;D)'!AE57)*'Inflation GDP Population'!AD$16/'Inflation GDP Population'!$S$16</f>
        <v>0.3350529113</v>
      </c>
      <c r="AF2695" s="367">
        <f>('Assumptions (T&amp;D)'!AF57)*'Inflation GDP Population'!AE$16/'Inflation GDP Population'!$S$16</f>
        <v>0.3380025067</v>
      </c>
      <c r="AG2695" s="367">
        <f>('Assumptions (T&amp;D)'!AG57)*'Inflation GDP Population'!AF$16/'Inflation GDP Population'!$S$16</f>
        <v>0.3409379345</v>
      </c>
      <c r="AH2695" s="367">
        <f>('Assumptions (T&amp;D)'!AH57)*'Inflation GDP Population'!AG$16/'Inflation GDP Population'!$S$16</f>
        <v>0.3438574847</v>
      </c>
      <c r="AI2695" s="367">
        <f>('Assumptions (T&amp;D)'!AI57)*'Inflation GDP Population'!AH$16/'Inflation GDP Population'!$S$16</f>
        <v>0.3467593856</v>
      </c>
      <c r="AJ2695" s="367">
        <f>('Assumptions (T&amp;D)'!AJ57)*'Inflation GDP Population'!AI$16/'Inflation GDP Population'!$S$16</f>
        <v>0.3496418014</v>
      </c>
      <c r="AK2695" s="367">
        <f>('Assumptions (T&amp;D)'!AK57)*'Inflation GDP Population'!AJ$16/'Inflation GDP Population'!$S$16</f>
        <v>0.3525028309</v>
      </c>
      <c r="AL2695" s="367">
        <f>('Assumptions (T&amp;D)'!AL57)*'Inflation GDP Population'!AK$16/'Inflation GDP Population'!$S$16</f>
        <v>0.3553405053</v>
      </c>
      <c r="AM2695" s="367">
        <f>('Assumptions (T&amp;D)'!AM57)*'Inflation GDP Population'!AL$16/'Inflation GDP Population'!$S$16</f>
        <v>0.3581527865</v>
      </c>
      <c r="AN2695" s="367">
        <f>('Assumptions (T&amp;D)'!AN57)*'Inflation GDP Population'!AM$16/'Inflation GDP Population'!$S$16</f>
        <v>0.3609375648</v>
      </c>
      <c r="AO2695" s="367">
        <f>('Assumptions (T&amp;D)'!AO57)*'Inflation GDP Population'!AN$16/'Inflation GDP Population'!$S$16</f>
        <v>0.3636926573</v>
      </c>
      <c r="AP2695" s="367">
        <f>('Assumptions (T&amp;D)'!AP57)*'Inflation GDP Population'!AO$16/'Inflation GDP Population'!$S$16</f>
        <v>0.3664158055</v>
      </c>
      <c r="AQ2695" s="367">
        <f>('Assumptions (T&amp;D)'!AQ57)*'Inflation GDP Population'!AP$16/'Inflation GDP Population'!$S$16</f>
        <v>0.3691046733</v>
      </c>
      <c r="AR2695" s="367">
        <f>('Assumptions (T&amp;D)'!AR57)*'Inflation GDP Population'!AQ$16/'Inflation GDP Population'!$S$16</f>
        <v>0.3717568448</v>
      </c>
      <c r="AS2695" s="367">
        <f>('Assumptions (T&amp;D)'!AS57)*'Inflation GDP Population'!AR$16/'Inflation GDP Population'!$S$16</f>
        <v>0.374369822</v>
      </c>
      <c r="AT2695" s="367">
        <f>('Assumptions (T&amp;D)'!AT57)*'Inflation GDP Population'!AS$16/'Inflation GDP Population'!$S$16</f>
        <v>0.3769410226</v>
      </c>
      <c r="AU2695" s="367">
        <f>('Assumptions (T&amp;D)'!AU57)*'Inflation GDP Population'!AT$16/'Inflation GDP Population'!$S$16</f>
        <v>0.3794677775</v>
      </c>
      <c r="AV2695" s="367">
        <f>('Assumptions (T&amp;D)'!AV57)*'Inflation GDP Population'!AU$16/'Inflation GDP Population'!$S$16</f>
        <v>0.3819473287</v>
      </c>
      <c r="AW2695" s="367">
        <f>('Assumptions (T&amp;D)'!AW57)*'Inflation GDP Population'!AV$16/'Inflation GDP Population'!$S$16</f>
        <v>0.3843768263</v>
      </c>
      <c r="AX2695" s="367">
        <f>('Assumptions (T&amp;D)'!AX57)*'Inflation GDP Population'!AW$16/'Inflation GDP Population'!$S$16</f>
        <v>0.3867533266</v>
      </c>
      <c r="AY2695" s="367">
        <f>('Assumptions (T&amp;D)'!AY57)*'Inflation GDP Population'!AX$16/'Inflation GDP Population'!$S$16</f>
        <v>0.3890737887</v>
      </c>
      <c r="AZ2695" s="367">
        <f>('Assumptions (T&amp;D)'!AZ57)*'Inflation GDP Population'!AY$16/'Inflation GDP Population'!$S$16</f>
        <v>0.3913350728</v>
      </c>
      <c r="BA2695" s="367">
        <f>('Assumptions (T&amp;D)'!BA57)*'Inflation GDP Population'!AZ$16/'Inflation GDP Population'!$S$16</f>
        <v>0.3935339364</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129.2975868</v>
      </c>
      <c r="D2696" s="369">
        <f>'Assumptions (T&amp;D)'!D63/('Assumptions (T&amp;D)'!D9)</f>
        <v>131.8653652</v>
      </c>
      <c r="E2696" s="369">
        <f>'Assumptions (T&amp;D)'!E63/('Assumptions (T&amp;D)'!E9)</f>
        <v>131.0158298</v>
      </c>
      <c r="F2696" s="369">
        <f>'Assumptions (T&amp;D)'!F63/('Assumptions (T&amp;D)'!F9)</f>
        <v>134.6944839</v>
      </c>
      <c r="G2696" s="369">
        <f>'Assumptions (T&amp;D)'!G63/('Assumptions (T&amp;D)'!G9)</f>
        <v>144.5758996</v>
      </c>
      <c r="H2696" s="369">
        <f>'Assumptions (T&amp;D)'!H63/('Assumptions (T&amp;D)'!H9)</f>
        <v>149.588442</v>
      </c>
      <c r="I2696" s="369">
        <f>'Assumptions (T&amp;D)'!I63/('Assumptions (T&amp;D)'!I9)</f>
        <v>155.1213562</v>
      </c>
      <c r="J2696" s="369">
        <f>'Assumptions (T&amp;D)'!J63/('Assumptions (T&amp;D)'!J9)</f>
        <v>161.1662239</v>
      </c>
      <c r="K2696" s="369">
        <f>'Assumptions (T&amp;D)'!K63/('Assumptions (T&amp;D)'!K9)</f>
        <v>172.3183883</v>
      </c>
      <c r="L2696" s="369">
        <f>'Assumptions (T&amp;D)'!L63/('Assumptions (T&amp;D)'!L9)</f>
        <v>186.5929272</v>
      </c>
      <c r="M2696" s="369">
        <f>'Assumptions (T&amp;D)'!M63/('Assumptions (T&amp;D)'!M9)</f>
        <v>200.5246641</v>
      </c>
      <c r="N2696" s="369">
        <f>'Assumptions (T&amp;D)'!N63/('Assumptions (T&amp;D)'!N9)</f>
        <v>217.595469</v>
      </c>
      <c r="O2696" s="369">
        <f>'Assumptions (T&amp;D)'!O63/('Assumptions (T&amp;D)'!O9)</f>
        <v>234.2277961</v>
      </c>
      <c r="P2696" s="369">
        <f>'Assumptions (T&amp;D)'!P63/('Assumptions (T&amp;D)'!P9)</f>
        <v>259.5546808</v>
      </c>
      <c r="Q2696" s="369">
        <f>'Assumptions (T&amp;D)'!Q63/('Assumptions (T&amp;D)'!Q9)</f>
        <v>287.9243678</v>
      </c>
      <c r="R2696" s="369">
        <f>'Assumptions (T&amp;D)'!R63/('Assumptions (T&amp;D)'!R9)</f>
        <v>320.5319359</v>
      </c>
      <c r="S2696" s="369">
        <f>'Assumptions (T&amp;D)'!S63/('Assumptions (T&amp;D)'!S9)</f>
        <v>355.8207948</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9.100790597</v>
      </c>
      <c r="D2697" s="371">
        <f>'Assumptions (T&amp;D)'!D65/('Assumptions (T&amp;D)'!D9)</f>
        <v>8.937226986</v>
      </c>
      <c r="E2697" s="371">
        <f>'Assumptions (T&amp;D)'!E65/('Assumptions (T&amp;D)'!E9)</f>
        <v>8.891248403</v>
      </c>
      <c r="F2697" s="371">
        <f>'Assumptions (T&amp;D)'!F65/('Assumptions (T&amp;D)'!F9)</f>
        <v>8.417631938</v>
      </c>
      <c r="G2697" s="371">
        <f>'Assumptions (T&amp;D)'!G65/('Assumptions (T&amp;D)'!G9)</f>
        <v>8.99164328</v>
      </c>
      <c r="H2697" s="371">
        <f>'Assumptions (T&amp;D)'!H65/('Assumptions (T&amp;D)'!H9)</f>
        <v>8.96710434</v>
      </c>
      <c r="I2697" s="371">
        <f>'Assumptions (T&amp;D)'!I65/('Assumptions (T&amp;D)'!I9)</f>
        <v>8.798340791</v>
      </c>
      <c r="J2697" s="371">
        <f>'Assumptions (T&amp;D)'!J65/('Assumptions (T&amp;D)'!J9)</f>
        <v>8.256266733</v>
      </c>
      <c r="K2697" s="371">
        <f>'Assumptions (T&amp;D)'!K65/('Assumptions (T&amp;D)'!K9)</f>
        <v>8.327308993</v>
      </c>
      <c r="L2697" s="371">
        <f>'Assumptions (T&amp;D)'!L65/('Assumptions (T&amp;D)'!L9)</f>
        <v>8.35346923</v>
      </c>
      <c r="M2697" s="371">
        <f>'Assumptions (T&amp;D)'!M65/('Assumptions (T&amp;D)'!M9)</f>
        <v>8.307784021</v>
      </c>
      <c r="N2697" s="371">
        <f>'Assumptions (T&amp;D)'!N65/('Assumptions (T&amp;D)'!N9)</f>
        <v>8.364966949</v>
      </c>
      <c r="O2697" s="371">
        <f>'Assumptions (T&amp;D)'!O65/('Assumptions (T&amp;D)'!O9)</f>
        <v>8.305040522</v>
      </c>
      <c r="P2697" s="371">
        <f>'Assumptions (T&amp;D)'!P65/('Assumptions (T&amp;D)'!P9)</f>
        <v>8.355487909</v>
      </c>
      <c r="Q2697" s="371">
        <f>'Assumptions (T&amp;D)'!Q65/('Assumptions (T&amp;D)'!Q9)</f>
        <v>8.349482495</v>
      </c>
      <c r="R2697" s="371">
        <f>'Assumptions (T&amp;D)'!R65/('Assumptions (T&amp;D)'!R9)</f>
        <v>8.328730201</v>
      </c>
      <c r="S2697" s="371">
        <f>'Assumptions (T&amp;D)'!S65/('Assumptions (T&amp;D)'!S9)</f>
        <v>8.385030965</v>
      </c>
      <c r="T2697" s="371">
        <f>'Assumptions (T&amp;D)'!T65/('Assumptions (T&amp;D)'!T9)</f>
        <v>8.341887955</v>
      </c>
      <c r="U2697" s="371">
        <f>'Assumptions (T&amp;D)'!U65/('Assumptions (T&amp;D)'!U9)</f>
        <v>8.341887955</v>
      </c>
      <c r="V2697" s="371">
        <f>'Assumptions (T&amp;D)'!V65/('Assumptions (T&amp;D)'!V9)</f>
        <v>8.341887955</v>
      </c>
      <c r="W2697" s="371">
        <f>'Assumptions (T&amp;D)'!W65/('Assumptions (T&amp;D)'!W9)</f>
        <v>8.341887955</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0.09861121822</v>
      </c>
      <c r="D2698" s="366">
        <f>'Assumptions (T&amp;D)'!D55*'Inflation GDP Population'!C$11/'Inflation GDP Population'!$S$11</f>
        <v>0.1869989374</v>
      </c>
      <c r="E2698" s="366">
        <f>'Assumptions (T&amp;D)'!E55*'Inflation GDP Population'!D$11/'Inflation GDP Population'!$S$11</f>
        <v>0.2014705058</v>
      </c>
      <c r="F2698" s="366">
        <f>'Assumptions (T&amp;D)'!F55*'Inflation GDP Population'!E$11/'Inflation GDP Population'!$S$11</f>
        <v>0.3263487161</v>
      </c>
      <c r="G2698" s="366">
        <f>'Assumptions (T&amp;D)'!G55*'Inflation GDP Population'!F$11/'Inflation GDP Population'!$S$11</f>
        <v>0.1825726748</v>
      </c>
      <c r="H2698" s="366">
        <f>'Assumptions (T&amp;D)'!H55*'Inflation GDP Population'!G$11/'Inflation GDP Population'!$S$11</f>
        <v>0.1460186188</v>
      </c>
      <c r="I2698" s="366">
        <f>'Assumptions (T&amp;D)'!I55*'Inflation GDP Population'!H$11/'Inflation GDP Population'!$S$11</f>
        <v>0.2508645636</v>
      </c>
      <c r="J2698" s="366">
        <f>'Assumptions (T&amp;D)'!J55*'Inflation GDP Population'!I$11/'Inflation GDP Population'!$S$11</f>
        <v>0.2976175397</v>
      </c>
      <c r="K2698" s="366">
        <f>'Assumptions (T&amp;D)'!K55*'Inflation GDP Population'!J$11/'Inflation GDP Population'!$S$11</f>
        <v>0.373281295</v>
      </c>
      <c r="L2698" s="366">
        <f>'Assumptions (T&amp;D)'!L55*'Inflation GDP Population'!K$11/'Inflation GDP Population'!$S$11</f>
        <v>0.329026756</v>
      </c>
      <c r="M2698" s="366">
        <f>'Assumptions (T&amp;D)'!M55*'Inflation GDP Population'!L$11/'Inflation GDP Population'!$S$11</f>
        <v>0.477137806</v>
      </c>
      <c r="N2698" s="366">
        <f>'Assumptions (T&amp;D)'!N55*'Inflation GDP Population'!M$11/'Inflation GDP Population'!$S$11</f>
        <v>0.3606414788</v>
      </c>
      <c r="O2698" s="366">
        <f>'Assumptions (T&amp;D)'!O55*'Inflation GDP Population'!N$11/'Inflation GDP Population'!$S$11</f>
        <v>0.2415450851</v>
      </c>
      <c r="P2698" s="366">
        <f>'Assumptions (T&amp;D)'!P55*'Inflation GDP Population'!O$11/'Inflation GDP Population'!$S$11</f>
        <v>0.3439461676</v>
      </c>
      <c r="Q2698" s="366">
        <f>'Assumptions (T&amp;D)'!Q55*'Inflation GDP Population'!P$11/'Inflation GDP Population'!$S$11</f>
        <v>0.3225631022</v>
      </c>
      <c r="R2698" s="366">
        <f>'Assumptions (T&amp;D)'!R55*'Inflation GDP Population'!Q$11/'Inflation GDP Population'!$S$11</f>
        <v>0.8470196232</v>
      </c>
      <c r="S2698" s="366">
        <f>'Assumptions (T&amp;D)'!S55*'Inflation GDP Population'!R$11/'Inflation GDP Population'!$S$11</f>
        <v>0.6669961466</v>
      </c>
      <c r="T2698" s="366">
        <f>'Assumptions (T&amp;D)'!T55*'Inflation GDP Population'!S$11/'Inflation GDP Population'!$S$11</f>
        <v>0.5151118943</v>
      </c>
      <c r="U2698" s="366">
        <f>'Assumptions (T&amp;D)'!U55*'Inflation GDP Population'!T$11/'Inflation GDP Population'!$S$11</f>
        <v>0.5216184497</v>
      </c>
      <c r="V2698" s="367">
        <f>'Assumptions (T&amp;D)'!V55*'Inflation GDP Population'!U$16/'Inflation GDP Population'!$S$16</f>
        <v>0.5406610757</v>
      </c>
      <c r="W2698" s="367">
        <f>'Assumptions (T&amp;D)'!W55*'Inflation GDP Population'!V$16/'Inflation GDP Population'!$S$16</f>
        <v>0.55252439</v>
      </c>
      <c r="X2698" s="367">
        <f>'Assumptions (T&amp;D)'!X55*'Inflation GDP Population'!W$16/'Inflation GDP Population'!$S$16</f>
        <v>0.5771416356</v>
      </c>
      <c r="Y2698" s="367">
        <f>'Assumptions (T&amp;D)'!Y55*'Inflation GDP Population'!X$16/'Inflation GDP Population'!$S$16</f>
        <v>0.5911020639</v>
      </c>
      <c r="Z2698" s="367">
        <f>'Assumptions (T&amp;D)'!Z55*'Inflation GDP Population'!Y$16/'Inflation GDP Population'!$S$16</f>
        <v>0.6053887974</v>
      </c>
      <c r="AA2698" s="367">
        <f>'Assumptions (T&amp;D)'!AA55*'Inflation GDP Population'!Z$16/'Inflation GDP Population'!$S$16</f>
        <v>0.6200092796</v>
      </c>
      <c r="AB2698" s="367">
        <f>'Assumptions (T&amp;D)'!AB55*'Inflation GDP Population'!AA$16/'Inflation GDP Population'!$S$16</f>
        <v>0.6349711205</v>
      </c>
      <c r="AC2698" s="367">
        <f>'Assumptions (T&amp;D)'!AC55*'Inflation GDP Population'!AB$16/'Inflation GDP Population'!$S$16</f>
        <v>0.6502821007</v>
      </c>
      <c r="AD2698" s="367">
        <f>'Assumptions (T&amp;D)'!AD55*'Inflation GDP Population'!AC$16/'Inflation GDP Population'!$S$16</f>
        <v>0.6661914774</v>
      </c>
      <c r="AE2698" s="367">
        <f>'Assumptions (T&amp;D)'!AE55*'Inflation GDP Population'!AD$16/'Inflation GDP Population'!$S$16</f>
        <v>0.6819834761</v>
      </c>
      <c r="AF2698" s="367">
        <f>'Assumptions (T&amp;D)'!AF55*'Inflation GDP Population'!AE$16/'Inflation GDP Population'!$S$16</f>
        <v>0.6983903187</v>
      </c>
      <c r="AG2698" s="367">
        <f>'Assumptions (T&amp;D)'!AG55*'Inflation GDP Population'!AF$16/'Inflation GDP Population'!$S$16</f>
        <v>0.7151792034</v>
      </c>
      <c r="AH2698" s="367">
        <f>'Assumptions (T&amp;D)'!AH55*'Inflation GDP Population'!AG$16/'Inflation GDP Population'!$S$16</f>
        <v>0.8216422264</v>
      </c>
      <c r="AI2698" s="367">
        <f>'Assumptions (T&amp;D)'!AI55*'Inflation GDP Population'!AH$16/'Inflation GDP Population'!$S$16</f>
        <v>0.7765468939</v>
      </c>
      <c r="AJ2698" s="367">
        <f>'Assumptions (T&amp;D)'!AJ55*'Inflation GDP Population'!AI$16/'Inflation GDP Population'!$S$16</f>
        <v>0.8312393784</v>
      </c>
      <c r="AK2698" s="367">
        <f>'Assumptions (T&amp;D)'!AK55*'Inflation GDP Population'!AJ$16/'Inflation GDP Population'!$S$16</f>
        <v>0.8278371515</v>
      </c>
      <c r="AL2698" s="367">
        <f>'Assumptions (T&amp;D)'!AL55*'Inflation GDP Population'!AK$16/'Inflation GDP Population'!$S$16</f>
        <v>0.8051653253</v>
      </c>
      <c r="AM2698" s="367">
        <f>'Assumptions (T&amp;D)'!AM55*'Inflation GDP Population'!AL$16/'Inflation GDP Population'!$S$16</f>
        <v>0.8251552646</v>
      </c>
      <c r="AN2698" s="367">
        <f>'Assumptions (T&amp;D)'!AN55*'Inflation GDP Population'!AM$16/'Inflation GDP Population'!$S$16</f>
        <v>0.9238661363</v>
      </c>
      <c r="AO2698" s="367">
        <f>'Assumptions (T&amp;D)'!AO55*'Inflation GDP Population'!AN$16/'Inflation GDP Population'!$S$16</f>
        <v>0.9478593653</v>
      </c>
      <c r="AP2698" s="367">
        <f>'Assumptions (T&amp;D)'!AP55*'Inflation GDP Population'!AO$16/'Inflation GDP Population'!$S$16</f>
        <v>0.9156869426</v>
      </c>
      <c r="AQ2698" s="367">
        <f>'Assumptions (T&amp;D)'!AQ55*'Inflation GDP Population'!AP$16/'Inflation GDP Population'!$S$16</f>
        <v>0.9716925948</v>
      </c>
      <c r="AR2698" s="367">
        <f>'Assumptions (T&amp;D)'!AR55*'Inflation GDP Population'!AQ$16/'Inflation GDP Population'!$S$16</f>
        <v>0.9277018415</v>
      </c>
      <c r="AS2698" s="367">
        <f>'Assumptions (T&amp;D)'!AS55*'Inflation GDP Population'!AR$16/'Inflation GDP Population'!$S$16</f>
        <v>0.9685783154</v>
      </c>
      <c r="AT2698" s="367">
        <f>'Assumptions (T&amp;D)'!AT55*'Inflation GDP Population'!AS$16/'Inflation GDP Population'!$S$16</f>
        <v>1.126409686</v>
      </c>
      <c r="AU2698" s="367">
        <f>'Assumptions (T&amp;D)'!AU55*'Inflation GDP Population'!AT$16/'Inflation GDP Population'!$S$16</f>
        <v>1.023616626</v>
      </c>
      <c r="AV2698" s="367">
        <f>'Assumptions (T&amp;D)'!AV55*'Inflation GDP Population'!AU$16/'Inflation GDP Population'!$S$16</f>
        <v>1.392217471</v>
      </c>
      <c r="AW2698" s="367">
        <f>'Assumptions (T&amp;D)'!AW55*'Inflation GDP Population'!AV$16/'Inflation GDP Population'!$S$16</f>
        <v>1.073165611</v>
      </c>
      <c r="AX2698" s="367">
        <f>'Assumptions (T&amp;D)'!AX55*'Inflation GDP Population'!AW$16/'Inflation GDP Population'!$S$16</f>
        <v>1.068269414</v>
      </c>
      <c r="AY2698" s="367">
        <f>'Assumptions (T&amp;D)'!AY55*'Inflation GDP Population'!AX$16/'Inflation GDP Population'!$S$16</f>
        <v>1.093627155</v>
      </c>
      <c r="AZ2698" s="367">
        <f>'Assumptions (T&amp;D)'!AZ55*'Inflation GDP Population'!AY$16/'Inflation GDP Population'!$S$16</f>
        <v>1.134576279</v>
      </c>
      <c r="BA2698" s="367">
        <f>'Assumptions (T&amp;D)'!BA55*'Inflation GDP Population'!AZ$16/'Inflation GDP Population'!$S$16</f>
        <v>1.154848811</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0.03944448729</v>
      </c>
      <c r="D2699" s="371">
        <f>D2698*'Assumptions (T&amp;D)'!$C$18</f>
        <v>0.07479957498</v>
      </c>
      <c r="E2699" s="371">
        <f>E2698*'Assumptions (T&amp;D)'!$C$18</f>
        <v>0.08058820232</v>
      </c>
      <c r="F2699" s="371">
        <f>F2698*'Assumptions (T&amp;D)'!$C$18</f>
        <v>0.1305394865</v>
      </c>
      <c r="G2699" s="371">
        <f>G2698*'Assumptions (T&amp;D)'!$C$18</f>
        <v>0.0730290699</v>
      </c>
      <c r="H2699" s="371">
        <f>H2698*'Assumptions (T&amp;D)'!$C$18</f>
        <v>0.0584074475</v>
      </c>
      <c r="I2699" s="371">
        <f>I2698*'Assumptions (T&amp;D)'!$C$18</f>
        <v>0.1003458254</v>
      </c>
      <c r="J2699" s="371">
        <f>J2698*'Assumptions (T&amp;D)'!$C$18</f>
        <v>0.1190470159</v>
      </c>
      <c r="K2699" s="371">
        <f>K2698*'Assumptions (T&amp;D)'!$C$18</f>
        <v>0.149312518</v>
      </c>
      <c r="L2699" s="371">
        <f>L2698*'Assumptions (T&amp;D)'!$C$18</f>
        <v>0.1316107024</v>
      </c>
      <c r="M2699" s="371">
        <f>M2698*'Assumptions (T&amp;D)'!$C$18</f>
        <v>0.1908551224</v>
      </c>
      <c r="N2699" s="371">
        <f>N2698*'Assumptions (T&amp;D)'!$C$18</f>
        <v>0.1442565915</v>
      </c>
      <c r="O2699" s="371">
        <f>O2698*'Assumptions (T&amp;D)'!$C$18</f>
        <v>0.09661803405</v>
      </c>
      <c r="P2699" s="371">
        <f>P2698*'Assumptions (T&amp;D)'!$C$18</f>
        <v>0.137578467</v>
      </c>
      <c r="Q2699" s="371">
        <f>Q2698*'Assumptions (T&amp;D)'!$C$18</f>
        <v>0.1290252409</v>
      </c>
      <c r="R2699" s="371">
        <f>R2698*'Assumptions (T&amp;D)'!$C$18</f>
        <v>0.3388078493</v>
      </c>
      <c r="S2699" s="371">
        <f>S2698*'Assumptions (T&amp;D)'!$C$18</f>
        <v>0.2667984587</v>
      </c>
      <c r="T2699" s="371">
        <f>T2698*'Assumptions (T&amp;D)'!$C$18</f>
        <v>0.2060447577</v>
      </c>
      <c r="U2699" s="371">
        <f>U2698*'Assumptions (T&amp;D)'!$C$18</f>
        <v>0.2086473799</v>
      </c>
      <c r="V2699" s="371">
        <f>V2698*'Assumptions (T&amp;D)'!$C$18</f>
        <v>0.2162644303</v>
      </c>
      <c r="W2699" s="371">
        <f>W2698*'Assumptions (T&amp;D)'!$C$18</f>
        <v>0.221009756</v>
      </c>
      <c r="X2699" s="371">
        <f>X2698*'Assumptions (T&amp;D)'!$C$18</f>
        <v>0.2308566542</v>
      </c>
      <c r="Y2699" s="371">
        <f>Y2698*'Assumptions (T&amp;D)'!$C$18</f>
        <v>0.2364408256</v>
      </c>
      <c r="Z2699" s="371">
        <f>Z2698*'Assumptions (T&amp;D)'!$C$18</f>
        <v>0.242155519</v>
      </c>
      <c r="AA2699" s="371">
        <f>AA2698*'Assumptions (T&amp;D)'!$C$18</f>
        <v>0.2480037118</v>
      </c>
      <c r="AB2699" s="371">
        <f>AB2698*'Assumptions (T&amp;D)'!$C$18</f>
        <v>0.2539884482</v>
      </c>
      <c r="AC2699" s="371">
        <f>AC2698*'Assumptions (T&amp;D)'!$C$18</f>
        <v>0.2601128403</v>
      </c>
      <c r="AD2699" s="371">
        <f>AD2698*'Assumptions (T&amp;D)'!$C$18</f>
        <v>0.266476591</v>
      </c>
      <c r="AE2699" s="371">
        <f>AE2698*'Assumptions (T&amp;D)'!$C$18</f>
        <v>0.2727933904</v>
      </c>
      <c r="AF2699" s="371">
        <f>AF2698*'Assumptions (T&amp;D)'!$C$18</f>
        <v>0.2793561275</v>
      </c>
      <c r="AG2699" s="371">
        <f>AG2698*'Assumptions (T&amp;D)'!$C$18</f>
        <v>0.2860716814</v>
      </c>
      <c r="AH2699" s="371">
        <f>AH2698*'Assumptions (T&amp;D)'!$C$18</f>
        <v>0.3286568906</v>
      </c>
      <c r="AI2699" s="371">
        <f>AI2698*'Assumptions (T&amp;D)'!$C$18</f>
        <v>0.3106187576</v>
      </c>
      <c r="AJ2699" s="371">
        <f>AJ2698*'Assumptions (T&amp;D)'!$C$18</f>
        <v>0.3324957514</v>
      </c>
      <c r="AK2699" s="371">
        <f>AK2698*'Assumptions (T&amp;D)'!$C$18</f>
        <v>0.3311348606</v>
      </c>
      <c r="AL2699" s="371">
        <f>AL2698*'Assumptions (T&amp;D)'!$C$18</f>
        <v>0.3220661301</v>
      </c>
      <c r="AM2699" s="371">
        <f>AM2698*'Assumptions (T&amp;D)'!$C$18</f>
        <v>0.3300621059</v>
      </c>
      <c r="AN2699" s="371">
        <f>AN2698*'Assumptions (T&amp;D)'!$C$18</f>
        <v>0.3695464545</v>
      </c>
      <c r="AO2699" s="371">
        <f>AO2698*'Assumptions (T&amp;D)'!$C$18</f>
        <v>0.3791437461</v>
      </c>
      <c r="AP2699" s="371">
        <f>AP2698*'Assumptions (T&amp;D)'!$C$18</f>
        <v>0.3662747771</v>
      </c>
      <c r="AQ2699" s="371">
        <f>AQ2698*'Assumptions (T&amp;D)'!$C$18</f>
        <v>0.3886770379</v>
      </c>
      <c r="AR2699" s="371">
        <f>AR2698*'Assumptions (T&amp;D)'!$C$18</f>
        <v>0.3710807366</v>
      </c>
      <c r="AS2699" s="371">
        <f>AS2698*'Assumptions (T&amp;D)'!$C$18</f>
        <v>0.3874313261</v>
      </c>
      <c r="AT2699" s="371">
        <f>AT2698*'Assumptions (T&amp;D)'!$C$18</f>
        <v>0.4505638744</v>
      </c>
      <c r="AU2699" s="371">
        <f>AU2698*'Assumptions (T&amp;D)'!$C$18</f>
        <v>0.4094466503</v>
      </c>
      <c r="AV2699" s="371">
        <f>AV2698*'Assumptions (T&amp;D)'!$C$18</f>
        <v>0.5568869883</v>
      </c>
      <c r="AW2699" s="371">
        <f>AW2698*'Assumptions (T&amp;D)'!$C$18</f>
        <v>0.4292662443</v>
      </c>
      <c r="AX2699" s="371">
        <f>AX2698*'Assumptions (T&amp;D)'!$C$18</f>
        <v>0.4273077655</v>
      </c>
      <c r="AY2699" s="371">
        <f>AY2698*'Assumptions (T&amp;D)'!$C$18</f>
        <v>0.4374508622</v>
      </c>
      <c r="AZ2699" s="371">
        <f>AZ2698*'Assumptions (T&amp;D)'!$C$18</f>
        <v>0.4538305115</v>
      </c>
      <c r="BA2699" s="371">
        <f>BA2698*'Assumptions (T&amp;D)'!$C$18</f>
        <v>0.4619395244</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0.05916673093</v>
      </c>
      <c r="D2700" s="371">
        <f>D2698*'Assumptions (T&amp;D)'!$C$19</f>
        <v>0.1121993625</v>
      </c>
      <c r="E2700" s="371">
        <f>E2698*'Assumptions (T&amp;D)'!$C$19</f>
        <v>0.1208823035</v>
      </c>
      <c r="F2700" s="371">
        <f>F2698*'Assumptions (T&amp;D)'!$C$19</f>
        <v>0.1958092297</v>
      </c>
      <c r="G2700" s="371">
        <f>G2698*'Assumptions (T&amp;D)'!$C$19</f>
        <v>0.1095436049</v>
      </c>
      <c r="H2700" s="371">
        <f>H2698*'Assumptions (T&amp;D)'!$C$19</f>
        <v>0.08761117126</v>
      </c>
      <c r="I2700" s="371">
        <f>I2698*'Assumptions (T&amp;D)'!$C$19</f>
        <v>0.1505187382</v>
      </c>
      <c r="J2700" s="371">
        <f>J2698*'Assumptions (T&amp;D)'!$C$19</f>
        <v>0.1785705238</v>
      </c>
      <c r="K2700" s="371">
        <f>K2698*'Assumptions (T&amp;D)'!$C$19</f>
        <v>0.223968777</v>
      </c>
      <c r="L2700" s="371">
        <f>L2698*'Assumptions (T&amp;D)'!$C$19</f>
        <v>0.1974160536</v>
      </c>
      <c r="M2700" s="371">
        <f>M2698*'Assumptions (T&amp;D)'!$C$19</f>
        <v>0.2862826836</v>
      </c>
      <c r="N2700" s="371">
        <f>N2698*'Assumptions (T&amp;D)'!$C$19</f>
        <v>0.2163848873</v>
      </c>
      <c r="O2700" s="371">
        <f>O2698*'Assumptions (T&amp;D)'!$C$19</f>
        <v>0.1449270511</v>
      </c>
      <c r="P2700" s="371">
        <f>P2698*'Assumptions (T&amp;D)'!$C$19</f>
        <v>0.2063677005</v>
      </c>
      <c r="Q2700" s="371">
        <f>Q2698*'Assumptions (T&amp;D)'!$C$19</f>
        <v>0.1935378613</v>
      </c>
      <c r="R2700" s="371">
        <f>R2698*'Assumptions (T&amp;D)'!$C$19</f>
        <v>0.5082117739</v>
      </c>
      <c r="S2700" s="371">
        <f>S2698*'Assumptions (T&amp;D)'!$C$19</f>
        <v>0.400197688</v>
      </c>
      <c r="T2700" s="371">
        <f>T2698*'Assumptions (T&amp;D)'!$C$19</f>
        <v>0.3090671366</v>
      </c>
      <c r="U2700" s="371">
        <f>U2698*'Assumptions (T&amp;D)'!$C$19</f>
        <v>0.3129710698</v>
      </c>
      <c r="V2700" s="371">
        <f>V2698*'Assumptions (T&amp;D)'!$C$19</f>
        <v>0.3243966454</v>
      </c>
      <c r="W2700" s="371">
        <f>W2698*'Assumptions (T&amp;D)'!$C$19</f>
        <v>0.331514634</v>
      </c>
      <c r="X2700" s="371">
        <f>X2698*'Assumptions (T&amp;D)'!$C$19</f>
        <v>0.3462849813</v>
      </c>
      <c r="Y2700" s="371">
        <f>Y2698*'Assumptions (T&amp;D)'!$C$19</f>
        <v>0.3546612383</v>
      </c>
      <c r="Z2700" s="371">
        <f>Z2698*'Assumptions (T&amp;D)'!$C$19</f>
        <v>0.3632332785</v>
      </c>
      <c r="AA2700" s="371">
        <f>AA2698*'Assumptions (T&amp;D)'!$C$19</f>
        <v>0.3720055677</v>
      </c>
      <c r="AB2700" s="371">
        <f>AB2698*'Assumptions (T&amp;D)'!$C$19</f>
        <v>0.3809826723</v>
      </c>
      <c r="AC2700" s="371">
        <f>AC2698*'Assumptions (T&amp;D)'!$C$19</f>
        <v>0.3901692604</v>
      </c>
      <c r="AD2700" s="371">
        <f>AD2698*'Assumptions (T&amp;D)'!$C$19</f>
        <v>0.3997148864</v>
      </c>
      <c r="AE2700" s="371">
        <f>AE2698*'Assumptions (T&amp;D)'!$C$19</f>
        <v>0.4091900856</v>
      </c>
      <c r="AF2700" s="371">
        <f>AF2698*'Assumptions (T&amp;D)'!$C$19</f>
        <v>0.4190341912</v>
      </c>
      <c r="AG2700" s="371">
        <f>AG2698*'Assumptions (T&amp;D)'!$C$19</f>
        <v>0.4291075221</v>
      </c>
      <c r="AH2700" s="371">
        <f>AH2698*'Assumptions (T&amp;D)'!$C$19</f>
        <v>0.4929853358</v>
      </c>
      <c r="AI2700" s="371">
        <f>AI2698*'Assumptions (T&amp;D)'!$C$19</f>
        <v>0.4659281363</v>
      </c>
      <c r="AJ2700" s="371">
        <f>AJ2698*'Assumptions (T&amp;D)'!$C$19</f>
        <v>0.4987436271</v>
      </c>
      <c r="AK2700" s="371">
        <f>AK2698*'Assumptions (T&amp;D)'!$C$19</f>
        <v>0.4967022909</v>
      </c>
      <c r="AL2700" s="371">
        <f>AL2698*'Assumptions (T&amp;D)'!$C$19</f>
        <v>0.4830991952</v>
      </c>
      <c r="AM2700" s="371">
        <f>AM2698*'Assumptions (T&amp;D)'!$C$19</f>
        <v>0.4950931588</v>
      </c>
      <c r="AN2700" s="371">
        <f>AN2698*'Assumptions (T&amp;D)'!$C$19</f>
        <v>0.5543196818</v>
      </c>
      <c r="AO2700" s="371">
        <f>AO2698*'Assumptions (T&amp;D)'!$C$19</f>
        <v>0.5687156192</v>
      </c>
      <c r="AP2700" s="371">
        <f>AP2698*'Assumptions (T&amp;D)'!$C$19</f>
        <v>0.5494121656</v>
      </c>
      <c r="AQ2700" s="371">
        <f>AQ2698*'Assumptions (T&amp;D)'!$C$19</f>
        <v>0.5830155569</v>
      </c>
      <c r="AR2700" s="371">
        <f>AR2698*'Assumptions (T&amp;D)'!$C$19</f>
        <v>0.5566211049</v>
      </c>
      <c r="AS2700" s="371">
        <f>AS2698*'Assumptions (T&amp;D)'!$C$19</f>
        <v>0.5811469892</v>
      </c>
      <c r="AT2700" s="371">
        <f>AT2698*'Assumptions (T&amp;D)'!$C$19</f>
        <v>0.6758458117</v>
      </c>
      <c r="AU2700" s="371">
        <f>AU2698*'Assumptions (T&amp;D)'!$C$19</f>
        <v>0.6141699755</v>
      </c>
      <c r="AV2700" s="371">
        <f>AV2698*'Assumptions (T&amp;D)'!$C$19</f>
        <v>0.8353304825</v>
      </c>
      <c r="AW2700" s="371">
        <f>AW2698*'Assumptions (T&amp;D)'!$C$19</f>
        <v>0.6438993664</v>
      </c>
      <c r="AX2700" s="371">
        <f>AX2698*'Assumptions (T&amp;D)'!$C$19</f>
        <v>0.6409616482</v>
      </c>
      <c r="AY2700" s="371">
        <f>AY2698*'Assumptions (T&amp;D)'!$C$19</f>
        <v>0.6561762933</v>
      </c>
      <c r="AZ2700" s="371">
        <f>AZ2698*'Assumptions (T&amp;D)'!$C$19</f>
        <v>0.6807457672</v>
      </c>
      <c r="BA2700" s="371">
        <f>BA2698*'Assumptions (T&amp;D)'!$C$19</f>
        <v>0.6929092866</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-0.001862613436</v>
      </c>
      <c r="D2701" s="372">
        <f t="array" ref="D2701">SUM(IF(ISERROR(D2702:D2752),"",D2702:D2752))</f>
        <v>-0.005483208358</v>
      </c>
      <c r="E2701" s="372">
        <f t="array" ref="E2701">SUM(IF(ISERROR(E2702:E2752),"",E2702:E2752))</f>
        <v>-0.009549127089</v>
      </c>
      <c r="F2701" s="372">
        <f t="array" ref="F2701">SUM(IF(ISERROR(F2702:F2752),"",F2702:F2752))</f>
        <v>-0.01616693326</v>
      </c>
      <c r="G2701" s="372">
        <f t="array" ref="G2701">SUM(IF(ISERROR(G2702:G2752),"",G2702:G2752))</f>
        <v>-0.02038337812</v>
      </c>
      <c r="H2701" s="372">
        <f t="array" ref="H2701">SUM(IF(ISERROR(H2702:H2752),"",H2702:H2752))</f>
        <v>-0.02410965451</v>
      </c>
      <c r="I2701" s="372">
        <f t="array" ref="I2701">SUM(IF(ISERROR(I2702:I2752),"",I2702:I2752))</f>
        <v>-0.02999330681</v>
      </c>
      <c r="J2701" s="372">
        <f t="array" ref="J2701">SUM(IF(ISERROR(J2702:J2752),"",J2702:J2752))</f>
        <v>-0.03703952402</v>
      </c>
      <c r="K2701" s="372">
        <f t="array" ref="K2701">SUM(IF(ISERROR(K2702:K2752),"",K2702:K2752))</f>
        <v>-0.04584960789</v>
      </c>
      <c r="L2701" s="372">
        <f t="array" ref="L2701">SUM(IF(ISERROR(L2702:L2752),"",L2702:L2752))</f>
        <v>-0.05424227093</v>
      </c>
      <c r="M2701" s="372">
        <f t="array" ref="M2701">SUM(IF(ISERROR(M2702:M2752),"",M2702:M2752))</f>
        <v>-0.06583117419</v>
      </c>
      <c r="N2701" s="372">
        <f t="array" ref="N2701">SUM(IF(ISERROR(N2702:N2752),"",N2702:N2752))</f>
        <v>-0.07577011486</v>
      </c>
      <c r="O2701" s="372">
        <f t="array" ref="O2701">SUM(IF(ISERROR(O2702:O2752),"",O2702:O2752))</f>
        <v>-0.08393160849</v>
      </c>
      <c r="P2701" s="372">
        <f t="array" ref="P2701">SUM(IF(ISERROR(P2702:P2752),"",P2702:P2752))</f>
        <v>-0.09441497118</v>
      </c>
      <c r="Q2701" s="372">
        <f t="array" ref="Q2701">SUM(IF(ISERROR(Q2702:Q2752),"",Q2702:Q2752))</f>
        <v>-0.1049924006</v>
      </c>
      <c r="R2701" s="372">
        <f t="array" ref="R2701">SUM(IF(ISERROR(R2702:R2752),"",R2702:R2752))</f>
        <v>-0.122242204</v>
      </c>
      <c r="S2701" s="372">
        <f t="array" ref="S2701">SUM(IF(ISERROR(S2702:S2752),"",S2702:S2752))</f>
        <v>-0.133562134</v>
      </c>
      <c r="T2701" s="372">
        <f t="array" ref="T2701">SUM(IF(ISERROR(T2702:T2752),"",T2702:T2752))</f>
        <v>-0.1420025966</v>
      </c>
      <c r="U2701" s="372">
        <f t="array" ref="U2701">SUM(IF(ISERROR(U2702:U2752),"",U2702:U2752))</f>
        <v>-0.1462354376</v>
      </c>
      <c r="V2701" s="372">
        <f t="array" ref="V2701">SUM(IF(ISERROR(V2702:V2752),"",V2702:V2752))</f>
        <v>-0.1564764763</v>
      </c>
      <c r="W2701" s="372">
        <f t="array" ref="W2701">SUM(IF(ISERROR(W2702:W2752),"",W2702:W2752))</f>
        <v>-0.1688130206</v>
      </c>
      <c r="X2701" s="372">
        <f t="array" ref="X2701">SUM(IF(ISERROR(X2702:X2752),"",X2702:X2752))</f>
        <v>-0.1782280818</v>
      </c>
      <c r="Y2701" s="372">
        <f t="array" ref="Y2701">SUM(IF(ISERROR(Y2702:Y2752),"",Y2702:Y2752))</f>
        <v>-0.1865826513</v>
      </c>
      <c r="Z2701" s="372">
        <f t="array" ref="Z2701">SUM(IF(ISERROR(Z2702:Z2752),"",Z2702:Z2752))</f>
        <v>-0.1927371345</v>
      </c>
      <c r="AA2701" s="372">
        <f t="array" ref="AA2701">SUM(IF(ISERROR(AA2702:AA2752),"",AA2702:AA2752))</f>
        <v>-0.2011368499</v>
      </c>
      <c r="AB2701" s="372">
        <f t="array" ref="AB2701">SUM(IF(ISERROR(AB2702:AB2752),"",AB2702:AB2752))</f>
        <v>-0.2046064592</v>
      </c>
      <c r="AC2701" s="372">
        <f t="array" ref="AC2701">SUM(IF(ISERROR(AC2702:AC2752),"",AC2702:AC2752))</f>
        <v>-0.2129439415</v>
      </c>
      <c r="AD2701" s="372">
        <f t="array" ref="AD2701">SUM(IF(ISERROR(AD2702:AD2752),"",AD2702:AD2752))</f>
        <v>-0.2264903358</v>
      </c>
      <c r="AE2701" s="372">
        <f t="array" ref="AE2701">SUM(IF(ISERROR(AE2702:AE2752),"",AE2702:AE2752))</f>
        <v>-0.2370986516</v>
      </c>
      <c r="AF2701" s="372">
        <f t="array" ref="AF2701">SUM(IF(ISERROR(AF2702:AF2752),"",AF2702:AF2752))</f>
        <v>-0.2493309337</v>
      </c>
      <c r="AG2701" s="372">
        <f t="array" ref="AG2701">SUM(IF(ISERROR(AG2702:AG2752),"",AG2702:AG2752))</f>
        <v>-0.2425905185</v>
      </c>
      <c r="AH2701" s="372">
        <f t="array" ref="AH2701">SUM(IF(ISERROR(AH2702:AH2752),"",AH2702:AH2752))</f>
        <v>-0.2443616667</v>
      </c>
      <c r="AI2701" s="372">
        <f t="array" ref="AI2701">SUM(IF(ISERROR(AI2702:AI2752),"",AI2702:AI2752))</f>
        <v>-0.2511198227</v>
      </c>
      <c r="AJ2701" s="372">
        <f t="array" ref="AJ2701">SUM(IF(ISERROR(AJ2702:AJ2752),"",AJ2702:AJ2752))</f>
        <v>-0.2589855244</v>
      </c>
      <c r="AK2701" s="372">
        <f t="array" ref="AK2701">SUM(IF(ISERROR(AK2702:AK2752),"",AK2702:AK2752))</f>
        <v>-0.2664390884</v>
      </c>
      <c r="AL2701" s="372">
        <f t="array" ref="AL2701">SUM(IF(ISERROR(AL2702:AL2752),"",AL2702:AL2752))</f>
        <v>-0.2733689783</v>
      </c>
      <c r="AM2701" s="372">
        <f t="array" ref="AM2701">SUM(IF(ISERROR(AM2702:AM2752),"",AM2702:AM2752))</f>
        <v>-0.2800729076</v>
      </c>
      <c r="AN2701" s="372">
        <f t="array" ref="AN2701">SUM(IF(ISERROR(AN2702:AN2752),"",AN2702:AN2752))</f>
        <v>-0.2884308303</v>
      </c>
      <c r="AO2701" s="372">
        <f t="array" ref="AO2701">SUM(IF(ISERROR(AO2702:AO2752),"",AO2702:AO2752))</f>
        <v>-0.2970976471</v>
      </c>
      <c r="AP2701" s="372">
        <f t="array" ref="AP2701">SUM(IF(ISERROR(AP2702:AP2752),"",AP2702:AP2752))</f>
        <v>-0.3050145029</v>
      </c>
      <c r="AQ2701" s="372">
        <f t="array" ref="AQ2701">SUM(IF(ISERROR(AQ2702:AQ2752),"",AQ2702:AQ2752))</f>
        <v>-0.3137983885</v>
      </c>
      <c r="AR2701" s="372">
        <f t="array" ref="AR2701">SUM(IF(ISERROR(AR2702:AR2752),"",AR2702:AR2752))</f>
        <v>-0.321588482</v>
      </c>
      <c r="AS2701" s="372">
        <f t="array" ref="AS2701">SUM(IF(ISERROR(AS2702:AS2752),"",AS2702:AS2752))</f>
        <v>-0.3299179166</v>
      </c>
      <c r="AT2701" s="372">
        <f t="array" ref="AT2701">SUM(IF(ISERROR(AT2702:AT2752),"",AT2702:AT2752))</f>
        <v>-0.3410258555</v>
      </c>
      <c r="AU2701" s="372">
        <f t="array" ref="AU2701">SUM(IF(ISERROR(AU2702:AU2752),"",AU2702:AU2752))</f>
        <v>-0.3500981897</v>
      </c>
      <c r="AV2701" s="372">
        <f t="array" ref="AV2701">SUM(IF(ISERROR(AV2702:AV2752),"",AV2702:AV2752))</f>
        <v>-0.3659276548</v>
      </c>
      <c r="AW2701" s="372">
        <f t="array" ref="AW2701">SUM(IF(ISERROR(AW2702:AW2752),"",AW2702:AW2752))</f>
        <v>-0.372448904</v>
      </c>
      <c r="AX2701" s="372">
        <f t="array" ref="AX2701">SUM(IF(ISERROR(AX2702:AX2752),"",AX2702:AX2752))</f>
        <v>-0.3808960232</v>
      </c>
      <c r="AY2701" s="372">
        <f t="array" ref="AY2701">SUM(IF(ISERROR(AY2702:AY2752),"",AY2702:AY2752))</f>
        <v>-0.3881511356</v>
      </c>
      <c r="AZ2701" s="372">
        <f t="array" ref="AZ2701">SUM(IF(ISERROR(AZ2702:AZ2752),"",AZ2702:AZ2752))</f>
        <v>-0.3966532364</v>
      </c>
      <c r="BA2701" s="372">
        <f t="array" ref="BA2701">SUM(IF(ISERROR(BA2702:BA2752),"",BA2702:BA2752))</f>
        <v>-0.4068011043</v>
      </c>
      <c r="BB2701" s="372">
        <f t="array" ref="BB2701">SUM(IF(ISERROR(BB2702:BB2752),"",BB2702:BB2752))</f>
        <v>-0.3948602997</v>
      </c>
      <c r="BC2701" s="372">
        <f t="array" ref="BC2701">SUM(IF(ISERROR(BC2702:BC2752),"",BC2702:BC2752))</f>
        <v>-0.3786123046</v>
      </c>
      <c r="BD2701" s="372">
        <f t="array" ref="BD2701">SUM(IF(ISERROR(BD2702:BD2752),"",BD2702:BD2752))</f>
        <v>-0.3606834633</v>
      </c>
      <c r="BE2701" s="372">
        <f t="array" ref="BE2701">SUM(IF(ISERROR(BE2702:BE2752),"",BE2702:BE2752))</f>
        <v>-0.3431219654</v>
      </c>
      <c r="BF2701" s="372">
        <f t="array" ref="BF2701">SUM(IF(ISERROR(BF2702:BF2752),"",BF2702:BF2752))</f>
        <v>-0.3226043288</v>
      </c>
      <c r="BG2701" s="372">
        <f t="array" ref="BG2701">SUM(IF(ISERROR(BG2702:BG2752),"",BG2702:BG2752))</f>
        <v>-0.3027788461</v>
      </c>
      <c r="BH2701" s="372">
        <f t="array" ref="BH2701">SUM(IF(ISERROR(BH2702:BH2752),"",BH2702:BH2752))</f>
        <v>-0.2804629066</v>
      </c>
      <c r="BI2701" s="372">
        <f t="array" ref="BI2701">SUM(IF(ISERROR(BI2702:BI2752),"",BI2702:BI2752))</f>
        <v>-0.2511069733</v>
      </c>
      <c r="BJ2701" s="372">
        <f t="array" ref="BJ2701">SUM(IF(ISERROR(BJ2702:BJ2752),"",BJ2702:BJ2752))</f>
        <v>-0.2242513033</v>
      </c>
      <c r="BK2701" s="372">
        <f t="array" ref="BK2701">SUM(IF(ISERROR(BK2702:BK2752),"",BK2702:BK2752))</f>
        <v>-0.182154273</v>
      </c>
      <c r="BL2701" s="372">
        <f t="array" ref="BL2701">SUM(IF(ISERROR(BL2702:BL2752),"",BL2702:BL2752))</f>
        <v>-0.1501460153</v>
      </c>
      <c r="BM2701" s="372">
        <f t="array" ref="BM2701">SUM(IF(ISERROR(BM2702:BM2752),"",BM2702:BM2752))</f>
        <v>-0.1168028748</v>
      </c>
      <c r="BN2701" s="372">
        <f t="array" ref="BN2701">SUM(IF(ISERROR(BN2702:BN2752),"",BN2702:BN2752))</f>
        <v>-0.0809151694</v>
      </c>
      <c r="BO2701" s="372">
        <f t="array" ref="BO2701">SUM(IF(ISERROR(BO2702:BO2752),"",BO2702:BO2752))</f>
        <v>-0.04177129907</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-0.001862613436</v>
      </c>
      <c r="D2702" s="373">
        <f>PPMT('Assumptions (T&amp;D) old'!$B$100,Model!X$1,'Assumptions (T&amp;D) old'!$B$103,Model!$C$2699)</f>
        <v>-0.001951087574</v>
      </c>
      <c r="E2702" s="373">
        <f>PPMT('Assumptions (T&amp;D) old'!$B$100,Model!Y$1,'Assumptions (T&amp;D) old'!$B$103,Model!$C$2699)</f>
        <v>-0.002043764234</v>
      </c>
      <c r="F2702" s="373">
        <f>PPMT('Assumptions (T&amp;D) old'!$B$100,Model!Z$1,'Assumptions (T&amp;D) old'!$B$103,Model!$C$2699)</f>
        <v>-0.002140843035</v>
      </c>
      <c r="G2702" s="373">
        <f>PPMT('Assumptions (T&amp;D) old'!$B$100,Model!AA$1,'Assumptions (T&amp;D) old'!$B$103,Model!$C$2699)</f>
        <v>-0.002242533079</v>
      </c>
      <c r="H2702" s="373">
        <f>PPMT('Assumptions (T&amp;D) old'!$B$100,Model!AB$1,'Assumptions (T&amp;D) old'!$B$103,Model!$C$2699)</f>
        <v>-0.0023490534</v>
      </c>
      <c r="I2702" s="373">
        <f>PPMT('Assumptions (T&amp;D) old'!$B$100,Model!AC$1,'Assumptions (T&amp;D) old'!$B$103,Model!$C$2699)</f>
        <v>-0.002460633437</v>
      </c>
      <c r="J2702" s="373">
        <f>PPMT('Assumptions (T&amp;D) old'!$B$100,Model!AD$1,'Assumptions (T&amp;D) old'!$B$103,Model!$C$2699)</f>
        <v>-0.002577513525</v>
      </c>
      <c r="K2702" s="373">
        <f>PPMT('Assumptions (T&amp;D) old'!$B$100,Model!AE$1,'Assumptions (T&amp;D) old'!$B$103,Model!$C$2699)</f>
        <v>-0.002699945418</v>
      </c>
      <c r="L2702" s="373">
        <f>PPMT('Assumptions (T&amp;D) old'!$B$100,Model!AF$1,'Assumptions (T&amp;D) old'!$B$103,Model!$C$2699)</f>
        <v>-0.002828192825</v>
      </c>
      <c r="M2702" s="373">
        <f>PPMT('Assumptions (T&amp;D) old'!$B$100,Model!AG$1,'Assumptions (T&amp;D) old'!$B$103,Model!$C$2699)</f>
        <v>-0.002962531984</v>
      </c>
      <c r="N2702" s="373">
        <f>PPMT('Assumptions (T&amp;D) old'!$B$100,Model!AH$1,'Assumptions (T&amp;D) old'!$B$103,Model!$C$2699)</f>
        <v>-0.003103252253</v>
      </c>
      <c r="O2702" s="373">
        <f>PPMT('Assumptions (T&amp;D) old'!$B$100,Model!AI$1,'Assumptions (T&amp;D) old'!$B$103,Model!$C$2699)</f>
        <v>-0.003250656736</v>
      </c>
      <c r="P2702" s="373">
        <f>PPMT('Assumptions (T&amp;D) old'!$B$100,Model!AJ$1,'Assumptions (T&amp;D) old'!$B$103,Model!$C$2699)</f>
        <v>-0.00340506293</v>
      </c>
      <c r="Q2702" s="373">
        <f>PPMT('Assumptions (T&amp;D) old'!$B$100,Model!AK$1,'Assumptions (T&amp;D) old'!$B$103,Model!$C$2699)</f>
        <v>-0.00356680342</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-0.003532120784</v>
      </c>
      <c r="E2703" s="373">
        <f>PPMT('Assumptions (T&amp;D) old'!$B$100,Model!X$1,'Assumptions (T&amp;D) old'!$B$103,Model!$D$2699)</f>
        <v>-0.003699896521</v>
      </c>
      <c r="F2703" s="373">
        <f>PPMT('Assumptions (T&amp;D) old'!$B$100,Model!Y$1,'Assumptions (T&amp;D) old'!$B$103,Model!$D$2699)</f>
        <v>-0.003875641606</v>
      </c>
      <c r="G2703" s="373">
        <f>PPMT('Assumptions (T&amp;D) old'!$B$100,Model!Z$1,'Assumptions (T&amp;D) old'!$B$103,Model!$D$2699)</f>
        <v>-0.004059734582</v>
      </c>
      <c r="H2703" s="373">
        <f>PPMT('Assumptions (T&amp;D) old'!$B$100,Model!AA$1,'Assumptions (T&amp;D) old'!$B$103,Model!$D$2699)</f>
        <v>-0.004252571975</v>
      </c>
      <c r="I2703" s="373">
        <f>PPMT('Assumptions (T&amp;D) old'!$B$100,Model!AB$1,'Assumptions (T&amp;D) old'!$B$103,Model!$D$2699)</f>
        <v>-0.004454569144</v>
      </c>
      <c r="J2703" s="373">
        <f>PPMT('Assumptions (T&amp;D) old'!$B$100,Model!AC$1,'Assumptions (T&amp;D) old'!$B$103,Model!$D$2699)</f>
        <v>-0.004666161178</v>
      </c>
      <c r="K2703" s="373">
        <f>PPMT('Assumptions (T&amp;D) old'!$B$100,Model!AD$1,'Assumptions (T&amp;D) old'!$B$103,Model!$D$2699)</f>
        <v>-0.004887803834</v>
      </c>
      <c r="L2703" s="373">
        <f>PPMT('Assumptions (T&amp;D) old'!$B$100,Model!AE$1,'Assumptions (T&amp;D) old'!$B$103,Model!$D$2699)</f>
        <v>-0.005119974516</v>
      </c>
      <c r="M2703" s="373">
        <f>PPMT('Assumptions (T&amp;D) old'!$B$100,Model!AF$1,'Assumptions (T&amp;D) old'!$B$103,Model!$D$2699)</f>
        <v>-0.005363173306</v>
      </c>
      <c r="N2703" s="373">
        <f>PPMT('Assumptions (T&amp;D) old'!$B$100,Model!AG$1,'Assumptions (T&amp;D) old'!$B$103,Model!$D$2699)</f>
        <v>-0.005617924038</v>
      </c>
      <c r="O2703" s="373">
        <f>PPMT('Assumptions (T&amp;D) old'!$B$100,Model!AH$1,'Assumptions (T&amp;D) old'!$B$103,Model!$D$2699)</f>
        <v>-0.005884775429</v>
      </c>
      <c r="P2703" s="373">
        <f>PPMT('Assumptions (T&amp;D) old'!$B$100,Model!AI$1,'Assumptions (T&amp;D) old'!$B$103,Model!$D$2699)</f>
        <v>-0.006164302262</v>
      </c>
      <c r="Q2703" s="373">
        <f>PPMT('Assumptions (T&amp;D) old'!$B$100,Model!AJ$1,'Assumptions (T&amp;D) old'!$B$103,Model!$D$2699)</f>
        <v>-0.00645710662</v>
      </c>
      <c r="R2703" s="373">
        <f>PPMT('Assumptions (T&amp;D) old'!$B$100,Model!AK$1,'Assumptions (T&amp;D) old'!$B$103,Model!$D$2699)</f>
        <v>-0.006763819184</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-0.003805466334</v>
      </c>
      <c r="F2704" s="373">
        <f>PPMT('Assumptions (T&amp;D) old'!$B$100,Model!X$1,'Assumptions (T&amp;D) old'!$B$103,Model!$E$2699)</f>
        <v>-0.003986225984</v>
      </c>
      <c r="G2704" s="373">
        <f>PPMT('Assumptions (T&amp;D) old'!$B$100,Model!Y$1,'Assumptions (T&amp;D) old'!$B$103,Model!$E$2699)</f>
        <v>-0.004175571719</v>
      </c>
      <c r="H2704" s="373">
        <f>PPMT('Assumptions (T&amp;D) old'!$B$100,Model!Z$1,'Assumptions (T&amp;D) old'!$B$103,Model!$E$2699)</f>
        <v>-0.004373911375</v>
      </c>
      <c r="I2704" s="373">
        <f>PPMT('Assumptions (T&amp;D) old'!$B$100,Model!AA$1,'Assumptions (T&amp;D) old'!$B$103,Model!$E$2699)</f>
        <v>-0.004581672166</v>
      </c>
      <c r="J2704" s="373">
        <f>PPMT('Assumptions (T&amp;D) old'!$B$100,Model!AB$1,'Assumptions (T&amp;D) old'!$B$103,Model!$E$2699)</f>
        <v>-0.004799301593</v>
      </c>
      <c r="K2704" s="373">
        <f>PPMT('Assumptions (T&amp;D) old'!$B$100,Model!AC$1,'Assumptions (T&amp;D) old'!$B$103,Model!$E$2699)</f>
        <v>-0.005027268419</v>
      </c>
      <c r="L2704" s="373">
        <f>PPMT('Assumptions (T&amp;D) old'!$B$100,Model!AD$1,'Assumptions (T&amp;D) old'!$B$103,Model!$E$2699)</f>
        <v>-0.005266063669</v>
      </c>
      <c r="M2704" s="373">
        <f>PPMT('Assumptions (T&amp;D) old'!$B$100,Model!AE$1,'Assumptions (T&amp;D) old'!$B$103,Model!$E$2699)</f>
        <v>-0.005516201693</v>
      </c>
      <c r="N2704" s="373">
        <f>PPMT('Assumptions (T&amp;D) old'!$B$100,Model!AF$1,'Assumptions (T&amp;D) old'!$B$103,Model!$E$2699)</f>
        <v>-0.005778221274</v>
      </c>
      <c r="O2704" s="373">
        <f>PPMT('Assumptions (T&amp;D) old'!$B$100,Model!AG$1,'Assumptions (T&amp;D) old'!$B$103,Model!$E$2699)</f>
        <v>-0.006052686784</v>
      </c>
      <c r="P2704" s="373">
        <f>PPMT('Assumptions (T&amp;D) old'!$B$100,Model!AH$1,'Assumptions (T&amp;D) old'!$B$103,Model!$E$2699)</f>
        <v>-0.006340189407</v>
      </c>
      <c r="Q2704" s="373">
        <f>PPMT('Assumptions (T&amp;D) old'!$B$100,Model!AI$1,'Assumptions (T&amp;D) old'!$B$103,Model!$E$2699)</f>
        <v>-0.006641348403</v>
      </c>
      <c r="R2704" s="373">
        <f>PPMT('Assumptions (T&amp;D) old'!$B$100,Model!AJ$1,'Assumptions (T&amp;D) old'!$B$103,Model!$E$2699)</f>
        <v>-0.006956812452</v>
      </c>
      <c r="S2704" s="373">
        <f>PPMT('Assumptions (T&amp;D) old'!$B$100,Model!AK$1,'Assumptions (T&amp;D) old'!$B$103,Model!$E$2699)</f>
        <v>-0.007287261044</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-0.006164222636</v>
      </c>
      <c r="G2705" s="373">
        <f>PPMT('Assumptions (T&amp;D) old'!$B$100,Model!X$1,'Assumptions (T&amp;D) old'!$B$103,Model!$F$2699)</f>
        <v>-0.006457023211</v>
      </c>
      <c r="H2705" s="373">
        <f>PPMT('Assumptions (T&amp;D) old'!$B$100,Model!Y$1,'Assumptions (T&amp;D) old'!$B$103,Model!$F$2699)</f>
        <v>-0.006763731813</v>
      </c>
      <c r="I2705" s="373">
        <f>PPMT('Assumptions (T&amp;D) old'!$B$100,Model!Z$1,'Assumptions (T&amp;D) old'!$B$103,Model!$F$2699)</f>
        <v>-0.007085009074</v>
      </c>
      <c r="J2705" s="373">
        <f>PPMT('Assumptions (T&amp;D) old'!$B$100,Model!AA$1,'Assumptions (T&amp;D) old'!$B$103,Model!$F$2699)</f>
        <v>-0.007421547005</v>
      </c>
      <c r="K2705" s="373">
        <f>PPMT('Assumptions (T&amp;D) old'!$B$100,Model!AB$1,'Assumptions (T&amp;D) old'!$B$103,Model!$F$2699)</f>
        <v>-0.007774070488</v>
      </c>
      <c r="L2705" s="373">
        <f>PPMT('Assumptions (T&amp;D) old'!$B$100,Model!AC$1,'Assumptions (T&amp;D) old'!$B$103,Model!$F$2699)</f>
        <v>-0.008143338836</v>
      </c>
      <c r="M2705" s="373">
        <f>PPMT('Assumptions (T&amp;D) old'!$B$100,Model!AD$1,'Assumptions (T&amp;D) old'!$B$103,Model!$F$2699)</f>
        <v>-0.008530147431</v>
      </c>
      <c r="N2705" s="373">
        <f>PPMT('Assumptions (T&amp;D) old'!$B$100,Model!AE$1,'Assumptions (T&amp;D) old'!$B$103,Model!$F$2699)</f>
        <v>-0.008935329434</v>
      </c>
      <c r="O2705" s="373">
        <f>PPMT('Assumptions (T&amp;D) old'!$B$100,Model!AF$1,'Assumptions (T&amp;D) old'!$B$103,Model!$F$2699)</f>
        <v>-0.009359757582</v>
      </c>
      <c r="P2705" s="373">
        <f>PPMT('Assumptions (T&amp;D) old'!$B$100,Model!AG$1,'Assumptions (T&amp;D) old'!$B$103,Model!$F$2699)</f>
        <v>-0.009804346067</v>
      </c>
      <c r="Q2705" s="373">
        <f>PPMT('Assumptions (T&amp;D) old'!$B$100,Model!AH$1,'Assumptions (T&amp;D) old'!$B$103,Model!$F$2699)</f>
        <v>-0.01027005251</v>
      </c>
      <c r="R2705" s="373">
        <f>PPMT('Assumptions (T&amp;D) old'!$B$100,Model!AI$1,'Assumptions (T&amp;D) old'!$B$103,Model!$F$2699)</f>
        <v>-0.01075788</v>
      </c>
      <c r="S2705" s="373">
        <f>PPMT('Assumptions (T&amp;D) old'!$B$100,Model!AJ$1,'Assumptions (T&amp;D) old'!$B$103,Model!$F$2699)</f>
        <v>-0.0112688793</v>
      </c>
      <c r="T2705" s="373">
        <f>PPMT('Assumptions (T&amp;D) old'!$B$100,Model!AK$1,'Assumptions (T&amp;D) old'!$B$103,Model!$F$2699)</f>
        <v>-0.01180415107</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-0.003448515526</v>
      </c>
      <c r="H2706" s="373">
        <f>PPMT('Assumptions (T&amp;D) old'!$B$100,Model!X$1,'Assumptions (T&amp;D) old'!$B$103,Model!$G$2699)</f>
        <v>-0.003612320013</v>
      </c>
      <c r="I2706" s="373">
        <f>PPMT('Assumptions (T&amp;D) old'!$B$100,Model!Y$1,'Assumptions (T&amp;D) old'!$B$103,Model!$G$2699)</f>
        <v>-0.003783905214</v>
      </c>
      <c r="J2706" s="373">
        <f>PPMT('Assumptions (T&amp;D) old'!$B$100,Model!Z$1,'Assumptions (T&amp;D) old'!$B$103,Model!$G$2699)</f>
        <v>-0.003963640711</v>
      </c>
      <c r="K2706" s="373">
        <f>PPMT('Assumptions (T&amp;D) old'!$B$100,Model!AA$1,'Assumptions (T&amp;D) old'!$B$103,Model!$G$2699)</f>
        <v>-0.004151913645</v>
      </c>
      <c r="L2706" s="373">
        <f>PPMT('Assumptions (T&amp;D) old'!$B$100,Model!AB$1,'Assumptions (T&amp;D) old'!$B$103,Model!$G$2699)</f>
        <v>-0.004349129543</v>
      </c>
      <c r="M2706" s="373">
        <f>PPMT('Assumptions (T&amp;D) old'!$B$100,Model!AC$1,'Assumptions (T&amp;D) old'!$B$103,Model!$G$2699)</f>
        <v>-0.004555713197</v>
      </c>
      <c r="N2706" s="373">
        <f>PPMT('Assumptions (T&amp;D) old'!$B$100,Model!AD$1,'Assumptions (T&amp;D) old'!$B$103,Model!$G$2699)</f>
        <v>-0.004772109574</v>
      </c>
      <c r="O2706" s="373">
        <f>PPMT('Assumptions (T&amp;D) old'!$B$100,Model!AE$1,'Assumptions (T&amp;D) old'!$B$103,Model!$G$2699)</f>
        <v>-0.004998784778</v>
      </c>
      <c r="P2706" s="373">
        <f>PPMT('Assumptions (T&amp;D) old'!$B$100,Model!AF$1,'Assumptions (T&amp;D) old'!$B$103,Model!$G$2699)</f>
        <v>-0.005236227055</v>
      </c>
      <c r="Q2706" s="373">
        <f>PPMT('Assumptions (T&amp;D) old'!$B$100,Model!AG$1,'Assumptions (T&amp;D) old'!$B$103,Model!$G$2699)</f>
        <v>-0.00548494784</v>
      </c>
      <c r="R2706" s="373">
        <f>PPMT('Assumptions (T&amp;D) old'!$B$100,Model!AH$1,'Assumptions (T&amp;D) old'!$B$103,Model!$G$2699)</f>
        <v>-0.005745482863</v>
      </c>
      <c r="S2706" s="373">
        <f>PPMT('Assumptions (T&amp;D) old'!$B$100,Model!AI$1,'Assumptions (T&amp;D) old'!$B$103,Model!$G$2699)</f>
        <v>-0.006018393299</v>
      </c>
      <c r="T2706" s="373">
        <f>PPMT('Assumptions (T&amp;D) old'!$B$100,Model!AJ$1,'Assumptions (T&amp;D) old'!$B$103,Model!$G$2699)</f>
        <v>-0.00630426698</v>
      </c>
      <c r="U2706" s="373">
        <f>PPMT('Assumptions (T&amp;D) old'!$B$100,Model!AK$1,'Assumptions (T&amp;D) old'!$B$103,Model!$G$2699)</f>
        <v>-0.006603719662</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-0.002758065929</v>
      </c>
      <c r="I2707" s="373">
        <f>PPMT('Assumptions (T&amp;D) old'!$B$100,Model!X$1,'Assumptions (T&amp;D) old'!$B$103,Model!$H$2699)</f>
        <v>-0.002889074061</v>
      </c>
      <c r="J2707" s="373">
        <f>PPMT('Assumptions (T&amp;D) old'!$B$100,Model!Y$1,'Assumptions (T&amp;D) old'!$B$103,Model!$H$2699)</f>
        <v>-0.003026305079</v>
      </c>
      <c r="K2707" s="373">
        <f>PPMT('Assumptions (T&amp;D) old'!$B$100,Model!Z$1,'Assumptions (T&amp;D) old'!$B$103,Model!$H$2699)</f>
        <v>-0.00317005457</v>
      </c>
      <c r="L2707" s="373">
        <f>PPMT('Assumptions (T&amp;D) old'!$B$100,Model!AA$1,'Assumptions (T&amp;D) old'!$B$103,Model!$H$2699)</f>
        <v>-0.003320632162</v>
      </c>
      <c r="M2707" s="373">
        <f>PPMT('Assumptions (T&amp;D) old'!$B$100,Model!AB$1,'Assumptions (T&amp;D) old'!$B$103,Model!$H$2699)</f>
        <v>-0.00347836219</v>
      </c>
      <c r="N2707" s="373">
        <f>PPMT('Assumptions (T&amp;D) old'!$B$100,Model!AC$1,'Assumptions (T&amp;D) old'!$B$103,Model!$H$2699)</f>
        <v>-0.003643584394</v>
      </c>
      <c r="O2707" s="373">
        <f>PPMT('Assumptions (T&amp;D) old'!$B$100,Model!AD$1,'Assumptions (T&amp;D) old'!$B$103,Model!$H$2699)</f>
        <v>-0.003816654652</v>
      </c>
      <c r="P2707" s="373">
        <f>PPMT('Assumptions (T&amp;D) old'!$B$100,Model!AE$1,'Assumptions (T&amp;D) old'!$B$103,Model!$H$2699)</f>
        <v>-0.003997945748</v>
      </c>
      <c r="Q2707" s="373">
        <f>PPMT('Assumptions (T&amp;D) old'!$B$100,Model!AF$1,'Assumptions (T&amp;D) old'!$B$103,Model!$H$2699)</f>
        <v>-0.004187848172</v>
      </c>
      <c r="R2707" s="373">
        <f>PPMT('Assumptions (T&amp;D) old'!$B$100,Model!AG$1,'Assumptions (T&amp;D) old'!$B$103,Model!$H$2699)</f>
        <v>-0.00438677096</v>
      </c>
      <c r="S2707" s="373">
        <f>PPMT('Assumptions (T&amp;D) old'!$B$100,Model!AH$1,'Assumptions (T&amp;D) old'!$B$103,Model!$H$2699)</f>
        <v>-0.00459514258</v>
      </c>
      <c r="T2707" s="373">
        <f>PPMT('Assumptions (T&amp;D) old'!$B$100,Model!AI$1,'Assumptions (T&amp;D) old'!$B$103,Model!$H$2699)</f>
        <v>-0.004813411853</v>
      </c>
      <c r="U2707" s="373">
        <f>PPMT('Assumptions (T&amp;D) old'!$B$100,Model!AJ$1,'Assumptions (T&amp;D) old'!$B$103,Model!$H$2699)</f>
        <v>-0.005042048916</v>
      </c>
      <c r="V2707" s="373">
        <f>PPMT('Assumptions (T&amp;D) old'!$B$100,Model!AK$1,'Assumptions (T&amp;D) old'!$B$103,Model!$H$2699)</f>
        <v>-0.005281546239</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-0.004738443711</v>
      </c>
      <c r="J2708" s="373">
        <f>PPMT('Assumptions (T&amp;D) old'!$B$100,Model!X$1,'Assumptions (T&amp;D) old'!$B$103,Model!$I$2699)</f>
        <v>-0.004963519787</v>
      </c>
      <c r="K2708" s="373">
        <f>PPMT('Assumptions (T&amp;D) old'!$B$100,Model!Y$1,'Assumptions (T&amp;D) old'!$B$103,Model!$I$2699)</f>
        <v>-0.005199286977</v>
      </c>
      <c r="L2708" s="373">
        <f>PPMT('Assumptions (T&amp;D) old'!$B$100,Model!Z$1,'Assumptions (T&amp;D) old'!$B$103,Model!$I$2699)</f>
        <v>-0.005446253108</v>
      </c>
      <c r="M2708" s="373">
        <f>PPMT('Assumptions (T&amp;D) old'!$B$100,Model!AA$1,'Assumptions (T&amp;D) old'!$B$103,Model!$I$2699)</f>
        <v>-0.005704950131</v>
      </c>
      <c r="N2708" s="373">
        <f>PPMT('Assumptions (T&amp;D) old'!$B$100,Model!AB$1,'Assumptions (T&amp;D) old'!$B$103,Model!$I$2699)</f>
        <v>-0.005975935262</v>
      </c>
      <c r="O2708" s="373">
        <f>PPMT('Assumptions (T&amp;D) old'!$B$100,Model!AC$1,'Assumptions (T&amp;D) old'!$B$103,Model!$I$2699)</f>
        <v>-0.006259792187</v>
      </c>
      <c r="P2708" s="373">
        <f>PPMT('Assumptions (T&amp;D) old'!$B$100,Model!AD$1,'Assumptions (T&amp;D) old'!$B$103,Model!$I$2699)</f>
        <v>-0.006557132316</v>
      </c>
      <c r="Q2708" s="373">
        <f>PPMT('Assumptions (T&amp;D) old'!$B$100,Model!AE$1,'Assumptions (T&amp;D) old'!$B$103,Model!$I$2699)</f>
        <v>-0.006868596101</v>
      </c>
      <c r="R2708" s="373">
        <f>PPMT('Assumptions (T&amp;D) old'!$B$100,Model!AF$1,'Assumptions (T&amp;D) old'!$B$103,Model!$I$2699)</f>
        <v>-0.007194854416</v>
      </c>
      <c r="S2708" s="373">
        <f>PPMT('Assumptions (T&amp;D) old'!$B$100,Model!AG$1,'Assumptions (T&amp;D) old'!$B$103,Model!$I$2699)</f>
        <v>-0.00753661</v>
      </c>
      <c r="T2708" s="373">
        <f>PPMT('Assumptions (T&amp;D) old'!$B$100,Model!AH$1,'Assumptions (T&amp;D) old'!$B$103,Model!$I$2699)</f>
        <v>-0.007894598975</v>
      </c>
      <c r="U2708" s="373">
        <f>PPMT('Assumptions (T&amp;D) old'!$B$100,Model!AI$1,'Assumptions (T&amp;D) old'!$B$103,Model!$I$2699)</f>
        <v>-0.008269592427</v>
      </c>
      <c r="V2708" s="373">
        <f>PPMT('Assumptions (T&amp;D) old'!$B$100,Model!AJ$1,'Assumptions (T&amp;D) old'!$B$103,Model!$I$2699)</f>
        <v>-0.008662398067</v>
      </c>
      <c r="W2708" s="373">
        <f>PPMT('Assumptions (T&amp;D) old'!$B$100,Model!AK$1,'Assumptions (T&amp;D) old'!$B$103,Model!$I$2699)</f>
        <v>-0.009073861975</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-0.005621535137</v>
      </c>
      <c r="K2709" s="373">
        <f>PPMT('Assumptions (T&amp;D) old'!$B$100,Model!X$1,'Assumptions (T&amp;D) old'!$B$103,Model!$J$2699)</f>
        <v>-0.005888558056</v>
      </c>
      <c r="L2709" s="373">
        <f>PPMT('Assumptions (T&amp;D) old'!$B$100,Model!Y$1,'Assumptions (T&amp;D) old'!$B$103,Model!$J$2699)</f>
        <v>-0.006168264564</v>
      </c>
      <c r="M2709" s="373">
        <f>PPMT('Assumptions (T&amp;D) old'!$B$100,Model!Z$1,'Assumptions (T&amp;D) old'!$B$103,Model!$J$2699)</f>
        <v>-0.006461257131</v>
      </c>
      <c r="N2709" s="373">
        <f>PPMT('Assumptions (T&amp;D) old'!$B$100,Model!AA$1,'Assumptions (T&amp;D) old'!$B$103,Model!$J$2699)</f>
        <v>-0.006768166844</v>
      </c>
      <c r="O2709" s="373">
        <f>PPMT('Assumptions (T&amp;D) old'!$B$100,Model!AB$1,'Assumptions (T&amp;D) old'!$B$103,Model!$J$2699)</f>
        <v>-0.007089654769</v>
      </c>
      <c r="P2709" s="373">
        <f>PPMT('Assumptions (T&amp;D) old'!$B$100,Model!AC$1,'Assumptions (T&amp;D) old'!$B$103,Model!$J$2699)</f>
        <v>-0.007426413371</v>
      </c>
      <c r="Q2709" s="373">
        <f>PPMT('Assumptions (T&amp;D) old'!$B$100,Model!AD$1,'Assumptions (T&amp;D) old'!$B$103,Model!$J$2699)</f>
        <v>-0.007779168006</v>
      </c>
      <c r="R2709" s="373">
        <f>PPMT('Assumptions (T&amp;D) old'!$B$100,Model!AE$1,'Assumptions (T&amp;D) old'!$B$103,Model!$J$2699)</f>
        <v>-0.008148678486</v>
      </c>
      <c r="S2709" s="373">
        <f>PPMT('Assumptions (T&amp;D) old'!$B$100,Model!AF$1,'Assumptions (T&amp;D) old'!$B$103,Model!$J$2699)</f>
        <v>-0.008535740715</v>
      </c>
      <c r="T2709" s="373">
        <f>PPMT('Assumptions (T&amp;D) old'!$B$100,Model!AG$1,'Assumptions (T&amp;D) old'!$B$103,Model!$J$2699)</f>
        <v>-0.008941188399</v>
      </c>
      <c r="U2709" s="373">
        <f>PPMT('Assumptions (T&amp;D) old'!$B$100,Model!AH$1,'Assumptions (T&amp;D) old'!$B$103,Model!$J$2699)</f>
        <v>-0.009365894847</v>
      </c>
      <c r="V2709" s="373">
        <f>PPMT('Assumptions (T&amp;D) old'!$B$100,Model!AI$1,'Assumptions (T&amp;D) old'!$B$103,Model!$J$2699)</f>
        <v>-0.009810774853</v>
      </c>
      <c r="W2709" s="373">
        <f>PPMT('Assumptions (T&amp;D) old'!$B$100,Model!AJ$1,'Assumptions (T&amp;D) old'!$B$103,Model!$J$2699)</f>
        <v>-0.01027678666</v>
      </c>
      <c r="X2709" s="373">
        <f>PPMT('Assumptions (T&amp;D) old'!$B$100,Model!AK$1,'Assumptions (T&amp;D) old'!$B$103,Model!$J$2699)</f>
        <v>-0.01076493402</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-0.007050706481</v>
      </c>
      <c r="L2710" s="373">
        <f>PPMT('Assumptions (T&amp;D) old'!$B$100,Model!X$1,'Assumptions (T&amp;D) old'!$B$103,Model!$K$2699)</f>
        <v>-0.007385615039</v>
      </c>
      <c r="M2710" s="373">
        <f>PPMT('Assumptions (T&amp;D) old'!$B$100,Model!Y$1,'Assumptions (T&amp;D) old'!$B$103,Model!$K$2699)</f>
        <v>-0.007736431754</v>
      </c>
      <c r="N2710" s="373">
        <f>PPMT('Assumptions (T&amp;D) old'!$B$100,Model!Z$1,'Assumptions (T&amp;D) old'!$B$103,Model!$K$2699)</f>
        <v>-0.008103912262</v>
      </c>
      <c r="O2710" s="373">
        <f>PPMT('Assumptions (T&amp;D) old'!$B$100,Model!AA$1,'Assumptions (T&amp;D) old'!$B$103,Model!$K$2699)</f>
        <v>-0.008488848094</v>
      </c>
      <c r="P2710" s="373">
        <f>PPMT('Assumptions (T&amp;D) old'!$B$100,Model!AB$1,'Assumptions (T&amp;D) old'!$B$103,Model!$K$2699)</f>
        <v>-0.008892068379</v>
      </c>
      <c r="Q2710" s="373">
        <f>PPMT('Assumptions (T&amp;D) old'!$B$100,Model!AC$1,'Assumptions (T&amp;D) old'!$B$103,Model!$K$2699)</f>
        <v>-0.009314441627</v>
      </c>
      <c r="R2710" s="373">
        <f>PPMT('Assumptions (T&amp;D) old'!$B$100,Model!AD$1,'Assumptions (T&amp;D) old'!$B$103,Model!$K$2699)</f>
        <v>-0.009756877604</v>
      </c>
      <c r="S2710" s="373">
        <f>PPMT('Assumptions (T&amp;D) old'!$B$100,Model!AE$1,'Assumptions (T&amp;D) old'!$B$103,Model!$K$2699)</f>
        <v>-0.01022032929</v>
      </c>
      <c r="T2710" s="373">
        <f>PPMT('Assumptions (T&amp;D) old'!$B$100,Model!AF$1,'Assumptions (T&amp;D) old'!$B$103,Model!$K$2699)</f>
        <v>-0.01070579493</v>
      </c>
      <c r="U2710" s="373">
        <f>PPMT('Assumptions (T&amp;D) old'!$B$100,Model!AG$1,'Assumptions (T&amp;D) old'!$B$103,Model!$K$2699)</f>
        <v>-0.01121432019</v>
      </c>
      <c r="V2710" s="373">
        <f>PPMT('Assumptions (T&amp;D) old'!$B$100,Model!AH$1,'Assumptions (T&amp;D) old'!$B$103,Model!$K$2699)</f>
        <v>-0.0117470004</v>
      </c>
      <c r="W2710" s="373">
        <f>PPMT('Assumptions (T&amp;D) old'!$B$100,Model!AI$1,'Assumptions (T&amp;D) old'!$B$103,Model!$K$2699)</f>
        <v>-0.01230498292</v>
      </c>
      <c r="X2710" s="373">
        <f>PPMT('Assumptions (T&amp;D) old'!$B$100,Model!AJ$1,'Assumptions (T&amp;D) old'!$B$103,Model!$K$2699)</f>
        <v>-0.01288946961</v>
      </c>
      <c r="Y2710" s="373">
        <f>PPMT('Assumptions (T&amp;D) old'!$B$100,Model!AK$1,'Assumptions (T&amp;D) old'!$B$103,Model!$K$2699)</f>
        <v>-0.01350171941</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-0.006214806669</v>
      </c>
      <c r="M2711" s="373">
        <f>PPMT('Assumptions (T&amp;D) old'!$B$100,Model!X$1,'Assumptions (T&amp;D) old'!$B$103,Model!$L$2699)</f>
        <v>-0.006510009986</v>
      </c>
      <c r="N2711" s="373">
        <f>PPMT('Assumptions (T&amp;D) old'!$B$100,Model!Y$1,'Assumptions (T&amp;D) old'!$B$103,Model!$L$2699)</f>
        <v>-0.00681923546</v>
      </c>
      <c r="O2711" s="373">
        <f>PPMT('Assumptions (T&amp;D) old'!$B$100,Model!Z$1,'Assumptions (T&amp;D) old'!$B$103,Model!$L$2699)</f>
        <v>-0.007143149144</v>
      </c>
      <c r="P2711" s="373">
        <f>PPMT('Assumptions (T&amp;D) old'!$B$100,Model!AA$1,'Assumptions (T&amp;D) old'!$B$103,Model!$L$2699)</f>
        <v>-0.007482448729</v>
      </c>
      <c r="Q2711" s="373">
        <f>PPMT('Assumptions (T&amp;D) old'!$B$100,Model!AB$1,'Assumptions (T&amp;D) old'!$B$103,Model!$L$2699)</f>
        <v>-0.007837865043</v>
      </c>
      <c r="R2711" s="373">
        <f>PPMT('Assumptions (T&amp;D) old'!$B$100,Model!AC$1,'Assumptions (T&amp;D) old'!$B$103,Model!$L$2699)</f>
        <v>-0.008210163633</v>
      </c>
      <c r="S2711" s="373">
        <f>PPMT('Assumptions (T&amp;D) old'!$B$100,Model!AD$1,'Assumptions (T&amp;D) old'!$B$103,Model!$L$2699)</f>
        <v>-0.008600146405</v>
      </c>
      <c r="T2711" s="373">
        <f>PPMT('Assumptions (T&amp;D) old'!$B$100,Model!AE$1,'Assumptions (T&amp;D) old'!$B$103,Model!$L$2699)</f>
        <v>-0.00900865336</v>
      </c>
      <c r="U2711" s="373">
        <f>PPMT('Assumptions (T&amp;D) old'!$B$100,Model!AF$1,'Assumptions (T&amp;D) old'!$B$103,Model!$L$2699)</f>
        <v>-0.009436564394</v>
      </c>
      <c r="V2711" s="373">
        <f>PPMT('Assumptions (T&amp;D) old'!$B$100,Model!AG$1,'Assumptions (T&amp;D) old'!$B$103,Model!$L$2699)</f>
        <v>-0.009884801203</v>
      </c>
      <c r="W2711" s="373">
        <f>PPMT('Assumptions (T&amp;D) old'!$B$100,Model!AH$1,'Assumptions (T&amp;D) old'!$B$103,Model!$L$2699)</f>
        <v>-0.01035432926</v>
      </c>
      <c r="X2711" s="373">
        <f>PPMT('Assumptions (T&amp;D) old'!$B$100,Model!AI$1,'Assumptions (T&amp;D) old'!$B$103,Model!$L$2699)</f>
        <v>-0.0108461599</v>
      </c>
      <c r="Y2711" s="373">
        <f>PPMT('Assumptions (T&amp;D) old'!$B$100,Model!AJ$1,'Assumptions (T&amp;D) old'!$B$103,Model!$L$2699)</f>
        <v>-0.0113613525</v>
      </c>
      <c r="Z2711" s="373">
        <f>PPMT('Assumptions (T&amp;D) old'!$B$100,Model!AK$1,'Assumptions (T&amp;D) old'!$B$103,Model!$L$2699)</f>
        <v>-0.01190101674</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-0.009012395388</v>
      </c>
      <c r="N2712" s="373">
        <f>PPMT('Assumptions (T&amp;D) old'!$B$100,Model!X$1,'Assumptions (T&amp;D) old'!$B$103,Model!$M$2699)</f>
        <v>-0.009440484169</v>
      </c>
      <c r="O2712" s="373">
        <f>PPMT('Assumptions (T&amp;D) old'!$B$100,Model!Y$1,'Assumptions (T&amp;D) old'!$B$103,Model!$M$2699)</f>
        <v>-0.009888907167</v>
      </c>
      <c r="P2712" s="373">
        <f>PPMT('Assumptions (T&amp;D) old'!$B$100,Model!Z$1,'Assumptions (T&amp;D) old'!$B$103,Model!$M$2699)</f>
        <v>-0.01035863026</v>
      </c>
      <c r="Q2712" s="373">
        <f>PPMT('Assumptions (T&amp;D) old'!$B$100,Model!AA$1,'Assumptions (T&amp;D) old'!$B$103,Model!$M$2699)</f>
        <v>-0.0108506652</v>
      </c>
      <c r="R2712" s="373">
        <f>PPMT('Assumptions (T&amp;D) old'!$B$100,Model!AB$1,'Assumptions (T&amp;D) old'!$B$103,Model!$M$2699)</f>
        <v>-0.01136607179</v>
      </c>
      <c r="S2712" s="373">
        <f>PPMT('Assumptions (T&amp;D) old'!$B$100,Model!AC$1,'Assumptions (T&amp;D) old'!$B$103,Model!$M$2699)</f>
        <v>-0.0119059602</v>
      </c>
      <c r="T2712" s="373">
        <f>PPMT('Assumptions (T&amp;D) old'!$B$100,Model!AD$1,'Assumptions (T&amp;D) old'!$B$103,Model!$M$2699)</f>
        <v>-0.01247149331</v>
      </c>
      <c r="U2712" s="373">
        <f>PPMT('Assumptions (T&amp;D) old'!$B$100,Model!AE$1,'Assumptions (T&amp;D) old'!$B$103,Model!$M$2699)</f>
        <v>-0.01306388924</v>
      </c>
      <c r="V2712" s="373">
        <f>PPMT('Assumptions (T&amp;D) old'!$B$100,Model!AF$1,'Assumptions (T&amp;D) old'!$B$103,Model!$M$2699)</f>
        <v>-0.01368442398</v>
      </c>
      <c r="W2712" s="373">
        <f>PPMT('Assumptions (T&amp;D) old'!$B$100,Model!AG$1,'Assumptions (T&amp;D) old'!$B$103,Model!$M$2699)</f>
        <v>-0.01433443412</v>
      </c>
      <c r="X2712" s="373">
        <f>PPMT('Assumptions (T&amp;D) old'!$B$100,Model!AH$1,'Assumptions (T&amp;D) old'!$B$103,Model!$M$2699)</f>
        <v>-0.01501531974</v>
      </c>
      <c r="Y2712" s="373">
        <f>PPMT('Assumptions (T&amp;D) old'!$B$100,Model!AI$1,'Assumptions (T&amp;D) old'!$B$103,Model!$M$2699)</f>
        <v>-0.01572854743</v>
      </c>
      <c r="Z2712" s="373">
        <f>PPMT('Assumptions (T&amp;D) old'!$B$100,Model!AJ$1,'Assumptions (T&amp;D) old'!$B$103,Model!$M$2699)</f>
        <v>-0.01647565343</v>
      </c>
      <c r="AA2712" s="373">
        <f>PPMT('Assumptions (T&amp;D) old'!$B$100,Model!AK$1,'Assumptions (T&amp;D) old'!$B$103,Model!$M$2699)</f>
        <v>-0.01725824697</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-0.006811959898</v>
      </c>
      <c r="O2713" s="373">
        <f>PPMT('Assumptions (T&amp;D) old'!$B$100,Model!X$1,'Assumptions (T&amp;D) old'!$B$103,Model!$N$2699)</f>
        <v>-0.007135527993</v>
      </c>
      <c r="P2713" s="373">
        <f>PPMT('Assumptions (T&amp;D) old'!$B$100,Model!Y$1,'Assumptions (T&amp;D) old'!$B$103,Model!$N$2699)</f>
        <v>-0.007474465573</v>
      </c>
      <c r="Q2713" s="373">
        <f>PPMT('Assumptions (T&amp;D) old'!$B$100,Model!Z$1,'Assumptions (T&amp;D) old'!$B$103,Model!$N$2699)</f>
        <v>-0.007829502687</v>
      </c>
      <c r="R2713" s="373">
        <f>PPMT('Assumptions (T&amp;D) old'!$B$100,Model!AA$1,'Assumptions (T&amp;D) old'!$B$103,Model!$N$2699)</f>
        <v>-0.008201404065</v>
      </c>
      <c r="S2713" s="373">
        <f>PPMT('Assumptions (T&amp;D) old'!$B$100,Model!AB$1,'Assumptions (T&amp;D) old'!$B$103,Model!$N$2699)</f>
        <v>-0.008590970758</v>
      </c>
      <c r="T2713" s="373">
        <f>PPMT('Assumptions (T&amp;D) old'!$B$100,Model!AC$1,'Assumptions (T&amp;D) old'!$B$103,Model!$N$2699)</f>
        <v>-0.008999041869</v>
      </c>
      <c r="U2713" s="373">
        <f>PPMT('Assumptions (T&amp;D) old'!$B$100,Model!AD$1,'Assumptions (T&amp;D) old'!$B$103,Model!$N$2699)</f>
        <v>-0.009426496358</v>
      </c>
      <c r="V2713" s="373">
        <f>PPMT('Assumptions (T&amp;D) old'!$B$100,Model!AE$1,'Assumptions (T&amp;D) old'!$B$103,Model!$N$2699)</f>
        <v>-0.009874254935</v>
      </c>
      <c r="W2713" s="373">
        <f>PPMT('Assumptions (T&amp;D) old'!$B$100,Model!AF$1,'Assumptions (T&amp;D) old'!$B$103,Model!$N$2699)</f>
        <v>-0.01034328204</v>
      </c>
      <c r="X2713" s="373">
        <f>PPMT('Assumptions (T&amp;D) old'!$B$100,Model!AG$1,'Assumptions (T&amp;D) old'!$B$103,Model!$N$2699)</f>
        <v>-0.01083458794</v>
      </c>
      <c r="Y2713" s="373">
        <f>PPMT('Assumptions (T&amp;D) old'!$B$100,Model!AH$1,'Assumptions (T&amp;D) old'!$B$103,Model!$N$2699)</f>
        <v>-0.01134923087</v>
      </c>
      <c r="Z2713" s="373">
        <f>PPMT('Assumptions (T&amp;D) old'!$B$100,Model!AI$1,'Assumptions (T&amp;D) old'!$B$103,Model!$N$2699)</f>
        <v>-0.01188831933</v>
      </c>
      <c r="AA2713" s="373">
        <f>PPMT('Assumptions (T&amp;D) old'!$B$100,Model!AJ$1,'Assumptions (T&amp;D) old'!$B$103,Model!$N$2699)</f>
        <v>-0.0124530145</v>
      </c>
      <c r="AB2713" s="373">
        <f>PPMT('Assumptions (T&amp;D) old'!$B$100,Model!AK$1,'Assumptions (T&amp;D) old'!$B$103,Model!$N$2699)</f>
        <v>-0.01304453269</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-0.004562413173</v>
      </c>
      <c r="P2714" s="373">
        <f>PPMT('Assumptions (T&amp;D) old'!$B$100,Model!X$1,'Assumptions (T&amp;D) old'!$B$103,Model!$O$2699)</f>
        <v>-0.004779127798</v>
      </c>
      <c r="Q2714" s="373">
        <f>PPMT('Assumptions (T&amp;D) old'!$B$100,Model!Y$1,'Assumptions (T&amp;D) old'!$B$103,Model!$O$2699)</f>
        <v>-0.005006136369</v>
      </c>
      <c r="R2714" s="373">
        <f>PPMT('Assumptions (T&amp;D) old'!$B$100,Model!Z$1,'Assumptions (T&amp;D) old'!$B$103,Model!$O$2699)</f>
        <v>-0.005243927846</v>
      </c>
      <c r="S2714" s="373">
        <f>PPMT('Assumptions (T&amp;D) old'!$B$100,Model!AA$1,'Assumptions (T&amp;D) old'!$B$103,Model!$O$2699)</f>
        <v>-0.005493014419</v>
      </c>
      <c r="T2714" s="373">
        <f>PPMT('Assumptions (T&amp;D) old'!$B$100,Model!AB$1,'Assumptions (T&amp;D) old'!$B$103,Model!$O$2699)</f>
        <v>-0.005753932604</v>
      </c>
      <c r="U2714" s="373">
        <f>PPMT('Assumptions (T&amp;D) old'!$B$100,Model!AC$1,'Assumptions (T&amp;D) old'!$B$103,Model!$O$2699)</f>
        <v>-0.006027244403</v>
      </c>
      <c r="V2714" s="373">
        <f>PPMT('Assumptions (T&amp;D) old'!$B$100,Model!AD$1,'Assumptions (T&amp;D) old'!$B$103,Model!$O$2699)</f>
        <v>-0.006313538512</v>
      </c>
      <c r="W2714" s="373">
        <f>PPMT('Assumptions (T&amp;D) old'!$B$100,Model!AE$1,'Assumptions (T&amp;D) old'!$B$103,Model!$O$2699)</f>
        <v>-0.006613431591</v>
      </c>
      <c r="X2714" s="373">
        <f>PPMT('Assumptions (T&amp;D) old'!$B$100,Model!AF$1,'Assumptions (T&amp;D) old'!$B$103,Model!$O$2699)</f>
        <v>-0.006927569591</v>
      </c>
      <c r="Y2714" s="373">
        <f>PPMT('Assumptions (T&amp;D) old'!$B$100,Model!AG$1,'Assumptions (T&amp;D) old'!$B$103,Model!$O$2699)</f>
        <v>-0.007256629147</v>
      </c>
      <c r="Z2714" s="373">
        <f>PPMT('Assumptions (T&amp;D) old'!$B$100,Model!AH$1,'Assumptions (T&amp;D) old'!$B$103,Model!$O$2699)</f>
        <v>-0.007601319032</v>
      </c>
      <c r="AA2714" s="373">
        <f>PPMT('Assumptions (T&amp;D) old'!$B$100,Model!AI$1,'Assumptions (T&amp;D) old'!$B$103,Model!$O$2699)</f>
        <v>-0.007962381686</v>
      </c>
      <c r="AB2714" s="373">
        <f>PPMT('Assumptions (T&amp;D) old'!$B$100,Model!AJ$1,'Assumptions (T&amp;D) old'!$B$103,Model!$O$2699)</f>
        <v>-0.008340594816</v>
      </c>
      <c r="AC2714" s="373">
        <f>PPMT('Assumptions (T&amp;D) old'!$B$100,Model!AK$1,'Assumptions (T&amp;D) old'!$B$103,Model!$O$2699)</f>
        <v>-0.008736773069</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-0.006496611284</v>
      </c>
      <c r="Q2715" s="373">
        <f>PPMT('Assumptions (T&amp;D) old'!$B$100,Model!X$1,'Assumptions (T&amp;D) old'!$B$103,Model!$P$2699)</f>
        <v>-0.00680520032</v>
      </c>
      <c r="R2715" s="373">
        <f>PPMT('Assumptions (T&amp;D) old'!$B$100,Model!Y$1,'Assumptions (T&amp;D) old'!$B$103,Model!$P$2699)</f>
        <v>-0.007128447335</v>
      </c>
      <c r="S2715" s="373">
        <f>PPMT('Assumptions (T&amp;D) old'!$B$100,Model!Z$1,'Assumptions (T&amp;D) old'!$B$103,Model!$P$2699)</f>
        <v>-0.007467048583</v>
      </c>
      <c r="T2715" s="373">
        <f>PPMT('Assumptions (T&amp;D) old'!$B$100,Model!AA$1,'Assumptions (T&amp;D) old'!$B$103,Model!$P$2699)</f>
        <v>-0.007821733391</v>
      </c>
      <c r="U2715" s="373">
        <f>PPMT('Assumptions (T&amp;D) old'!$B$100,Model!AB$1,'Assumptions (T&amp;D) old'!$B$103,Model!$P$2699)</f>
        <v>-0.008193265727</v>
      </c>
      <c r="V2715" s="373">
        <f>PPMT('Assumptions (T&amp;D) old'!$B$100,Model!AC$1,'Assumptions (T&amp;D) old'!$B$103,Model!$P$2699)</f>
        <v>-0.008582445849</v>
      </c>
      <c r="W2715" s="373">
        <f>PPMT('Assumptions (T&amp;D) old'!$B$100,Model!AD$1,'Assumptions (T&amp;D) old'!$B$103,Model!$P$2699)</f>
        <v>-0.008990112027</v>
      </c>
      <c r="X2715" s="373">
        <f>PPMT('Assumptions (T&amp;D) old'!$B$100,Model!AE$1,'Assumptions (T&amp;D) old'!$B$103,Model!$P$2699)</f>
        <v>-0.009417142348</v>
      </c>
      <c r="Y2715" s="373">
        <f>PPMT('Assumptions (T&amp;D) old'!$B$100,Model!AF$1,'Assumptions (T&amp;D) old'!$B$103,Model!$P$2699)</f>
        <v>-0.00986445661</v>
      </c>
      <c r="Z2715" s="373">
        <f>PPMT('Assumptions (T&amp;D) old'!$B$100,Model!AG$1,'Assumptions (T&amp;D) old'!$B$103,Model!$P$2699)</f>
        <v>-0.0103330183</v>
      </c>
      <c r="AA2715" s="373">
        <f>PPMT('Assumptions (T&amp;D) old'!$B$100,Model!AH$1,'Assumptions (T&amp;D) old'!$B$103,Model!$P$2699)</f>
        <v>-0.01082383667</v>
      </c>
      <c r="AB2715" s="373">
        <f>PPMT('Assumptions (T&amp;D) old'!$B$100,Model!AI$1,'Assumptions (T&amp;D) old'!$B$103,Model!$P$2699)</f>
        <v>-0.01133796891</v>
      </c>
      <c r="AC2715" s="373">
        <f>PPMT('Assumptions (T&amp;D) old'!$B$100,Model!AJ$1,'Assumptions (T&amp;D) old'!$B$103,Model!$P$2699)</f>
        <v>-0.01187652243</v>
      </c>
      <c r="AD2715" s="373">
        <f>PPMT('Assumptions (T&amp;D) old'!$B$100,Model!AK$1,'Assumptions (T&amp;D) old'!$B$103,Model!$P$2699)</f>
        <v>-0.01244065725</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-0.006092718242</v>
      </c>
      <c r="R2716" s="373">
        <f>PPMT('Assumptions (T&amp;D) old'!$B$100,Model!X$1,'Assumptions (T&amp;D) old'!$B$103,Model!$Q$2699)</f>
        <v>-0.006382122359</v>
      </c>
      <c r="S2716" s="373">
        <f>PPMT('Assumptions (T&amp;D) old'!$B$100,Model!Y$1,'Assumptions (T&amp;D) old'!$B$103,Model!$Q$2699)</f>
        <v>-0.006685273171</v>
      </c>
      <c r="T2716" s="373">
        <f>PPMT('Assumptions (T&amp;D) old'!$B$100,Model!Z$1,'Assumptions (T&amp;D) old'!$B$103,Model!$Q$2699)</f>
        <v>-0.007002823646</v>
      </c>
      <c r="U2716" s="373">
        <f>PPMT('Assumptions (T&amp;D) old'!$B$100,Model!AA$1,'Assumptions (T&amp;D) old'!$B$103,Model!$Q$2699)</f>
        <v>-0.00733545777</v>
      </c>
      <c r="V2716" s="373">
        <f>PPMT('Assumptions (T&amp;D) old'!$B$100,Model!AB$1,'Assumptions (T&amp;D) old'!$B$103,Model!$Q$2699)</f>
        <v>-0.007683892014</v>
      </c>
      <c r="W2716" s="373">
        <f>PPMT('Assumptions (T&amp;D) old'!$B$100,Model!AC$1,'Assumptions (T&amp;D) old'!$B$103,Model!$Q$2699)</f>
        <v>-0.008048876884</v>
      </c>
      <c r="X2716" s="373">
        <f>PPMT('Assumptions (T&amp;D) old'!$B$100,Model!AD$1,'Assumptions (T&amp;D) old'!$B$103,Model!$Q$2699)</f>
        <v>-0.008431198536</v>
      </c>
      <c r="Y2716" s="373">
        <f>PPMT('Assumptions (T&amp;D) old'!$B$100,Model!AE$1,'Assumptions (T&amp;D) old'!$B$103,Model!$Q$2699)</f>
        <v>-0.008831680467</v>
      </c>
      <c r="Z2716" s="373">
        <f>PPMT('Assumptions (T&amp;D) old'!$B$100,Model!AF$1,'Assumptions (T&amp;D) old'!$B$103,Model!$Q$2699)</f>
        <v>-0.009251185289</v>
      </c>
      <c r="AA2716" s="373">
        <f>PPMT('Assumptions (T&amp;D) old'!$B$100,Model!AG$1,'Assumptions (T&amp;D) old'!$B$103,Model!$Q$2699)</f>
        <v>-0.00969061659</v>
      </c>
      <c r="AB2716" s="373">
        <f>PPMT('Assumptions (T&amp;D) old'!$B$100,Model!AH$1,'Assumptions (T&amp;D) old'!$B$103,Model!$Q$2699)</f>
        <v>-0.01015092088</v>
      </c>
      <c r="AC2716" s="373">
        <f>PPMT('Assumptions (T&amp;D) old'!$B$100,Model!AI$1,'Assumptions (T&amp;D) old'!$B$103,Model!$Q$2699)</f>
        <v>-0.01063308962</v>
      </c>
      <c r="AD2716" s="373">
        <f>PPMT('Assumptions (T&amp;D) old'!$B$100,Model!AJ$1,'Assumptions (T&amp;D) old'!$B$103,Model!$Q$2699)</f>
        <v>-0.01113816138</v>
      </c>
      <c r="AE2716" s="373">
        <f>PPMT('Assumptions (T&amp;D) old'!$B$100,Model!AK$1,'Assumptions (T&amp;D) old'!$B$103,Model!$Q$2699)</f>
        <v>-0.01166722404</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-0.01599889099</v>
      </c>
      <c r="S2717" s="373">
        <f>PPMT('Assumptions (T&amp;D) old'!$B$100,Model!X$1,'Assumptions (T&amp;D) old'!$B$103,Model!$R$2699)</f>
        <v>-0.01675883831</v>
      </c>
      <c r="T2717" s="373">
        <f>PPMT('Assumptions (T&amp;D) old'!$B$100,Model!Y$1,'Assumptions (T&amp;D) old'!$B$103,Model!$R$2699)</f>
        <v>-0.01755488313</v>
      </c>
      <c r="U2717" s="373">
        <f>PPMT('Assumptions (T&amp;D) old'!$B$100,Model!Z$1,'Assumptions (T&amp;D) old'!$B$103,Model!$R$2699)</f>
        <v>-0.01838874008</v>
      </c>
      <c r="V2717" s="373">
        <f>PPMT('Assumptions (T&amp;D) old'!$B$100,Model!AA$1,'Assumptions (T&amp;D) old'!$B$103,Model!$R$2699)</f>
        <v>-0.01926220523</v>
      </c>
      <c r="W2717" s="373">
        <f>PPMT('Assumptions (T&amp;D) old'!$B$100,Model!AB$1,'Assumptions (T&amp;D) old'!$B$103,Model!$R$2699)</f>
        <v>-0.02017715998</v>
      </c>
      <c r="X2717" s="373">
        <f>PPMT('Assumptions (T&amp;D) old'!$B$100,Model!AC$1,'Assumptions (T&amp;D) old'!$B$103,Model!$R$2699)</f>
        <v>-0.02113557508</v>
      </c>
      <c r="Y2717" s="373">
        <f>PPMT('Assumptions (T&amp;D) old'!$B$100,Model!AD$1,'Assumptions (T&amp;D) old'!$B$103,Model!$R$2699)</f>
        <v>-0.0221395149</v>
      </c>
      <c r="Z2717" s="373">
        <f>PPMT('Assumptions (T&amp;D) old'!$B$100,Model!AE$1,'Assumptions (T&amp;D) old'!$B$103,Model!$R$2699)</f>
        <v>-0.02319114186</v>
      </c>
      <c r="AA2717" s="373">
        <f>PPMT('Assumptions (T&amp;D) old'!$B$100,Model!AF$1,'Assumptions (T&amp;D) old'!$B$103,Model!$R$2699)</f>
        <v>-0.02429272109</v>
      </c>
      <c r="AB2717" s="373">
        <f>PPMT('Assumptions (T&amp;D) old'!$B$100,Model!AG$1,'Assumptions (T&amp;D) old'!$B$103,Model!$R$2699)</f>
        <v>-0.02544662535</v>
      </c>
      <c r="AC2717" s="373">
        <f>PPMT('Assumptions (T&amp;D) old'!$B$100,Model!AH$1,'Assumptions (T&amp;D) old'!$B$103,Model!$R$2699)</f>
        <v>-0.02665534005</v>
      </c>
      <c r="AD2717" s="373">
        <f>PPMT('Assumptions (T&amp;D) old'!$B$100,Model!AI$1,'Assumptions (T&amp;D) old'!$B$103,Model!$R$2699)</f>
        <v>-0.0279214687</v>
      </c>
      <c r="AE2717" s="373">
        <f>PPMT('Assumptions (T&amp;D) old'!$B$100,Model!AJ$1,'Assumptions (T&amp;D) old'!$B$103,Model!$R$2699)</f>
        <v>-0.02924773847</v>
      </c>
      <c r="AF2717" s="373">
        <f>PPMT('Assumptions (T&amp;D) old'!$B$100,Model!AK$1,'Assumptions (T&amp;D) old'!$B$103,Model!$R$2699)</f>
        <v>-0.03063700604</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-0.01259852588</v>
      </c>
      <c r="T2718" s="373">
        <f>PPMT('Assumptions (T&amp;D) old'!$B$100,Model!X$1,'Assumptions (T&amp;D) old'!$B$103,Model!$S$2699)</f>
        <v>-0.01319695586</v>
      </c>
      <c r="U2718" s="373">
        <f>PPMT('Assumptions (T&amp;D) old'!$B$100,Model!Y$1,'Assumptions (T&amp;D) old'!$B$103,Model!$S$2699)</f>
        <v>-0.01382381126</v>
      </c>
      <c r="V2718" s="373">
        <f>PPMT('Assumptions (T&amp;D) old'!$B$100,Model!Z$1,'Assumptions (T&amp;D) old'!$B$103,Model!$S$2699)</f>
        <v>-0.01448044229</v>
      </c>
      <c r="W2718" s="373">
        <f>PPMT('Assumptions (T&amp;D) old'!$B$100,Model!AA$1,'Assumptions (T&amp;D) old'!$B$103,Model!$S$2699)</f>
        <v>-0.0151682633</v>
      </c>
      <c r="X2718" s="373">
        <f>PPMT('Assumptions (T&amp;D) old'!$B$100,Model!AB$1,'Assumptions (T&amp;D) old'!$B$103,Model!$S$2699)</f>
        <v>-0.01588875581</v>
      </c>
      <c r="Y2718" s="373">
        <f>PPMT('Assumptions (T&amp;D) old'!$B$100,Model!AC$1,'Assumptions (T&amp;D) old'!$B$103,Model!$S$2699)</f>
        <v>-0.01664347171</v>
      </c>
      <c r="Z2718" s="373">
        <f>PPMT('Assumptions (T&amp;D) old'!$B$100,Model!AD$1,'Assumptions (T&amp;D) old'!$B$103,Model!$S$2699)</f>
        <v>-0.01743403662</v>
      </c>
      <c r="AA2718" s="373">
        <f>PPMT('Assumptions (T&amp;D) old'!$B$100,Model!AE$1,'Assumptions (T&amp;D) old'!$B$103,Model!$S$2699)</f>
        <v>-0.01826215336</v>
      </c>
      <c r="AB2718" s="373">
        <f>PPMT('Assumptions (T&amp;D) old'!$B$100,Model!AF$1,'Assumptions (T&amp;D) old'!$B$103,Model!$S$2699)</f>
        <v>-0.01912960564</v>
      </c>
      <c r="AC2718" s="373">
        <f>PPMT('Assumptions (T&amp;D) old'!$B$100,Model!AG$1,'Assumptions (T&amp;D) old'!$B$103,Model!$S$2699)</f>
        <v>-0.02003826191</v>
      </c>
      <c r="AD2718" s="373">
        <f>PPMT('Assumptions (T&amp;D) old'!$B$100,Model!AH$1,'Assumptions (T&amp;D) old'!$B$103,Model!$S$2699)</f>
        <v>-0.02099007935</v>
      </c>
      <c r="AE2718" s="373">
        <f>PPMT('Assumptions (T&amp;D) old'!$B$100,Model!AI$1,'Assumptions (T&amp;D) old'!$B$103,Model!$S$2699)</f>
        <v>-0.02198710812</v>
      </c>
      <c r="AF2718" s="373">
        <f>PPMT('Assumptions (T&amp;D) old'!$B$100,Model!AJ$1,'Assumptions (T&amp;D) old'!$B$103,Model!$S$2699)</f>
        <v>-0.02303149575</v>
      </c>
      <c r="AG2718" s="373">
        <f>PPMT('Assumptions (T&amp;D) old'!$B$100,Model!AK$1,'Assumptions (T&amp;D) old'!$B$103,Model!$S$2699)</f>
        <v>-0.0241254918</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-0.009729667199</v>
      </c>
      <c r="U2719" s="373">
        <f>PPMT('Assumptions (T&amp;D) old'!$B$100,Model!X$1,'Assumptions (T&amp;D) old'!$B$103,Model!$T$2699)</f>
        <v>-0.01019182639</v>
      </c>
      <c r="V2719" s="373">
        <f>PPMT('Assumptions (T&amp;D) old'!$B$100,Model!Y$1,'Assumptions (T&amp;D) old'!$B$103,Model!$T$2699)</f>
        <v>-0.01067593814</v>
      </c>
      <c r="W2719" s="373">
        <f>PPMT('Assumptions (T&amp;D) old'!$B$100,Model!Z$1,'Assumptions (T&amp;D) old'!$B$103,Model!$T$2699)</f>
        <v>-0.01118304521</v>
      </c>
      <c r="X2719" s="373">
        <f>PPMT('Assumptions (T&amp;D) old'!$B$100,Model!AA$1,'Assumptions (T&amp;D) old'!$B$103,Model!$T$2699)</f>
        <v>-0.01171423985</v>
      </c>
      <c r="Y2719" s="373">
        <f>PPMT('Assumptions (T&amp;D) old'!$B$100,Model!AB$1,'Assumptions (T&amp;D) old'!$B$103,Model!$T$2699)</f>
        <v>-0.01227066625</v>
      </c>
      <c r="Z2719" s="373">
        <f>PPMT('Assumptions (T&amp;D) old'!$B$100,Model!AC$1,'Assumptions (T&amp;D) old'!$B$103,Model!$T$2699)</f>
        <v>-0.01285352289</v>
      </c>
      <c r="AA2719" s="373">
        <f>PPMT('Assumptions (T&amp;D) old'!$B$100,Model!AD$1,'Assumptions (T&amp;D) old'!$B$103,Model!$T$2699)</f>
        <v>-0.01346406523</v>
      </c>
      <c r="AB2719" s="373">
        <f>PPMT('Assumptions (T&amp;D) old'!$B$100,Model!AE$1,'Assumptions (T&amp;D) old'!$B$103,Model!$T$2699)</f>
        <v>-0.01410360833</v>
      </c>
      <c r="AC2719" s="373">
        <f>PPMT('Assumptions (T&amp;D) old'!$B$100,Model!AF$1,'Assumptions (T&amp;D) old'!$B$103,Model!$T$2699)</f>
        <v>-0.01477352973</v>
      </c>
      <c r="AD2719" s="373">
        <f>PPMT('Assumptions (T&amp;D) old'!$B$100,Model!AG$1,'Assumptions (T&amp;D) old'!$B$103,Model!$T$2699)</f>
        <v>-0.01547527239</v>
      </c>
      <c r="AE2719" s="373">
        <f>PPMT('Assumptions (T&amp;D) old'!$B$100,Model!AH$1,'Assumptions (T&amp;D) old'!$B$103,Model!$T$2699)</f>
        <v>-0.01621034783</v>
      </c>
      <c r="AF2719" s="373">
        <f>PPMT('Assumptions (T&amp;D) old'!$B$100,Model!AI$1,'Assumptions (T&amp;D) old'!$B$103,Model!$T$2699)</f>
        <v>-0.01698033935</v>
      </c>
      <c r="AG2719" s="373">
        <f>PPMT('Assumptions (T&amp;D) old'!$B$100,Model!AJ$1,'Assumptions (T&amp;D) old'!$B$103,Model!$T$2699)</f>
        <v>-0.01778690547</v>
      </c>
      <c r="AH2719" s="373">
        <f>PPMT('Assumptions (T&amp;D) old'!$B$100,Model!AK$1,'Assumptions (T&amp;D) old'!$B$103,Model!$T$2699)</f>
        <v>-0.01863178348</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-0.009852565969</v>
      </c>
      <c r="V2720" s="373">
        <f>PPMT('Assumptions (T&amp;D) old'!$B$100,Model!X$1,'Assumptions (T&amp;D) old'!$B$103,Model!$U$2699)</f>
        <v>-0.01032056285</v>
      </c>
      <c r="W2720" s="373">
        <f>PPMT('Assumptions (T&amp;D) old'!$B$100,Model!Y$1,'Assumptions (T&amp;D) old'!$B$103,Model!$U$2699)</f>
        <v>-0.01081078959</v>
      </c>
      <c r="X2720" s="373">
        <f>PPMT('Assumptions (T&amp;D) old'!$B$100,Model!Z$1,'Assumptions (T&amp;D) old'!$B$103,Model!$U$2699)</f>
        <v>-0.01132430209</v>
      </c>
      <c r="Y2720" s="373">
        <f>PPMT('Assumptions (T&amp;D) old'!$B$100,Model!AA$1,'Assumptions (T&amp;D) old'!$B$103,Model!$U$2699)</f>
        <v>-0.01186220644</v>
      </c>
      <c r="Z2720" s="373">
        <f>PPMT('Assumptions (T&amp;D) old'!$B$100,Model!AB$1,'Assumptions (T&amp;D) old'!$B$103,Model!$U$2699)</f>
        <v>-0.01242566125</v>
      </c>
      <c r="AA2720" s="373">
        <f>PPMT('Assumptions (T&amp;D) old'!$B$100,Model!AC$1,'Assumptions (T&amp;D) old'!$B$103,Model!$U$2699)</f>
        <v>-0.01301588016</v>
      </c>
      <c r="AB2720" s="373">
        <f>PPMT('Assumptions (T&amp;D) old'!$B$100,Model!AD$1,'Assumptions (T&amp;D) old'!$B$103,Model!$U$2699)</f>
        <v>-0.01363413447</v>
      </c>
      <c r="AC2720" s="373">
        <f>PPMT('Assumptions (T&amp;D) old'!$B$100,Model!AE$1,'Assumptions (T&amp;D) old'!$B$103,Model!$U$2699)</f>
        <v>-0.01428175585</v>
      </c>
      <c r="AD2720" s="373">
        <f>PPMT('Assumptions (T&amp;D) old'!$B$100,Model!AF$1,'Assumptions (T&amp;D) old'!$B$103,Model!$U$2699)</f>
        <v>-0.01496013926</v>
      </c>
      <c r="AE2720" s="373">
        <f>PPMT('Assumptions (T&amp;D) old'!$B$100,Model!AG$1,'Assumptions (T&amp;D) old'!$B$103,Model!$U$2699)</f>
        <v>-0.01567074587</v>
      </c>
      <c r="AF2720" s="373">
        <f>PPMT('Assumptions (T&amp;D) old'!$B$100,Model!AH$1,'Assumptions (T&amp;D) old'!$B$103,Model!$U$2699)</f>
        <v>-0.0164151063</v>
      </c>
      <c r="AG2720" s="373">
        <f>PPMT('Assumptions (T&amp;D) old'!$B$100,Model!AI$1,'Assumptions (T&amp;D) old'!$B$103,Model!$U$2699)</f>
        <v>-0.01719482385</v>
      </c>
      <c r="AH2720" s="373">
        <f>PPMT('Assumptions (T&amp;D) old'!$B$100,Model!AJ$1,'Assumptions (T&amp;D) old'!$B$103,Model!$U$2699)</f>
        <v>-0.01801157798</v>
      </c>
      <c r="AI2720" s="373">
        <f>PPMT('Assumptions (T&amp;D) old'!$B$100,Model!AK$1,'Assumptions (T&amp;D) old'!$B$103,Model!$U$2699)</f>
        <v>-0.01886712794</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-0.01021225173</v>
      </c>
      <c r="W2721" s="373">
        <f>PPMT('Assumptions (T&amp;D) old'!$B$100,Model!X$1,'Assumptions (T&amp;D) old'!$B$103,Model!$V$2699)</f>
        <v>-0.01069733369</v>
      </c>
      <c r="X2721" s="373">
        <f>PPMT('Assumptions (T&amp;D) old'!$B$100,Model!Y$1,'Assumptions (T&amp;D) old'!$B$103,Model!$V$2699)</f>
        <v>-0.01120545704</v>
      </c>
      <c r="Y2721" s="373">
        <f>PPMT('Assumptions (T&amp;D) old'!$B$100,Model!Z$1,'Assumptions (T&amp;D) old'!$B$103,Model!$V$2699)</f>
        <v>-0.01173771625</v>
      </c>
      <c r="Z2721" s="373">
        <f>PPMT('Assumptions (T&amp;D) old'!$B$100,Model!AA$1,'Assumptions (T&amp;D) old'!$B$103,Model!$V$2699)</f>
        <v>-0.01229525777</v>
      </c>
      <c r="AA2721" s="373">
        <f>PPMT('Assumptions (T&amp;D) old'!$B$100,Model!AB$1,'Assumptions (T&amp;D) old'!$B$103,Model!$V$2699)</f>
        <v>-0.01287928251</v>
      </c>
      <c r="AB2721" s="373">
        <f>PPMT('Assumptions (T&amp;D) old'!$B$100,Model!AC$1,'Assumptions (T&amp;D) old'!$B$103,Model!$V$2699)</f>
        <v>-0.01349104843</v>
      </c>
      <c r="AC2721" s="373">
        <f>PPMT('Assumptions (T&amp;D) old'!$B$100,Model!AD$1,'Assumptions (T&amp;D) old'!$B$103,Model!$V$2699)</f>
        <v>-0.01413187323</v>
      </c>
      <c r="AD2721" s="373">
        <f>PPMT('Assumptions (T&amp;D) old'!$B$100,Model!AE$1,'Assumptions (T&amp;D) old'!$B$103,Model!$V$2699)</f>
        <v>-0.01480313721</v>
      </c>
      <c r="AE2721" s="373">
        <f>PPMT('Assumptions (T&amp;D) old'!$B$100,Model!AF$1,'Assumptions (T&amp;D) old'!$B$103,Model!$V$2699)</f>
        <v>-0.01550628623</v>
      </c>
      <c r="AF2721" s="373">
        <f>PPMT('Assumptions (T&amp;D) old'!$B$100,Model!AG$1,'Assumptions (T&amp;D) old'!$B$103,Model!$V$2699)</f>
        <v>-0.01624283482</v>
      </c>
      <c r="AG2721" s="373">
        <f>PPMT('Assumptions (T&amp;D) old'!$B$100,Model!AH$1,'Assumptions (T&amp;D) old'!$B$103,Model!$V$2699)</f>
        <v>-0.01701436948</v>
      </c>
      <c r="AH2721" s="373">
        <f>PPMT('Assumptions (T&amp;D) old'!$B$100,Model!AI$1,'Assumptions (T&amp;D) old'!$B$103,Model!$V$2699)</f>
        <v>-0.01782255203</v>
      </c>
      <c r="AI2721" s="373">
        <f>PPMT('Assumptions (T&amp;D) old'!$B$100,Model!AJ$1,'Assumptions (T&amp;D) old'!$B$103,Model!$V$2699)</f>
        <v>-0.01866912325</v>
      </c>
      <c r="AJ2721" s="373">
        <f>PPMT('Assumptions (T&amp;D) old'!$B$100,Model!AK$1,'Assumptions (T&amp;D) old'!$B$103,Model!$V$2699)</f>
        <v>-0.0195559066</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-0.01043633139</v>
      </c>
      <c r="X2722" s="373">
        <f>PPMT('Assumptions (T&amp;D) old'!$B$100,Model!X$1,'Assumptions (T&amp;D) old'!$B$103,Model!$W$2699)</f>
        <v>-0.01093205713</v>
      </c>
      <c r="Y2722" s="373">
        <f>PPMT('Assumptions (T&amp;D) old'!$B$100,Model!Y$1,'Assumptions (T&amp;D) old'!$B$103,Model!$W$2699)</f>
        <v>-0.01145132985</v>
      </c>
      <c r="Z2722" s="373">
        <f>PPMT('Assumptions (T&amp;D) old'!$B$100,Model!Z$1,'Assumptions (T&amp;D) old'!$B$103,Model!$W$2699)</f>
        <v>-0.01199526802</v>
      </c>
      <c r="AA2722" s="373">
        <f>PPMT('Assumptions (T&amp;D) old'!$B$100,Model!AA$1,'Assumptions (T&amp;D) old'!$B$103,Model!$W$2699)</f>
        <v>-0.01256504325</v>
      </c>
      <c r="AB2722" s="373">
        <f>PPMT('Assumptions (T&amp;D) old'!$B$100,Model!AB$1,'Assumptions (T&amp;D) old'!$B$103,Model!$W$2699)</f>
        <v>-0.0131618828</v>
      </c>
      <c r="AC2722" s="373">
        <f>PPMT('Assumptions (T&amp;D) old'!$B$100,Model!AC$1,'Assumptions (T&amp;D) old'!$B$103,Model!$W$2699)</f>
        <v>-0.01378707223</v>
      </c>
      <c r="AD2722" s="373">
        <f>PPMT('Assumptions (T&amp;D) old'!$B$100,Model!AD$1,'Assumptions (T&amp;D) old'!$B$103,Model!$W$2699)</f>
        <v>-0.01444195817</v>
      </c>
      <c r="AE2722" s="373">
        <f>PPMT('Assumptions (T&amp;D) old'!$B$100,Model!AE$1,'Assumptions (T&amp;D) old'!$B$103,Model!$W$2699)</f>
        <v>-0.01512795118</v>
      </c>
      <c r="AF2722" s="373">
        <f>PPMT('Assumptions (T&amp;D) old'!$B$100,Model!AF$1,'Assumptions (T&amp;D) old'!$B$103,Model!$W$2699)</f>
        <v>-0.01584652886</v>
      </c>
      <c r="AG2722" s="373">
        <f>PPMT('Assumptions (T&amp;D) old'!$B$100,Model!AG$1,'Assumptions (T&amp;D) old'!$B$103,Model!$W$2699)</f>
        <v>-0.01659923898</v>
      </c>
      <c r="AH2722" s="373">
        <f>PPMT('Assumptions (T&amp;D) old'!$B$100,Model!AH$1,'Assumptions (T&amp;D) old'!$B$103,Model!$W$2699)</f>
        <v>-0.01738770283</v>
      </c>
      <c r="AI2722" s="373">
        <f>PPMT('Assumptions (T&amp;D) old'!$B$100,Model!AI$1,'Assumptions (T&amp;D) old'!$B$103,Model!$W$2699)</f>
        <v>-0.01821361872</v>
      </c>
      <c r="AJ2722" s="373">
        <f>PPMT('Assumptions (T&amp;D) old'!$B$100,Model!AJ$1,'Assumptions (T&amp;D) old'!$B$103,Model!$W$2699)</f>
        <v>-0.01907876561</v>
      </c>
      <c r="AK2722" s="373">
        <f>PPMT('Assumptions (T&amp;D) old'!$B$100,Model!AK$1,'Assumptions (T&amp;D) old'!$B$103,Model!$W$2699)</f>
        <v>-0.01998500697</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-0.0109013131</v>
      </c>
      <c r="Y2723" s="373">
        <f>PPMT('Assumptions (T&amp;D) old'!$B$100,Model!X$1,'Assumptions (T&amp;D) old'!$B$103,Model!$X$2699)</f>
        <v>-0.01141912547</v>
      </c>
      <c r="Z2723" s="373">
        <f>PPMT('Assumptions (T&amp;D) old'!$B$100,Model!Y$1,'Assumptions (T&amp;D) old'!$B$103,Model!$X$2699)</f>
        <v>-0.01196153393</v>
      </c>
      <c r="AA2723" s="373">
        <f>PPMT('Assumptions (T&amp;D) old'!$B$100,Model!Z$1,'Assumptions (T&amp;D) old'!$B$103,Model!$X$2699)</f>
        <v>-0.01252970679</v>
      </c>
      <c r="AB2723" s="373">
        <f>PPMT('Assumptions (T&amp;D) old'!$B$100,Model!AA$1,'Assumptions (T&amp;D) old'!$B$103,Model!$X$2699)</f>
        <v>-0.01312486787</v>
      </c>
      <c r="AC2723" s="373">
        <f>PPMT('Assumptions (T&amp;D) old'!$B$100,Model!AB$1,'Assumptions (T&amp;D) old'!$B$103,Model!$X$2699)</f>
        <v>-0.01374829909</v>
      </c>
      <c r="AD2723" s="373">
        <f>PPMT('Assumptions (T&amp;D) old'!$B$100,Model!AC$1,'Assumptions (T&amp;D) old'!$B$103,Model!$X$2699)</f>
        <v>-0.0144013433</v>
      </c>
      <c r="AE2723" s="373">
        <f>PPMT('Assumptions (T&amp;D) old'!$B$100,Model!AD$1,'Assumptions (T&amp;D) old'!$B$103,Model!$X$2699)</f>
        <v>-0.0150854071</v>
      </c>
      <c r="AF2723" s="373">
        <f>PPMT('Assumptions (T&amp;D) old'!$B$100,Model!AE$1,'Assumptions (T&amp;D) old'!$B$103,Model!$X$2699)</f>
        <v>-0.01580196394</v>
      </c>
      <c r="AG2723" s="373">
        <f>PPMT('Assumptions (T&amp;D) old'!$B$100,Model!AF$1,'Assumptions (T&amp;D) old'!$B$103,Model!$X$2699)</f>
        <v>-0.01655255723</v>
      </c>
      <c r="AH2723" s="373">
        <f>PPMT('Assumptions (T&amp;D) old'!$B$100,Model!AG$1,'Assumptions (T&amp;D) old'!$B$103,Model!$X$2699)</f>
        <v>-0.01733880369</v>
      </c>
      <c r="AI2723" s="373">
        <f>PPMT('Assumptions (T&amp;D) old'!$B$100,Model!AH$1,'Assumptions (T&amp;D) old'!$B$103,Model!$X$2699)</f>
        <v>-0.01816239687</v>
      </c>
      <c r="AJ2723" s="373">
        <f>PPMT('Assumptions (T&amp;D) old'!$B$100,Model!AI$1,'Assumptions (T&amp;D) old'!$B$103,Model!$X$2699)</f>
        <v>-0.01902511072</v>
      </c>
      <c r="AK2723" s="373">
        <f>PPMT('Assumptions (T&amp;D) old'!$B$100,Model!AJ$1,'Assumptions (T&amp;D) old'!$B$103,Model!$X$2699)</f>
        <v>-0.01992880348</v>
      </c>
      <c r="AL2723" s="373">
        <f>PPMT('Assumptions (T&amp;D) old'!$B$100,Model!AK$1,'Assumptions (T&amp;D) old'!$B$103,Model!$X$2699)</f>
        <v>-0.02087542165</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-0.011165004</v>
      </c>
      <c r="Z2724" s="373">
        <f>PPMT('Assumptions (T&amp;D) old'!$B$100,Model!X$1,'Assumptions (T&amp;D) old'!$B$103,Model!$Y$2699)</f>
        <v>-0.01169534169</v>
      </c>
      <c r="AA2724" s="373">
        <f>PPMT('Assumptions (T&amp;D) old'!$B$100,Model!Y$1,'Assumptions (T&amp;D) old'!$B$103,Model!$Y$2699)</f>
        <v>-0.01225087042</v>
      </c>
      <c r="AB2724" s="373">
        <f>PPMT('Assumptions (T&amp;D) old'!$B$100,Model!Z$1,'Assumptions (T&amp;D) old'!$B$103,Model!$Y$2699)</f>
        <v>-0.01283278677</v>
      </c>
      <c r="AC2724" s="373">
        <f>PPMT('Assumptions (T&amp;D) old'!$B$100,Model!AA$1,'Assumptions (T&amp;D) old'!$B$103,Model!$Y$2699)</f>
        <v>-0.01344234414</v>
      </c>
      <c r="AD2724" s="373">
        <f>PPMT('Assumptions (T&amp;D) old'!$B$100,Model!AB$1,'Assumptions (T&amp;D) old'!$B$103,Model!$Y$2699)</f>
        <v>-0.01408085549</v>
      </c>
      <c r="AE2724" s="373">
        <f>PPMT('Assumptions (T&amp;D) old'!$B$100,Model!AC$1,'Assumptions (T&amp;D) old'!$B$103,Model!$Y$2699)</f>
        <v>-0.01474969612</v>
      </c>
      <c r="AF2724" s="373">
        <f>PPMT('Assumptions (T&amp;D) old'!$B$100,Model!AD$1,'Assumptions (T&amp;D) old'!$B$103,Model!$Y$2699)</f>
        <v>-0.01545030669</v>
      </c>
      <c r="AG2724" s="373">
        <f>PPMT('Assumptions (T&amp;D) old'!$B$100,Model!AE$1,'Assumptions (T&amp;D) old'!$B$103,Model!$Y$2699)</f>
        <v>-0.01618419626</v>
      </c>
      <c r="AH2724" s="373">
        <f>PPMT('Assumptions (T&amp;D) old'!$B$100,Model!AF$1,'Assumptions (T&amp;D) old'!$B$103,Model!$Y$2699)</f>
        <v>-0.01695294558</v>
      </c>
      <c r="AI2724" s="373">
        <f>PPMT('Assumptions (T&amp;D) old'!$B$100,Model!AG$1,'Assumptions (T&amp;D) old'!$B$103,Model!$Y$2699)</f>
        <v>-0.01775821049</v>
      </c>
      <c r="AJ2724" s="373">
        <f>PPMT('Assumptions (T&amp;D) old'!$B$100,Model!AH$1,'Assumptions (T&amp;D) old'!$B$103,Model!$Y$2699)</f>
        <v>-0.01860172549</v>
      </c>
      <c r="AK2724" s="373">
        <f>PPMT('Assumptions (T&amp;D) old'!$B$100,Model!AI$1,'Assumptions (T&amp;D) old'!$B$103,Model!$Y$2699)</f>
        <v>-0.01948530745</v>
      </c>
      <c r="AL2724" s="373">
        <f>PPMT('Assumptions (T&amp;D) old'!$B$100,Model!AJ$1,'Assumptions (T&amp;D) old'!$B$103,Model!$Y$2699)</f>
        <v>-0.02041085956</v>
      </c>
      <c r="AM2724" s="373">
        <f>PPMT('Assumptions (T&amp;D) old'!$B$100,Model!AK$1,'Assumptions (T&amp;D) old'!$B$103,Model!$Y$2699)</f>
        <v>-0.02138037539</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-0.01143485831</v>
      </c>
      <c r="AA2725" s="373">
        <f>PPMT('Assumptions (T&amp;D) old'!$B$100,Model!X$1,'Assumptions (T&amp;D) old'!$B$103,Model!$Z$2699)</f>
        <v>-0.01197801408</v>
      </c>
      <c r="AB2725" s="373">
        <f>PPMT('Assumptions (T&amp;D) old'!$B$100,Model!Y$1,'Assumptions (T&amp;D) old'!$B$103,Model!$Z$2699)</f>
        <v>-0.01254696975</v>
      </c>
      <c r="AC2725" s="373">
        <f>PPMT('Assumptions (T&amp;D) old'!$B$100,Model!Z$1,'Assumptions (T&amp;D) old'!$B$103,Model!$Z$2699)</f>
        <v>-0.01314295081</v>
      </c>
      <c r="AD2725" s="373">
        <f>PPMT('Assumptions (T&amp;D) old'!$B$100,Model!AA$1,'Assumptions (T&amp;D) old'!$B$103,Model!$Z$2699)</f>
        <v>-0.01376724097</v>
      </c>
      <c r="AE2725" s="373">
        <f>PPMT('Assumptions (T&amp;D) old'!$B$100,Model!AB$1,'Assumptions (T&amp;D) old'!$B$103,Model!$Z$2699)</f>
        <v>-0.01442118492</v>
      </c>
      <c r="AF2725" s="373">
        <f>PPMT('Assumptions (T&amp;D) old'!$B$100,Model!AC$1,'Assumptions (T&amp;D) old'!$B$103,Model!$Z$2699)</f>
        <v>-0.0151061912</v>
      </c>
      <c r="AG2725" s="373">
        <f>PPMT('Assumptions (T&amp;D) old'!$B$100,Model!AD$1,'Assumptions (T&amp;D) old'!$B$103,Model!$Z$2699)</f>
        <v>-0.01582373529</v>
      </c>
      <c r="AH2725" s="373">
        <f>PPMT('Assumptions (T&amp;D) old'!$B$100,Model!AE$1,'Assumptions (T&amp;D) old'!$B$103,Model!$Z$2699)</f>
        <v>-0.01657536271</v>
      </c>
      <c r="AI2725" s="373">
        <f>PPMT('Assumptions (T&amp;D) old'!$B$100,Model!AF$1,'Assumptions (T&amp;D) old'!$B$103,Model!$Z$2699)</f>
        <v>-0.01736269244</v>
      </c>
      <c r="AJ2725" s="373">
        <f>PPMT('Assumptions (T&amp;D) old'!$B$100,Model!AG$1,'Assumptions (T&amp;D) old'!$B$103,Model!$Z$2699)</f>
        <v>-0.01818742033</v>
      </c>
      <c r="AK2725" s="373">
        <f>PPMT('Assumptions (T&amp;D) old'!$B$100,Model!AH$1,'Assumptions (T&amp;D) old'!$B$103,Model!$Z$2699)</f>
        <v>-0.0190513228</v>
      </c>
      <c r="AL2725" s="373">
        <f>PPMT('Assumptions (T&amp;D) old'!$B$100,Model!AI$1,'Assumptions (T&amp;D) old'!$B$103,Model!$Z$2699)</f>
        <v>-0.01995626063</v>
      </c>
      <c r="AM2725" s="373">
        <f>PPMT('Assumptions (T&amp;D) old'!$B$100,Model!AJ$1,'Assumptions (T&amp;D) old'!$B$103,Model!$Z$2699)</f>
        <v>-0.02090418301</v>
      </c>
      <c r="AN2725" s="373">
        <f>PPMT('Assumptions (T&amp;D) old'!$B$100,Model!AK$1,'Assumptions (T&amp;D) old'!$B$103,Model!$Z$2699)</f>
        <v>-0.0218971317</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-0.01171101661</v>
      </c>
      <c r="AB2726" s="373">
        <f>PPMT('Assumptions (T&amp;D) old'!$B$100,Model!X$1,'Assumptions (T&amp;D) old'!$B$103,Model!$AA$2699)</f>
        <v>-0.0122672899</v>
      </c>
      <c r="AC2726" s="373">
        <f>PPMT('Assumptions (T&amp;D) old'!$B$100,Model!Y$1,'Assumptions (T&amp;D) old'!$B$103,Model!$AA$2699)</f>
        <v>-0.01284998617</v>
      </c>
      <c r="AD2726" s="373">
        <f>PPMT('Assumptions (T&amp;D) old'!$B$100,Model!Z$1,'Assumptions (T&amp;D) old'!$B$103,Model!$AA$2699)</f>
        <v>-0.01346036051</v>
      </c>
      <c r="AE2726" s="373">
        <f>PPMT('Assumptions (T&amp;D) old'!$B$100,Model!AA$1,'Assumptions (T&amp;D) old'!$B$103,Model!$AA$2699)</f>
        <v>-0.01409972764</v>
      </c>
      <c r="AF2726" s="373">
        <f>PPMT('Assumptions (T&amp;D) old'!$B$100,Model!AB$1,'Assumptions (T&amp;D) old'!$B$103,Model!$AA$2699)</f>
        <v>-0.0147694647</v>
      </c>
      <c r="AG2726" s="373">
        <f>PPMT('Assumptions (T&amp;D) old'!$B$100,Model!AC$1,'Assumptions (T&amp;D) old'!$B$103,Model!$AA$2699)</f>
        <v>-0.01547101427</v>
      </c>
      <c r="AH2726" s="373">
        <f>PPMT('Assumptions (T&amp;D) old'!$B$100,Model!AD$1,'Assumptions (T&amp;D) old'!$B$103,Model!$AA$2699)</f>
        <v>-0.01620588745</v>
      </c>
      <c r="AI2726" s="373">
        <f>PPMT('Assumptions (T&amp;D) old'!$B$100,Model!AE$1,'Assumptions (T&amp;D) old'!$B$103,Model!$AA$2699)</f>
        <v>-0.01697566711</v>
      </c>
      <c r="AJ2726" s="373">
        <f>PPMT('Assumptions (T&amp;D) old'!$B$100,Model!AF$1,'Assumptions (T&amp;D) old'!$B$103,Model!$AA$2699)</f>
        <v>-0.01778201129</v>
      </c>
      <c r="AK2726" s="373">
        <f>PPMT('Assumptions (T&amp;D) old'!$B$100,Model!AG$1,'Assumptions (T&amp;D) old'!$B$103,Model!$AA$2699)</f>
        <v>-0.01862665683</v>
      </c>
      <c r="AL2726" s="373">
        <f>PPMT('Assumptions (T&amp;D) old'!$B$100,Model!AH$1,'Assumptions (T&amp;D) old'!$B$103,Model!$AA$2699)</f>
        <v>-0.01951142303</v>
      </c>
      <c r="AM2726" s="373">
        <f>PPMT('Assumptions (T&amp;D) old'!$B$100,Model!AI$1,'Assumptions (T&amp;D) old'!$B$103,Model!$AA$2699)</f>
        <v>-0.02043821562</v>
      </c>
      <c r="AN2726" s="373">
        <f>PPMT('Assumptions (T&amp;D) old'!$B$100,Model!AJ$1,'Assumptions (T&amp;D) old'!$B$103,Model!$AA$2699)</f>
        <v>-0.02140903086</v>
      </c>
      <c r="AO2726" s="373">
        <f>PPMT('Assumptions (T&amp;D) old'!$B$100,Model!AK$1,'Assumptions (T&amp;D) old'!$B$103,Model!$AA$2699)</f>
        <v>-0.02242595983</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-0.01199362265</v>
      </c>
      <c r="AC2727" s="373">
        <f>PPMT('Assumptions (T&amp;D) old'!$B$100,Model!X$1,'Assumptions (T&amp;D) old'!$B$103,Model!$AB$2699)</f>
        <v>-0.01256331973</v>
      </c>
      <c r="AD2727" s="373">
        <f>PPMT('Assumptions (T&amp;D) old'!$B$100,Model!Y$1,'Assumptions (T&amp;D) old'!$B$103,Model!$AB$2699)</f>
        <v>-0.01316007741</v>
      </c>
      <c r="AE2727" s="373">
        <f>PPMT('Assumptions (T&amp;D) old'!$B$100,Model!Z$1,'Assumptions (T&amp;D) old'!$B$103,Model!$AB$2699)</f>
        <v>-0.01378518109</v>
      </c>
      <c r="AF2727" s="373">
        <f>PPMT('Assumptions (T&amp;D) old'!$B$100,Model!AA$1,'Assumptions (T&amp;D) old'!$B$103,Model!$AB$2699)</f>
        <v>-0.01443997719</v>
      </c>
      <c r="AG2727" s="373">
        <f>PPMT('Assumptions (T&amp;D) old'!$B$100,Model!AB$1,'Assumptions (T&amp;D) old'!$B$103,Model!$AB$2699)</f>
        <v>-0.01512587611</v>
      </c>
      <c r="AH2727" s="373">
        <f>PPMT('Assumptions (T&amp;D) old'!$B$100,Model!AC$1,'Assumptions (T&amp;D) old'!$B$103,Model!$AB$2699)</f>
        <v>-0.01584435522</v>
      </c>
      <c r="AI2727" s="373">
        <f>PPMT('Assumptions (T&amp;D) old'!$B$100,Model!AD$1,'Assumptions (T&amp;D) old'!$B$103,Model!$AB$2699)</f>
        <v>-0.0165969621</v>
      </c>
      <c r="AJ2727" s="373">
        <f>PPMT('Assumptions (T&amp;D) old'!$B$100,Model!AE$1,'Assumptions (T&amp;D) old'!$B$103,Model!$AB$2699)</f>
        <v>-0.0173853178</v>
      </c>
      <c r="AK2727" s="373">
        <f>PPMT('Assumptions (T&amp;D) old'!$B$100,Model!AF$1,'Assumptions (T&amp;D) old'!$B$103,Model!$AB$2699)</f>
        <v>-0.01821112039</v>
      </c>
      <c r="AL2727" s="373">
        <f>PPMT('Assumptions (T&amp;D) old'!$B$100,Model!AG$1,'Assumptions (T&amp;D) old'!$B$103,Model!$AB$2699)</f>
        <v>-0.01907614861</v>
      </c>
      <c r="AM2727" s="373">
        <f>PPMT('Assumptions (T&amp;D) old'!$B$100,Model!AH$1,'Assumptions (T&amp;D) old'!$B$103,Model!$AB$2699)</f>
        <v>-0.01998226567</v>
      </c>
      <c r="AN2727" s="373">
        <f>PPMT('Assumptions (T&amp;D) old'!$B$100,Model!AI$1,'Assumptions (T&amp;D) old'!$B$103,Model!$AB$2699)</f>
        <v>-0.02093142329</v>
      </c>
      <c r="AO2727" s="373">
        <f>PPMT('Assumptions (T&amp;D) old'!$B$100,Model!AJ$1,'Assumptions (T&amp;D) old'!$B$103,Model!$AB$2699)</f>
        <v>-0.0219256659</v>
      </c>
      <c r="AP2727" s="373">
        <f>PPMT('Assumptions (T&amp;D) old'!$B$100,Model!AK$1,'Assumptions (T&amp;D) old'!$B$103,Model!$AB$2699)</f>
        <v>-0.02296713503</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-0.01228282339</v>
      </c>
      <c r="AD2728" s="373">
        <f>PPMT('Assumptions (T&amp;D) old'!$B$100,Model!X$1,'Assumptions (T&amp;D) old'!$B$103,Model!$AC$2699)</f>
        <v>-0.0128662575</v>
      </c>
      <c r="AE2728" s="373">
        <f>PPMT('Assumptions (T&amp;D) old'!$B$100,Model!Y$1,'Assumptions (T&amp;D) old'!$B$103,Model!$AC$2699)</f>
        <v>-0.01347740474</v>
      </c>
      <c r="AF2728" s="373">
        <f>PPMT('Assumptions (T&amp;D) old'!$B$100,Model!Z$1,'Assumptions (T&amp;D) old'!$B$103,Model!$AC$2699)</f>
        <v>-0.01411758146</v>
      </c>
      <c r="AG2728" s="373">
        <f>PPMT('Assumptions (T&amp;D) old'!$B$100,Model!AA$1,'Assumptions (T&amp;D) old'!$B$103,Model!$AC$2699)</f>
        <v>-0.01478816658</v>
      </c>
      <c r="AH2728" s="373">
        <f>PPMT('Assumptions (T&amp;D) old'!$B$100,Model!AB$1,'Assumptions (T&amp;D) old'!$B$103,Model!$AC$2699)</f>
        <v>-0.01549060449</v>
      </c>
      <c r="AI2728" s="373">
        <f>PPMT('Assumptions (T&amp;D) old'!$B$100,Model!AC$1,'Assumptions (T&amp;D) old'!$B$103,Model!$AC$2699)</f>
        <v>-0.01622640821</v>
      </c>
      <c r="AJ2728" s="373">
        <f>PPMT('Assumptions (T&amp;D) old'!$B$100,Model!AD$1,'Assumptions (T&amp;D) old'!$B$103,Model!$AC$2699)</f>
        <v>-0.0169971626</v>
      </c>
      <c r="AK2728" s="373">
        <f>PPMT('Assumptions (T&amp;D) old'!$B$100,Model!AE$1,'Assumptions (T&amp;D) old'!$B$103,Model!$AC$2699)</f>
        <v>-0.01780452782</v>
      </c>
      <c r="AL2728" s="373">
        <f>PPMT('Assumptions (T&amp;D) old'!$B$100,Model!AF$1,'Assumptions (T&amp;D) old'!$B$103,Model!$AC$2699)</f>
        <v>-0.01865024289</v>
      </c>
      <c r="AM2728" s="373">
        <f>PPMT('Assumptions (T&amp;D) old'!$B$100,Model!AG$1,'Assumptions (T&amp;D) old'!$B$103,Model!$AC$2699)</f>
        <v>-0.01953612943</v>
      </c>
      <c r="AN2728" s="373">
        <f>PPMT('Assumptions (T&amp;D) old'!$B$100,Model!AH$1,'Assumptions (T&amp;D) old'!$B$103,Model!$AC$2699)</f>
        <v>-0.02046409558</v>
      </c>
      <c r="AO2728" s="373">
        <f>PPMT('Assumptions (T&amp;D) old'!$B$100,Model!AI$1,'Assumptions (T&amp;D) old'!$B$103,Model!$AC$2699)</f>
        <v>-0.02143614012</v>
      </c>
      <c r="AP2728" s="373">
        <f>PPMT('Assumptions (T&amp;D) old'!$B$100,Model!AJ$1,'Assumptions (T&amp;D) old'!$B$103,Model!$AC$2699)</f>
        <v>-0.02245435677</v>
      </c>
      <c r="AQ2728" s="373">
        <f>PPMT('Assumptions (T&amp;D) old'!$B$100,Model!AK$1,'Assumptions (T&amp;D) old'!$B$103,Model!$AC$2699)</f>
        <v>-0.02352093872</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-0.01258332692</v>
      </c>
      <c r="AE2729" s="373">
        <f>PPMT('Assumptions (T&amp;D) old'!$B$100,Model!X$1,'Assumptions (T&amp;D) old'!$B$103,Model!$AD$2699)</f>
        <v>-0.01318103495</v>
      </c>
      <c r="AF2729" s="373">
        <f>PPMT('Assumptions (T&amp;D) old'!$B$100,Model!Y$1,'Assumptions (T&amp;D) old'!$B$103,Model!$AD$2699)</f>
        <v>-0.01380713411</v>
      </c>
      <c r="AG2729" s="373">
        <f>PPMT('Assumptions (T&amp;D) old'!$B$100,Model!Z$1,'Assumptions (T&amp;D) old'!$B$103,Model!$AD$2699)</f>
        <v>-0.01446297298</v>
      </c>
      <c r="AH2729" s="373">
        <f>PPMT('Assumptions (T&amp;D) old'!$B$100,Model!AA$1,'Assumptions (T&amp;D) old'!$B$103,Model!$AD$2699)</f>
        <v>-0.01514996419</v>
      </c>
      <c r="AI2729" s="373">
        <f>PPMT('Assumptions (T&amp;D) old'!$B$100,Model!AB$1,'Assumptions (T&amp;D) old'!$B$103,Model!$AD$2699)</f>
        <v>-0.01586958749</v>
      </c>
      <c r="AJ2729" s="373">
        <f>PPMT('Assumptions (T&amp;D) old'!$B$100,Model!AC$1,'Assumptions (T&amp;D) old'!$B$103,Model!$AD$2699)</f>
        <v>-0.0166233929</v>
      </c>
      <c r="AK2729" s="373">
        <f>PPMT('Assumptions (T&amp;D) old'!$B$100,Model!AD$1,'Assumptions (T&amp;D) old'!$B$103,Model!$AD$2699)</f>
        <v>-0.01741300406</v>
      </c>
      <c r="AL2729" s="373">
        <f>PPMT('Assumptions (T&amp;D) old'!$B$100,Model!AE$1,'Assumptions (T&amp;D) old'!$B$103,Model!$AD$2699)</f>
        <v>-0.01824012176</v>
      </c>
      <c r="AM2729" s="373">
        <f>PPMT('Assumptions (T&amp;D) old'!$B$100,Model!AF$1,'Assumptions (T&amp;D) old'!$B$103,Model!$AD$2699)</f>
        <v>-0.01910652754</v>
      </c>
      <c r="AN2729" s="373">
        <f>PPMT('Assumptions (T&amp;D) old'!$B$100,Model!AG$1,'Assumptions (T&amp;D) old'!$B$103,Model!$AD$2699)</f>
        <v>-0.0200140876</v>
      </c>
      <c r="AO2729" s="373">
        <f>PPMT('Assumptions (T&amp;D) old'!$B$100,Model!AH$1,'Assumptions (T&amp;D) old'!$B$103,Model!$AD$2699)</f>
        <v>-0.02096475676</v>
      </c>
      <c r="AP2729" s="373">
        <f>PPMT('Assumptions (T&amp;D) old'!$B$100,Model!AI$1,'Assumptions (T&amp;D) old'!$B$103,Model!$AD$2699)</f>
        <v>-0.0219605827</v>
      </c>
      <c r="AQ2729" s="373">
        <f>PPMT('Assumptions (T&amp;D) old'!$B$100,Model!AJ$1,'Assumptions (T&amp;D) old'!$B$103,Model!$AD$2699)</f>
        <v>-0.02300371038</v>
      </c>
      <c r="AR2729" s="373">
        <f>PPMT('Assumptions (T&amp;D) old'!$B$100,Model!AK$1,'Assumptions (T&amp;D) old'!$B$103,Model!$AD$2699)</f>
        <v>-0.02409638663</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-0.01288161336</v>
      </c>
      <c r="AF2730" s="373">
        <f>PPMT('Assumptions (T&amp;D) old'!$B$100,Model!X$1,'Assumptions (T&amp;D) old'!$B$103,Model!$AE$2699)</f>
        <v>-0.01349348999</v>
      </c>
      <c r="AG2730" s="373">
        <f>PPMT('Assumptions (T&amp;D) old'!$B$100,Model!Y$1,'Assumptions (T&amp;D) old'!$B$103,Model!$AE$2699)</f>
        <v>-0.01413443076</v>
      </c>
      <c r="AH2730" s="373">
        <f>PPMT('Assumptions (T&amp;D) old'!$B$100,Model!Z$1,'Assumptions (T&amp;D) old'!$B$103,Model!$AE$2699)</f>
        <v>-0.01480581623</v>
      </c>
      <c r="AI2730" s="373">
        <f>PPMT('Assumptions (T&amp;D) old'!$B$100,Model!AA$1,'Assumptions (T&amp;D) old'!$B$103,Model!$AE$2699)</f>
        <v>-0.0155090925</v>
      </c>
      <c r="AJ2730" s="373">
        <f>PPMT('Assumptions (T&amp;D) old'!$B$100,Model!AB$1,'Assumptions (T&amp;D) old'!$B$103,Model!$AE$2699)</f>
        <v>-0.01624577439</v>
      </c>
      <c r="AK2730" s="373">
        <f>PPMT('Assumptions (T&amp;D) old'!$B$100,Model!AC$1,'Assumptions (T&amp;D) old'!$B$103,Model!$AE$2699)</f>
        <v>-0.01701744867</v>
      </c>
      <c r="AL2730" s="373">
        <f>PPMT('Assumptions (T&amp;D) old'!$B$100,Model!AD$1,'Assumptions (T&amp;D) old'!$B$103,Model!$AE$2699)</f>
        <v>-0.01782577749</v>
      </c>
      <c r="AM2730" s="373">
        <f>PPMT('Assumptions (T&amp;D) old'!$B$100,Model!AE$1,'Assumptions (T&amp;D) old'!$B$103,Model!$AE$2699)</f>
        <v>-0.01867250192</v>
      </c>
      <c r="AN2730" s="373">
        <f>PPMT('Assumptions (T&amp;D) old'!$B$100,Model!AF$1,'Assumptions (T&amp;D) old'!$B$103,Model!$AE$2699)</f>
        <v>-0.01955944576</v>
      </c>
      <c r="AO2730" s="373">
        <f>PPMT('Assumptions (T&amp;D) old'!$B$100,Model!AG$1,'Assumptions (T&amp;D) old'!$B$103,Model!$AE$2699)</f>
        <v>-0.02048851943</v>
      </c>
      <c r="AP2730" s="373">
        <f>PPMT('Assumptions (T&amp;D) old'!$B$100,Model!AH$1,'Assumptions (T&amp;D) old'!$B$103,Model!$AE$2699)</f>
        <v>-0.0214617241</v>
      </c>
      <c r="AQ2730" s="373">
        <f>PPMT('Assumptions (T&amp;D) old'!$B$100,Model!AI$1,'Assumptions (T&amp;D) old'!$B$103,Model!$AE$2699)</f>
        <v>-0.022481156</v>
      </c>
      <c r="AR2730" s="373">
        <f>PPMT('Assumptions (T&amp;D) old'!$B$100,Model!AJ$1,'Assumptions (T&amp;D) old'!$B$103,Model!$AE$2699)</f>
        <v>-0.02354901091</v>
      </c>
      <c r="AS2730" s="373">
        <f>PPMT('Assumptions (T&amp;D) old'!$B$100,Model!AK$1,'Assumptions (T&amp;D) old'!$B$103,Model!$AE$2699)</f>
        <v>-0.02466758893</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-0.01319151324</v>
      </c>
      <c r="AG2731" s="373">
        <f>PPMT('Assumptions (T&amp;D) old'!$B$100,Model!X$1,'Assumptions (T&amp;D) old'!$B$103,Model!$AF$2699)</f>
        <v>-0.01381811012</v>
      </c>
      <c r="AH2731" s="373">
        <f>PPMT('Assumptions (T&amp;D) old'!$B$100,Model!Y$1,'Assumptions (T&amp;D) old'!$B$103,Model!$AF$2699)</f>
        <v>-0.01447447035</v>
      </c>
      <c r="AI2731" s="373">
        <f>PPMT('Assumptions (T&amp;D) old'!$B$100,Model!Z$1,'Assumptions (T&amp;D) old'!$B$103,Model!$AF$2699)</f>
        <v>-0.0151620077</v>
      </c>
      <c r="AJ2731" s="373">
        <f>PPMT('Assumptions (T&amp;D) old'!$B$100,Model!AA$1,'Assumptions (T&amp;D) old'!$B$103,Model!$AF$2699)</f>
        <v>-0.01588220306</v>
      </c>
      <c r="AK2731" s="373">
        <f>PPMT('Assumptions (T&amp;D) old'!$B$100,Model!AB$1,'Assumptions (T&amp;D) old'!$B$103,Model!$AF$2699)</f>
        <v>-0.01663660771</v>
      </c>
      <c r="AL2731" s="373">
        <f>PPMT('Assumptions (T&amp;D) old'!$B$100,Model!AC$1,'Assumptions (T&amp;D) old'!$B$103,Model!$AF$2699)</f>
        <v>-0.01742684657</v>
      </c>
      <c r="AM2731" s="373">
        <f>PPMT('Assumptions (T&amp;D) old'!$B$100,Model!AD$1,'Assumptions (T&amp;D) old'!$B$103,Model!$AF$2699)</f>
        <v>-0.01825462178</v>
      </c>
      <c r="AN2731" s="373">
        <f>PPMT('Assumptions (T&amp;D) old'!$B$100,Model!AE$1,'Assumptions (T&amp;D) old'!$B$103,Model!$AF$2699)</f>
        <v>-0.01912171632</v>
      </c>
      <c r="AO2731" s="373">
        <f>PPMT('Assumptions (T&amp;D) old'!$B$100,Model!AF$1,'Assumptions (T&amp;D) old'!$B$103,Model!$AF$2699)</f>
        <v>-0.02002999784</v>
      </c>
      <c r="AP2731" s="373">
        <f>PPMT('Assumptions (T&amp;D) old'!$B$100,Model!AG$1,'Assumptions (T&amp;D) old'!$B$103,Model!$AF$2699)</f>
        <v>-0.02098142274</v>
      </c>
      <c r="AQ2731" s="373">
        <f>PPMT('Assumptions (T&amp;D) old'!$B$100,Model!AH$1,'Assumptions (T&amp;D) old'!$B$103,Model!$AF$2699)</f>
        <v>-0.02197804032</v>
      </c>
      <c r="AR2731" s="373">
        <f>PPMT('Assumptions (T&amp;D) old'!$B$100,Model!AI$1,'Assumptions (T&amp;D) old'!$B$103,Model!$AF$2699)</f>
        <v>-0.02302199724</v>
      </c>
      <c r="AS2731" s="373">
        <f>PPMT('Assumptions (T&amp;D) old'!$B$100,Model!AJ$1,'Assumptions (T&amp;D) old'!$B$103,Model!$AF$2699)</f>
        <v>-0.02411554211</v>
      </c>
      <c r="AT2731" s="373">
        <f>PPMT('Assumptions (T&amp;D) old'!$B$100,Model!AK$1,'Assumptions (T&amp;D) old'!$B$103,Model!$AF$2699)</f>
        <v>-0.02526103036</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-0.01350862932</v>
      </c>
      <c r="AH2732" s="373">
        <f>PPMT('Assumptions (T&amp;D) old'!$B$100,Model!X$1,'Assumptions (T&amp;D) old'!$B$103,Model!$AG$2699)</f>
        <v>-0.01415028921</v>
      </c>
      <c r="AI2732" s="373">
        <f>PPMT('Assumptions (T&amp;D) old'!$B$100,Model!Y$1,'Assumptions (T&amp;D) old'!$B$103,Model!$AG$2699)</f>
        <v>-0.01482242795</v>
      </c>
      <c r="AJ2732" s="373">
        <f>PPMT('Assumptions (T&amp;D) old'!$B$100,Model!Z$1,'Assumptions (T&amp;D) old'!$B$103,Model!$AG$2699)</f>
        <v>-0.01552649327</v>
      </c>
      <c r="AK2732" s="373">
        <f>PPMT('Assumptions (T&amp;D) old'!$B$100,Model!AA$1,'Assumptions (T&amp;D) old'!$B$103,Model!$AG$2699)</f>
        <v>-0.01626400171</v>
      </c>
      <c r="AL2732" s="373">
        <f>PPMT('Assumptions (T&amp;D) old'!$B$100,Model!AB$1,'Assumptions (T&amp;D) old'!$B$103,Model!$AG$2699)</f>
        <v>-0.01703654179</v>
      </c>
      <c r="AM2732" s="373">
        <f>PPMT('Assumptions (T&amp;D) old'!$B$100,Model!AC$1,'Assumptions (T&amp;D) old'!$B$103,Model!$AG$2699)</f>
        <v>-0.01784577752</v>
      </c>
      <c r="AN2732" s="373">
        <f>PPMT('Assumptions (T&amp;D) old'!$B$100,Model!AD$1,'Assumptions (T&amp;D) old'!$B$103,Model!$AG$2699)</f>
        <v>-0.01869345195</v>
      </c>
      <c r="AO2732" s="373">
        <f>PPMT('Assumptions (T&amp;D) old'!$B$100,Model!AE$1,'Assumptions (T&amp;D) old'!$B$103,Model!$AG$2699)</f>
        <v>-0.01958139092</v>
      </c>
      <c r="AP2732" s="373">
        <f>PPMT('Assumptions (T&amp;D) old'!$B$100,Model!AF$1,'Assumptions (T&amp;D) old'!$B$103,Model!$AG$2699)</f>
        <v>-0.02051150699</v>
      </c>
      <c r="AQ2732" s="373">
        <f>PPMT('Assumptions (T&amp;D) old'!$B$100,Model!AG$1,'Assumptions (T&amp;D) old'!$B$103,Model!$AG$2699)</f>
        <v>-0.02148580357</v>
      </c>
      <c r="AR2732" s="373">
        <f>PPMT('Assumptions (T&amp;D) old'!$B$100,Model!AH$1,'Assumptions (T&amp;D) old'!$B$103,Model!$AG$2699)</f>
        <v>-0.02250637924</v>
      </c>
      <c r="AS2732" s="373">
        <f>PPMT('Assumptions (T&amp;D) old'!$B$100,Model!AI$1,'Assumptions (T&amp;D) old'!$B$103,Model!$AG$2699)</f>
        <v>-0.02357543226</v>
      </c>
      <c r="AT2732" s="373">
        <f>PPMT('Assumptions (T&amp;D) old'!$B$100,Model!AJ$1,'Assumptions (T&amp;D) old'!$B$103,Model!$AG$2699)</f>
        <v>-0.02469526529</v>
      </c>
      <c r="AU2732" s="373">
        <f>PPMT('Assumptions (T&amp;D) old'!$B$100,Model!AK$1,'Assumptions (T&amp;D) old'!$B$103,Model!$AG$2699)</f>
        <v>-0.02586829039</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-0.0155195512</v>
      </c>
      <c r="AI2733" s="373">
        <f>PPMT('Assumptions (T&amp;D) old'!$B$100,Model!X$1,'Assumptions (T&amp;D) old'!$B$103,Model!$AH$2699)</f>
        <v>-0.01625672989</v>
      </c>
      <c r="AJ2733" s="373">
        <f>PPMT('Assumptions (T&amp;D) old'!$B$100,Model!Y$1,'Assumptions (T&amp;D) old'!$B$103,Model!$AH$2699)</f>
        <v>-0.01702892456</v>
      </c>
      <c r="AK2733" s="373">
        <f>PPMT('Assumptions (T&amp;D) old'!$B$100,Model!Z$1,'Assumptions (T&amp;D) old'!$B$103,Model!$AH$2699)</f>
        <v>-0.01783779847</v>
      </c>
      <c r="AL2733" s="373">
        <f>PPMT('Assumptions (T&amp;D) old'!$B$100,Model!AA$1,'Assumptions (T&amp;D) old'!$B$103,Model!$AH$2699)</f>
        <v>-0.0186850939</v>
      </c>
      <c r="AM2733" s="373">
        <f>PPMT('Assumptions (T&amp;D) old'!$B$100,Model!AB$1,'Assumptions (T&amp;D) old'!$B$103,Model!$AH$2699)</f>
        <v>-0.01957263586</v>
      </c>
      <c r="AN2733" s="373">
        <f>PPMT('Assumptions (T&amp;D) old'!$B$100,Model!AC$1,'Assumptions (T&amp;D) old'!$B$103,Model!$AH$2699)</f>
        <v>-0.02050233606</v>
      </c>
      <c r="AO2733" s="373">
        <f>PPMT('Assumptions (T&amp;D) old'!$B$100,Model!AD$1,'Assumptions (T&amp;D) old'!$B$103,Model!$AH$2699)</f>
        <v>-0.02147619703</v>
      </c>
      <c r="AP2733" s="373">
        <f>PPMT('Assumptions (T&amp;D) old'!$B$100,Model!AE$1,'Assumptions (T&amp;D) old'!$B$103,Model!$AH$2699)</f>
        <v>-0.02249631638</v>
      </c>
      <c r="AQ2733" s="373">
        <f>PPMT('Assumptions (T&amp;D) old'!$B$100,Model!AF$1,'Assumptions (T&amp;D) old'!$B$103,Model!$AH$2699)</f>
        <v>-0.02356489141</v>
      </c>
      <c r="AR2733" s="373">
        <f>PPMT('Assumptions (T&amp;D) old'!$B$100,Model!AG$1,'Assumptions (T&amp;D) old'!$B$103,Model!$AH$2699)</f>
        <v>-0.02468422376</v>
      </c>
      <c r="AS2733" s="373">
        <f>PPMT('Assumptions (T&amp;D) old'!$B$100,Model!AH$1,'Assumptions (T&amp;D) old'!$B$103,Model!$AH$2699)</f>
        <v>-0.02585672438</v>
      </c>
      <c r="AT2733" s="373">
        <f>PPMT('Assumptions (T&amp;D) old'!$B$100,Model!AI$1,'Assumptions (T&amp;D) old'!$B$103,Model!$AH$2699)</f>
        <v>-0.02708491879</v>
      </c>
      <c r="AU2733" s="373">
        <f>PPMT('Assumptions (T&amp;D) old'!$B$100,Model!AJ$1,'Assumptions (T&amp;D) old'!$B$103,Model!$AH$2699)</f>
        <v>-0.02837145243</v>
      </c>
      <c r="AV2733" s="373">
        <f>PPMT('Assumptions (T&amp;D) old'!$B$100,Model!AK$1,'Assumptions (T&amp;D) old'!$B$103,Model!$AH$2699)</f>
        <v>-0.02971909642</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-0.0146677701</v>
      </c>
      <c r="AJ2734" s="373">
        <f>PPMT('Assumptions (T&amp;D) old'!$B$100,Model!X$1,'Assumptions (T&amp;D) old'!$B$103,Model!$AI$2699)</f>
        <v>-0.01536448918</v>
      </c>
      <c r="AK2734" s="373">
        <f>PPMT('Assumptions (T&amp;D) old'!$B$100,Model!Y$1,'Assumptions (T&amp;D) old'!$B$103,Model!$AI$2699)</f>
        <v>-0.01609430242</v>
      </c>
      <c r="AL2734" s="373">
        <f>PPMT('Assumptions (T&amp;D) old'!$B$100,Model!Z$1,'Assumptions (T&amp;D) old'!$B$103,Model!$AI$2699)</f>
        <v>-0.01685878178</v>
      </c>
      <c r="AM2734" s="373">
        <f>PPMT('Assumptions (T&amp;D) old'!$B$100,Model!AA$1,'Assumptions (T&amp;D) old'!$B$103,Model!$AI$2699)</f>
        <v>-0.01765957392</v>
      </c>
      <c r="AN2734" s="373">
        <f>PPMT('Assumptions (T&amp;D) old'!$B$100,Model!AB$1,'Assumptions (T&amp;D) old'!$B$103,Model!$AI$2699)</f>
        <v>-0.01849840368</v>
      </c>
      <c r="AO2734" s="373">
        <f>PPMT('Assumptions (T&amp;D) old'!$B$100,Model!AC$1,'Assumptions (T&amp;D) old'!$B$103,Model!$AI$2699)</f>
        <v>-0.01937707785</v>
      </c>
      <c r="AP2734" s="373">
        <f>PPMT('Assumptions (T&amp;D) old'!$B$100,Model!AD$1,'Assumptions (T&amp;D) old'!$B$103,Model!$AI$2699)</f>
        <v>-0.02029748905</v>
      </c>
      <c r="AQ2734" s="373">
        <f>PPMT('Assumptions (T&amp;D) old'!$B$100,Model!AE$1,'Assumptions (T&amp;D) old'!$B$103,Model!$AI$2699)</f>
        <v>-0.02126161978</v>
      </c>
      <c r="AR2734" s="373">
        <f>PPMT('Assumptions (T&amp;D) old'!$B$100,Model!AF$1,'Assumptions (T&amp;D) old'!$B$103,Model!$AI$2699)</f>
        <v>-0.02227154672</v>
      </c>
      <c r="AS2734" s="373">
        <f>PPMT('Assumptions (T&amp;D) old'!$B$100,Model!AG$1,'Assumptions (T&amp;D) old'!$B$103,Model!$AI$2699)</f>
        <v>-0.02332944519</v>
      </c>
      <c r="AT2734" s="373">
        <f>PPMT('Assumptions (T&amp;D) old'!$B$100,Model!AH$1,'Assumptions (T&amp;D) old'!$B$103,Model!$AI$2699)</f>
        <v>-0.02443759384</v>
      </c>
      <c r="AU2734" s="373">
        <f>PPMT('Assumptions (T&amp;D) old'!$B$100,Model!AI$1,'Assumptions (T&amp;D) old'!$B$103,Model!$AI$2699)</f>
        <v>-0.02559837954</v>
      </c>
      <c r="AV2734" s="373">
        <f>PPMT('Assumptions (T&amp;D) old'!$B$100,Model!AJ$1,'Assumptions (T&amp;D) old'!$B$103,Model!$AI$2699)</f>
        <v>-0.02681430257</v>
      </c>
      <c r="AW2734" s="373">
        <f>PPMT('Assumptions (T&amp;D) old'!$B$100,Model!AK$1,'Assumptions (T&amp;D) old'!$B$103,Model!$AI$2699)</f>
        <v>-0.02808798194</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-0.01570082657</v>
      </c>
      <c r="AK2735" s="373">
        <f>PPMT('Assumptions (T&amp;D) old'!$B$100,Model!X$1,'Assumptions (T&amp;D) old'!$B$103,Model!$AJ$2699)</f>
        <v>-0.01644661583</v>
      </c>
      <c r="AL2735" s="373">
        <f>PPMT('Assumptions (T&amp;D) old'!$B$100,Model!Y$1,'Assumptions (T&amp;D) old'!$B$103,Model!$AJ$2699)</f>
        <v>-0.01722783008</v>
      </c>
      <c r="AM2735" s="373">
        <f>PPMT('Assumptions (T&amp;D) old'!$B$100,Model!Z$1,'Assumptions (T&amp;D) old'!$B$103,Model!$AJ$2699)</f>
        <v>-0.01804615201</v>
      </c>
      <c r="AN2735" s="373">
        <f>PPMT('Assumptions (T&amp;D) old'!$B$100,Model!AA$1,'Assumptions (T&amp;D) old'!$B$103,Model!$AJ$2699)</f>
        <v>-0.01890334423</v>
      </c>
      <c r="AO2735" s="373">
        <f>PPMT('Assumptions (T&amp;D) old'!$B$100,Model!AB$1,'Assumptions (T&amp;D) old'!$B$103,Model!$AJ$2699)</f>
        <v>-0.01980125308</v>
      </c>
      <c r="AP2735" s="373">
        <f>PPMT('Assumptions (T&amp;D) old'!$B$100,Model!AC$1,'Assumptions (T&amp;D) old'!$B$103,Model!$AJ$2699)</f>
        <v>-0.0207418126</v>
      </c>
      <c r="AQ2735" s="373">
        <f>PPMT('Assumptions (T&amp;D) old'!$B$100,Model!AD$1,'Assumptions (T&amp;D) old'!$B$103,Model!$AJ$2699)</f>
        <v>-0.0217270487</v>
      </c>
      <c r="AR2735" s="373">
        <f>PPMT('Assumptions (T&amp;D) old'!$B$100,Model!AE$1,'Assumptions (T&amp;D) old'!$B$103,Model!$AJ$2699)</f>
        <v>-0.02275908351</v>
      </c>
      <c r="AS2735" s="373">
        <f>PPMT('Assumptions (T&amp;D) old'!$B$100,Model!AF$1,'Assumptions (T&amp;D) old'!$B$103,Model!$AJ$2699)</f>
        <v>-0.02384013998</v>
      </c>
      <c r="AT2735" s="373">
        <f>PPMT('Assumptions (T&amp;D) old'!$B$100,Model!AG$1,'Assumptions (T&amp;D) old'!$B$103,Model!$AJ$2699)</f>
        <v>-0.02497254663</v>
      </c>
      <c r="AU2735" s="373">
        <f>PPMT('Assumptions (T&amp;D) old'!$B$100,Model!AH$1,'Assumptions (T&amp;D) old'!$B$103,Model!$AJ$2699)</f>
        <v>-0.02615874259</v>
      </c>
      <c r="AV2735" s="373">
        <f>PPMT('Assumptions (T&amp;D) old'!$B$100,Model!AI$1,'Assumptions (T&amp;D) old'!$B$103,Model!$AJ$2699)</f>
        <v>-0.02740128287</v>
      </c>
      <c r="AW2735" s="373">
        <f>PPMT('Assumptions (T&amp;D) old'!$B$100,Model!AJ$1,'Assumptions (T&amp;D) old'!$B$103,Model!$AJ$2699)</f>
        <v>-0.0287028438</v>
      </c>
      <c r="AX2735" s="373">
        <f>PPMT('Assumptions (T&amp;D) old'!$B$100,Model!AK$1,'Assumptions (T&amp;D) old'!$B$103,Model!$AJ$2699)</f>
        <v>-0.03006622888</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-0.01563656376</v>
      </c>
      <c r="AL2736" s="373">
        <f>PPMT('Assumptions (T&amp;D) old'!$B$100,Model!X$1,'Assumptions (T&amp;D) old'!$B$103,Model!$AK$2699)</f>
        <v>-0.01637930054</v>
      </c>
      <c r="AM2736" s="373">
        <f>PPMT('Assumptions (T&amp;D) old'!$B$100,Model!Y$1,'Assumptions (T&amp;D) old'!$B$103,Model!$AK$2699)</f>
        <v>-0.01715731731</v>
      </c>
      <c r="AN2736" s="373">
        <f>PPMT('Assumptions (T&amp;D) old'!$B$100,Model!Z$1,'Assumptions (T&amp;D) old'!$B$103,Model!$AK$2699)</f>
        <v>-0.01797228989</v>
      </c>
      <c r="AO2736" s="373">
        <f>PPMT('Assumptions (T&amp;D) old'!$B$100,Model!AA$1,'Assumptions (T&amp;D) old'!$B$103,Model!$AK$2699)</f>
        <v>-0.01882597366</v>
      </c>
      <c r="AP2736" s="373">
        <f>PPMT('Assumptions (T&amp;D) old'!$B$100,Model!AB$1,'Assumptions (T&amp;D) old'!$B$103,Model!$AK$2699)</f>
        <v>-0.01972020741</v>
      </c>
      <c r="AQ2736" s="373">
        <f>PPMT('Assumptions (T&amp;D) old'!$B$100,Model!AC$1,'Assumptions (T&amp;D) old'!$B$103,Model!$AK$2699)</f>
        <v>-0.02065691726</v>
      </c>
      <c r="AR2736" s="373">
        <f>PPMT('Assumptions (T&amp;D) old'!$B$100,Model!AD$1,'Assumptions (T&amp;D) old'!$B$103,Model!$AK$2699)</f>
        <v>-0.02163812083</v>
      </c>
      <c r="AS2736" s="373">
        <f>PPMT('Assumptions (T&amp;D) old'!$B$100,Model!AE$1,'Assumptions (T&amp;D) old'!$B$103,Model!$AK$2699)</f>
        <v>-0.02266593157</v>
      </c>
      <c r="AT2736" s="373">
        <f>PPMT('Assumptions (T&amp;D) old'!$B$100,Model!AF$1,'Assumptions (T&amp;D) old'!$B$103,Model!$AK$2699)</f>
        <v>-0.02374256332</v>
      </c>
      <c r="AU2736" s="373">
        <f>PPMT('Assumptions (T&amp;D) old'!$B$100,Model!AG$1,'Assumptions (T&amp;D) old'!$B$103,Model!$AK$2699)</f>
        <v>-0.02487033507</v>
      </c>
      <c r="AV2736" s="373">
        <f>PPMT('Assumptions (T&amp;D) old'!$B$100,Model!AH$1,'Assumptions (T&amp;D) old'!$B$103,Model!$AK$2699)</f>
        <v>-0.02605167599</v>
      </c>
      <c r="AW2736" s="373">
        <f>PPMT('Assumptions (T&amp;D) old'!$B$100,Model!AI$1,'Assumptions (T&amp;D) old'!$B$103,Model!$AK$2699)</f>
        <v>-0.0272891306</v>
      </c>
      <c r="AX2736" s="373">
        <f>PPMT('Assumptions (T&amp;D) old'!$B$100,Model!AJ$1,'Assumptions (T&amp;D) old'!$B$103,Model!$AK$2699)</f>
        <v>-0.0285853643</v>
      </c>
      <c r="AY2736" s="373">
        <f>PPMT('Assumptions (T&amp;D) old'!$B$100,Model!AK$1,'Assumptions (T&amp;D) old'!$B$103,Model!$AK$2699)</f>
        <v>-0.02994316911</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-0.01520832802</v>
      </c>
      <c r="AM2737" s="373">
        <f>PPMT('Assumptions (T&amp;D) old'!$B$100,Model!X$1,'Assumptions (T&amp;D) old'!$B$103,Model!$AL$2699)</f>
        <v>-0.0159307236</v>
      </c>
      <c r="AN2737" s="373">
        <f>PPMT('Assumptions (T&amp;D) old'!$B$100,Model!Y$1,'Assumptions (T&amp;D) old'!$B$103,Model!$AL$2699)</f>
        <v>-0.01668743297</v>
      </c>
      <c r="AO2737" s="373">
        <f>PPMT('Assumptions (T&amp;D) old'!$B$100,Model!Z$1,'Assumptions (T&amp;D) old'!$B$103,Model!$AL$2699)</f>
        <v>-0.01748008604</v>
      </c>
      <c r="AP2737" s="373">
        <f>PPMT('Assumptions (T&amp;D) old'!$B$100,Model!AA$1,'Assumptions (T&amp;D) old'!$B$103,Model!$AL$2699)</f>
        <v>-0.01831039012</v>
      </c>
      <c r="AQ2737" s="373">
        <f>PPMT('Assumptions (T&amp;D) old'!$B$100,Model!AB$1,'Assumptions (T&amp;D) old'!$B$103,Model!$AL$2699)</f>
        <v>-0.01918013366</v>
      </c>
      <c r="AR2737" s="373">
        <f>PPMT('Assumptions (T&amp;D) old'!$B$100,Model!AC$1,'Assumptions (T&amp;D) old'!$B$103,Model!$AL$2699)</f>
        <v>-0.02009119</v>
      </c>
      <c r="AS2737" s="373">
        <f>PPMT('Assumptions (T&amp;D) old'!$B$100,Model!AD$1,'Assumptions (T&amp;D) old'!$B$103,Model!$AL$2699)</f>
        <v>-0.02104552153</v>
      </c>
      <c r="AT2737" s="373">
        <f>PPMT('Assumptions (T&amp;D) old'!$B$100,Model!AE$1,'Assumptions (T&amp;D) old'!$B$103,Model!$AL$2699)</f>
        <v>-0.0220451838</v>
      </c>
      <c r="AU2737" s="373">
        <f>PPMT('Assumptions (T&amp;D) old'!$B$100,Model!AF$1,'Assumptions (T&amp;D) old'!$B$103,Model!$AL$2699)</f>
        <v>-0.02309233003</v>
      </c>
      <c r="AV2737" s="373">
        <f>PPMT('Assumptions (T&amp;D) old'!$B$100,Model!AG$1,'Assumptions (T&amp;D) old'!$B$103,Model!$AL$2699)</f>
        <v>-0.02418921571</v>
      </c>
      <c r="AW2737" s="373">
        <f>PPMT('Assumptions (T&amp;D) old'!$B$100,Model!AH$1,'Assumptions (T&amp;D) old'!$B$103,Model!$AL$2699)</f>
        <v>-0.02533820345</v>
      </c>
      <c r="AX2737" s="373">
        <f>PPMT('Assumptions (T&amp;D) old'!$B$100,Model!AI$1,'Assumptions (T&amp;D) old'!$B$103,Model!$AL$2699)</f>
        <v>-0.02654176812</v>
      </c>
      <c r="AY2737" s="373">
        <f>PPMT('Assumptions (T&amp;D) old'!$B$100,Model!AJ$1,'Assumptions (T&amp;D) old'!$B$103,Model!$AL$2699)</f>
        <v>-0.0278025021</v>
      </c>
      <c r="AZ2737" s="373">
        <f>PPMT('Assumptions (T&amp;D) old'!$B$100,Model!AK$1,'Assumptions (T&amp;D) old'!$B$103,Model!$AL$2699)</f>
        <v>-0.02912312095</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-0.01558590706</v>
      </c>
      <c r="AN2738" s="373">
        <f>PPMT('Assumptions (T&amp;D) old'!$B$100,Model!X$1,'Assumptions (T&amp;D) old'!$B$103,Model!$AM$2699)</f>
        <v>-0.01632623765</v>
      </c>
      <c r="AO2738" s="373">
        <f>PPMT('Assumptions (T&amp;D) old'!$B$100,Model!Y$1,'Assumptions (T&amp;D) old'!$B$103,Model!$AM$2699)</f>
        <v>-0.01710173394</v>
      </c>
      <c r="AP2738" s="373">
        <f>PPMT('Assumptions (T&amp;D) old'!$B$100,Model!Z$1,'Assumptions (T&amp;D) old'!$B$103,Model!$AM$2699)</f>
        <v>-0.0179140663</v>
      </c>
      <c r="AQ2738" s="373">
        <f>PPMT('Assumptions (T&amp;D) old'!$B$100,Model!AA$1,'Assumptions (T&amp;D) old'!$B$103,Model!$AM$2699)</f>
        <v>-0.01876498445</v>
      </c>
      <c r="AR2738" s="373">
        <f>PPMT('Assumptions (T&amp;D) old'!$B$100,Model!AB$1,'Assumptions (T&amp;D) old'!$B$103,Model!$AM$2699)</f>
        <v>-0.01965632121</v>
      </c>
      <c r="AS2738" s="373">
        <f>PPMT('Assumptions (T&amp;D) old'!$B$100,Model!AC$1,'Assumptions (T&amp;D) old'!$B$103,Model!$AM$2699)</f>
        <v>-0.02058999647</v>
      </c>
      <c r="AT2738" s="373">
        <f>PPMT('Assumptions (T&amp;D) old'!$B$100,Model!AD$1,'Assumptions (T&amp;D) old'!$B$103,Model!$AM$2699)</f>
        <v>-0.0215680213</v>
      </c>
      <c r="AU2738" s="373">
        <f>PPMT('Assumptions (T&amp;D) old'!$B$100,Model!AE$1,'Assumptions (T&amp;D) old'!$B$103,Model!$AM$2699)</f>
        <v>-0.02259250231</v>
      </c>
      <c r="AV2738" s="373">
        <f>PPMT('Assumptions (T&amp;D) old'!$B$100,Model!AF$1,'Assumptions (T&amp;D) old'!$B$103,Model!$AM$2699)</f>
        <v>-0.02366564617</v>
      </c>
      <c r="AW2738" s="373">
        <f>PPMT('Assumptions (T&amp;D) old'!$B$100,Model!AG$1,'Assumptions (T&amp;D) old'!$B$103,Model!$AM$2699)</f>
        <v>-0.02478976437</v>
      </c>
      <c r="AX2738" s="373">
        <f>PPMT('Assumptions (T&amp;D) old'!$B$100,Model!AH$1,'Assumptions (T&amp;D) old'!$B$103,Model!$AM$2699)</f>
        <v>-0.02596727817</v>
      </c>
      <c r="AY2738" s="373">
        <f>PPMT('Assumptions (T&amp;D) old'!$B$100,Model!AI$1,'Assumptions (T&amp;D) old'!$B$103,Model!$AM$2699)</f>
        <v>-0.02720072389</v>
      </c>
      <c r="AZ2738" s="373">
        <f>PPMT('Assumptions (T&amp;D) old'!$B$100,Model!AJ$1,'Assumptions (T&amp;D) old'!$B$103,Model!$AM$2699)</f>
        <v>-0.02849275827</v>
      </c>
      <c r="BA2738" s="373">
        <f>PPMT('Assumptions (T&amp;D) old'!$B$100,Model!AK$1,'Assumptions (T&amp;D) old'!$B$103,Model!$AM$2699)</f>
        <v>-0.02984616429</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-0.0174504028</v>
      </c>
      <c r="AO2739" s="373">
        <f>PPMT('Assumptions (T&amp;D) old'!$B$100,Model!X$1,'Assumptions (T&amp;D) old'!$B$103,Model!$AN$2699)</f>
        <v>-0.01827929693</v>
      </c>
      <c r="AP2739" s="373">
        <f>PPMT('Assumptions (T&amp;D) old'!$B$100,Model!Y$1,'Assumptions (T&amp;D) old'!$B$103,Model!$AN$2699)</f>
        <v>-0.01914756354</v>
      </c>
      <c r="AQ2739" s="373">
        <f>PPMT('Assumptions (T&amp;D) old'!$B$100,Model!Z$1,'Assumptions (T&amp;D) old'!$B$103,Model!$AN$2699)</f>
        <v>-0.02005707281</v>
      </c>
      <c r="AR2739" s="373">
        <f>PPMT('Assumptions (T&amp;D) old'!$B$100,Model!AA$1,'Assumptions (T&amp;D) old'!$B$103,Model!$AN$2699)</f>
        <v>-0.02100978376</v>
      </c>
      <c r="AS2739" s="373">
        <f>PPMT('Assumptions (T&amp;D) old'!$B$100,Model!AB$1,'Assumptions (T&amp;D) old'!$B$103,Model!$AN$2699)</f>
        <v>-0.02200774849</v>
      </c>
      <c r="AT2739" s="373">
        <f>PPMT('Assumptions (T&amp;D) old'!$B$100,Model!AC$1,'Assumptions (T&amp;D) old'!$B$103,Model!$AN$2699)</f>
        <v>-0.02305311655</v>
      </c>
      <c r="AU2739" s="373">
        <f>PPMT('Assumptions (T&amp;D) old'!$B$100,Model!AD$1,'Assumptions (T&amp;D) old'!$B$103,Model!$AN$2699)</f>
        <v>-0.02414813958</v>
      </c>
      <c r="AV2739" s="373">
        <f>PPMT('Assumptions (T&amp;D) old'!$B$100,Model!AE$1,'Assumptions (T&amp;D) old'!$B$103,Model!$AN$2699)</f>
        <v>-0.02529517621</v>
      </c>
      <c r="AW2739" s="373">
        <f>PPMT('Assumptions (T&amp;D) old'!$B$100,Model!AF$1,'Assumptions (T&amp;D) old'!$B$103,Model!$AN$2699)</f>
        <v>-0.02649669708</v>
      </c>
      <c r="AX2739" s="373">
        <f>PPMT('Assumptions (T&amp;D) old'!$B$100,Model!AG$1,'Assumptions (T&amp;D) old'!$B$103,Model!$AN$2699)</f>
        <v>-0.02775529019</v>
      </c>
      <c r="AY2739" s="373">
        <f>PPMT('Assumptions (T&amp;D) old'!$B$100,Model!AH$1,'Assumptions (T&amp;D) old'!$B$103,Model!$AN$2699)</f>
        <v>-0.02907366648</v>
      </c>
      <c r="AZ2739" s="373">
        <f>PPMT('Assumptions (T&amp;D) old'!$B$100,Model!AI$1,'Assumptions (T&amp;D) old'!$B$103,Model!$AN$2699)</f>
        <v>-0.03045466564</v>
      </c>
      <c r="BA2739" s="373">
        <f>PPMT('Assumptions (T&amp;D) old'!$B$100,Model!AJ$1,'Assumptions (T&amp;D) old'!$B$103,Model!$AN$2699)</f>
        <v>-0.03190126225</v>
      </c>
      <c r="BB2739" s="373">
        <f>PPMT('Assumptions (T&amp;D) old'!$B$100,Model!AK$1,'Assumptions (T&amp;D) old'!$B$103,Model!$AN$2699)</f>
        <v>-0.03341657221</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-0.0179035978</v>
      </c>
      <c r="AP2740" s="373">
        <f>PPMT('Assumptions (T&amp;D) old'!$B$100,Model!X$1,'Assumptions (T&amp;D) old'!$B$103,Model!$AO$2699)</f>
        <v>-0.01875401869</v>
      </c>
      <c r="AQ2740" s="373">
        <f>PPMT('Assumptions (T&amp;D) old'!$B$100,Model!Y$1,'Assumptions (T&amp;D) old'!$B$103,Model!$AO$2699)</f>
        <v>-0.01964483458</v>
      </c>
      <c r="AR2740" s="373">
        <f>PPMT('Assumptions (T&amp;D) old'!$B$100,Model!Z$1,'Assumptions (T&amp;D) old'!$B$103,Model!$AO$2699)</f>
        <v>-0.02057796422</v>
      </c>
      <c r="AS2740" s="373">
        <f>PPMT('Assumptions (T&amp;D) old'!$B$100,Model!AA$1,'Assumptions (T&amp;D) old'!$B$103,Model!$AO$2699)</f>
        <v>-0.02155541752</v>
      </c>
      <c r="AT2740" s="373">
        <f>PPMT('Assumptions (T&amp;D) old'!$B$100,Model!AB$1,'Assumptions (T&amp;D) old'!$B$103,Model!$AO$2699)</f>
        <v>-0.02257929986</v>
      </c>
      <c r="AU2740" s="373">
        <f>PPMT('Assumptions (T&amp;D) old'!$B$100,Model!AC$1,'Assumptions (T&amp;D) old'!$B$103,Model!$AO$2699)</f>
        <v>-0.0236518166</v>
      </c>
      <c r="AV2740" s="373">
        <f>PPMT('Assumptions (T&amp;D) old'!$B$100,Model!AD$1,'Assumptions (T&amp;D) old'!$B$103,Model!$AO$2699)</f>
        <v>-0.02477527789</v>
      </c>
      <c r="AW2740" s="373">
        <f>PPMT('Assumptions (T&amp;D) old'!$B$100,Model!AE$1,'Assumptions (T&amp;D) old'!$B$103,Model!$AO$2699)</f>
        <v>-0.02595210359</v>
      </c>
      <c r="AX2740" s="373">
        <f>PPMT('Assumptions (T&amp;D) old'!$B$100,Model!AF$1,'Assumptions (T&amp;D) old'!$B$103,Model!$AO$2699)</f>
        <v>-0.02718482851</v>
      </c>
      <c r="AY2740" s="373">
        <f>PPMT('Assumptions (T&amp;D) old'!$B$100,Model!AG$1,'Assumptions (T&amp;D) old'!$B$103,Model!$AO$2699)</f>
        <v>-0.02847610786</v>
      </c>
      <c r="AZ2740" s="373">
        <f>PPMT('Assumptions (T&amp;D) old'!$B$100,Model!AH$1,'Assumptions (T&amp;D) old'!$B$103,Model!$AO$2699)</f>
        <v>-0.02982872298</v>
      </c>
      <c r="BA2740" s="373">
        <f>PPMT('Assumptions (T&amp;D) old'!$B$100,Model!AI$1,'Assumptions (T&amp;D) old'!$B$103,Model!$AO$2699)</f>
        <v>-0.03124558733</v>
      </c>
      <c r="BB2740" s="373">
        <f>PPMT('Assumptions (T&amp;D) old'!$B$100,Model!AJ$1,'Assumptions (T&amp;D) old'!$B$103,Model!$AO$2699)</f>
        <v>-0.03272975272</v>
      </c>
      <c r="BC2740" s="373">
        <f>PPMT('Assumptions (T&amp;D) old'!$B$100,Model!AK$1,'Assumptions (T&amp;D) old'!$B$103,Model!$AO$2699)</f>
        <v>-0.03428441598</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-0.01729591048</v>
      </c>
      <c r="AQ2741" s="373">
        <f>PPMT('Assumptions (T&amp;D) old'!$B$100,Model!X$1,'Assumptions (T&amp;D) old'!$B$103,Model!$AP$2699)</f>
        <v>-0.01811746623</v>
      </c>
      <c r="AR2741" s="373">
        <f>PPMT('Assumptions (T&amp;D) old'!$B$100,Model!Y$1,'Assumptions (T&amp;D) old'!$B$103,Model!$AP$2699)</f>
        <v>-0.01897804587</v>
      </c>
      <c r="AS2741" s="373">
        <f>PPMT('Assumptions (T&amp;D) old'!$B$100,Model!Z$1,'Assumptions (T&amp;D) old'!$B$103,Model!$AP$2699)</f>
        <v>-0.01987950305</v>
      </c>
      <c r="AT2741" s="373">
        <f>PPMT('Assumptions (T&amp;D) old'!$B$100,Model!AA$1,'Assumptions (T&amp;D) old'!$B$103,Model!$AP$2699)</f>
        <v>-0.02082377945</v>
      </c>
      <c r="AU2741" s="373">
        <f>PPMT('Assumptions (T&amp;D) old'!$B$100,Model!AB$1,'Assumptions (T&amp;D) old'!$B$103,Model!$AP$2699)</f>
        <v>-0.02181290897</v>
      </c>
      <c r="AV2741" s="373">
        <f>PPMT('Assumptions (T&amp;D) old'!$B$100,Model!AC$1,'Assumptions (T&amp;D) old'!$B$103,Model!$AP$2699)</f>
        <v>-0.02284902215</v>
      </c>
      <c r="AW2741" s="373">
        <f>PPMT('Assumptions (T&amp;D) old'!$B$100,Model!AD$1,'Assumptions (T&amp;D) old'!$B$103,Model!$AP$2699)</f>
        <v>-0.0239343507</v>
      </c>
      <c r="AX2741" s="373">
        <f>PPMT('Assumptions (T&amp;D) old'!$B$100,Model!AE$1,'Assumptions (T&amp;D) old'!$B$103,Model!$AP$2699)</f>
        <v>-0.02507123236</v>
      </c>
      <c r="AY2741" s="373">
        <f>PPMT('Assumptions (T&amp;D) old'!$B$100,Model!AF$1,'Assumptions (T&amp;D) old'!$B$103,Model!$AP$2699)</f>
        <v>-0.02626211589</v>
      </c>
      <c r="AZ2741" s="373">
        <f>PPMT('Assumptions (T&amp;D) old'!$B$100,Model!AG$1,'Assumptions (T&amp;D) old'!$B$103,Model!$AP$2699)</f>
        <v>-0.0275095664</v>
      </c>
      <c r="BA2741" s="373">
        <f>PPMT('Assumptions (T&amp;D) old'!$B$100,Model!AH$1,'Assumptions (T&amp;D) old'!$B$103,Model!$AP$2699)</f>
        <v>-0.0288162708</v>
      </c>
      <c r="BB2741" s="373">
        <f>PPMT('Assumptions (T&amp;D) old'!$B$100,Model!AI$1,'Assumptions (T&amp;D) old'!$B$103,Model!$AP$2699)</f>
        <v>-0.03018504366</v>
      </c>
      <c r="BC2741" s="373">
        <f>PPMT('Assumptions (T&amp;D) old'!$B$100,Model!AJ$1,'Assumptions (T&amp;D) old'!$B$103,Model!$AP$2699)</f>
        <v>-0.03161883324</v>
      </c>
      <c r="BD2741" s="373">
        <f>PPMT('Assumptions (T&amp;D) old'!$B$100,Model!AK$1,'Assumptions (T&amp;D) old'!$B$103,Model!$AP$2699)</f>
        <v>-0.03312072782</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-0.01835377065</v>
      </c>
      <c r="AR2742" s="373">
        <f>PPMT('Assumptions (T&amp;D) old'!$B$100,Model!X$1,'Assumptions (T&amp;D) old'!$B$103,Model!$AQ$2699)</f>
        <v>-0.01922557476</v>
      </c>
      <c r="AS2742" s="373">
        <f>PPMT('Assumptions (T&amp;D) old'!$B$100,Model!Y$1,'Assumptions (T&amp;D) old'!$B$103,Model!$AQ$2699)</f>
        <v>-0.02013878956</v>
      </c>
      <c r="AT2742" s="373">
        <f>PPMT('Assumptions (T&amp;D) old'!$B$100,Model!Z$1,'Assumptions (T&amp;D) old'!$B$103,Model!$AQ$2699)</f>
        <v>-0.02109538206</v>
      </c>
      <c r="AU2742" s="373">
        <f>PPMT('Assumptions (T&amp;D) old'!$B$100,Model!AA$1,'Assumptions (T&amp;D) old'!$B$103,Model!$AQ$2699)</f>
        <v>-0.02209741271</v>
      </c>
      <c r="AV2742" s="373">
        <f>PPMT('Assumptions (T&amp;D) old'!$B$100,Model!AB$1,'Assumptions (T&amp;D) old'!$B$103,Model!$AQ$2699)</f>
        <v>-0.02314703981</v>
      </c>
      <c r="AW2742" s="373">
        <f>PPMT('Assumptions (T&amp;D) old'!$B$100,Model!AC$1,'Assumptions (T&amp;D) old'!$B$103,Model!$AQ$2699)</f>
        <v>-0.0242465242</v>
      </c>
      <c r="AX2742" s="373">
        <f>PPMT('Assumptions (T&amp;D) old'!$B$100,Model!AD$1,'Assumptions (T&amp;D) old'!$B$103,Model!$AQ$2699)</f>
        <v>-0.0253982341</v>
      </c>
      <c r="AY2742" s="373">
        <f>PPMT('Assumptions (T&amp;D) old'!$B$100,Model!AE$1,'Assumptions (T&amp;D) old'!$B$103,Model!$AQ$2699)</f>
        <v>-0.02660465022</v>
      </c>
      <c r="AZ2742" s="373">
        <f>PPMT('Assumptions (T&amp;D) old'!$B$100,Model!AF$1,'Assumptions (T&amp;D) old'!$B$103,Model!$AQ$2699)</f>
        <v>-0.02786837111</v>
      </c>
      <c r="BA2742" s="373">
        <f>PPMT('Assumptions (T&amp;D) old'!$B$100,Model!AG$1,'Assumptions (T&amp;D) old'!$B$103,Model!$AQ$2699)</f>
        <v>-0.02919211874</v>
      </c>
      <c r="BB2742" s="373">
        <f>PPMT('Assumptions (T&amp;D) old'!$B$100,Model!AH$1,'Assumptions (T&amp;D) old'!$B$103,Model!$AQ$2699)</f>
        <v>-0.03057874438</v>
      </c>
      <c r="BC2742" s="373">
        <f>PPMT('Assumptions (T&amp;D) old'!$B$100,Model!AI$1,'Assumptions (T&amp;D) old'!$B$103,Model!$AQ$2699)</f>
        <v>-0.03203123473</v>
      </c>
      <c r="BD2742" s="373">
        <f>PPMT('Assumptions (T&amp;D) old'!$B$100,Model!AJ$1,'Assumptions (T&amp;D) old'!$B$103,Model!$AQ$2699)</f>
        <v>-0.03355271838</v>
      </c>
      <c r="BE2742" s="373">
        <f>PPMT('Assumptions (T&amp;D) old'!$B$100,Model!AK$1,'Assumptions (T&amp;D) old'!$B$103,Model!$AQ$2699)</f>
        <v>-0.03514647251</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-0.01752285334</v>
      </c>
      <c r="AS2743" s="373">
        <f>PPMT('Assumptions (T&amp;D) old'!$B$100,Model!X$1,'Assumptions (T&amp;D) old'!$B$103,Model!$AR$2699)</f>
        <v>-0.01835518887</v>
      </c>
      <c r="AT2743" s="373">
        <f>PPMT('Assumptions (T&amp;D) old'!$B$100,Model!Y$1,'Assumptions (T&amp;D) old'!$B$103,Model!$AR$2699)</f>
        <v>-0.01922706035</v>
      </c>
      <c r="AU2743" s="373">
        <f>PPMT('Assumptions (T&amp;D) old'!$B$100,Model!Z$1,'Assumptions (T&amp;D) old'!$B$103,Model!$AR$2699)</f>
        <v>-0.02014034571</v>
      </c>
      <c r="AV2743" s="373">
        <f>PPMT('Assumptions (T&amp;D) old'!$B$100,Model!AA$1,'Assumptions (T&amp;D) old'!$B$103,Model!$AR$2699)</f>
        <v>-0.02109701213</v>
      </c>
      <c r="AW2743" s="373">
        <f>PPMT('Assumptions (T&amp;D) old'!$B$100,Model!AB$1,'Assumptions (T&amp;D) old'!$B$103,Model!$AR$2699)</f>
        <v>-0.02209912021</v>
      </c>
      <c r="AX2743" s="373">
        <f>PPMT('Assumptions (T&amp;D) old'!$B$100,Model!AC$1,'Assumptions (T&amp;D) old'!$B$103,Model!$AR$2699)</f>
        <v>-0.02314882842</v>
      </c>
      <c r="AY2743" s="373">
        <f>PPMT('Assumptions (T&amp;D) old'!$B$100,Model!AD$1,'Assumptions (T&amp;D) old'!$B$103,Model!$AR$2699)</f>
        <v>-0.02424839777</v>
      </c>
      <c r="AZ2743" s="373">
        <f>PPMT('Assumptions (T&amp;D) old'!$B$100,Model!AE$1,'Assumptions (T&amp;D) old'!$B$103,Model!$AR$2699)</f>
        <v>-0.02540019666</v>
      </c>
      <c r="BA2743" s="373">
        <f>PPMT('Assumptions (T&amp;D) old'!$B$100,Model!AF$1,'Assumptions (T&amp;D) old'!$B$103,Model!$AR$2699)</f>
        <v>-0.026606706</v>
      </c>
      <c r="BB2743" s="373">
        <f>PPMT('Assumptions (T&amp;D) old'!$B$100,Model!AG$1,'Assumptions (T&amp;D) old'!$B$103,Model!$AR$2699)</f>
        <v>-0.02787052454</v>
      </c>
      <c r="BC2743" s="373">
        <f>PPMT('Assumptions (T&amp;D) old'!$B$100,Model!AH$1,'Assumptions (T&amp;D) old'!$B$103,Model!$AR$2699)</f>
        <v>-0.02919437446</v>
      </c>
      <c r="BD2743" s="373">
        <f>PPMT('Assumptions (T&amp;D) old'!$B$100,Model!AI$1,'Assumptions (T&amp;D) old'!$B$103,Model!$AR$2699)</f>
        <v>-0.03058110724</v>
      </c>
      <c r="BE2743" s="373">
        <f>PPMT('Assumptions (T&amp;D) old'!$B$100,Model!AJ$1,'Assumptions (T&amp;D) old'!$B$103,Model!$AR$2699)</f>
        <v>-0.03203370984</v>
      </c>
      <c r="BF2743" s="373">
        <f>PPMT('Assumptions (T&amp;D) old'!$B$100,Model!AK$1,'Assumptions (T&amp;D) old'!$B$103,Model!$AR$2699)</f>
        <v>-0.03355531105</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-0.01829494673</v>
      </c>
      <c r="AT2744" s="373">
        <f>PPMT('Assumptions (T&amp;D) old'!$B$100,Model!X$1,'Assumptions (T&amp;D) old'!$B$103,Model!$AS$2699)</f>
        <v>-0.0191639567</v>
      </c>
      <c r="AU2744" s="373">
        <f>PPMT('Assumptions (T&amp;D) old'!$B$100,Model!Y$1,'Assumptions (T&amp;D) old'!$B$103,Model!$AS$2699)</f>
        <v>-0.02007424464</v>
      </c>
      <c r="AV2744" s="373">
        <f>PPMT('Assumptions (T&amp;D) old'!$B$100,Model!Z$1,'Assumptions (T&amp;D) old'!$B$103,Model!$AS$2699)</f>
        <v>-0.02102777126</v>
      </c>
      <c r="AW2744" s="373">
        <f>PPMT('Assumptions (T&amp;D) old'!$B$100,Model!AA$1,'Assumptions (T&amp;D) old'!$B$103,Model!$AS$2699)</f>
        <v>-0.02202659039</v>
      </c>
      <c r="AX2744" s="373">
        <f>PPMT('Assumptions (T&amp;D) old'!$B$100,Model!AB$1,'Assumptions (T&amp;D) old'!$B$103,Model!$AS$2699)</f>
        <v>-0.02307285344</v>
      </c>
      <c r="AY2744" s="373">
        <f>PPMT('Assumptions (T&amp;D) old'!$B$100,Model!AC$1,'Assumptions (T&amp;D) old'!$B$103,Model!$AS$2699)</f>
        <v>-0.02416881398</v>
      </c>
      <c r="AZ2744" s="373">
        <f>PPMT('Assumptions (T&amp;D) old'!$B$100,Model!AD$1,'Assumptions (T&amp;D) old'!$B$103,Model!$AS$2699)</f>
        <v>-0.02531683264</v>
      </c>
      <c r="BA2744" s="373">
        <f>PPMT('Assumptions (T&amp;D) old'!$B$100,Model!AE$1,'Assumptions (T&amp;D) old'!$B$103,Model!$AS$2699)</f>
        <v>-0.02651938219</v>
      </c>
      <c r="BB2744" s="373">
        <f>PPMT('Assumptions (T&amp;D) old'!$B$100,Model!AF$1,'Assumptions (T&amp;D) old'!$B$103,Model!$AS$2699)</f>
        <v>-0.02777905285</v>
      </c>
      <c r="BC2744" s="373">
        <f>PPMT('Assumptions (T&amp;D) old'!$B$100,Model!AG$1,'Assumptions (T&amp;D) old'!$B$103,Model!$AS$2699)</f>
        <v>-0.02909855786</v>
      </c>
      <c r="BD2744" s="373">
        <f>PPMT('Assumptions (T&amp;D) old'!$B$100,Model!AH$1,'Assumptions (T&amp;D) old'!$B$103,Model!$AS$2699)</f>
        <v>-0.03048073935</v>
      </c>
      <c r="BE2744" s="373">
        <f>PPMT('Assumptions (T&amp;D) old'!$B$100,Model!AI$1,'Assumptions (T&amp;D) old'!$B$103,Model!$AS$2699)</f>
        <v>-0.03192857447</v>
      </c>
      <c r="BF2744" s="373">
        <f>PPMT('Assumptions (T&amp;D) old'!$B$100,Model!AJ$1,'Assumptions (T&amp;D) old'!$B$103,Model!$AS$2699)</f>
        <v>-0.03344518176</v>
      </c>
      <c r="BG2744" s="373">
        <f>PPMT('Assumptions (T&amp;D) old'!$B$100,Model!AK$1,'Assumptions (T&amp;D) old'!$B$103,Model!$AS$2699)</f>
        <v>-0.03503382789</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-0.02127613728</v>
      </c>
      <c r="AU2745" s="373">
        <f>PPMT('Assumptions (T&amp;D) old'!$B$100,Model!X$1,'Assumptions (T&amp;D) old'!$B$103,Model!$AT$2699)</f>
        <v>-0.0222867538</v>
      </c>
      <c r="AV2745" s="373">
        <f>PPMT('Assumptions (T&amp;D) old'!$B$100,Model!Y$1,'Assumptions (T&amp;D) old'!$B$103,Model!$AT$2699)</f>
        <v>-0.0233453746</v>
      </c>
      <c r="AW2745" s="373">
        <f>PPMT('Assumptions (T&amp;D) old'!$B$100,Model!Z$1,'Assumptions (T&amp;D) old'!$B$103,Model!$AT$2699)</f>
        <v>-0.02445427989</v>
      </c>
      <c r="AX2745" s="373">
        <f>PPMT('Assumptions (T&amp;D) old'!$B$100,Model!AA$1,'Assumptions (T&amp;D) old'!$B$103,Model!$AT$2699)</f>
        <v>-0.02561585819</v>
      </c>
      <c r="AY2745" s="373">
        <f>PPMT('Assumptions (T&amp;D) old'!$B$100,Model!AB$1,'Assumptions (T&amp;D) old'!$B$103,Model!$AT$2699)</f>
        <v>-0.02683261145</v>
      </c>
      <c r="AZ2745" s="373">
        <f>PPMT('Assumptions (T&amp;D) old'!$B$100,Model!AC$1,'Assumptions (T&amp;D) old'!$B$103,Model!$AT$2699)</f>
        <v>-0.0281071605</v>
      </c>
      <c r="BA2745" s="373">
        <f>PPMT('Assumptions (T&amp;D) old'!$B$100,Model!AD$1,'Assumptions (T&amp;D) old'!$B$103,Model!$AT$2699)</f>
        <v>-0.02944225062</v>
      </c>
      <c r="BB2745" s="373">
        <f>PPMT('Assumptions (T&amp;D) old'!$B$100,Model!AE$1,'Assumptions (T&amp;D) old'!$B$103,Model!$AT$2699)</f>
        <v>-0.03084075753</v>
      </c>
      <c r="BC2745" s="373">
        <f>PPMT('Assumptions (T&amp;D) old'!$B$100,Model!AF$1,'Assumptions (T&amp;D) old'!$B$103,Model!$AT$2699)</f>
        <v>-0.03230569351</v>
      </c>
      <c r="BD2745" s="373">
        <f>PPMT('Assumptions (T&amp;D) old'!$B$100,Model!AG$1,'Assumptions (T&amp;D) old'!$B$103,Model!$AT$2699)</f>
        <v>-0.03384021395</v>
      </c>
      <c r="BE2745" s="373">
        <f>PPMT('Assumptions (T&amp;D) old'!$B$100,Model!AH$1,'Assumptions (T&amp;D) old'!$B$103,Model!$AT$2699)</f>
        <v>-0.03544762411</v>
      </c>
      <c r="BF2745" s="373">
        <f>PPMT('Assumptions (T&amp;D) old'!$B$100,Model!AI$1,'Assumptions (T&amp;D) old'!$B$103,Model!$AT$2699)</f>
        <v>-0.03713138626</v>
      </c>
      <c r="BG2745" s="373">
        <f>PPMT('Assumptions (T&amp;D) old'!$B$100,Model!AJ$1,'Assumptions (T&amp;D) old'!$B$103,Model!$AT$2699)</f>
        <v>-0.03889512711</v>
      </c>
      <c r="BH2745" s="373">
        <f>PPMT('Assumptions (T&amp;D) old'!$B$100,Model!AK$1,'Assumptions (T&amp;D) old'!$B$103,Model!$AT$2699)</f>
        <v>-0.04074264564</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-0.01933453531</v>
      </c>
      <c r="AV2746" s="373">
        <f>PPMT('Assumptions (T&amp;D) old'!$B$100,Model!X$1,'Assumptions (T&amp;D) old'!$B$103,Model!$AU$2699)</f>
        <v>-0.02025292574</v>
      </c>
      <c r="AW2746" s="373">
        <f>PPMT('Assumptions (T&amp;D) old'!$B$100,Model!Y$1,'Assumptions (T&amp;D) old'!$B$103,Model!$AU$2699)</f>
        <v>-0.02121493971</v>
      </c>
      <c r="AX2746" s="373">
        <f>PPMT('Assumptions (T&amp;D) old'!$B$100,Model!Z$1,'Assumptions (T&amp;D) old'!$B$103,Model!$AU$2699)</f>
        <v>-0.02222264935</v>
      </c>
      <c r="AY2746" s="373">
        <f>PPMT('Assumptions (T&amp;D) old'!$B$100,Model!AA$1,'Assumptions (T&amp;D) old'!$B$103,Model!$AU$2699)</f>
        <v>-0.02327822519</v>
      </c>
      <c r="AZ2746" s="373">
        <f>PPMT('Assumptions (T&amp;D) old'!$B$100,Model!AB$1,'Assumptions (T&amp;D) old'!$B$103,Model!$AU$2699)</f>
        <v>-0.02438394089</v>
      </c>
      <c r="BA2746" s="373">
        <f>PPMT('Assumptions (T&amp;D) old'!$B$100,Model!AC$1,'Assumptions (T&amp;D) old'!$B$103,Model!$AU$2699)</f>
        <v>-0.02554217808</v>
      </c>
      <c r="BB2746" s="373">
        <f>PPMT('Assumptions (T&amp;D) old'!$B$100,Model!AD$1,'Assumptions (T&amp;D) old'!$B$103,Model!$AU$2699)</f>
        <v>-0.02675543154</v>
      </c>
      <c r="BC2746" s="373">
        <f>PPMT('Assumptions (T&amp;D) old'!$B$100,Model!AE$1,'Assumptions (T&amp;D) old'!$B$103,Model!$AU$2699)</f>
        <v>-0.02802631453</v>
      </c>
      <c r="BD2746" s="373">
        <f>PPMT('Assumptions (T&amp;D) old'!$B$100,Model!AF$1,'Assumptions (T&amp;D) old'!$B$103,Model!$AU$2699)</f>
        <v>-0.02935756448</v>
      </c>
      <c r="BE2746" s="373">
        <f>PPMT('Assumptions (T&amp;D) old'!$B$100,Model!AG$1,'Assumptions (T&amp;D) old'!$B$103,Model!$AU$2699)</f>
        <v>-0.03075204879</v>
      </c>
      <c r="BF2746" s="373">
        <f>PPMT('Assumptions (T&amp;D) old'!$B$100,Model!AH$1,'Assumptions (T&amp;D) old'!$B$103,Model!$AU$2699)</f>
        <v>-0.03221277111</v>
      </c>
      <c r="BG2746" s="373">
        <f>PPMT('Assumptions (T&amp;D) old'!$B$100,Model!AI$1,'Assumptions (T&amp;D) old'!$B$103,Model!$AU$2699)</f>
        <v>-0.03374287773</v>
      </c>
      <c r="BH2746" s="373">
        <f>PPMT('Assumptions (T&amp;D) old'!$B$100,Model!AJ$1,'Assumptions (T&amp;D) old'!$B$103,Model!$AU$2699)</f>
        <v>-0.03534566443</v>
      </c>
      <c r="BI2746" s="373">
        <f>PPMT('Assumptions (T&amp;D) old'!$B$100,Model!AK$1,'Assumptions (T&amp;D) old'!$B$103,Model!$AU$2699)</f>
        <v>-0.03702458349</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-0.02629683533</v>
      </c>
      <c r="AW2747" s="373">
        <f>PPMT('Assumptions (T&amp;D) old'!$B$100,Model!X$1,'Assumptions (T&amp;D) old'!$B$103,Model!$AV$2699)</f>
        <v>-0.02754593501</v>
      </c>
      <c r="AX2747" s="373">
        <f>PPMT('Assumptions (T&amp;D) old'!$B$100,Model!Y$1,'Assumptions (T&amp;D) old'!$B$103,Model!$AV$2699)</f>
        <v>-0.02885436692</v>
      </c>
      <c r="AY2747" s="373">
        <f>PPMT('Assumptions (T&amp;D) old'!$B$100,Model!Z$1,'Assumptions (T&amp;D) old'!$B$103,Model!$AV$2699)</f>
        <v>-0.03022494935</v>
      </c>
      <c r="AZ2747" s="373">
        <f>PPMT('Assumptions (T&amp;D) old'!$B$100,Model!AA$1,'Assumptions (T&amp;D) old'!$B$103,Model!$AV$2699)</f>
        <v>-0.03166063444</v>
      </c>
      <c r="BA2747" s="373">
        <f>PPMT('Assumptions (T&amp;D) old'!$B$100,Model!AB$1,'Assumptions (T&amp;D) old'!$B$103,Model!$AV$2699)</f>
        <v>-0.03316451458</v>
      </c>
      <c r="BB2747" s="373">
        <f>PPMT('Assumptions (T&amp;D) old'!$B$100,Model!AC$1,'Assumptions (T&amp;D) old'!$B$103,Model!$AV$2699)</f>
        <v>-0.03473982902</v>
      </c>
      <c r="BC2747" s="373">
        <f>PPMT('Assumptions (T&amp;D) old'!$B$100,Model!AD$1,'Assumptions (T&amp;D) old'!$B$103,Model!$AV$2699)</f>
        <v>-0.0363899709</v>
      </c>
      <c r="BD2747" s="373">
        <f>PPMT('Assumptions (T&amp;D) old'!$B$100,Model!AE$1,'Assumptions (T&amp;D) old'!$B$103,Model!$AV$2699)</f>
        <v>-0.03811849452</v>
      </c>
      <c r="BE2747" s="373">
        <f>PPMT('Assumptions (T&amp;D) old'!$B$100,Model!AF$1,'Assumptions (T&amp;D) old'!$B$103,Model!$AV$2699)</f>
        <v>-0.03992912301</v>
      </c>
      <c r="BF2747" s="373">
        <f>PPMT('Assumptions (T&amp;D) old'!$B$100,Model!AG$1,'Assumptions (T&amp;D) old'!$B$103,Model!$AV$2699)</f>
        <v>-0.04182575635</v>
      </c>
      <c r="BG2747" s="373">
        <f>PPMT('Assumptions (T&amp;D) old'!$B$100,Model!AH$1,'Assumptions (T&amp;D) old'!$B$103,Model!$AV$2699)</f>
        <v>-0.04381247977</v>
      </c>
      <c r="BH2747" s="373">
        <f>PPMT('Assumptions (T&amp;D) old'!$B$100,Model!AI$1,'Assumptions (T&amp;D) old'!$B$103,Model!$AV$2699)</f>
        <v>-0.04589357256</v>
      </c>
      <c r="BI2747" s="373">
        <f>PPMT('Assumptions (T&amp;D) old'!$B$100,Model!AJ$1,'Assumptions (T&amp;D) old'!$B$103,Model!$AV$2699)</f>
        <v>-0.04807351726</v>
      </c>
      <c r="BJ2747" s="373">
        <f>PPMT('Assumptions (T&amp;D) old'!$B$100,Model!AK$1,'Assumptions (T&amp;D) old'!$B$103,Model!$AV$2699)</f>
        <v>-0.05035700933</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-0.02027043902</v>
      </c>
      <c r="AX2748" s="373">
        <f>PPMT('Assumptions (T&amp;D) old'!$B$100,Model!X$1,'Assumptions (T&amp;D) old'!$B$103,Model!$AW$2699)</f>
        <v>-0.02123328487</v>
      </c>
      <c r="AY2748" s="373">
        <f>PPMT('Assumptions (T&amp;D) old'!$B$100,Model!Y$1,'Assumptions (T&amp;D) old'!$B$103,Model!$AW$2699)</f>
        <v>-0.0222418659</v>
      </c>
      <c r="AZ2748" s="373">
        <f>PPMT('Assumptions (T&amp;D) old'!$B$100,Model!Z$1,'Assumptions (T&amp;D) old'!$B$103,Model!$AW$2699)</f>
        <v>-0.02329835453</v>
      </c>
      <c r="BA2748" s="373">
        <f>PPMT('Assumptions (T&amp;D) old'!$B$100,Model!AA$1,'Assumptions (T&amp;D) old'!$B$103,Model!$AW$2699)</f>
        <v>-0.02440502637</v>
      </c>
      <c r="BB2748" s="373">
        <f>PPMT('Assumptions (T&amp;D) old'!$B$100,Model!AB$1,'Assumptions (T&amp;D) old'!$B$103,Model!$AW$2699)</f>
        <v>-0.02556426513</v>
      </c>
      <c r="BC2748" s="373">
        <f>PPMT('Assumptions (T&amp;D) old'!$B$100,Model!AC$1,'Assumptions (T&amp;D) old'!$B$103,Model!$AW$2699)</f>
        <v>-0.02677856772</v>
      </c>
      <c r="BD2748" s="373">
        <f>PPMT('Assumptions (T&amp;D) old'!$B$100,Model!AD$1,'Assumptions (T&amp;D) old'!$B$103,Model!$AW$2699)</f>
        <v>-0.02805054969</v>
      </c>
      <c r="BE2748" s="373">
        <f>PPMT('Assumptions (T&amp;D) old'!$B$100,Model!AE$1,'Assumptions (T&amp;D) old'!$B$103,Model!$AW$2699)</f>
        <v>-0.0293829508</v>
      </c>
      <c r="BF2748" s="373">
        <f>PPMT('Assumptions (T&amp;D) old'!$B$100,Model!AF$1,'Assumptions (T&amp;D) old'!$B$103,Model!$AW$2699)</f>
        <v>-0.03077864096</v>
      </c>
      <c r="BG2748" s="373">
        <f>PPMT('Assumptions (T&amp;D) old'!$B$100,Model!AG$1,'Assumptions (T&amp;D) old'!$B$103,Model!$AW$2699)</f>
        <v>-0.03224062641</v>
      </c>
      <c r="BH2748" s="373">
        <f>PPMT('Assumptions (T&amp;D) old'!$B$100,Model!AH$1,'Assumptions (T&amp;D) old'!$B$103,Model!$AW$2699)</f>
        <v>-0.03377205616</v>
      </c>
      <c r="BI2748" s="373">
        <f>PPMT('Assumptions (T&amp;D) old'!$B$100,Model!AI$1,'Assumptions (T&amp;D) old'!$B$103,Model!$AW$2699)</f>
        <v>-0.03537622883</v>
      </c>
      <c r="BJ2748" s="373">
        <f>PPMT('Assumptions (T&amp;D) old'!$B$100,Model!AJ$1,'Assumptions (T&amp;D) old'!$B$103,Model!$AW$2699)</f>
        <v>-0.0370565997</v>
      </c>
      <c r="BK2748" s="373">
        <f>PPMT('Assumptions (T&amp;D) old'!$B$100,Model!AK$1,'Assumptions (T&amp;D) old'!$B$103,Model!$AW$2699)</f>
        <v>-0.03881678818</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-0.02017795743</v>
      </c>
      <c r="AY2749" s="373">
        <f>PPMT('Assumptions (T&amp;D) old'!$B$100,Model!X$1,'Assumptions (T&amp;D) old'!$B$103,Model!$AX$2699)</f>
        <v>-0.0211364104</v>
      </c>
      <c r="AZ2749" s="373">
        <f>PPMT('Assumptions (T&amp;D) old'!$B$100,Model!Y$1,'Assumptions (T&amp;D) old'!$B$103,Model!$AX$2699)</f>
        <v>-0.0221403899</v>
      </c>
      <c r="BA2749" s="373">
        <f>PPMT('Assumptions (T&amp;D) old'!$B$100,Model!Z$1,'Assumptions (T&amp;D) old'!$B$103,Model!$AX$2699)</f>
        <v>-0.02319205842</v>
      </c>
      <c r="BB2749" s="373">
        <f>PPMT('Assumptions (T&amp;D) old'!$B$100,Model!AA$1,'Assumptions (T&amp;D) old'!$B$103,Model!$AX$2699)</f>
        <v>-0.02429368119</v>
      </c>
      <c r="BC2749" s="373">
        <f>PPMT('Assumptions (T&amp;D) old'!$B$100,Model!AB$1,'Assumptions (T&amp;D) old'!$B$103,Model!$AX$2699)</f>
        <v>-0.02544763105</v>
      </c>
      <c r="BD2749" s="373">
        <f>PPMT('Assumptions (T&amp;D) old'!$B$100,Model!AC$1,'Assumptions (T&amp;D) old'!$B$103,Model!$AX$2699)</f>
        <v>-0.02665639353</v>
      </c>
      <c r="BE2749" s="373">
        <f>PPMT('Assumptions (T&amp;D) old'!$B$100,Model!AD$1,'Assumptions (T&amp;D) old'!$B$103,Model!$AX$2699)</f>
        <v>-0.02792257222</v>
      </c>
      <c r="BF2749" s="373">
        <f>PPMT('Assumptions (T&amp;D) old'!$B$100,Model!AE$1,'Assumptions (T&amp;D) old'!$B$103,Model!$AX$2699)</f>
        <v>-0.0292488944</v>
      </c>
      <c r="BG2749" s="373">
        <f>PPMT('Assumptions (T&amp;D) old'!$B$100,Model!AF$1,'Assumptions (T&amp;D) old'!$B$103,Model!$AX$2699)</f>
        <v>-0.03063821688</v>
      </c>
      <c r="BH2749" s="373">
        <f>PPMT('Assumptions (T&amp;D) old'!$B$100,Model!AG$1,'Assumptions (T&amp;D) old'!$B$103,Model!$AX$2699)</f>
        <v>-0.03209353218</v>
      </c>
      <c r="BI2749" s="373">
        <f>PPMT('Assumptions (T&amp;D) old'!$B$100,Model!AH$1,'Assumptions (T&amp;D) old'!$B$103,Model!$AX$2699)</f>
        <v>-0.03361797496</v>
      </c>
      <c r="BJ2749" s="373">
        <f>PPMT('Assumptions (T&amp;D) old'!$B$100,Model!AI$1,'Assumptions (T&amp;D) old'!$B$103,Model!$AX$2699)</f>
        <v>-0.03521482877</v>
      </c>
      <c r="BK2749" s="373">
        <f>PPMT('Assumptions (T&amp;D) old'!$B$100,Model!AJ$1,'Assumptions (T&amp;D) old'!$B$103,Model!$AX$2699)</f>
        <v>-0.03688753314</v>
      </c>
      <c r="BL2749" s="373">
        <f>PPMT('Assumptions (T&amp;D) old'!$B$100,Model!AK$1,'Assumptions (T&amp;D) old'!$B$103,Model!$AX$2699)</f>
        <v>-0.03863969097</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-0.02065692596</v>
      </c>
      <c r="AZ2750" s="373">
        <f>PPMT('Assumptions (T&amp;D) old'!$B$100,Model!X$1,'Assumptions (T&amp;D) old'!$B$103,Model!$AY$2699)</f>
        <v>-0.02163812994</v>
      </c>
      <c r="BA2750" s="373">
        <f>PPMT('Assumptions (T&amp;D) old'!$B$100,Model!Y$1,'Assumptions (T&amp;D) old'!$B$103,Model!$AY$2699)</f>
        <v>-0.02266594112</v>
      </c>
      <c r="BB2750" s="373">
        <f>PPMT('Assumptions (T&amp;D) old'!$B$100,Model!Z$1,'Assumptions (T&amp;D) old'!$B$103,Model!$AY$2699)</f>
        <v>-0.02374257332</v>
      </c>
      <c r="BC2750" s="373">
        <f>PPMT('Assumptions (T&amp;D) old'!$B$100,Model!AA$1,'Assumptions (T&amp;D) old'!$B$103,Model!$AY$2699)</f>
        <v>-0.02487034555</v>
      </c>
      <c r="BD2750" s="373">
        <f>PPMT('Assumptions (T&amp;D) old'!$B$100,Model!AB$1,'Assumptions (T&amp;D) old'!$B$103,Model!$AY$2699)</f>
        <v>-0.02605168697</v>
      </c>
      <c r="BE2750" s="373">
        <f>PPMT('Assumptions (T&amp;D) old'!$B$100,Model!AC$1,'Assumptions (T&amp;D) old'!$B$103,Model!$AY$2699)</f>
        <v>-0.0272891421</v>
      </c>
      <c r="BF2750" s="373">
        <f>PPMT('Assumptions (T&amp;D) old'!$B$100,Model!AD$1,'Assumptions (T&amp;D) old'!$B$103,Model!$AY$2699)</f>
        <v>-0.02858537635</v>
      </c>
      <c r="BG2750" s="373">
        <f>PPMT('Assumptions (T&amp;D) old'!$B$100,Model!AE$1,'Assumptions (T&amp;D) old'!$B$103,Model!$AY$2699)</f>
        <v>-0.02994318172</v>
      </c>
      <c r="BH2750" s="373">
        <f>PPMT('Assumptions (T&amp;D) old'!$B$100,Model!AF$1,'Assumptions (T&amp;D) old'!$B$103,Model!$AY$2699)</f>
        <v>-0.03136548286</v>
      </c>
      <c r="BI2750" s="373">
        <f>PPMT('Assumptions (T&amp;D) old'!$B$100,Model!AG$1,'Assumptions (T&amp;D) old'!$B$103,Model!$AY$2699)</f>
        <v>-0.03285534329</v>
      </c>
      <c r="BJ2750" s="373">
        <f>PPMT('Assumptions (T&amp;D) old'!$B$100,Model!AH$1,'Assumptions (T&amp;D) old'!$B$103,Model!$AY$2699)</f>
        <v>-0.0344159721</v>
      </c>
      <c r="BK2750" s="373">
        <f>PPMT('Assumptions (T&amp;D) old'!$B$100,Model!AI$1,'Assumptions (T&amp;D) old'!$B$103,Model!$AY$2699)</f>
        <v>-0.03605073077</v>
      </c>
      <c r="BL2750" s="373">
        <f>PPMT('Assumptions (T&amp;D) old'!$B$100,Model!AJ$1,'Assumptions (T&amp;D) old'!$B$103,Model!$AY$2699)</f>
        <v>-0.03776314048</v>
      </c>
      <c r="BM2750" s="373">
        <f>PPMT('Assumptions (T&amp;D) old'!$B$100,Model!AK$1,'Assumptions (T&amp;D) old'!$B$103,Model!$AY$2699)</f>
        <v>-0.03955688966</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-0.02143039158</v>
      </c>
      <c r="BA2751" s="373">
        <f>PPMT('Assumptions (T&amp;D) old'!$B$100,Model!X$1,'Assumptions (T&amp;D) old'!$B$103,Model!$AZ$2699)</f>
        <v>-0.02244833518</v>
      </c>
      <c r="BB2751" s="373">
        <f>PPMT('Assumptions (T&amp;D) old'!$B$100,Model!Y$1,'Assumptions (T&amp;D) old'!$B$103,Model!$AZ$2699)</f>
        <v>-0.0235146311</v>
      </c>
      <c r="BC2751" s="373">
        <f>PPMT('Assumptions (T&amp;D) old'!$B$100,Model!Z$1,'Assumptions (T&amp;D) old'!$B$103,Model!$AZ$2699)</f>
        <v>-0.02463157608</v>
      </c>
      <c r="BD2751" s="373">
        <f>PPMT('Assumptions (T&amp;D) old'!$B$100,Model!AA$1,'Assumptions (T&amp;D) old'!$B$103,Model!$AZ$2699)</f>
        <v>-0.02580157595</v>
      </c>
      <c r="BE2751" s="373">
        <f>PPMT('Assumptions (T&amp;D) old'!$B$100,Model!AB$1,'Assumptions (T&amp;D) old'!$B$103,Model!$AZ$2699)</f>
        <v>-0.0270271508</v>
      </c>
      <c r="BF2751" s="373">
        <f>PPMT('Assumptions (T&amp;D) old'!$B$100,Model!AC$1,'Assumptions (T&amp;D) old'!$B$103,Model!$AZ$2699)</f>
        <v>-0.02831094047</v>
      </c>
      <c r="BG2751" s="373">
        <f>PPMT('Assumptions (T&amp;D) old'!$B$100,Model!AD$1,'Assumptions (T&amp;D) old'!$B$103,Model!$AZ$2699)</f>
        <v>-0.02965571014</v>
      </c>
      <c r="BH2751" s="373">
        <f>PPMT('Assumptions (T&amp;D) old'!$B$100,Model!AE$1,'Assumptions (T&amp;D) old'!$B$103,Model!$AZ$2699)</f>
        <v>-0.03106435637</v>
      </c>
      <c r="BI2751" s="373">
        <f>PPMT('Assumptions (T&amp;D) old'!$B$100,Model!AF$1,'Assumptions (T&amp;D) old'!$B$103,Model!$AZ$2699)</f>
        <v>-0.0325399133</v>
      </c>
      <c r="BJ2751" s="373">
        <f>PPMT('Assumptions (T&amp;D) old'!$B$100,Model!AG$1,'Assumptions (T&amp;D) old'!$B$103,Model!$AZ$2699)</f>
        <v>-0.03408555918</v>
      </c>
      <c r="BK2751" s="373">
        <f>PPMT('Assumptions (T&amp;D) old'!$B$100,Model!AH$1,'Assumptions (T&amp;D) old'!$B$103,Model!$AZ$2699)</f>
        <v>-0.03570462324</v>
      </c>
      <c r="BL2751" s="373">
        <f>PPMT('Assumptions (T&amp;D) old'!$B$100,Model!AI$1,'Assumptions (T&amp;D) old'!$B$103,Model!$AZ$2699)</f>
        <v>-0.03740059284</v>
      </c>
      <c r="BM2751" s="373">
        <f>PPMT('Assumptions (T&amp;D) old'!$B$100,Model!AJ$1,'Assumptions (T&amp;D) old'!$B$103,Model!$AZ$2699)</f>
        <v>-0.039177121</v>
      </c>
      <c r="BN2751" s="373">
        <f>PPMT('Assumptions (T&amp;D) old'!$B$100,Model!AK$1,'Assumptions (T&amp;D) old'!$B$103,Model!$AZ$2699)</f>
        <v>-0.04103803425</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-0.02181330837</v>
      </c>
      <c r="BB2752" s="373">
        <f>PPMT('Assumptions (T&amp;D) old'!$B$100,Model!X$1,'Assumptions (T&amp;D) old'!$B$103,Model!$BA$2699)</f>
        <v>-0.02284944052</v>
      </c>
      <c r="BC2752" s="373">
        <f>PPMT('Assumptions (T&amp;D) old'!$B$100,Model!Y$1,'Assumptions (T&amp;D) old'!$B$103,Model!$BA$2699)</f>
        <v>-0.02393478894</v>
      </c>
      <c r="BD2752" s="373">
        <f>PPMT('Assumptions (T&amp;D) old'!$B$100,Model!Z$1,'Assumptions (T&amp;D) old'!$B$103,Model!$BA$2699)</f>
        <v>-0.02507169142</v>
      </c>
      <c r="BE2752" s="373">
        <f>PPMT('Assumptions (T&amp;D) old'!$B$100,Model!AA$1,'Assumptions (T&amp;D) old'!$B$103,Model!$BA$2699)</f>
        <v>-0.02626259676</v>
      </c>
      <c r="BF2752" s="373">
        <f>PPMT('Assumptions (T&amp;D) old'!$B$100,Model!AB$1,'Assumptions (T&amp;D) old'!$B$103,Model!$BA$2699)</f>
        <v>-0.02751007011</v>
      </c>
      <c r="BG2752" s="373">
        <f>PPMT('Assumptions (T&amp;D) old'!$B$100,Model!AC$1,'Assumptions (T&amp;D) old'!$B$103,Model!$BA$2699)</f>
        <v>-0.02881679844</v>
      </c>
      <c r="BH2752" s="373">
        <f>PPMT('Assumptions (T&amp;D) old'!$B$100,Model!AD$1,'Assumptions (T&amp;D) old'!$B$103,Model!$BA$2699)</f>
        <v>-0.03018559636</v>
      </c>
      <c r="BI2752" s="373">
        <f>PPMT('Assumptions (T&amp;D) old'!$B$100,Model!AE$1,'Assumptions (T&amp;D) old'!$B$103,Model!$BA$2699)</f>
        <v>-0.03161941219</v>
      </c>
      <c r="BJ2752" s="373">
        <f>PPMT('Assumptions (T&amp;D) old'!$B$100,Model!AF$1,'Assumptions (T&amp;D) old'!$B$103,Model!$BA$2699)</f>
        <v>-0.03312133427</v>
      </c>
      <c r="BK2752" s="373">
        <f>PPMT('Assumptions (T&amp;D) old'!$B$100,Model!AG$1,'Assumptions (T&amp;D) old'!$B$103,Model!$BA$2699)</f>
        <v>-0.03469459765</v>
      </c>
      <c r="BL2752" s="373">
        <f>PPMT('Assumptions (T&amp;D) old'!$B$100,Model!AH$1,'Assumptions (T&amp;D) old'!$B$103,Model!$BA$2699)</f>
        <v>-0.03634259103</v>
      </c>
      <c r="BM2752" s="373">
        <f>PPMT('Assumptions (T&amp;D) old'!$B$100,Model!AI$1,'Assumptions (T&amp;D) old'!$B$103,Model!$BA$2699)</f>
        <v>-0.03806886411</v>
      </c>
      <c r="BN2752" s="373">
        <f>PPMT('Assumptions (T&amp;D) old'!$B$100,Model!AJ$1,'Assumptions (T&amp;D) old'!$B$103,Model!$BA$2699)</f>
        <v>-0.03987713515</v>
      </c>
      <c r="BO2752" s="373">
        <f>PPMT('Assumptions (T&amp;D) old'!$B$100,Model!AK$1,'Assumptions (T&amp;D) old'!$B$103,Model!$BA$2699)</f>
        <v>-0.04177129907</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-0.001873613146</v>
      </c>
      <c r="D2753" s="372">
        <f t="array" ref="D2753">SUM(IF(ISERROR(D2754:D2804),"",D2754:D2804))</f>
        <v>-0.005338118819</v>
      </c>
      <c r="E2753" s="372">
        <f t="array" ref="E2753">SUM(IF(ISERROR(E2754:E2804),"",E2754:E2804))</f>
        <v>-0.008905606032</v>
      </c>
      <c r="F2753" s="372">
        <f t="array" ref="F2753">SUM(IF(ISERROR(F2754:F2804),"",F2754:F2804))</f>
        <v>-0.0146526481</v>
      </c>
      <c r="G2753" s="372">
        <f t="array" ref="G2753">SUM(IF(ISERROR(G2754:G2804),"",G2754:G2804))</f>
        <v>-0.01735359959</v>
      </c>
      <c r="H2753" s="372">
        <f t="array" ref="H2753">SUM(IF(ISERROR(H2754:H2804),"",H2754:H2804))</f>
        <v>-0.01915974289</v>
      </c>
      <c r="I2753" s="372">
        <f t="array" ref="I2753">SUM(IF(ISERROR(I2754:I2804),"",I2754:I2804))</f>
        <v>-0.02278096101</v>
      </c>
      <c r="J2753" s="372">
        <f t="array" ref="J2753">SUM(IF(ISERROR(J2754:J2804),"",J2754:J2804))</f>
        <v>-0.02701101219</v>
      </c>
      <c r="K2753" s="372">
        <f t="array" ref="K2753">SUM(IF(ISERROR(K2754:K2804),"",K2754:K2804))</f>
        <v>-0.0323439794</v>
      </c>
      <c r="L2753" s="372">
        <f t="array" ref="L2753">SUM(IF(ISERROR(L2754:L2804),"",L2754:L2804))</f>
        <v>-0.03641763139</v>
      </c>
      <c r="M2753" s="372">
        <f t="array" ref="M2753">SUM(IF(ISERROR(M2754:M2804),"",M2754:M2804))</f>
        <v>-0.04290674184</v>
      </c>
      <c r="N2753" s="372">
        <f t="array" ref="N2753">SUM(IF(ISERROR(N2754:N2804),"",N2754:N2804))</f>
        <v>-0.04663194916</v>
      </c>
      <c r="O2753" s="372">
        <f t="array" ref="O2753">SUM(IF(ISERROR(O2754:O2804),"",O2754:O2804))</f>
        <v>-0.04762222532</v>
      </c>
      <c r="P2753" s="372">
        <f t="array" ref="P2753">SUM(IF(ISERROR(P2754:P2804),"",P2754:P2804))</f>
        <v>-0.0501704511</v>
      </c>
      <c r="Q2753" s="372">
        <f t="array" ref="Q2753">SUM(IF(ISERROR(Q2754:Q2804),"",Q2754:Q2804))</f>
        <v>-0.05181443891</v>
      </c>
      <c r="R2753" s="372">
        <f t="array" ref="R2753">SUM(IF(ISERROR(R2754:R2804),"",R2754:R2804))</f>
        <v>-0.06292067273</v>
      </c>
      <c r="S2753" s="372">
        <f t="array" ref="S2753">SUM(IF(ISERROR(S2754:S2804),"",S2754:S2804))</f>
        <v>-0.06978709483</v>
      </c>
      <c r="T2753" s="372">
        <f t="array" ref="T2753">SUM(IF(ISERROR(T2754:T2804),"",T2754:T2804))</f>
        <v>-0.07323001945</v>
      </c>
      <c r="U2753" s="372">
        <f t="array" ref="U2753">SUM(IF(ISERROR(U2754:U2804),"",U2754:U2804))</f>
        <v>-0.07639564666</v>
      </c>
      <c r="V2753" s="372">
        <f t="array" ref="V2753">SUM(IF(ISERROR(V2754:V2804),"",V2754:V2804))</f>
        <v>-0.07972202381</v>
      </c>
      <c r="W2753" s="372">
        <f t="array" ref="W2753">SUM(IF(ISERROR(W2754:W2804),"",W2754:W2804))</f>
        <v>-0.0827873546</v>
      </c>
      <c r="X2753" s="372">
        <f t="array" ref="X2753">SUM(IF(ISERROR(X2754:X2804),"",X2754:X2804))</f>
        <v>-0.08573442719</v>
      </c>
      <c r="Y2753" s="372">
        <f t="array" ref="Y2753">SUM(IF(ISERROR(Y2754:Y2804),"",Y2754:Y2804))</f>
        <v>-0.08849953252</v>
      </c>
      <c r="Z2753" s="372">
        <f t="array" ref="Z2753">SUM(IF(ISERROR(Z2754:Z2804),"",Z2754:Z2804))</f>
        <v>-0.09113924373</v>
      </c>
      <c r="AA2753" s="372">
        <f t="array" ref="AA2753">SUM(IF(ISERROR(AA2754:AA2804),"",AA2754:AA2804))</f>
        <v>-0.09376440616</v>
      </c>
      <c r="AB2753" s="372">
        <f t="array" ref="AB2753">SUM(IF(ISERROR(AB2754:AB2804),"",AB2754:AB2804))</f>
        <v>-0.09627485708</v>
      </c>
      <c r="AC2753" s="372">
        <f t="array" ref="AC2753">SUM(IF(ISERROR(AC2754:AC2804),"",AC2754:AC2804))</f>
        <v>-0.09891141018</v>
      </c>
      <c r="AD2753" s="372">
        <f t="array" ref="AD2753">SUM(IF(ISERROR(AD2754:AD2804),"",AD2754:AD2804))</f>
        <v>-0.101454211</v>
      </c>
      <c r="AE2753" s="372">
        <f t="array" ref="AE2753">SUM(IF(ISERROR(AE2754:AE2804),"",AE2754:AE2804))</f>
        <v>-0.1036536061</v>
      </c>
      <c r="AF2753" s="372">
        <f t="array" ref="AF2753">SUM(IF(ISERROR(AF2754:AF2804),"",AF2754:AF2804))</f>
        <v>-0.1056608362</v>
      </c>
      <c r="AG2753" s="372">
        <f t="array" ref="AG2753">SUM(IF(ISERROR(AG2754:AG2804),"",AG2754:AG2804))</f>
        <v>-0.1074060217</v>
      </c>
      <c r="AH2753" s="372">
        <f t="array" ref="AH2753">SUM(IF(ISERROR(AH2754:AH2804),"",AH2754:AH2804))</f>
        <v>-0.1114941744</v>
      </c>
      <c r="AI2753" s="372">
        <f t="array" ref="AI2753">SUM(IF(ISERROR(AI2754:AI2804),"",AI2754:AI2804))</f>
        <v>-0.1146413862</v>
      </c>
      <c r="AJ2753" s="372">
        <f t="array" ref="AJ2753">SUM(IF(ISERROR(AJ2754:AJ2804),"",AJ2754:AJ2804))</f>
        <v>-0.1185067428</v>
      </c>
      <c r="AK2753" s="372">
        <f t="array" ref="AK2753">SUM(IF(ISERROR(AK2754:AK2804),"",AK2754:AK2804))</f>
        <v>-0.1219338363</v>
      </c>
      <c r="AL2753" s="372">
        <f t="array" ref="AL2753">SUM(IF(ISERROR(AL2754:AL2804),"",AL2754:AL2804))</f>
        <v>-0.1245761208</v>
      </c>
      <c r="AM2753" s="372">
        <f t="array" ref="AM2753">SUM(IF(ISERROR(AM2754:AM2804),"",AM2754:AM2804))</f>
        <v>-0.1272690444</v>
      </c>
      <c r="AN2753" s="372">
        <f t="array" ref="AN2753">SUM(IF(ISERROR(AN2754:AN2804),"",AN2754:AN2804))</f>
        <v>-0.1315190378</v>
      </c>
      <c r="AO2753" s="372">
        <f t="array" ref="AO2753">SUM(IF(ISERROR(AO2754:AO2804),"",AO2754:AO2804))</f>
        <v>-0.1358279013</v>
      </c>
      <c r="AP2753" s="372">
        <f t="array" ref="AP2753">SUM(IF(ISERROR(AP2754:AP2804),"",AP2754:AP2804))</f>
        <v>-0.139113815</v>
      </c>
      <c r="AQ2753" s="372">
        <f t="array" ref="AQ2753">SUM(IF(ISERROR(AQ2754:AQ2804),"",AQ2754:AQ2804))</f>
        <v>-0.1430877854</v>
      </c>
      <c r="AR2753" s="372">
        <f t="array" ref="AR2753">SUM(IF(ISERROR(AR2754:AR2804),"",AR2754:AR2804))</f>
        <v>-0.1458086969</v>
      </c>
      <c r="AS2753" s="372">
        <f t="array" ref="AS2753">SUM(IF(ISERROR(AS2754:AS2804),"",AS2754:AS2804))</f>
        <v>-0.148936232</v>
      </c>
      <c r="AT2753" s="372">
        <f t="array" ref="AT2753">SUM(IF(ISERROR(AT2754:AT2804),"",AT2754:AT2804))</f>
        <v>-0.154666915</v>
      </c>
      <c r="AU2753" s="372">
        <f t="array" ref="AU2753">SUM(IF(ISERROR(AU2754:AU2804),"",AU2754:AU2804))</f>
        <v>-0.1579169028</v>
      </c>
      <c r="AV2753" s="372">
        <f t="array" ref="AV2753">SUM(IF(ISERROR(AV2754:AV2804),"",AV2754:AV2804))</f>
        <v>-0.1677393707</v>
      </c>
      <c r="AW2753" s="372">
        <f t="array" ref="AW2753">SUM(IF(ISERROR(AW2754:AW2804),"",AW2754:AW2804))</f>
        <v>-0.1707479537</v>
      </c>
      <c r="AX2753" s="372">
        <f t="array" ref="AX2753">SUM(IF(ISERROR(AX2754:AX2804),"",AX2754:AX2804))</f>
        <v>-0.1733537496</v>
      </c>
      <c r="AY2753" s="372">
        <f t="array" ref="AY2753">SUM(IF(ISERROR(AY2754:AY2804),"",AY2754:AY2804))</f>
        <v>-0.1760401045</v>
      </c>
      <c r="AZ2753" s="372">
        <f t="array" ref="AZ2753">SUM(IF(ISERROR(AZ2754:AZ2804),"",AZ2754:AZ2804))</f>
        <v>-0.1791598749</v>
      </c>
      <c r="BA2753" s="372">
        <f t="array" ref="BA2753">SUM(IF(ISERROR(BA2754:BA2804),"",BA2754:BA2804))</f>
        <v>-0.1822609735</v>
      </c>
      <c r="BB2753" s="372">
        <f t="array" ref="BB2753">SUM(IF(ISERROR(BB2754:BB2804),"",BB2754:BB2804))</f>
        <v>-0.1629379211</v>
      </c>
      <c r="BC2753" s="372">
        <f t="array" ref="BC2753">SUM(IF(ISERROR(BC2754:BC2804),"",BC2754:BC2804))</f>
        <v>-0.1441820568</v>
      </c>
      <c r="BD2753" s="372">
        <f t="array" ref="BD2753">SUM(IF(ISERROR(BD2754:BD2804),"",BD2754:BD2804))</f>
        <v>-0.1261979724</v>
      </c>
      <c r="BE2753" s="372">
        <f t="array" ref="BE2753">SUM(IF(ISERROR(BE2754:BE2804),"",BE2754:BE2804))</f>
        <v>-0.1090655079</v>
      </c>
      <c r="BF2753" s="372">
        <f t="array" ref="BF2753">SUM(IF(ISERROR(BF2754:BF2804),"",BF2754:BF2804))</f>
        <v>-0.09276721451</v>
      </c>
      <c r="BG2753" s="372">
        <f t="array" ref="BG2753">SUM(IF(ISERROR(BG2754:BG2804),"",BG2754:BG2804))</f>
        <v>-0.07744350889</v>
      </c>
      <c r="BH2753" s="372">
        <f t="array" ref="BH2753">SUM(IF(ISERROR(BH2754:BH2804),"",BH2754:BH2804))</f>
        <v>-0.0630615137</v>
      </c>
      <c r="BI2753" s="372">
        <f t="array" ref="BI2753">SUM(IF(ISERROR(BI2754:BI2804),"",BI2754:BI2804))</f>
        <v>-0.04973952564</v>
      </c>
      <c r="BJ2753" s="372">
        <f t="array" ref="BJ2753">SUM(IF(ISERROR(BJ2754:BJ2804),"",BJ2754:BJ2804))</f>
        <v>-0.03781194441</v>
      </c>
      <c r="BK2753" s="372">
        <f t="array" ref="BK2753">SUM(IF(ISERROR(BK2754:BK2804),"",BK2754:BK2804))</f>
        <v>-0.0271600075</v>
      </c>
      <c r="BL2753" s="372">
        <f t="array" ref="BL2753">SUM(IF(ISERROR(BL2754:BL2804),"",BL2754:BL2804))</f>
        <v>-0.01850767953</v>
      </c>
      <c r="BM2753" s="372">
        <f t="array" ref="BM2753">SUM(IF(ISERROR(BM2754:BM2804),"",BM2754:BM2804))</f>
        <v>-0.0113757438</v>
      </c>
      <c r="BN2753" s="372">
        <f t="array" ref="BN2753">SUM(IF(ISERROR(BN2754:BN2804),"",BN2754:BN2804))</f>
        <v>-0.005827607253</v>
      </c>
      <c r="BO2753" s="372">
        <f t="array" ref="BO2753">SUM(IF(ISERROR(BO2754:BO2804),"",BO2754:BO2804))</f>
        <v>-0.001984136706</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-0.001873613146</v>
      </c>
      <c r="D2754" s="373">
        <f>IPMT('Assumptions (T&amp;D) old'!$B$100,Model!X$1,'Assumptions (T&amp;D) old'!$B$103,Model!$C$2699)</f>
        <v>-0.001785139008</v>
      </c>
      <c r="E2754" s="373">
        <f>IPMT('Assumptions (T&amp;D) old'!$B$100,Model!Y$1,'Assumptions (T&amp;D) old'!$B$103,Model!$C$2699)</f>
        <v>-0.001692462348</v>
      </c>
      <c r="F2754" s="373">
        <f>IPMT('Assumptions (T&amp;D) old'!$B$100,Model!Z$1,'Assumptions (T&amp;D) old'!$B$103,Model!$C$2699)</f>
        <v>-0.001595383547</v>
      </c>
      <c r="G2754" s="373">
        <f>IPMT('Assumptions (T&amp;D) old'!$B$100,Model!AA$1,'Assumptions (T&amp;D) old'!$B$103,Model!$C$2699)</f>
        <v>-0.001493693503</v>
      </c>
      <c r="H2754" s="373">
        <f>IPMT('Assumptions (T&amp;D) old'!$B$100,Model!AB$1,'Assumptions (T&amp;D) old'!$B$103,Model!$C$2699)</f>
        <v>-0.001387173182</v>
      </c>
      <c r="I2754" s="373">
        <f>IPMT('Assumptions (T&amp;D) old'!$B$100,Model!AC$1,'Assumptions (T&amp;D) old'!$B$103,Model!$C$2699)</f>
        <v>-0.001275593145</v>
      </c>
      <c r="J2754" s="373">
        <f>IPMT('Assumptions (T&amp;D) old'!$B$100,Model!AD$1,'Assumptions (T&amp;D) old'!$B$103,Model!$C$2699)</f>
        <v>-0.001158713057</v>
      </c>
      <c r="K2754" s="373">
        <f>IPMT('Assumptions (T&amp;D) old'!$B$100,Model!AE$1,'Assumptions (T&amp;D) old'!$B$103,Model!$C$2699)</f>
        <v>-0.001036281164</v>
      </c>
      <c r="L2754" s="373">
        <f>IPMT('Assumptions (T&amp;D) old'!$B$100,Model!AF$1,'Assumptions (T&amp;D) old'!$B$103,Model!$C$2699)</f>
        <v>-0.000908033757</v>
      </c>
      <c r="M2754" s="373">
        <f>IPMT('Assumptions (T&amp;D) old'!$B$100,Model!AG$1,'Assumptions (T&amp;D) old'!$B$103,Model!$C$2699)</f>
        <v>-0.0007736945979</v>
      </c>
      <c r="N2754" s="373">
        <f>IPMT('Assumptions (T&amp;D) old'!$B$100,Model!AH$1,'Assumptions (T&amp;D) old'!$B$103,Model!$C$2699)</f>
        <v>-0.0006329743286</v>
      </c>
      <c r="O2754" s="373">
        <f>IPMT('Assumptions (T&amp;D) old'!$B$100,Model!AI$1,'Assumptions (T&amp;D) old'!$B$103,Model!$C$2699)</f>
        <v>-0.0004855698466</v>
      </c>
      <c r="P2754" s="373">
        <f>IPMT('Assumptions (T&amp;D) old'!$B$100,Model!AJ$1,'Assumptions (T&amp;D) old'!$B$103,Model!$C$2699)</f>
        <v>-0.0003311636516</v>
      </c>
      <c r="Q2754" s="373">
        <f>IPMT('Assumptions (T&amp;D) old'!$B$100,Model!AK$1,'Assumptions (T&amp;D) old'!$B$103,Model!$C$2699)</f>
        <v>-0.0001694231624</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-0.003552979811</v>
      </c>
      <c r="E2755" s="373">
        <f>IPMT('Assumptions (T&amp;D) old'!$B$100,Model!X$1,'Assumptions (T&amp;D) old'!$B$103,Model!$D$2699)</f>
        <v>-0.003385204074</v>
      </c>
      <c r="F2755" s="373">
        <f>IPMT('Assumptions (T&amp;D) old'!$B$100,Model!Y$1,'Assumptions (T&amp;D) old'!$B$103,Model!$D$2699)</f>
        <v>-0.003209458989</v>
      </c>
      <c r="G2755" s="373">
        <f>IPMT('Assumptions (T&amp;D) old'!$B$100,Model!Z$1,'Assumptions (T&amp;D) old'!$B$103,Model!$D$2699)</f>
        <v>-0.003025366013</v>
      </c>
      <c r="H2755" s="373">
        <f>IPMT('Assumptions (T&amp;D) old'!$B$100,Model!AA$1,'Assumptions (T&amp;D) old'!$B$103,Model!$D$2699)</f>
        <v>-0.002832528621</v>
      </c>
      <c r="I2755" s="373">
        <f>IPMT('Assumptions (T&amp;D) old'!$B$100,Model!AB$1,'Assumptions (T&amp;D) old'!$B$103,Model!$D$2699)</f>
        <v>-0.002630531452</v>
      </c>
      <c r="J2755" s="373">
        <f>IPMT('Assumptions (T&amp;D) old'!$B$100,Model!AC$1,'Assumptions (T&amp;D) old'!$B$103,Model!$D$2699)</f>
        <v>-0.002418939417</v>
      </c>
      <c r="K2755" s="373">
        <f>IPMT('Assumptions (T&amp;D) old'!$B$100,Model!AD$1,'Assumptions (T&amp;D) old'!$B$103,Model!$D$2699)</f>
        <v>-0.002197296761</v>
      </c>
      <c r="L2755" s="373">
        <f>IPMT('Assumptions (T&amp;D) old'!$B$100,Model!AE$1,'Assumptions (T&amp;D) old'!$B$103,Model!$D$2699)</f>
        <v>-0.001965126079</v>
      </c>
      <c r="M2755" s="373">
        <f>IPMT('Assumptions (T&amp;D) old'!$B$100,Model!AF$1,'Assumptions (T&amp;D) old'!$B$103,Model!$D$2699)</f>
        <v>-0.00172192729</v>
      </c>
      <c r="N2755" s="373">
        <f>IPMT('Assumptions (T&amp;D) old'!$B$100,Model!AG$1,'Assumptions (T&amp;D) old'!$B$103,Model!$D$2699)</f>
        <v>-0.001467176558</v>
      </c>
      <c r="O2755" s="373">
        <f>IPMT('Assumptions (T&amp;D) old'!$B$100,Model!AH$1,'Assumptions (T&amp;D) old'!$B$103,Model!$D$2699)</f>
        <v>-0.001200325166</v>
      </c>
      <c r="P2755" s="373">
        <f>IPMT('Assumptions (T&amp;D) old'!$B$100,Model!AI$1,'Assumptions (T&amp;D) old'!$B$103,Model!$D$2699)</f>
        <v>-0.0009207983331</v>
      </c>
      <c r="Q2755" s="373">
        <f>IPMT('Assumptions (T&amp;D) old'!$B$100,Model!AJ$1,'Assumptions (T&amp;D) old'!$B$103,Model!$D$2699)</f>
        <v>-0.0006279939757</v>
      </c>
      <c r="R2755" s="373">
        <f>IPMT('Assumptions (T&amp;D) old'!$B$100,Model!AK$1,'Assumptions (T&amp;D) old'!$B$103,Model!$D$2699)</f>
        <v>-0.0003212814112</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-0.00382793961</v>
      </c>
      <c r="F2756" s="373">
        <f>IPMT('Assumptions (T&amp;D) old'!$B$100,Model!X$1,'Assumptions (T&amp;D) old'!$B$103,Model!$E$2699)</f>
        <v>-0.003647179959</v>
      </c>
      <c r="G2756" s="373">
        <f>IPMT('Assumptions (T&amp;D) old'!$B$100,Model!Y$1,'Assumptions (T&amp;D) old'!$B$103,Model!$E$2699)</f>
        <v>-0.003457834225</v>
      </c>
      <c r="H2756" s="373">
        <f>IPMT('Assumptions (T&amp;D) old'!$B$100,Model!Z$1,'Assumptions (T&amp;D) old'!$B$103,Model!$E$2699)</f>
        <v>-0.003259494568</v>
      </c>
      <c r="I2756" s="373">
        <f>IPMT('Assumptions (T&amp;D) old'!$B$100,Model!AA$1,'Assumptions (T&amp;D) old'!$B$103,Model!$E$2699)</f>
        <v>-0.003051733778</v>
      </c>
      <c r="J2756" s="373">
        <f>IPMT('Assumptions (T&amp;D) old'!$B$100,Model!AB$1,'Assumptions (T&amp;D) old'!$B$103,Model!$E$2699)</f>
        <v>-0.00283410435</v>
      </c>
      <c r="K2756" s="373">
        <f>IPMT('Assumptions (T&amp;D) old'!$B$100,Model!AC$1,'Assumptions (T&amp;D) old'!$B$103,Model!$E$2699)</f>
        <v>-0.002606137524</v>
      </c>
      <c r="L2756" s="373">
        <f>IPMT('Assumptions (T&amp;D) old'!$B$100,Model!AD$1,'Assumptions (T&amp;D) old'!$B$103,Model!$E$2699)</f>
        <v>-0.002367342275</v>
      </c>
      <c r="M2756" s="373">
        <f>IPMT('Assumptions (T&amp;D) old'!$B$100,Model!AE$1,'Assumptions (T&amp;D) old'!$B$103,Model!$E$2699)</f>
        <v>-0.00211720425</v>
      </c>
      <c r="N2756" s="373">
        <f>IPMT('Assumptions (T&amp;D) old'!$B$100,Model!AF$1,'Assumptions (T&amp;D) old'!$B$103,Model!$E$2699)</f>
        <v>-0.00185518467</v>
      </c>
      <c r="O2756" s="373">
        <f>IPMT('Assumptions (T&amp;D) old'!$B$100,Model!AG$1,'Assumptions (T&amp;D) old'!$B$103,Model!$E$2699)</f>
        <v>-0.001580719159</v>
      </c>
      <c r="P2756" s="373">
        <f>IPMT('Assumptions (T&amp;D) old'!$B$100,Model!AH$1,'Assumptions (T&amp;D) old'!$B$103,Model!$E$2699)</f>
        <v>-0.001293216537</v>
      </c>
      <c r="Q2756" s="373">
        <f>IPMT('Assumptions (T&amp;D) old'!$B$100,Model!AI$1,'Assumptions (T&amp;D) old'!$B$103,Model!$E$2699)</f>
        <v>-0.0009920575402</v>
      </c>
      <c r="R2756" s="373">
        <f>IPMT('Assumptions (T&amp;D) old'!$B$100,Model!AJ$1,'Assumptions (T&amp;D) old'!$B$103,Model!$E$2699)</f>
        <v>-0.0006765934911</v>
      </c>
      <c r="S2756" s="373">
        <f>IPMT('Assumptions (T&amp;D) old'!$B$100,Model!AK$1,'Assumptions (T&amp;D) old'!$B$103,Model!$E$2699)</f>
        <v>-0.0003461448996</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-0.006200625606</v>
      </c>
      <c r="G2757" s="373">
        <f>IPMT('Assumptions (T&amp;D) old'!$B$100,Model!X$1,'Assumptions (T&amp;D) old'!$B$103,Model!$F$2699)</f>
        <v>-0.005907825031</v>
      </c>
      <c r="H2757" s="373">
        <f>IPMT('Assumptions (T&amp;D) old'!$B$100,Model!Y$1,'Assumptions (T&amp;D) old'!$B$103,Model!$F$2699)</f>
        <v>-0.005601116429</v>
      </c>
      <c r="I2757" s="373">
        <f>IPMT('Assumptions (T&amp;D) old'!$B$100,Model!Z$1,'Assumptions (T&amp;D) old'!$B$103,Model!$F$2699)</f>
        <v>-0.005279839168</v>
      </c>
      <c r="J2757" s="373">
        <f>IPMT('Assumptions (T&amp;D) old'!$B$100,Model!AA$1,'Assumptions (T&amp;D) old'!$B$103,Model!$F$2699)</f>
        <v>-0.004943301237</v>
      </c>
      <c r="K2757" s="373">
        <f>IPMT('Assumptions (T&amp;D) old'!$B$100,Model!AB$1,'Assumptions (T&amp;D) old'!$B$103,Model!$F$2699)</f>
        <v>-0.004590777754</v>
      </c>
      <c r="L2757" s="373">
        <f>IPMT('Assumptions (T&amp;D) old'!$B$100,Model!AC$1,'Assumptions (T&amp;D) old'!$B$103,Model!$F$2699)</f>
        <v>-0.004221509406</v>
      </c>
      <c r="M2757" s="373">
        <f>IPMT('Assumptions (T&amp;D) old'!$B$100,Model!AD$1,'Assumptions (T&amp;D) old'!$B$103,Model!$F$2699)</f>
        <v>-0.003834700811</v>
      </c>
      <c r="N2757" s="373">
        <f>IPMT('Assumptions (T&amp;D) old'!$B$100,Model!AE$1,'Assumptions (T&amp;D) old'!$B$103,Model!$F$2699)</f>
        <v>-0.003429518808</v>
      </c>
      <c r="O2757" s="373">
        <f>IPMT('Assumptions (T&amp;D) old'!$B$100,Model!AF$1,'Assumptions (T&amp;D) old'!$B$103,Model!$F$2699)</f>
        <v>-0.00300509066</v>
      </c>
      <c r="P2757" s="373">
        <f>IPMT('Assumptions (T&amp;D) old'!$B$100,Model!AG$1,'Assumptions (T&amp;D) old'!$B$103,Model!$F$2699)</f>
        <v>-0.002560502175</v>
      </c>
      <c r="Q2757" s="373">
        <f>IPMT('Assumptions (T&amp;D) old'!$B$100,Model!AH$1,'Assumptions (T&amp;D) old'!$B$103,Model!$F$2699)</f>
        <v>-0.002094795736</v>
      </c>
      <c r="R2757" s="373">
        <f>IPMT('Assumptions (T&amp;D) old'!$B$100,Model!AI$1,'Assumptions (T&amp;D) old'!$B$103,Model!$F$2699)</f>
        <v>-0.001606968242</v>
      </c>
      <c r="S2757" s="373">
        <f>IPMT('Assumptions (T&amp;D) old'!$B$100,Model!AJ$1,'Assumptions (T&amp;D) old'!$B$103,Model!$F$2699)</f>
        <v>-0.001095968942</v>
      </c>
      <c r="T2757" s="373">
        <f>IPMT('Assumptions (T&amp;D) old'!$B$100,Model!AK$1,'Assumptions (T&amp;D) old'!$B$103,Model!$F$2699)</f>
        <v>-0.0005606971757</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-0.00346888082</v>
      </c>
      <c r="H2758" s="373">
        <f>IPMT('Assumptions (T&amp;D) old'!$B$100,Model!X$1,'Assumptions (T&amp;D) old'!$B$103,Model!$G$2699)</f>
        <v>-0.003305076333</v>
      </c>
      <c r="I2758" s="373">
        <f>IPMT('Assumptions (T&amp;D) old'!$B$100,Model!Y$1,'Assumptions (T&amp;D) old'!$B$103,Model!$G$2699)</f>
        <v>-0.003133491132</v>
      </c>
      <c r="J2758" s="373">
        <f>IPMT('Assumptions (T&amp;D) old'!$B$100,Model!Z$1,'Assumptions (T&amp;D) old'!$B$103,Model!$G$2699)</f>
        <v>-0.002953755635</v>
      </c>
      <c r="K2758" s="373">
        <f>IPMT('Assumptions (T&amp;D) old'!$B$100,Model!AA$1,'Assumptions (T&amp;D) old'!$B$103,Model!$G$2699)</f>
        <v>-0.002765482701</v>
      </c>
      <c r="L2758" s="373">
        <f>IPMT('Assumptions (T&amp;D) old'!$B$100,Model!AB$1,'Assumptions (T&amp;D) old'!$B$103,Model!$G$2699)</f>
        <v>-0.002568266803</v>
      </c>
      <c r="M2758" s="373">
        <f>IPMT('Assumptions (T&amp;D) old'!$B$100,Model!AC$1,'Assumptions (T&amp;D) old'!$B$103,Model!$G$2699)</f>
        <v>-0.002361683149</v>
      </c>
      <c r="N2758" s="373">
        <f>IPMT('Assumptions (T&amp;D) old'!$B$100,Model!AD$1,'Assumptions (T&amp;D) old'!$B$103,Model!$G$2699)</f>
        <v>-0.002145286772</v>
      </c>
      <c r="O2758" s="373">
        <f>IPMT('Assumptions (T&amp;D) old'!$B$100,Model!AE$1,'Assumptions (T&amp;D) old'!$B$103,Model!$G$2699)</f>
        <v>-0.001918611568</v>
      </c>
      <c r="P2758" s="373">
        <f>IPMT('Assumptions (T&amp;D) old'!$B$100,Model!AF$1,'Assumptions (T&amp;D) old'!$B$103,Model!$G$2699)</f>
        <v>-0.001681169291</v>
      </c>
      <c r="Q2758" s="373">
        <f>IPMT('Assumptions (T&amp;D) old'!$B$100,Model!AG$1,'Assumptions (T&amp;D) old'!$B$103,Model!$G$2699)</f>
        <v>-0.001432448506</v>
      </c>
      <c r="R2758" s="373">
        <f>IPMT('Assumptions (T&amp;D) old'!$B$100,Model!AH$1,'Assumptions (T&amp;D) old'!$B$103,Model!$G$2699)</f>
        <v>-0.001171913483</v>
      </c>
      <c r="S2758" s="373">
        <f>IPMT('Assumptions (T&amp;D) old'!$B$100,Model!AI$1,'Assumptions (T&amp;D) old'!$B$103,Model!$G$2699)</f>
        <v>-0.0008990030472</v>
      </c>
      <c r="T2758" s="373">
        <f>IPMT('Assumptions (T&amp;D) old'!$B$100,Model!AJ$1,'Assumptions (T&amp;D) old'!$B$103,Model!$G$2699)</f>
        <v>-0.0006131293655</v>
      </c>
      <c r="U2758" s="373">
        <f>IPMT('Assumptions (T&amp;D) old'!$B$100,Model!AK$1,'Assumptions (T&amp;D) old'!$B$103,Model!$G$2699)</f>
        <v>-0.0003136766839</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-0.002774353756</v>
      </c>
      <c r="I2759" s="373">
        <f>IPMT('Assumptions (T&amp;D) old'!$B$100,Model!X$1,'Assumptions (T&amp;D) old'!$B$103,Model!$H$2699)</f>
        <v>-0.002643345625</v>
      </c>
      <c r="J2759" s="373">
        <f>IPMT('Assumptions (T&amp;D) old'!$B$100,Model!Y$1,'Assumptions (T&amp;D) old'!$B$103,Model!$H$2699)</f>
        <v>-0.002506114607</v>
      </c>
      <c r="K2759" s="373">
        <f>IPMT('Assumptions (T&amp;D) old'!$B$100,Model!Z$1,'Assumptions (T&amp;D) old'!$B$103,Model!$H$2699)</f>
        <v>-0.002362365116</v>
      </c>
      <c r="L2759" s="373">
        <f>IPMT('Assumptions (T&amp;D) old'!$B$100,Model!AA$1,'Assumptions (T&amp;D) old'!$B$103,Model!$H$2699)</f>
        <v>-0.002211787524</v>
      </c>
      <c r="M2759" s="373">
        <f>IPMT('Assumptions (T&amp;D) old'!$B$100,Model!AB$1,'Assumptions (T&amp;D) old'!$B$103,Model!$H$2699)</f>
        <v>-0.002054057496</v>
      </c>
      <c r="N2759" s="373">
        <f>IPMT('Assumptions (T&amp;D) old'!$B$100,Model!AC$1,'Assumptions (T&amp;D) old'!$B$103,Model!$H$2699)</f>
        <v>-0.001888835292</v>
      </c>
      <c r="O2759" s="373">
        <f>IPMT('Assumptions (T&amp;D) old'!$B$100,Model!AD$1,'Assumptions (T&amp;D) old'!$B$103,Model!$H$2699)</f>
        <v>-0.001715765033</v>
      </c>
      <c r="P2759" s="373">
        <f>IPMT('Assumptions (T&amp;D) old'!$B$100,Model!AE$1,'Assumptions (T&amp;D) old'!$B$103,Model!$H$2699)</f>
        <v>-0.001534473937</v>
      </c>
      <c r="Q2759" s="373">
        <f>IPMT('Assumptions (T&amp;D) old'!$B$100,Model!AF$1,'Assumptions (T&amp;D) old'!$B$103,Model!$H$2699)</f>
        <v>-0.001344571514</v>
      </c>
      <c r="R2759" s="373">
        <f>IPMT('Assumptions (T&amp;D) old'!$B$100,Model!AG$1,'Assumptions (T&amp;D) old'!$B$103,Model!$H$2699)</f>
        <v>-0.001145648726</v>
      </c>
      <c r="S2759" s="373">
        <f>IPMT('Assumptions (T&amp;D) old'!$B$100,Model!AH$1,'Assumptions (T&amp;D) old'!$B$103,Model!$H$2699)</f>
        <v>-0.0009372771054</v>
      </c>
      <c r="T2759" s="373">
        <f>IPMT('Assumptions (T&amp;D) old'!$B$100,Model!AI$1,'Assumptions (T&amp;D) old'!$B$103,Model!$H$2699)</f>
        <v>-0.0007190078329</v>
      </c>
      <c r="U2759" s="373">
        <f>IPMT('Assumptions (T&amp;D) old'!$B$100,Model!AJ$1,'Assumptions (T&amp;D) old'!$B$103,Model!$H$2699)</f>
        <v>-0.0004903707699</v>
      </c>
      <c r="V2759" s="373">
        <f>IPMT('Assumptions (T&amp;D) old'!$B$100,Model!AK$1,'Assumptions (T&amp;D) old'!$B$103,Model!$H$2699)</f>
        <v>-0.0002508734464</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-0.004766426708</v>
      </c>
      <c r="J2760" s="373">
        <f>IPMT('Assumptions (T&amp;D) old'!$B$100,Model!X$1,'Assumptions (T&amp;D) old'!$B$103,Model!$I$2699)</f>
        <v>-0.004541350632</v>
      </c>
      <c r="K2760" s="373">
        <f>IPMT('Assumptions (T&amp;D) old'!$B$100,Model!Y$1,'Assumptions (T&amp;D) old'!$B$103,Model!$I$2699)</f>
        <v>-0.004305583442</v>
      </c>
      <c r="L2760" s="373">
        <f>IPMT('Assumptions (T&amp;D) old'!$B$100,Model!Z$1,'Assumptions (T&amp;D) old'!$B$103,Model!$I$2699)</f>
        <v>-0.004058617311</v>
      </c>
      <c r="M2760" s="373">
        <f>IPMT('Assumptions (T&amp;D) old'!$B$100,Model!AA$1,'Assumptions (T&amp;D) old'!$B$103,Model!$I$2699)</f>
        <v>-0.003799920288</v>
      </c>
      <c r="N2760" s="373">
        <f>IPMT('Assumptions (T&amp;D) old'!$B$100,Model!AB$1,'Assumptions (T&amp;D) old'!$B$103,Model!$I$2699)</f>
        <v>-0.003528935157</v>
      </c>
      <c r="O2760" s="373">
        <f>IPMT('Assumptions (T&amp;D) old'!$B$100,Model!AC$1,'Assumptions (T&amp;D) old'!$B$103,Model!$I$2699)</f>
        <v>-0.003245078232</v>
      </c>
      <c r="P2760" s="373">
        <f>IPMT('Assumptions (T&amp;D) old'!$B$100,Model!AD$1,'Assumptions (T&amp;D) old'!$B$103,Model!$I$2699)</f>
        <v>-0.002947738103</v>
      </c>
      <c r="Q2760" s="373">
        <f>IPMT('Assumptions (T&amp;D) old'!$B$100,Model!AE$1,'Assumptions (T&amp;D) old'!$B$103,Model!$I$2699)</f>
        <v>-0.002636274318</v>
      </c>
      <c r="R2760" s="373">
        <f>IPMT('Assumptions (T&amp;D) old'!$B$100,Model!AF$1,'Assumptions (T&amp;D) old'!$B$103,Model!$I$2699)</f>
        <v>-0.002310016003</v>
      </c>
      <c r="S2760" s="373">
        <f>IPMT('Assumptions (T&amp;D) old'!$B$100,Model!AG$1,'Assumptions (T&amp;D) old'!$B$103,Model!$I$2699)</f>
        <v>-0.001968260419</v>
      </c>
      <c r="T2760" s="373">
        <f>IPMT('Assumptions (T&amp;D) old'!$B$100,Model!AH$1,'Assumptions (T&amp;D) old'!$B$103,Model!$I$2699)</f>
        <v>-0.001610271444</v>
      </c>
      <c r="U2760" s="373">
        <f>IPMT('Assumptions (T&amp;D) old'!$B$100,Model!AI$1,'Assumptions (T&amp;D) old'!$B$103,Model!$I$2699)</f>
        <v>-0.001235277992</v>
      </c>
      <c r="V2760" s="373">
        <f>IPMT('Assumptions (T&amp;D) old'!$B$100,Model!AJ$1,'Assumptions (T&amp;D) old'!$B$103,Model!$I$2699)</f>
        <v>-0.000842472352</v>
      </c>
      <c r="W2760" s="373">
        <f>IPMT('Assumptions (T&amp;D) old'!$B$100,Model!AK$1,'Assumptions (T&amp;D) old'!$B$103,Model!$I$2699)</f>
        <v>-0.0004310084438</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-0.005654733253</v>
      </c>
      <c r="K2761" s="373">
        <f>IPMT('Assumptions (T&amp;D) old'!$B$100,Model!X$1,'Assumptions (T&amp;D) old'!$B$103,Model!$J$2699)</f>
        <v>-0.005387710334</v>
      </c>
      <c r="L2761" s="373">
        <f>IPMT('Assumptions (T&amp;D) old'!$B$100,Model!Y$1,'Assumptions (T&amp;D) old'!$B$103,Model!$J$2699)</f>
        <v>-0.005108003827</v>
      </c>
      <c r="M2761" s="373">
        <f>IPMT('Assumptions (T&amp;D) old'!$B$100,Model!Z$1,'Assumptions (T&amp;D) old'!$B$103,Model!$J$2699)</f>
        <v>-0.00481501126</v>
      </c>
      <c r="N2761" s="373">
        <f>IPMT('Assumptions (T&amp;D) old'!$B$100,Model!AA$1,'Assumptions (T&amp;D) old'!$B$103,Model!$J$2699)</f>
        <v>-0.004508101546</v>
      </c>
      <c r="O2761" s="373">
        <f>IPMT('Assumptions (T&amp;D) old'!$B$100,Model!AB$1,'Assumptions (T&amp;D) old'!$B$103,Model!$J$2699)</f>
        <v>-0.004186613621</v>
      </c>
      <c r="P2761" s="373">
        <f>IPMT('Assumptions (T&amp;D) old'!$B$100,Model!AC$1,'Assumptions (T&amp;D) old'!$B$103,Model!$J$2699)</f>
        <v>-0.00384985502</v>
      </c>
      <c r="Q2761" s="373">
        <f>IPMT('Assumptions (T&amp;D) old'!$B$100,Model!AD$1,'Assumptions (T&amp;D) old'!$B$103,Model!$J$2699)</f>
        <v>-0.003497100384</v>
      </c>
      <c r="R2761" s="373">
        <f>IPMT('Assumptions (T&amp;D) old'!$B$100,Model!AE$1,'Assumptions (T&amp;D) old'!$B$103,Model!$J$2699)</f>
        <v>-0.003127589904</v>
      </c>
      <c r="S2761" s="373">
        <f>IPMT('Assumptions (T&amp;D) old'!$B$100,Model!AF$1,'Assumptions (T&amp;D) old'!$B$103,Model!$J$2699)</f>
        <v>-0.002740527676</v>
      </c>
      <c r="T2761" s="373">
        <f>IPMT('Assumptions (T&amp;D) old'!$B$100,Model!AG$1,'Assumptions (T&amp;D) old'!$B$103,Model!$J$2699)</f>
        <v>-0.002335079992</v>
      </c>
      <c r="U2761" s="373">
        <f>IPMT('Assumptions (T&amp;D) old'!$B$100,Model!AH$1,'Assumptions (T&amp;D) old'!$B$103,Model!$J$2699)</f>
        <v>-0.001910373543</v>
      </c>
      <c r="V2761" s="373">
        <f>IPMT('Assumptions (T&amp;D) old'!$B$100,Model!AI$1,'Assumptions (T&amp;D) old'!$B$103,Model!$J$2699)</f>
        <v>-0.001465493538</v>
      </c>
      <c r="W2761" s="373">
        <f>IPMT('Assumptions (T&amp;D) old'!$B$100,Model!AJ$1,'Assumptions (T&amp;D) old'!$B$103,Model!$J$2699)</f>
        <v>-0.0009994817324</v>
      </c>
      <c r="X2761" s="373">
        <f>IPMT('Assumptions (T&amp;D) old'!$B$100,Model!AK$1,'Assumptions (T&amp;D) old'!$B$103,Model!$J$2699)</f>
        <v>-0.0005113343662</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-0.007092344605</v>
      </c>
      <c r="L2762" s="373">
        <f>IPMT('Assumptions (T&amp;D) old'!$B$100,Model!X$1,'Assumptions (T&amp;D) old'!$B$103,Model!$K$2699)</f>
        <v>-0.006757436047</v>
      </c>
      <c r="M2762" s="373">
        <f>IPMT('Assumptions (T&amp;D) old'!$B$100,Model!Y$1,'Assumptions (T&amp;D) old'!$B$103,Model!$K$2699)</f>
        <v>-0.006406619332</v>
      </c>
      <c r="N2762" s="373">
        <f>IPMT('Assumptions (T&amp;D) old'!$B$100,Model!Z$1,'Assumptions (T&amp;D) old'!$B$103,Model!$K$2699)</f>
        <v>-0.006039138824</v>
      </c>
      <c r="O2762" s="373">
        <f>IPMT('Assumptions (T&amp;D) old'!$B$100,Model!AA$1,'Assumptions (T&amp;D) old'!$B$103,Model!$K$2699)</f>
        <v>-0.005654202992</v>
      </c>
      <c r="P2762" s="373">
        <f>IPMT('Assumptions (T&amp;D) old'!$B$100,Model!AB$1,'Assumptions (T&amp;D) old'!$B$103,Model!$K$2699)</f>
        <v>-0.005250982707</v>
      </c>
      <c r="Q2762" s="373">
        <f>IPMT('Assumptions (T&amp;D) old'!$B$100,Model!AC$1,'Assumptions (T&amp;D) old'!$B$103,Model!$K$2699)</f>
        <v>-0.004828609459</v>
      </c>
      <c r="R2762" s="373">
        <f>IPMT('Assumptions (T&amp;D) old'!$B$100,Model!AD$1,'Assumptions (T&amp;D) old'!$B$103,Model!$K$2699)</f>
        <v>-0.004386173482</v>
      </c>
      <c r="S2762" s="373">
        <f>IPMT('Assumptions (T&amp;D) old'!$B$100,Model!AE$1,'Assumptions (T&amp;D) old'!$B$103,Model!$K$2699)</f>
        <v>-0.003922721796</v>
      </c>
      <c r="T2762" s="373">
        <f>IPMT('Assumptions (T&amp;D) old'!$B$100,Model!AF$1,'Assumptions (T&amp;D) old'!$B$103,Model!$K$2699)</f>
        <v>-0.003437256154</v>
      </c>
      <c r="U2762" s="373">
        <f>IPMT('Assumptions (T&amp;D) old'!$B$100,Model!AG$1,'Assumptions (T&amp;D) old'!$B$103,Model!$K$2699)</f>
        <v>-0.002928730895</v>
      </c>
      <c r="V2762" s="373">
        <f>IPMT('Assumptions (T&amp;D) old'!$B$100,Model!AH$1,'Assumptions (T&amp;D) old'!$B$103,Model!$K$2699)</f>
        <v>-0.002396050686</v>
      </c>
      <c r="W2762" s="373">
        <f>IPMT('Assumptions (T&amp;D) old'!$B$100,Model!AI$1,'Assumptions (T&amp;D) old'!$B$103,Model!$K$2699)</f>
        <v>-0.001838068167</v>
      </c>
      <c r="X2762" s="373">
        <f>IPMT('Assumptions (T&amp;D) old'!$B$100,Model!AJ$1,'Assumptions (T&amp;D) old'!$B$103,Model!$K$2699)</f>
        <v>-0.001253581479</v>
      </c>
      <c r="Y2762" s="373">
        <f>IPMT('Assumptions (T&amp;D) old'!$B$100,Model!AK$1,'Assumptions (T&amp;D) old'!$B$103,Model!$K$2699)</f>
        <v>-0.0006413316722</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-0.006251508365</v>
      </c>
      <c r="M2763" s="373">
        <f>IPMT('Assumptions (T&amp;D) old'!$B$100,Model!X$1,'Assumptions (T&amp;D) old'!$B$103,Model!$L$2699)</f>
        <v>-0.005956305048</v>
      </c>
      <c r="N2763" s="373">
        <f>IPMT('Assumptions (T&amp;D) old'!$B$100,Model!Y$1,'Assumptions (T&amp;D) old'!$B$103,Model!$L$2699)</f>
        <v>-0.005647079574</v>
      </c>
      <c r="O2763" s="373">
        <f>IPMT('Assumptions (T&amp;D) old'!$B$100,Model!Z$1,'Assumptions (T&amp;D) old'!$B$103,Model!$L$2699)</f>
        <v>-0.005323165889</v>
      </c>
      <c r="P2763" s="373">
        <f>IPMT('Assumptions (T&amp;D) old'!$B$100,Model!AA$1,'Assumptions (T&amp;D) old'!$B$103,Model!$L$2699)</f>
        <v>-0.004983866305</v>
      </c>
      <c r="Q2763" s="373">
        <f>IPMT('Assumptions (T&amp;D) old'!$B$100,Model!AB$1,'Assumptions (T&amp;D) old'!$B$103,Model!$L$2699)</f>
        <v>-0.004628449991</v>
      </c>
      <c r="R2763" s="373">
        <f>IPMT('Assumptions (T&amp;D) old'!$B$100,Model!AC$1,'Assumptions (T&amp;D) old'!$B$103,Model!$L$2699)</f>
        <v>-0.004256151401</v>
      </c>
      <c r="S2763" s="373">
        <f>IPMT('Assumptions (T&amp;D) old'!$B$100,Model!AD$1,'Assumptions (T&amp;D) old'!$B$103,Model!$L$2699)</f>
        <v>-0.003866168628</v>
      </c>
      <c r="T2763" s="373">
        <f>IPMT('Assumptions (T&amp;D) old'!$B$100,Model!AE$1,'Assumptions (T&amp;D) old'!$B$103,Model!$L$2699)</f>
        <v>-0.003457661674</v>
      </c>
      <c r="U2763" s="373">
        <f>IPMT('Assumptions (T&amp;D) old'!$B$100,Model!AF$1,'Assumptions (T&amp;D) old'!$B$103,Model!$L$2699)</f>
        <v>-0.00302975064</v>
      </c>
      <c r="V2763" s="373">
        <f>IPMT('Assumptions (T&amp;D) old'!$B$100,Model!AG$1,'Assumptions (T&amp;D) old'!$B$103,Model!$L$2699)</f>
        <v>-0.002581513831</v>
      </c>
      <c r="W2763" s="373">
        <f>IPMT('Assumptions (T&amp;D) old'!$B$100,Model!AH$1,'Assumptions (T&amp;D) old'!$B$103,Model!$L$2699)</f>
        <v>-0.002111985774</v>
      </c>
      <c r="X2763" s="373">
        <f>IPMT('Assumptions (T&amp;D) old'!$B$100,Model!AI$1,'Assumptions (T&amp;D) old'!$B$103,Model!$L$2699)</f>
        <v>-0.001620155134</v>
      </c>
      <c r="Y2763" s="373">
        <f>IPMT('Assumptions (T&amp;D) old'!$B$100,Model!AJ$1,'Assumptions (T&amp;D) old'!$B$103,Model!$L$2699)</f>
        <v>-0.001104962539</v>
      </c>
      <c r="Z2763" s="373">
        <f>IPMT('Assumptions (T&amp;D) old'!$B$100,Model!AK$1,'Assumptions (T&amp;D) old'!$B$103,Model!$L$2699)</f>
        <v>-0.0005652982951</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-0.009065618315</v>
      </c>
      <c r="N2764" s="373">
        <f>IPMT('Assumptions (T&amp;D) old'!$B$100,Model!X$1,'Assumptions (T&amp;D) old'!$B$103,Model!$M$2699)</f>
        <v>-0.008637529534</v>
      </c>
      <c r="O2764" s="373">
        <f>IPMT('Assumptions (T&amp;D) old'!$B$100,Model!Y$1,'Assumptions (T&amp;D) old'!$B$103,Model!$M$2699)</f>
        <v>-0.008189106536</v>
      </c>
      <c r="P2764" s="373">
        <f>IPMT('Assumptions (T&amp;D) old'!$B$100,Model!Z$1,'Assumptions (T&amp;D) old'!$B$103,Model!$M$2699)</f>
        <v>-0.007719383445</v>
      </c>
      <c r="Q2764" s="373">
        <f>IPMT('Assumptions (T&amp;D) old'!$B$100,Model!AA$1,'Assumptions (T&amp;D) old'!$B$103,Model!$M$2699)</f>
        <v>-0.007227348508</v>
      </c>
      <c r="R2764" s="373">
        <f>IPMT('Assumptions (T&amp;D) old'!$B$100,Model!AB$1,'Assumptions (T&amp;D) old'!$B$103,Model!$M$2699)</f>
        <v>-0.006711941911</v>
      </c>
      <c r="S2764" s="373">
        <f>IPMT('Assumptions (T&amp;D) old'!$B$100,Model!AC$1,'Assumptions (T&amp;D) old'!$B$103,Model!$M$2699)</f>
        <v>-0.006172053501</v>
      </c>
      <c r="T2764" s="373">
        <f>IPMT('Assumptions (T&amp;D) old'!$B$100,Model!AD$1,'Assumptions (T&amp;D) old'!$B$103,Model!$M$2699)</f>
        <v>-0.005606520391</v>
      </c>
      <c r="U2764" s="373">
        <f>IPMT('Assumptions (T&amp;D) old'!$B$100,Model!AE$1,'Assumptions (T&amp;D) old'!$B$103,Model!$M$2699)</f>
        <v>-0.005014124459</v>
      </c>
      <c r="V2764" s="373">
        <f>IPMT('Assumptions (T&amp;D) old'!$B$100,Model!AF$1,'Assumptions (T&amp;D) old'!$B$103,Model!$M$2699)</f>
        <v>-0.00439358972</v>
      </c>
      <c r="W2764" s="373">
        <f>IPMT('Assumptions (T&amp;D) old'!$B$100,Model!AG$1,'Assumptions (T&amp;D) old'!$B$103,Model!$M$2699)</f>
        <v>-0.003743579581</v>
      </c>
      <c r="X2764" s="373">
        <f>IPMT('Assumptions (T&amp;D) old'!$B$100,Model!AH$1,'Assumptions (T&amp;D) old'!$B$103,Model!$M$2699)</f>
        <v>-0.00306269396</v>
      </c>
      <c r="Y2764" s="373">
        <f>IPMT('Assumptions (T&amp;D) old'!$B$100,Model!AI$1,'Assumptions (T&amp;D) old'!$B$103,Model!$M$2699)</f>
        <v>-0.002349466272</v>
      </c>
      <c r="Z2764" s="373">
        <f>IPMT('Assumptions (T&amp;D) old'!$B$100,Model!AJ$1,'Assumptions (T&amp;D) old'!$B$103,Model!$M$2699)</f>
        <v>-0.001602360269</v>
      </c>
      <c r="AA2764" s="373">
        <f>IPMT('Assumptions (T&amp;D) old'!$B$100,Model!AK$1,'Assumptions (T&amp;D) old'!$B$103,Model!$M$2699)</f>
        <v>-0.0008197667312</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-0.006852188097</v>
      </c>
      <c r="O2765" s="373">
        <f>IPMT('Assumptions (T&amp;D) old'!$B$100,Model!X$1,'Assumptions (T&amp;D) old'!$B$103,Model!$N$2699)</f>
        <v>-0.006528620002</v>
      </c>
      <c r="P2765" s="373">
        <f>IPMT('Assumptions (T&amp;D) old'!$B$100,Model!Y$1,'Assumptions (T&amp;D) old'!$B$103,Model!$N$2699)</f>
        <v>-0.006189682422</v>
      </c>
      <c r="Q2765" s="373">
        <f>IPMT('Assumptions (T&amp;D) old'!$B$100,Model!Z$1,'Assumptions (T&amp;D) old'!$B$103,Model!$N$2699)</f>
        <v>-0.005834645308</v>
      </c>
      <c r="R2765" s="373">
        <f>IPMT('Assumptions (T&amp;D) old'!$B$100,Model!AA$1,'Assumptions (T&amp;D) old'!$B$103,Model!$N$2699)</f>
        <v>-0.00546274393</v>
      </c>
      <c r="S2765" s="373">
        <f>IPMT('Assumptions (T&amp;D) old'!$B$100,Model!AB$1,'Assumptions (T&amp;D) old'!$B$103,Model!$N$2699)</f>
        <v>-0.005073177237</v>
      </c>
      <c r="T2765" s="373">
        <f>IPMT('Assumptions (T&amp;D) old'!$B$100,Model!AC$1,'Assumptions (T&amp;D) old'!$B$103,Model!$N$2699)</f>
        <v>-0.004665106126</v>
      </c>
      <c r="U2765" s="373">
        <f>IPMT('Assumptions (T&amp;D) old'!$B$100,Model!AD$1,'Assumptions (T&amp;D) old'!$B$103,Model!$N$2699)</f>
        <v>-0.004237651637</v>
      </c>
      <c r="V2765" s="373">
        <f>IPMT('Assumptions (T&amp;D) old'!$B$100,Model!AE$1,'Assumptions (T&amp;D) old'!$B$103,Model!$N$2699)</f>
        <v>-0.00378989306</v>
      </c>
      <c r="W2765" s="373">
        <f>IPMT('Assumptions (T&amp;D) old'!$B$100,Model!AF$1,'Assumptions (T&amp;D) old'!$B$103,Model!$N$2699)</f>
        <v>-0.003320865951</v>
      </c>
      <c r="X2765" s="373">
        <f>IPMT('Assumptions (T&amp;D) old'!$B$100,Model!AG$1,'Assumptions (T&amp;D) old'!$B$103,Model!$N$2699)</f>
        <v>-0.002829560054</v>
      </c>
      <c r="Y2765" s="373">
        <f>IPMT('Assumptions (T&amp;D) old'!$B$100,Model!AH$1,'Assumptions (T&amp;D) old'!$B$103,Model!$N$2699)</f>
        <v>-0.002314917126</v>
      </c>
      <c r="Z2765" s="373">
        <f>IPMT('Assumptions (T&amp;D) old'!$B$100,Model!AI$1,'Assumptions (T&amp;D) old'!$B$103,Model!$N$2699)</f>
        <v>-0.00177582866</v>
      </c>
      <c r="AA2765" s="373">
        <f>IPMT('Assumptions (T&amp;D) old'!$B$100,Model!AJ$1,'Assumptions (T&amp;D) old'!$B$103,Model!$N$2699)</f>
        <v>-0.001211133492</v>
      </c>
      <c r="AB2765" s="373">
        <f>IPMT('Assumptions (T&amp;D) old'!$B$100,Model!AK$1,'Assumptions (T&amp;D) old'!$B$103,Model!$N$2699)</f>
        <v>-0.0006196153029</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-0.004589356618</v>
      </c>
      <c r="P2766" s="373">
        <f>IPMT('Assumptions (T&amp;D) old'!$B$100,Model!X$1,'Assumptions (T&amp;D) old'!$B$103,Model!$O$2699)</f>
        <v>-0.004372641992</v>
      </c>
      <c r="Q2766" s="373">
        <f>IPMT('Assumptions (T&amp;D) old'!$B$100,Model!Y$1,'Assumptions (T&amp;D) old'!$B$103,Model!$O$2699)</f>
        <v>-0.004145633421</v>
      </c>
      <c r="R2766" s="373">
        <f>IPMT('Assumptions (T&amp;D) old'!$B$100,Model!Z$1,'Assumptions (T&amp;D) old'!$B$103,Model!$O$2699)</f>
        <v>-0.003907841944</v>
      </c>
      <c r="S2766" s="373">
        <f>IPMT('Assumptions (T&amp;D) old'!$B$100,Model!AA$1,'Assumptions (T&amp;D) old'!$B$103,Model!$O$2699)</f>
        <v>-0.003658755371</v>
      </c>
      <c r="T2766" s="373">
        <f>IPMT('Assumptions (T&amp;D) old'!$B$100,Model!AB$1,'Assumptions (T&amp;D) old'!$B$103,Model!$O$2699)</f>
        <v>-0.003397837186</v>
      </c>
      <c r="U2766" s="373">
        <f>IPMT('Assumptions (T&amp;D) old'!$B$100,Model!AC$1,'Assumptions (T&amp;D) old'!$B$103,Model!$O$2699)</f>
        <v>-0.003124525388</v>
      </c>
      <c r="V2766" s="373">
        <f>IPMT('Assumptions (T&amp;D) old'!$B$100,Model!AD$1,'Assumptions (T&amp;D) old'!$B$103,Model!$O$2699)</f>
        <v>-0.002838231279</v>
      </c>
      <c r="W2766" s="373">
        <f>IPMT('Assumptions (T&amp;D) old'!$B$100,Model!AE$1,'Assumptions (T&amp;D) old'!$B$103,Model!$O$2699)</f>
        <v>-0.002538338199</v>
      </c>
      <c r="X2766" s="373">
        <f>IPMT('Assumptions (T&amp;D) old'!$B$100,Model!AF$1,'Assumptions (T&amp;D) old'!$B$103,Model!$O$2699)</f>
        <v>-0.002224200199</v>
      </c>
      <c r="Y2766" s="373">
        <f>IPMT('Assumptions (T&amp;D) old'!$B$100,Model!AG$1,'Assumptions (T&amp;D) old'!$B$103,Model!$O$2699)</f>
        <v>-0.001895140643</v>
      </c>
      <c r="Z2766" s="373">
        <f>IPMT('Assumptions (T&amp;D) old'!$B$100,Model!AH$1,'Assumptions (T&amp;D) old'!$B$103,Model!$O$2699)</f>
        <v>-0.001550450759</v>
      </c>
      <c r="AA2766" s="373">
        <f>IPMT('Assumptions (T&amp;D) old'!$B$100,Model!AI$1,'Assumptions (T&amp;D) old'!$B$103,Model!$O$2699)</f>
        <v>-0.001189388105</v>
      </c>
      <c r="AB2766" s="373">
        <f>IPMT('Assumptions (T&amp;D) old'!$B$100,Model!AJ$1,'Assumptions (T&amp;D) old'!$B$103,Model!$O$2699)</f>
        <v>-0.0008111749745</v>
      </c>
      <c r="AC2766" s="373">
        <f>IPMT('Assumptions (T&amp;D) old'!$B$100,Model!AK$1,'Assumptions (T&amp;D) old'!$B$103,Model!$O$2699)</f>
        <v>-0.0004149967208</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-0.006534977184</v>
      </c>
      <c r="Q2767" s="373">
        <f>IPMT('Assumptions (T&amp;D) old'!$B$100,Model!X$1,'Assumptions (T&amp;D) old'!$B$103,Model!$P$2699)</f>
        <v>-0.006226388148</v>
      </c>
      <c r="R2767" s="373">
        <f>IPMT('Assumptions (T&amp;D) old'!$B$100,Model!Y$1,'Assumptions (T&amp;D) old'!$B$103,Model!$P$2699)</f>
        <v>-0.005903141133</v>
      </c>
      <c r="S2767" s="373">
        <f>IPMT('Assumptions (T&amp;D) old'!$B$100,Model!Z$1,'Assumptions (T&amp;D) old'!$B$103,Model!$P$2699)</f>
        <v>-0.005564539884</v>
      </c>
      <c r="T2767" s="373">
        <f>IPMT('Assumptions (T&amp;D) old'!$B$100,Model!AA$1,'Assumptions (T&amp;D) old'!$B$103,Model!$P$2699)</f>
        <v>-0.005209855077</v>
      </c>
      <c r="U2767" s="373">
        <f>IPMT('Assumptions (T&amp;D) old'!$B$100,Model!AB$1,'Assumptions (T&amp;D) old'!$B$103,Model!$P$2699)</f>
        <v>-0.004838322741</v>
      </c>
      <c r="V2767" s="373">
        <f>IPMT('Assumptions (T&amp;D) old'!$B$100,Model!AC$1,'Assumptions (T&amp;D) old'!$B$103,Model!$P$2699)</f>
        <v>-0.004449142619</v>
      </c>
      <c r="W2767" s="373">
        <f>IPMT('Assumptions (T&amp;D) old'!$B$100,Model!AD$1,'Assumptions (T&amp;D) old'!$B$103,Model!$P$2699)</f>
        <v>-0.004041476441</v>
      </c>
      <c r="X2767" s="373">
        <f>IPMT('Assumptions (T&amp;D) old'!$B$100,Model!AE$1,'Assumptions (T&amp;D) old'!$B$103,Model!$P$2699)</f>
        <v>-0.00361444612</v>
      </c>
      <c r="Y2767" s="373">
        <f>IPMT('Assumptions (T&amp;D) old'!$B$100,Model!AF$1,'Assumptions (T&amp;D) old'!$B$103,Model!$P$2699)</f>
        <v>-0.003167131858</v>
      </c>
      <c r="Z2767" s="373">
        <f>IPMT('Assumptions (T&amp;D) old'!$B$100,Model!AG$1,'Assumptions (T&amp;D) old'!$B$103,Model!$P$2699)</f>
        <v>-0.002698570169</v>
      </c>
      <c r="AA2767" s="373">
        <f>IPMT('Assumptions (T&amp;D) old'!$B$100,Model!AH$1,'Assumptions (T&amp;D) old'!$B$103,Model!$P$2699)</f>
        <v>-0.0022077518</v>
      </c>
      <c r="AB2767" s="373">
        <f>IPMT('Assumptions (T&amp;D) old'!$B$100,Model!AI$1,'Assumptions (T&amp;D) old'!$B$103,Model!$P$2699)</f>
        <v>-0.001693619558</v>
      </c>
      <c r="AC2767" s="373">
        <f>IPMT('Assumptions (T&amp;D) old'!$B$100,Model!AJ$1,'Assumptions (T&amp;D) old'!$B$103,Model!$P$2699)</f>
        <v>-0.001155066035</v>
      </c>
      <c r="AD2767" s="373">
        <f>IPMT('Assumptions (T&amp;D) old'!$B$100,Model!AK$1,'Assumptions (T&amp;D) old'!$B$103,Model!$P$2699)</f>
        <v>-0.0005909312193</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-0.006128698942</v>
      </c>
      <c r="R2768" s="373">
        <f>IPMT('Assumptions (T&amp;D) old'!$B$100,Model!X$1,'Assumptions (T&amp;D) old'!$B$103,Model!$Q$2699)</f>
        <v>-0.005839294825</v>
      </c>
      <c r="S2768" s="373">
        <f>IPMT('Assumptions (T&amp;D) old'!$B$100,Model!Y$1,'Assumptions (T&amp;D) old'!$B$103,Model!$Q$2699)</f>
        <v>-0.005536144013</v>
      </c>
      <c r="T2768" s="373">
        <f>IPMT('Assumptions (T&amp;D) old'!$B$100,Model!Z$1,'Assumptions (T&amp;D) old'!$B$103,Model!$Q$2699)</f>
        <v>-0.005218593538</v>
      </c>
      <c r="U2768" s="373">
        <f>IPMT('Assumptions (T&amp;D) old'!$B$100,Model!AA$1,'Assumptions (T&amp;D) old'!$B$103,Model!$Q$2699)</f>
        <v>-0.004885959415</v>
      </c>
      <c r="V2768" s="373">
        <f>IPMT('Assumptions (T&amp;D) old'!$B$100,Model!AB$1,'Assumptions (T&amp;D) old'!$B$103,Model!$Q$2699)</f>
        <v>-0.004537525171</v>
      </c>
      <c r="W2768" s="373">
        <f>IPMT('Assumptions (T&amp;D) old'!$B$100,Model!AC$1,'Assumptions (T&amp;D) old'!$B$103,Model!$Q$2699)</f>
        <v>-0.0041725403</v>
      </c>
      <c r="X2768" s="373">
        <f>IPMT('Assumptions (T&amp;D) old'!$B$100,Model!AD$1,'Assumptions (T&amp;D) old'!$B$103,Model!$Q$2699)</f>
        <v>-0.003790218648</v>
      </c>
      <c r="Y2768" s="373">
        <f>IPMT('Assumptions (T&amp;D) old'!$B$100,Model!AE$1,'Assumptions (T&amp;D) old'!$B$103,Model!$Q$2699)</f>
        <v>-0.003389736717</v>
      </c>
      <c r="Z2768" s="373">
        <f>IPMT('Assumptions (T&amp;D) old'!$B$100,Model!AF$1,'Assumptions (T&amp;D) old'!$B$103,Model!$Q$2699)</f>
        <v>-0.002970231895</v>
      </c>
      <c r="AA2768" s="373">
        <f>IPMT('Assumptions (T&amp;D) old'!$B$100,Model!AG$1,'Assumptions (T&amp;D) old'!$B$103,Model!$Q$2699)</f>
        <v>-0.002530800594</v>
      </c>
      <c r="AB2768" s="373">
        <f>IPMT('Assumptions (T&amp;D) old'!$B$100,Model!AH$1,'Assumptions (T&amp;D) old'!$B$103,Model!$Q$2699)</f>
        <v>-0.002070496306</v>
      </c>
      <c r="AC2768" s="373">
        <f>IPMT('Assumptions (T&amp;D) old'!$B$100,Model!AI$1,'Assumptions (T&amp;D) old'!$B$103,Model!$Q$2699)</f>
        <v>-0.001588327564</v>
      </c>
      <c r="AD2768" s="373">
        <f>IPMT('Assumptions (T&amp;D) old'!$B$100,Model!AJ$1,'Assumptions (T&amp;D) old'!$B$103,Model!$Q$2699)</f>
        <v>-0.001083255807</v>
      </c>
      <c r="AE2768" s="373">
        <f>IPMT('Assumptions (T&amp;D) old'!$B$100,Model!AK$1,'Assumptions (T&amp;D) old'!$B$103,Model!$Q$2699)</f>
        <v>-0.000554193142</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-0.01609337284</v>
      </c>
      <c r="S2769" s="373">
        <f>IPMT('Assumptions (T&amp;D) old'!$B$100,Model!X$1,'Assumptions (T&amp;D) old'!$B$103,Model!$R$2699)</f>
        <v>-0.01533342552</v>
      </c>
      <c r="T2769" s="373">
        <f>IPMT('Assumptions (T&amp;D) old'!$B$100,Model!Y$1,'Assumptions (T&amp;D) old'!$B$103,Model!$R$2699)</f>
        <v>-0.0145373807</v>
      </c>
      <c r="U2769" s="373">
        <f>IPMT('Assumptions (T&amp;D) old'!$B$100,Model!Z$1,'Assumptions (T&amp;D) old'!$B$103,Model!$R$2699)</f>
        <v>-0.01370352375</v>
      </c>
      <c r="V2769" s="373">
        <f>IPMT('Assumptions (T&amp;D) old'!$B$100,Model!AA$1,'Assumptions (T&amp;D) old'!$B$103,Model!$R$2699)</f>
        <v>-0.0128300586</v>
      </c>
      <c r="W2769" s="373">
        <f>IPMT('Assumptions (T&amp;D) old'!$B$100,Model!AB$1,'Assumptions (T&amp;D) old'!$B$103,Model!$R$2699)</f>
        <v>-0.01191510385</v>
      </c>
      <c r="X2769" s="373">
        <f>IPMT('Assumptions (T&amp;D) old'!$B$100,Model!AC$1,'Assumptions (T&amp;D) old'!$B$103,Model!$R$2699)</f>
        <v>-0.01095668875</v>
      </c>
      <c r="Y2769" s="373">
        <f>IPMT('Assumptions (T&amp;D) old'!$B$100,Model!AD$1,'Assumptions (T&amp;D) old'!$B$103,Model!$R$2699)</f>
        <v>-0.009952748932</v>
      </c>
      <c r="Z2769" s="373">
        <f>IPMT('Assumptions (T&amp;D) old'!$B$100,Model!AE$1,'Assumptions (T&amp;D) old'!$B$103,Model!$R$2699)</f>
        <v>-0.008901121974</v>
      </c>
      <c r="AA2769" s="373">
        <f>IPMT('Assumptions (T&amp;D) old'!$B$100,Model!AF$1,'Assumptions (T&amp;D) old'!$B$103,Model!$R$2699)</f>
        <v>-0.007799542736</v>
      </c>
      <c r="AB2769" s="373">
        <f>IPMT('Assumptions (T&amp;D) old'!$B$100,Model!AG$1,'Assumptions (T&amp;D) old'!$B$103,Model!$R$2699)</f>
        <v>-0.006645638484</v>
      </c>
      <c r="AC2769" s="373">
        <f>IPMT('Assumptions (T&amp;D) old'!$B$100,Model!AH$1,'Assumptions (T&amp;D) old'!$B$103,Model!$R$2699)</f>
        <v>-0.00543692378</v>
      </c>
      <c r="AD2769" s="373">
        <f>IPMT('Assumptions (T&amp;D) old'!$B$100,Model!AI$1,'Assumptions (T&amp;D) old'!$B$103,Model!$R$2699)</f>
        <v>-0.004170795128</v>
      </c>
      <c r="AE2769" s="373">
        <f>IPMT('Assumptions (T&amp;D) old'!$B$100,Model!AJ$1,'Assumptions (T&amp;D) old'!$B$103,Model!$R$2699)</f>
        <v>-0.002844525364</v>
      </c>
      <c r="AF2769" s="373">
        <f>IPMT('Assumptions (T&amp;D) old'!$B$100,Model!AK$1,'Assumptions (T&amp;D) old'!$B$103,Model!$R$2699)</f>
        <v>-0.001455257787</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-0.01267292679</v>
      </c>
      <c r="T2770" s="373">
        <f>IPMT('Assumptions (T&amp;D) old'!$B$100,Model!X$1,'Assumptions (T&amp;D) old'!$B$103,Model!$S$2699)</f>
        <v>-0.01207449681</v>
      </c>
      <c r="U2770" s="373">
        <f>IPMT('Assumptions (T&amp;D) old'!$B$100,Model!Y$1,'Assumptions (T&amp;D) old'!$B$103,Model!$S$2699)</f>
        <v>-0.0114476414</v>
      </c>
      <c r="V2770" s="373">
        <f>IPMT('Assumptions (T&amp;D) old'!$B$100,Model!Z$1,'Assumptions (T&amp;D) old'!$B$103,Model!$S$2699)</f>
        <v>-0.01079101037</v>
      </c>
      <c r="W2770" s="373">
        <f>IPMT('Assumptions (T&amp;D) old'!$B$100,Model!AA$1,'Assumptions (T&amp;D) old'!$B$103,Model!$S$2699)</f>
        <v>-0.01010318936</v>
      </c>
      <c r="X2770" s="373">
        <f>IPMT('Assumptions (T&amp;D) old'!$B$100,Model!AB$1,'Assumptions (T&amp;D) old'!$B$103,Model!$S$2699)</f>
        <v>-0.009382696853</v>
      </c>
      <c r="Y2770" s="373">
        <f>IPMT('Assumptions (T&amp;D) old'!$B$100,Model!AC$1,'Assumptions (T&amp;D) old'!$B$103,Model!$S$2699)</f>
        <v>-0.008627980952</v>
      </c>
      <c r="Z2770" s="373">
        <f>IPMT('Assumptions (T&amp;D) old'!$B$100,Model!AD$1,'Assumptions (T&amp;D) old'!$B$103,Model!$S$2699)</f>
        <v>-0.007837416046</v>
      </c>
      <c r="AA2770" s="373">
        <f>IPMT('Assumptions (T&amp;D) old'!$B$100,Model!AE$1,'Assumptions (T&amp;D) old'!$B$103,Model!$S$2699)</f>
        <v>-0.007009299307</v>
      </c>
      <c r="AB2770" s="373">
        <f>IPMT('Assumptions (T&amp;D) old'!$B$100,Model!AF$1,'Assumptions (T&amp;D) old'!$B$103,Model!$S$2699)</f>
        <v>-0.006141847022</v>
      </c>
      <c r="AC2770" s="373">
        <f>IPMT('Assumptions (T&amp;D) old'!$B$100,Model!AG$1,'Assumptions (T&amp;D) old'!$B$103,Model!$S$2699)</f>
        <v>-0.005233190754</v>
      </c>
      <c r="AD2770" s="373">
        <f>IPMT('Assumptions (T&amp;D) old'!$B$100,Model!AH$1,'Assumptions (T&amp;D) old'!$B$103,Model!$S$2699)</f>
        <v>-0.004281373314</v>
      </c>
      <c r="AE2770" s="373">
        <f>IPMT('Assumptions (T&amp;D) old'!$B$100,Model!AI$1,'Assumptions (T&amp;D) old'!$B$103,Model!$S$2699)</f>
        <v>-0.003284344545</v>
      </c>
      <c r="AF2770" s="373">
        <f>IPMT('Assumptions (T&amp;D) old'!$B$100,Model!AJ$1,'Assumptions (T&amp;D) old'!$B$103,Model!$S$2699)</f>
        <v>-0.002239956909</v>
      </c>
      <c r="AG2770" s="373">
        <f>IPMT('Assumptions (T&amp;D) old'!$B$100,Model!AK$1,'Assumptions (T&amp;D) old'!$B$103,Model!$S$2699)</f>
        <v>-0.001145960861</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-0.009787125992</v>
      </c>
      <c r="U2771" s="373">
        <f>IPMT('Assumptions (T&amp;D) old'!$B$100,Model!X$1,'Assumptions (T&amp;D) old'!$B$103,Model!$T$2699)</f>
        <v>-0.0093249668</v>
      </c>
      <c r="V2771" s="373">
        <f>IPMT('Assumptions (T&amp;D) old'!$B$100,Model!Y$1,'Assumptions (T&amp;D) old'!$B$103,Model!$T$2699)</f>
        <v>-0.008840855046</v>
      </c>
      <c r="W2771" s="373">
        <f>IPMT('Assumptions (T&amp;D) old'!$B$100,Model!Z$1,'Assumptions (T&amp;D) old'!$B$103,Model!$T$2699)</f>
        <v>-0.008333747985</v>
      </c>
      <c r="X2771" s="373">
        <f>IPMT('Assumptions (T&amp;D) old'!$B$100,Model!AA$1,'Assumptions (T&amp;D) old'!$B$103,Model!$T$2699)</f>
        <v>-0.007802553337</v>
      </c>
      <c r="Y2771" s="373">
        <f>IPMT('Assumptions (T&amp;D) old'!$B$100,Model!AB$1,'Assumptions (T&amp;D) old'!$B$103,Model!$T$2699)</f>
        <v>-0.007246126944</v>
      </c>
      <c r="Z2771" s="373">
        <f>IPMT('Assumptions (T&amp;D) old'!$B$100,Model!AC$1,'Assumptions (T&amp;D) old'!$B$103,Model!$T$2699)</f>
        <v>-0.006663270297</v>
      </c>
      <c r="AA2771" s="373">
        <f>IPMT('Assumptions (T&amp;D) old'!$B$100,Model!AD$1,'Assumptions (T&amp;D) old'!$B$103,Model!$T$2699)</f>
        <v>-0.00605272796</v>
      </c>
      <c r="AB2771" s="373">
        <f>IPMT('Assumptions (T&amp;D) old'!$B$100,Model!AE$1,'Assumptions (T&amp;D) old'!$B$103,Model!$T$2699)</f>
        <v>-0.005413184862</v>
      </c>
      <c r="AC2771" s="373">
        <f>IPMT('Assumptions (T&amp;D) old'!$B$100,Model!AF$1,'Assumptions (T&amp;D) old'!$B$103,Model!$T$2699)</f>
        <v>-0.004743263466</v>
      </c>
      <c r="AD2771" s="373">
        <f>IPMT('Assumptions (T&amp;D) old'!$B$100,Model!AG$1,'Assumptions (T&amp;D) old'!$B$103,Model!$T$2699)</f>
        <v>-0.004041520804</v>
      </c>
      <c r="AE2771" s="373">
        <f>IPMT('Assumptions (T&amp;D) old'!$B$100,Model!AH$1,'Assumptions (T&amp;D) old'!$B$103,Model!$T$2699)</f>
        <v>-0.003306445365</v>
      </c>
      <c r="AF2771" s="373">
        <f>IPMT('Assumptions (T&amp;D) old'!$B$100,Model!AI$1,'Assumptions (T&amp;D) old'!$B$103,Model!$T$2699)</f>
        <v>-0.002536453844</v>
      </c>
      <c r="AG2771" s="373">
        <f>IPMT('Assumptions (T&amp;D) old'!$B$100,Model!AJ$1,'Assumptions (T&amp;D) old'!$B$103,Model!$T$2699)</f>
        <v>-0.001729887725</v>
      </c>
      <c r="AH2771" s="373">
        <f>IPMT('Assumptions (T&amp;D) old'!$B$100,Model!AK$1,'Assumptions (T&amp;D) old'!$B$103,Model!$T$2699)</f>
        <v>-0.0008850097151</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-0.009910750543</v>
      </c>
      <c r="V2772" s="373">
        <f>IPMT('Assumptions (T&amp;D) old'!$B$100,Model!X$1,'Assumptions (T&amp;D) old'!$B$103,Model!$U$2699)</f>
        <v>-0.00944275366</v>
      </c>
      <c r="W2772" s="373">
        <f>IPMT('Assumptions (T&amp;D) old'!$B$100,Model!Y$1,'Assumptions (T&amp;D) old'!$B$103,Model!$U$2699)</f>
        <v>-0.008952526924</v>
      </c>
      <c r="X2772" s="373">
        <f>IPMT('Assumptions (T&amp;D) old'!$B$100,Model!Z$1,'Assumptions (T&amp;D) old'!$B$103,Model!$U$2699)</f>
        <v>-0.008439014419</v>
      </c>
      <c r="Y2772" s="373">
        <f>IPMT('Assumptions (T&amp;D) old'!$B$100,Model!AA$1,'Assumptions (T&amp;D) old'!$B$103,Model!$U$2699)</f>
        <v>-0.00790111007</v>
      </c>
      <c r="Z2772" s="373">
        <f>IPMT('Assumptions (T&amp;D) old'!$B$100,Model!AB$1,'Assumptions (T&amp;D) old'!$B$103,Model!$U$2699)</f>
        <v>-0.007337655264</v>
      </c>
      <c r="AA2772" s="373">
        <f>IPMT('Assumptions (T&amp;D) old'!$B$100,Model!AC$1,'Assumptions (T&amp;D) old'!$B$103,Model!$U$2699)</f>
        <v>-0.006747436354</v>
      </c>
      <c r="AB2772" s="373">
        <f>IPMT('Assumptions (T&amp;D) old'!$B$100,Model!AD$1,'Assumptions (T&amp;D) old'!$B$103,Model!$U$2699)</f>
        <v>-0.006129182047</v>
      </c>
      <c r="AC2772" s="373">
        <f>IPMT('Assumptions (T&amp;D) old'!$B$100,Model!AE$1,'Assumptions (T&amp;D) old'!$B$103,Model!$U$2699)</f>
        <v>-0.00548156066</v>
      </c>
      <c r="AD2772" s="373">
        <f>IPMT('Assumptions (T&amp;D) old'!$B$100,Model!AF$1,'Assumptions (T&amp;D) old'!$B$103,Model!$U$2699)</f>
        <v>-0.004803177257</v>
      </c>
      <c r="AE2772" s="373">
        <f>IPMT('Assumptions (T&amp;D) old'!$B$100,Model!AG$1,'Assumptions (T&amp;D) old'!$B$103,Model!$U$2699)</f>
        <v>-0.004092570642</v>
      </c>
      <c r="AF2772" s="373">
        <f>IPMT('Assumptions (T&amp;D) old'!$B$100,Model!AH$1,'Assumptions (T&amp;D) old'!$B$103,Model!$U$2699)</f>
        <v>-0.003348210213</v>
      </c>
      <c r="AG2772" s="373">
        <f>IPMT('Assumptions (T&amp;D) old'!$B$100,Model!AI$1,'Assumptions (T&amp;D) old'!$B$103,Model!$U$2699)</f>
        <v>-0.002568492664</v>
      </c>
      <c r="AH2772" s="373">
        <f>IPMT('Assumptions (T&amp;D) old'!$B$100,Model!AJ$1,'Assumptions (T&amp;D) old'!$B$103,Model!$U$2699)</f>
        <v>-0.001751738531</v>
      </c>
      <c r="AI2772" s="373">
        <f>IPMT('Assumptions (T&amp;D) old'!$B$100,Model!AK$1,'Assumptions (T&amp;D) old'!$B$103,Model!$U$2699)</f>
        <v>-0.0008961885769</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-0.01027256044</v>
      </c>
      <c r="W2773" s="373">
        <f>IPMT('Assumptions (T&amp;D) old'!$B$100,Model!X$1,'Assumptions (T&amp;D) old'!$B$103,Model!$V$2699)</f>
        <v>-0.009787478481</v>
      </c>
      <c r="X2773" s="373">
        <f>IPMT('Assumptions (T&amp;D) old'!$B$100,Model!Y$1,'Assumptions (T&amp;D) old'!$B$103,Model!$V$2699)</f>
        <v>-0.009279355131</v>
      </c>
      <c r="Y2773" s="373">
        <f>IPMT('Assumptions (T&amp;D) old'!$B$100,Model!Z$1,'Assumptions (T&amp;D) old'!$B$103,Model!$V$2699)</f>
        <v>-0.008747095921</v>
      </c>
      <c r="Z2773" s="373">
        <f>IPMT('Assumptions (T&amp;D) old'!$B$100,Model!AA$1,'Assumptions (T&amp;D) old'!$B$103,Model!$V$2699)</f>
        <v>-0.0081895544</v>
      </c>
      <c r="AA2773" s="373">
        <f>IPMT('Assumptions (T&amp;D) old'!$B$100,Model!AB$1,'Assumptions (T&amp;D) old'!$B$103,Model!$V$2699)</f>
        <v>-0.007605529656</v>
      </c>
      <c r="AB2773" s="373">
        <f>IPMT('Assumptions (T&amp;D) old'!$B$100,Model!AC$1,'Assumptions (T&amp;D) old'!$B$103,Model!$V$2699)</f>
        <v>-0.006993763736</v>
      </c>
      <c r="AC2773" s="373">
        <f>IPMT('Assumptions (T&amp;D) old'!$B$100,Model!AD$1,'Assumptions (T&amp;D) old'!$B$103,Model!$V$2699)</f>
        <v>-0.006352938936</v>
      </c>
      <c r="AD2773" s="373">
        <f>IPMT('Assumptions (T&amp;D) old'!$B$100,Model!AE$1,'Assumptions (T&amp;D) old'!$B$103,Model!$V$2699)</f>
        <v>-0.005681674957</v>
      </c>
      <c r="AE2773" s="373">
        <f>IPMT('Assumptions (T&amp;D) old'!$B$100,Model!AF$1,'Assumptions (T&amp;D) old'!$B$103,Model!$V$2699)</f>
        <v>-0.00497852594</v>
      </c>
      <c r="AF2773" s="373">
        <f>IPMT('Assumptions (T&amp;D) old'!$B$100,Model!AG$1,'Assumptions (T&amp;D) old'!$B$103,Model!$V$2699)</f>
        <v>-0.004241977344</v>
      </c>
      <c r="AG2773" s="373">
        <f>IPMT('Assumptions (T&amp;D) old'!$B$100,Model!AH$1,'Assumptions (T&amp;D) old'!$B$103,Model!$V$2699)</f>
        <v>-0.00347044269</v>
      </c>
      <c r="AH2773" s="373">
        <f>IPMT('Assumptions (T&amp;D) old'!$B$100,Model!AI$1,'Assumptions (T&amp;D) old'!$B$103,Model!$V$2699)</f>
        <v>-0.002662260139</v>
      </c>
      <c r="AI2773" s="373">
        <f>IPMT('Assumptions (T&amp;D) old'!$B$100,Model!AJ$1,'Assumptions (T&amp;D) old'!$B$103,Model!$V$2699)</f>
        <v>-0.001815688918</v>
      </c>
      <c r="AJ2773" s="373">
        <f>IPMT('Assumptions (T&amp;D) old'!$B$100,Model!AK$1,'Assumptions (T&amp;D) old'!$B$103,Model!$V$2699)</f>
        <v>-0.0009289055637</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-0.01049796341</v>
      </c>
      <c r="X2774" s="373">
        <f>IPMT('Assumptions (T&amp;D) old'!$B$100,Model!X$1,'Assumptions (T&amp;D) old'!$B$103,Model!$W$2699)</f>
        <v>-0.01000223767</v>
      </c>
      <c r="Y2774" s="373">
        <f>IPMT('Assumptions (T&amp;D) old'!$B$100,Model!Y$1,'Assumptions (T&amp;D) old'!$B$103,Model!$W$2699)</f>
        <v>-0.009482964954</v>
      </c>
      <c r="Z2774" s="373">
        <f>IPMT('Assumptions (T&amp;D) old'!$B$100,Model!Z$1,'Assumptions (T&amp;D) old'!$B$103,Model!$W$2699)</f>
        <v>-0.008939026787</v>
      </c>
      <c r="AA2774" s="373">
        <f>IPMT('Assumptions (T&amp;D) old'!$B$100,Model!AA$1,'Assumptions (T&amp;D) old'!$B$103,Model!$W$2699)</f>
        <v>-0.008369251556</v>
      </c>
      <c r="AB2774" s="373">
        <f>IPMT('Assumptions (T&amp;D) old'!$B$100,Model!AB$1,'Assumptions (T&amp;D) old'!$B$103,Model!$W$2699)</f>
        <v>-0.007772412001</v>
      </c>
      <c r="AC2774" s="373">
        <f>IPMT('Assumptions (T&amp;D) old'!$B$100,Model!AC$1,'Assumptions (T&amp;D) old'!$B$103,Model!$W$2699)</f>
        <v>-0.007147222568</v>
      </c>
      <c r="AD2774" s="373">
        <f>IPMT('Assumptions (T&amp;D) old'!$B$100,Model!AD$1,'Assumptions (T&amp;D) old'!$B$103,Model!$W$2699)</f>
        <v>-0.006492336637</v>
      </c>
      <c r="AE2774" s="373">
        <f>IPMT('Assumptions (T&amp;D) old'!$B$100,Model!AE$1,'Assumptions (T&amp;D) old'!$B$103,Model!$W$2699)</f>
        <v>-0.005806343624</v>
      </c>
      <c r="AF2774" s="373">
        <f>IPMT('Assumptions (T&amp;D) old'!$B$100,Model!AF$1,'Assumptions (T&amp;D) old'!$B$103,Model!$W$2699)</f>
        <v>-0.005087765943</v>
      </c>
      <c r="AG2774" s="373">
        <f>IPMT('Assumptions (T&amp;D) old'!$B$100,Model!AG$1,'Assumptions (T&amp;D) old'!$B$103,Model!$W$2699)</f>
        <v>-0.004335055823</v>
      </c>
      <c r="AH2774" s="373">
        <f>IPMT('Assumptions (T&amp;D) old'!$B$100,Model!AH$1,'Assumptions (T&amp;D) old'!$B$103,Model!$W$2699)</f>
        <v>-0.003546591971</v>
      </c>
      <c r="AI2774" s="373">
        <f>IPMT('Assumptions (T&amp;D) old'!$B$100,Model!AI$1,'Assumptions (T&amp;D) old'!$B$103,Model!$W$2699)</f>
        <v>-0.002720676086</v>
      </c>
      <c r="AJ2774" s="373">
        <f>IPMT('Assumptions (T&amp;D) old'!$B$100,Model!AJ$1,'Assumptions (T&amp;D) old'!$B$103,Model!$W$2699)</f>
        <v>-0.001855529197</v>
      </c>
      <c r="AK2774" s="373">
        <f>IPMT('Assumptions (T&amp;D) old'!$B$100,Model!AK$1,'Assumptions (T&amp;D) old'!$B$103,Model!$W$2699)</f>
        <v>-0.0009492878312</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-0.01096569108</v>
      </c>
      <c r="Y2775" s="373">
        <f>IPMT('Assumptions (T&amp;D) old'!$B$100,Model!X$1,'Assumptions (T&amp;D) old'!$B$103,Model!$X$2699)</f>
        <v>-0.0104478787</v>
      </c>
      <c r="Z2775" s="373">
        <f>IPMT('Assumptions (T&amp;D) old'!$B$100,Model!Y$1,'Assumptions (T&amp;D) old'!$B$103,Model!$X$2699)</f>
        <v>-0.009905470244</v>
      </c>
      <c r="AA2775" s="373">
        <f>IPMT('Assumptions (T&amp;D) old'!$B$100,Model!Z$1,'Assumptions (T&amp;D) old'!$B$103,Model!$X$2699)</f>
        <v>-0.009337297382</v>
      </c>
      <c r="AB2775" s="373">
        <f>IPMT('Assumptions (T&amp;D) old'!$B$100,Model!AA$1,'Assumptions (T&amp;D) old'!$B$103,Model!$X$2699)</f>
        <v>-0.008742136309</v>
      </c>
      <c r="AC2775" s="373">
        <f>IPMT('Assumptions (T&amp;D) old'!$B$100,Model!AB$1,'Assumptions (T&amp;D) old'!$B$103,Model!$X$2699)</f>
        <v>-0.008118705086</v>
      </c>
      <c r="AD2775" s="373">
        <f>IPMT('Assumptions (T&amp;D) old'!$B$100,Model!AC$1,'Assumptions (T&amp;D) old'!$B$103,Model!$X$2699)</f>
        <v>-0.007465660879</v>
      </c>
      <c r="AE2775" s="373">
        <f>IPMT('Assumptions (T&amp;D) old'!$B$100,Model!AD$1,'Assumptions (T&amp;D) old'!$B$103,Model!$X$2699)</f>
        <v>-0.006781597072</v>
      </c>
      <c r="AF2775" s="373">
        <f>IPMT('Assumptions (T&amp;D) old'!$B$100,Model!AE$1,'Assumptions (T&amp;D) old'!$B$103,Model!$X$2699)</f>
        <v>-0.006065040235</v>
      </c>
      <c r="AG2775" s="373">
        <f>IPMT('Assumptions (T&amp;D) old'!$B$100,Model!AF$1,'Assumptions (T&amp;D) old'!$B$103,Model!$X$2699)</f>
        <v>-0.005314446948</v>
      </c>
      <c r="AH2775" s="373">
        <f>IPMT('Assumptions (T&amp;D) old'!$B$100,Model!AG$1,'Assumptions (T&amp;D) old'!$B$103,Model!$X$2699)</f>
        <v>-0.00452820048</v>
      </c>
      <c r="AI2775" s="373">
        <f>IPMT('Assumptions (T&amp;D) old'!$B$100,Model!AH$1,'Assumptions (T&amp;D) old'!$B$103,Model!$X$2699)</f>
        <v>-0.003704607304</v>
      </c>
      <c r="AJ2775" s="373">
        <f>IPMT('Assumptions (T&amp;D) old'!$B$100,Model!AI$1,'Assumptions (T&amp;D) old'!$B$103,Model!$X$2699)</f>
        <v>-0.002841893453</v>
      </c>
      <c r="AK2775" s="373">
        <f>IPMT('Assumptions (T&amp;D) old'!$B$100,Model!AJ$1,'Assumptions (T&amp;D) old'!$B$103,Model!$X$2699)</f>
        <v>-0.001938200694</v>
      </c>
      <c r="AL2775" s="373">
        <f>IPMT('Assumptions (T&amp;D) old'!$B$100,Model!AK$1,'Assumptions (T&amp;D) old'!$B$103,Model!$X$2699)</f>
        <v>-0.0009915825282</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-0.01123093921</v>
      </c>
      <c r="Z2776" s="373">
        <f>IPMT('Assumptions (T&amp;D) old'!$B$100,Model!X$1,'Assumptions (T&amp;D) old'!$B$103,Model!$Y$2699)</f>
        <v>-0.01070060152</v>
      </c>
      <c r="AA2776" s="373">
        <f>IPMT('Assumptions (T&amp;D) old'!$B$100,Model!Y$1,'Assumptions (T&amp;D) old'!$B$103,Model!$Y$2699)</f>
        <v>-0.01014507279</v>
      </c>
      <c r="AB2776" s="373">
        <f>IPMT('Assumptions (T&amp;D) old'!$B$100,Model!Z$1,'Assumptions (T&amp;D) old'!$B$103,Model!$Y$2699)</f>
        <v>-0.009563156448</v>
      </c>
      <c r="AC2776" s="373">
        <f>IPMT('Assumptions (T&amp;D) old'!$B$100,Model!AA$1,'Assumptions (T&amp;D) old'!$B$103,Model!$Y$2699)</f>
        <v>-0.008953599076</v>
      </c>
      <c r="AD2776" s="373">
        <f>IPMT('Assumptions (T&amp;D) old'!$B$100,Model!AB$1,'Assumptions (T&amp;D) old'!$B$103,Model!$Y$2699)</f>
        <v>-0.00831508773</v>
      </c>
      <c r="AE2776" s="373">
        <f>IPMT('Assumptions (T&amp;D) old'!$B$100,Model!AC$1,'Assumptions (T&amp;D) old'!$B$103,Model!$Y$2699)</f>
        <v>-0.007646247094</v>
      </c>
      <c r="AF2776" s="373">
        <f>IPMT('Assumptions (T&amp;D) old'!$B$100,Model!AD$1,'Assumptions (T&amp;D) old'!$B$103,Model!$Y$2699)</f>
        <v>-0.006945636528</v>
      </c>
      <c r="AG2776" s="373">
        <f>IPMT('Assumptions (T&amp;D) old'!$B$100,Model!AE$1,'Assumptions (T&amp;D) old'!$B$103,Model!$Y$2699)</f>
        <v>-0.006211746961</v>
      </c>
      <c r="AH2776" s="373">
        <f>IPMT('Assumptions (T&amp;D) old'!$B$100,Model!AF$1,'Assumptions (T&amp;D) old'!$B$103,Model!$Y$2699)</f>
        <v>-0.005442997638</v>
      </c>
      <c r="AI2776" s="373">
        <f>IPMT('Assumptions (T&amp;D) old'!$B$100,Model!AG$1,'Assumptions (T&amp;D) old'!$B$103,Model!$Y$2699)</f>
        <v>-0.004637732723</v>
      </c>
      <c r="AJ2776" s="373">
        <f>IPMT('Assumptions (T&amp;D) old'!$B$100,Model!AH$1,'Assumptions (T&amp;D) old'!$B$103,Model!$Y$2699)</f>
        <v>-0.003794217725</v>
      </c>
      <c r="AK2776" s="373">
        <f>IPMT('Assumptions (T&amp;D) old'!$B$100,Model!AI$1,'Assumptions (T&amp;D) old'!$B$103,Model!$Y$2699)</f>
        <v>-0.002910635764</v>
      </c>
      <c r="AL2776" s="373">
        <f>IPMT('Assumptions (T&amp;D) old'!$B$100,Model!AJ$1,'Assumptions (T&amp;D) old'!$B$103,Model!$Y$2699)</f>
        <v>-0.00198508366</v>
      </c>
      <c r="AM2776" s="373">
        <f>IPMT('Assumptions (T&amp;D) old'!$B$100,Model!AK$1,'Assumptions (T&amp;D) old'!$B$103,Model!$Y$2699)</f>
        <v>-0.001015567831</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-0.01150238715</v>
      </c>
      <c r="AA2777" s="373">
        <f>IPMT('Assumptions (T&amp;D) old'!$B$100,Model!X$1,'Assumptions (T&amp;D) old'!$B$103,Model!$Z$2699)</f>
        <v>-0.01095923138</v>
      </c>
      <c r="AB2777" s="373">
        <f>IPMT('Assumptions (T&amp;D) old'!$B$100,Model!Y$1,'Assumptions (T&amp;D) old'!$B$103,Model!$Z$2699)</f>
        <v>-0.01039027571</v>
      </c>
      <c r="AC2777" s="373">
        <f>IPMT('Assumptions (T&amp;D) old'!$B$100,Model!Z$1,'Assumptions (T&amp;D) old'!$B$103,Model!$Z$2699)</f>
        <v>-0.009794294649</v>
      </c>
      <c r="AD2777" s="373">
        <f>IPMT('Assumptions (T&amp;D) old'!$B$100,Model!AA$1,'Assumptions (T&amp;D) old'!$B$103,Model!$Z$2699)</f>
        <v>-0.009170004486</v>
      </c>
      <c r="AE2777" s="373">
        <f>IPMT('Assumptions (T&amp;D) old'!$B$100,Model!AB$1,'Assumptions (T&amp;D) old'!$B$103,Model!$Z$2699)</f>
        <v>-0.00851606054</v>
      </c>
      <c r="AF2777" s="373">
        <f>IPMT('Assumptions (T&amp;D) old'!$B$100,Model!AC$1,'Assumptions (T&amp;D) old'!$B$103,Model!$Z$2699)</f>
        <v>-0.007831054256</v>
      </c>
      <c r="AG2777" s="373">
        <f>IPMT('Assumptions (T&amp;D) old'!$B$100,Model!AD$1,'Assumptions (T&amp;D) old'!$B$103,Model!$Z$2699)</f>
        <v>-0.007113510174</v>
      </c>
      <c r="AH2777" s="373">
        <f>IPMT('Assumptions (T&amp;D) old'!$B$100,Model!AE$1,'Assumptions (T&amp;D) old'!$B$103,Model!$Z$2699)</f>
        <v>-0.006361882748</v>
      </c>
      <c r="AI2777" s="373">
        <f>IPMT('Assumptions (T&amp;D) old'!$B$100,Model!AF$1,'Assumptions (T&amp;D) old'!$B$103,Model!$Z$2699)</f>
        <v>-0.005574553019</v>
      </c>
      <c r="AJ2777" s="373">
        <f>IPMT('Assumptions (T&amp;D) old'!$B$100,Model!AG$1,'Assumptions (T&amp;D) old'!$B$103,Model!$Z$2699)</f>
        <v>-0.004749825128</v>
      </c>
      <c r="AK2777" s="373">
        <f>IPMT('Assumptions (T&amp;D) old'!$B$100,Model!AH$1,'Assumptions (T&amp;D) old'!$B$103,Model!$Z$2699)</f>
        <v>-0.003885922662</v>
      </c>
      <c r="AL2777" s="373">
        <f>IPMT('Assumptions (T&amp;D) old'!$B$100,Model!AI$1,'Assumptions (T&amp;D) old'!$B$103,Model!$Z$2699)</f>
        <v>-0.002980984829</v>
      </c>
      <c r="AM2777" s="373">
        <f>IPMT('Assumptions (T&amp;D) old'!$B$100,Model!AJ$1,'Assumptions (T&amp;D) old'!$B$103,Model!$Z$2699)</f>
        <v>-0.002033062449</v>
      </c>
      <c r="AN2777" s="373">
        <f>IPMT('Assumptions (T&amp;D) old'!$B$100,Model!AK$1,'Assumptions (T&amp;D) old'!$B$103,Model!$Z$2699)</f>
        <v>-0.001040113756</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-0.01178017631</v>
      </c>
      <c r="AB2778" s="373">
        <f>IPMT('Assumptions (T&amp;D) old'!$B$100,Model!X$1,'Assumptions (T&amp;D) old'!$B$103,Model!$AA$2699)</f>
        <v>-0.01122390302</v>
      </c>
      <c r="AC2778" s="373">
        <f>IPMT('Assumptions (T&amp;D) old'!$B$100,Model!Y$1,'Assumptions (T&amp;D) old'!$B$103,Model!$AA$2699)</f>
        <v>-0.01064120675</v>
      </c>
      <c r="AD2778" s="373">
        <f>IPMT('Assumptions (T&amp;D) old'!$B$100,Model!Z$1,'Assumptions (T&amp;D) old'!$B$103,Model!$AA$2699)</f>
        <v>-0.01003083241</v>
      </c>
      <c r="AE2778" s="373">
        <f>IPMT('Assumptions (T&amp;D) old'!$B$100,Model!AA$1,'Assumptions (T&amp;D) old'!$B$103,Model!$AA$2699)</f>
        <v>-0.009391465285</v>
      </c>
      <c r="AF2778" s="373">
        <f>IPMT('Assumptions (T&amp;D) old'!$B$100,Model!AB$1,'Assumptions (T&amp;D) old'!$B$103,Model!$AA$2699)</f>
        <v>-0.008721728222</v>
      </c>
      <c r="AG2778" s="373">
        <f>IPMT('Assumptions (T&amp;D) old'!$B$100,Model!AC$1,'Assumptions (T&amp;D) old'!$B$103,Model!$AA$2699)</f>
        <v>-0.008020178649</v>
      </c>
      <c r="AH2778" s="373">
        <f>IPMT('Assumptions (T&amp;D) old'!$B$100,Model!AD$1,'Assumptions (T&amp;D) old'!$B$103,Model!$AA$2699)</f>
        <v>-0.007285305471</v>
      </c>
      <c r="AI2778" s="373">
        <f>IPMT('Assumptions (T&amp;D) old'!$B$100,Model!AE$1,'Assumptions (T&amp;D) old'!$B$103,Model!$AA$2699)</f>
        <v>-0.006515525817</v>
      </c>
      <c r="AJ2778" s="373">
        <f>IPMT('Assumptions (T&amp;D) old'!$B$100,Model!AF$1,'Assumptions (T&amp;D) old'!$B$103,Model!$AA$2699)</f>
        <v>-0.00570918163</v>
      </c>
      <c r="AK2778" s="373">
        <f>IPMT('Assumptions (T&amp;D) old'!$B$100,Model!AG$1,'Assumptions (T&amp;D) old'!$B$103,Model!$AA$2699)</f>
        <v>-0.004864536093</v>
      </c>
      <c r="AL2778" s="373">
        <f>IPMT('Assumptions (T&amp;D) old'!$B$100,Model!AH$1,'Assumptions (T&amp;D) old'!$B$103,Model!$AA$2699)</f>
        <v>-0.003979769894</v>
      </c>
      <c r="AM2778" s="373">
        <f>IPMT('Assumptions (T&amp;D) old'!$B$100,Model!AI$1,'Assumptions (T&amp;D) old'!$B$103,Model!$AA$2699)</f>
        <v>-0.0030529773</v>
      </c>
      <c r="AN2778" s="373">
        <f>IPMT('Assumptions (T&amp;D) old'!$B$100,Model!AJ$1,'Assumptions (T&amp;D) old'!$B$103,Model!$AA$2699)</f>
        <v>-0.002082162058</v>
      </c>
      <c r="AO2778" s="373">
        <f>IPMT('Assumptions (T&amp;D) old'!$B$100,Model!AK$1,'Assumptions (T&amp;D) old'!$B$103,Model!$AA$2699)</f>
        <v>-0.001065233092</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-0.01206445129</v>
      </c>
      <c r="AC2779" s="373">
        <f>IPMT('Assumptions (T&amp;D) old'!$B$100,Model!X$1,'Assumptions (T&amp;D) old'!$B$103,Model!$AB$2699)</f>
        <v>-0.01149475421</v>
      </c>
      <c r="AD2779" s="373">
        <f>IPMT('Assumptions (T&amp;D) old'!$B$100,Model!Y$1,'Assumptions (T&amp;D) old'!$B$103,Model!$AB$2699)</f>
        <v>-0.01089799653</v>
      </c>
      <c r="AE2779" s="373">
        <f>IPMT('Assumptions (T&amp;D) old'!$B$100,Model!Z$1,'Assumptions (T&amp;D) old'!$B$103,Model!$AB$2699)</f>
        <v>-0.01027289285</v>
      </c>
      <c r="AF2779" s="373">
        <f>IPMT('Assumptions (T&amp;D) old'!$B$100,Model!AA$1,'Assumptions (T&amp;D) old'!$B$103,Model!$AB$2699)</f>
        <v>-0.009618096747</v>
      </c>
      <c r="AG2779" s="373">
        <f>IPMT('Assumptions (T&amp;D) old'!$B$100,Model!AB$1,'Assumptions (T&amp;D) old'!$B$103,Model!$AB$2699)</f>
        <v>-0.008932197831</v>
      </c>
      <c r="AH2779" s="373">
        <f>IPMT('Assumptions (T&amp;D) old'!$B$100,Model!AC$1,'Assumptions (T&amp;D) old'!$B$103,Model!$AB$2699)</f>
        <v>-0.008213718715</v>
      </c>
      <c r="AI2779" s="373">
        <f>IPMT('Assumptions (T&amp;D) old'!$B$100,Model!AD$1,'Assumptions (T&amp;D) old'!$B$103,Model!$AB$2699)</f>
        <v>-0.007461111842</v>
      </c>
      <c r="AJ2779" s="373">
        <f>IPMT('Assumptions (T&amp;D) old'!$B$100,Model!AE$1,'Assumptions (T&amp;D) old'!$B$103,Model!$AB$2699)</f>
        <v>-0.006672756143</v>
      </c>
      <c r="AK2779" s="373">
        <f>IPMT('Assumptions (T&amp;D) old'!$B$100,Model!AF$1,'Assumptions (T&amp;D) old'!$B$103,Model!$AB$2699)</f>
        <v>-0.005846953547</v>
      </c>
      <c r="AL2779" s="373">
        <f>IPMT('Assumptions (T&amp;D) old'!$B$100,Model!AG$1,'Assumptions (T&amp;D) old'!$B$103,Model!$AB$2699)</f>
        <v>-0.004981925329</v>
      </c>
      <c r="AM2779" s="373">
        <f>IPMT('Assumptions (T&amp;D) old'!$B$100,Model!AH$1,'Assumptions (T&amp;D) old'!$B$103,Model!$AB$2699)</f>
        <v>-0.004075808269</v>
      </c>
      <c r="AN2779" s="373">
        <f>IPMT('Assumptions (T&amp;D) old'!$B$100,Model!AI$1,'Assumptions (T&amp;D) old'!$B$103,Model!$AB$2699)</f>
        <v>-0.00312665065</v>
      </c>
      <c r="AO2779" s="373">
        <f>IPMT('Assumptions (T&amp;D) old'!$B$100,Model!AJ$1,'Assumptions (T&amp;D) old'!$B$103,Model!$AB$2699)</f>
        <v>-0.002132408044</v>
      </c>
      <c r="AP2779" s="373">
        <f>IPMT('Assumptions (T&amp;D) old'!$B$100,Model!AK$1,'Assumptions (T&amp;D) old'!$B$103,Model!$AB$2699)</f>
        <v>-0.001090938914</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-0.01235535991</v>
      </c>
      <c r="AD2780" s="373">
        <f>IPMT('Assumptions (T&amp;D) old'!$B$100,Model!X$1,'Assumptions (T&amp;D) old'!$B$103,Model!$AC$2699)</f>
        <v>-0.0117719258</v>
      </c>
      <c r="AE2780" s="373">
        <f>IPMT('Assumptions (T&amp;D) old'!$B$100,Model!Y$1,'Assumptions (T&amp;D) old'!$B$103,Model!$AC$2699)</f>
        <v>-0.01116077857</v>
      </c>
      <c r="AF2780" s="373">
        <f>IPMT('Assumptions (T&amp;D) old'!$B$100,Model!Z$1,'Assumptions (T&amp;D) old'!$B$103,Model!$AC$2699)</f>
        <v>-0.01052060185</v>
      </c>
      <c r="AG2780" s="373">
        <f>IPMT('Assumptions (T&amp;D) old'!$B$100,Model!AA$1,'Assumptions (T&amp;D) old'!$B$103,Model!$AC$2699)</f>
        <v>-0.009850016727</v>
      </c>
      <c r="AH2780" s="373">
        <f>IPMT('Assumptions (T&amp;D) old'!$B$100,Model!AB$1,'Assumptions (T&amp;D) old'!$B$103,Model!$AC$2699)</f>
        <v>-0.009147578814</v>
      </c>
      <c r="AI2780" s="373">
        <f>IPMT('Assumptions (T&amp;D) old'!$B$100,Model!AC$1,'Assumptions (T&amp;D) old'!$B$103,Model!$AC$2699)</f>
        <v>-0.008411775101</v>
      </c>
      <c r="AJ2780" s="373">
        <f>IPMT('Assumptions (T&amp;D) old'!$B$100,Model!AD$1,'Assumptions (T&amp;D) old'!$B$103,Model!$AC$2699)</f>
        <v>-0.007641020711</v>
      </c>
      <c r="AK2780" s="373">
        <f>IPMT('Assumptions (T&amp;D) old'!$B$100,Model!AE$1,'Assumptions (T&amp;D) old'!$B$103,Model!$AC$2699)</f>
        <v>-0.006833655488</v>
      </c>
      <c r="AL2780" s="373">
        <f>IPMT('Assumptions (T&amp;D) old'!$B$100,Model!AF$1,'Assumptions (T&amp;D) old'!$B$103,Model!$AC$2699)</f>
        <v>-0.005987940416</v>
      </c>
      <c r="AM2780" s="373">
        <f>IPMT('Assumptions (T&amp;D) old'!$B$100,Model!AG$1,'Assumptions (T&amp;D) old'!$B$103,Model!$AC$2699)</f>
        <v>-0.005102053879</v>
      </c>
      <c r="AN2780" s="373">
        <f>IPMT('Assumptions (T&amp;D) old'!$B$100,Model!AH$1,'Assumptions (T&amp;D) old'!$B$103,Model!$AC$2699)</f>
        <v>-0.004174087731</v>
      </c>
      <c r="AO2780" s="373">
        <f>IPMT('Assumptions (T&amp;D) old'!$B$100,Model!AI$1,'Assumptions (T&amp;D) old'!$B$103,Model!$AC$2699)</f>
        <v>-0.003202043191</v>
      </c>
      <c r="AP2780" s="373">
        <f>IPMT('Assumptions (T&amp;D) old'!$B$100,Model!AJ$1,'Assumptions (T&amp;D) old'!$B$103,Model!$AC$2699)</f>
        <v>-0.002183826536</v>
      </c>
      <c r="AQ2780" s="373">
        <f>IPMT('Assumptions (T&amp;D) old'!$B$100,Model!AK$1,'Assumptions (T&amp;D) old'!$B$103,Model!$AC$2699)</f>
        <v>-0.001117244589</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-0.01265763807</v>
      </c>
      <c r="AE2781" s="373">
        <f>IPMT('Assumptions (T&amp;D) old'!$B$100,Model!X$1,'Assumptions (T&amp;D) old'!$B$103,Model!$AD$2699)</f>
        <v>-0.01205993004</v>
      </c>
      <c r="AF2781" s="373">
        <f>IPMT('Assumptions (T&amp;D) old'!$B$100,Model!Y$1,'Assumptions (T&amp;D) old'!$B$103,Model!$AD$2699)</f>
        <v>-0.01143383088</v>
      </c>
      <c r="AG2781" s="373">
        <f>IPMT('Assumptions (T&amp;D) old'!$B$100,Model!Z$1,'Assumptions (T&amp;D) old'!$B$103,Model!$AD$2699)</f>
        <v>-0.01077799201</v>
      </c>
      <c r="AH2781" s="373">
        <f>IPMT('Assumptions (T&amp;D) old'!$B$100,Model!AA$1,'Assumptions (T&amp;D) old'!$B$103,Model!$AD$2699)</f>
        <v>-0.0100910008</v>
      </c>
      <c r="AI2781" s="373">
        <f>IPMT('Assumptions (T&amp;D) old'!$B$100,Model!AB$1,'Assumptions (T&amp;D) old'!$B$103,Model!$AD$2699)</f>
        <v>-0.009371377496</v>
      </c>
      <c r="AJ2781" s="373">
        <f>IPMT('Assumptions (T&amp;D) old'!$B$100,Model!AC$1,'Assumptions (T&amp;D) old'!$B$103,Model!$AD$2699)</f>
        <v>-0.00861757209</v>
      </c>
      <c r="AK2781" s="373">
        <f>IPMT('Assumptions (T&amp;D) old'!$B$100,Model!AD$1,'Assumptions (T&amp;D) old'!$B$103,Model!$AD$2699)</f>
        <v>-0.007827960927</v>
      </c>
      <c r="AL2781" s="373">
        <f>IPMT('Assumptions (T&amp;D) old'!$B$100,Model!AE$1,'Assumptions (T&amp;D) old'!$B$103,Model!$AD$2699)</f>
        <v>-0.007000843235</v>
      </c>
      <c r="AM2781" s="373">
        <f>IPMT('Assumptions (T&amp;D) old'!$B$100,Model!AF$1,'Assumptions (T&amp;D) old'!$B$103,Model!$AD$2699)</f>
        <v>-0.006134437451</v>
      </c>
      <c r="AN2781" s="373">
        <f>IPMT('Assumptions (T&amp;D) old'!$B$100,Model!AG$1,'Assumptions (T&amp;D) old'!$B$103,Model!$AD$2699)</f>
        <v>-0.005226877393</v>
      </c>
      <c r="AO2781" s="373">
        <f>IPMT('Assumptions (T&amp;D) old'!$B$100,Model!AH$1,'Assumptions (T&amp;D) old'!$B$103,Model!$AD$2699)</f>
        <v>-0.004276208232</v>
      </c>
      <c r="AP2781" s="373">
        <f>IPMT('Assumptions (T&amp;D) old'!$B$100,Model!AI$1,'Assumptions (T&amp;D) old'!$B$103,Model!$AD$2699)</f>
        <v>-0.003280382286</v>
      </c>
      <c r="AQ2781" s="373">
        <f>IPMT('Assumptions (T&amp;D) old'!$B$100,Model!AJ$1,'Assumptions (T&amp;D) old'!$B$103,Model!$AD$2699)</f>
        <v>-0.002237254608</v>
      </c>
      <c r="AR2781" s="373">
        <f>IPMT('Assumptions (T&amp;D) old'!$B$100,Model!AK$1,'Assumptions (T&amp;D) old'!$B$103,Model!$AD$2699)</f>
        <v>-0.001144578365</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-0.01295768605</v>
      </c>
      <c r="AF2782" s="373">
        <f>IPMT('Assumptions (T&amp;D) old'!$B$100,Model!X$1,'Assumptions (T&amp;D) old'!$B$103,Model!$AE$2699)</f>
        <v>-0.01234580941</v>
      </c>
      <c r="AG2782" s="373">
        <f>IPMT('Assumptions (T&amp;D) old'!$B$100,Model!Y$1,'Assumptions (T&amp;D) old'!$B$103,Model!$AE$2699)</f>
        <v>-0.01170486864</v>
      </c>
      <c r="AH2782" s="373">
        <f>IPMT('Assumptions (T&amp;D) old'!$B$100,Model!Z$1,'Assumptions (T&amp;D) old'!$B$103,Model!$AE$2699)</f>
        <v>-0.01103348318</v>
      </c>
      <c r="AI2782" s="373">
        <f>IPMT('Assumptions (T&amp;D) old'!$B$100,Model!AA$1,'Assumptions (T&amp;D) old'!$B$103,Model!$AE$2699)</f>
        <v>-0.0103302069</v>
      </c>
      <c r="AJ2782" s="373">
        <f>IPMT('Assumptions (T&amp;D) old'!$B$100,Model!AB$1,'Assumptions (T&amp;D) old'!$B$103,Model!$AE$2699)</f>
        <v>-0.009593525011</v>
      </c>
      <c r="AK2782" s="373">
        <f>IPMT('Assumptions (T&amp;D) old'!$B$100,Model!AC$1,'Assumptions (T&amp;D) old'!$B$103,Model!$AE$2699)</f>
        <v>-0.008821850727</v>
      </c>
      <c r="AL2782" s="373">
        <f>IPMT('Assumptions (T&amp;D) old'!$B$100,Model!AD$1,'Assumptions (T&amp;D) old'!$B$103,Model!$AE$2699)</f>
        <v>-0.008013521915</v>
      </c>
      <c r="AM2782" s="373">
        <f>IPMT('Assumptions (T&amp;D) old'!$B$100,Model!AE$1,'Assumptions (T&amp;D) old'!$B$103,Model!$AE$2699)</f>
        <v>-0.007166797485</v>
      </c>
      <c r="AN2782" s="373">
        <f>IPMT('Assumptions (T&amp;D) old'!$B$100,Model!AF$1,'Assumptions (T&amp;D) old'!$B$103,Model!$AE$2699)</f>
        <v>-0.006279853644</v>
      </c>
      <c r="AO2782" s="373">
        <f>IPMT('Assumptions (T&amp;D) old'!$B$100,Model!AG$1,'Assumptions (T&amp;D) old'!$B$103,Model!$AE$2699)</f>
        <v>-0.00535077997</v>
      </c>
      <c r="AP2782" s="373">
        <f>IPMT('Assumptions (T&amp;D) old'!$B$100,Model!AH$1,'Assumptions (T&amp;D) old'!$B$103,Model!$AE$2699)</f>
        <v>-0.004377575297</v>
      </c>
      <c r="AQ2782" s="373">
        <f>IPMT('Assumptions (T&amp;D) old'!$B$100,Model!AI$1,'Assumptions (T&amp;D) old'!$B$103,Model!$AE$2699)</f>
        <v>-0.003358143402</v>
      </c>
      <c r="AR2782" s="373">
        <f>IPMT('Assumptions (T&amp;D) old'!$B$100,Model!AJ$1,'Assumptions (T&amp;D) old'!$B$103,Model!$AE$2699)</f>
        <v>-0.002290288492</v>
      </c>
      <c r="AS2782" s="373">
        <f>IPMT('Assumptions (T&amp;D) old'!$B$100,Model!AK$1,'Assumptions (T&amp;D) old'!$B$103,Model!$AE$2699)</f>
        <v>-0.001171710474</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-0.01326941605</v>
      </c>
      <c r="AG2783" s="373">
        <f>IPMT('Assumptions (T&amp;D) old'!$B$100,Model!X$1,'Assumptions (T&amp;D) old'!$B$103,Model!$AF$2699)</f>
        <v>-0.01264281918</v>
      </c>
      <c r="AH2783" s="373">
        <f>IPMT('Assumptions (T&amp;D) old'!$B$100,Model!Y$1,'Assumptions (T&amp;D) old'!$B$103,Model!$AF$2699)</f>
        <v>-0.01198645894</v>
      </c>
      <c r="AI2783" s="373">
        <f>IPMT('Assumptions (T&amp;D) old'!$B$100,Model!Z$1,'Assumptions (T&amp;D) old'!$B$103,Model!$AF$2699)</f>
        <v>-0.0112989216</v>
      </c>
      <c r="AJ2783" s="373">
        <f>IPMT('Assumptions (T&amp;D) old'!$B$100,Model!AA$1,'Assumptions (T&amp;D) old'!$B$103,Model!$AF$2699)</f>
        <v>-0.01057872624</v>
      </c>
      <c r="AK2783" s="373">
        <f>IPMT('Assumptions (T&amp;D) old'!$B$100,Model!AB$1,'Assumptions (T&amp;D) old'!$B$103,Model!$AF$2699)</f>
        <v>-0.009824321592</v>
      </c>
      <c r="AL2783" s="373">
        <f>IPMT('Assumptions (T&amp;D) old'!$B$100,Model!AC$1,'Assumptions (T&amp;D) old'!$B$103,Model!$AF$2699)</f>
        <v>-0.009034082726</v>
      </c>
      <c r="AM2783" s="373">
        <f>IPMT('Assumptions (T&amp;D) old'!$B$100,Model!AD$1,'Assumptions (T&amp;D) old'!$B$103,Model!$AF$2699)</f>
        <v>-0.008206307514</v>
      </c>
      <c r="AN2783" s="373">
        <f>IPMT('Assumptions (T&amp;D) old'!$B$100,Model!AE$1,'Assumptions (T&amp;D) old'!$B$103,Model!$AF$2699)</f>
        <v>-0.007339212979</v>
      </c>
      <c r="AO2783" s="373">
        <f>IPMT('Assumptions (T&amp;D) old'!$B$100,Model!AF$1,'Assumptions (T&amp;D) old'!$B$103,Model!$AF$2699)</f>
        <v>-0.006430931454</v>
      </c>
      <c r="AP2783" s="373">
        <f>IPMT('Assumptions (T&amp;D) old'!$B$100,Model!AG$1,'Assumptions (T&amp;D) old'!$B$103,Model!$AF$2699)</f>
        <v>-0.005479506556</v>
      </c>
      <c r="AQ2783" s="373">
        <f>IPMT('Assumptions (T&amp;D) old'!$B$100,Model!AH$1,'Assumptions (T&amp;D) old'!$B$103,Model!$AF$2699)</f>
        <v>-0.004482888976</v>
      </c>
      <c r="AR2783" s="373">
        <f>IPMT('Assumptions (T&amp;D) old'!$B$100,Model!AI$1,'Assumptions (T&amp;D) old'!$B$103,Model!$AF$2699)</f>
        <v>-0.003438932061</v>
      </c>
      <c r="AS2783" s="373">
        <f>IPMT('Assumptions (T&amp;D) old'!$B$100,Model!AJ$1,'Assumptions (T&amp;D) old'!$B$103,Model!$AF$2699)</f>
        <v>-0.002345387192</v>
      </c>
      <c r="AT2783" s="373">
        <f>IPMT('Assumptions (T&amp;D) old'!$B$100,Model!AK$1,'Assumptions (T&amp;D) old'!$B$103,Model!$AF$2699)</f>
        <v>-0.001199898942</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-0.01358840487</v>
      </c>
      <c r="AH2784" s="373">
        <f>IPMT('Assumptions (T&amp;D) old'!$B$100,Model!X$1,'Assumptions (T&amp;D) old'!$B$103,Model!$AG$2699)</f>
        <v>-0.01294674497</v>
      </c>
      <c r="AI2784" s="373">
        <f>IPMT('Assumptions (T&amp;D) old'!$B$100,Model!Y$1,'Assumptions (T&amp;D) old'!$B$103,Model!$AG$2699)</f>
        <v>-0.01227460624</v>
      </c>
      <c r="AJ2784" s="373">
        <f>IPMT('Assumptions (T&amp;D) old'!$B$100,Model!Z$1,'Assumptions (T&amp;D) old'!$B$103,Model!$AG$2699)</f>
        <v>-0.01157054091</v>
      </c>
      <c r="AK2784" s="373">
        <f>IPMT('Assumptions (T&amp;D) old'!$B$100,Model!AA$1,'Assumptions (T&amp;D) old'!$B$103,Model!$AG$2699)</f>
        <v>-0.01083303248</v>
      </c>
      <c r="AL2784" s="373">
        <f>IPMT('Assumptions (T&amp;D) old'!$B$100,Model!AB$1,'Assumptions (T&amp;D) old'!$B$103,Model!$AG$2699)</f>
        <v>-0.0100604924</v>
      </c>
      <c r="AM2784" s="373">
        <f>IPMT('Assumptions (T&amp;D) old'!$B$100,Model!AC$1,'Assumptions (T&amp;D) old'!$B$103,Model!$AG$2699)</f>
        <v>-0.009251256661</v>
      </c>
      <c r="AN2784" s="373">
        <f>IPMT('Assumptions (T&amp;D) old'!$B$100,Model!AD$1,'Assumptions (T&amp;D) old'!$B$103,Model!$AG$2699)</f>
        <v>-0.008403582229</v>
      </c>
      <c r="AO2784" s="373">
        <f>IPMT('Assumptions (T&amp;D) old'!$B$100,Model!AE$1,'Assumptions (T&amp;D) old'!$B$103,Model!$AG$2699)</f>
        <v>-0.007515643261</v>
      </c>
      <c r="AP2784" s="373">
        <f>IPMT('Assumptions (T&amp;D) old'!$B$100,Model!AF$1,'Assumptions (T&amp;D) old'!$B$103,Model!$AG$2699)</f>
        <v>-0.006585527192</v>
      </c>
      <c r="AQ2784" s="373">
        <f>IPMT('Assumptions (T&amp;D) old'!$B$100,Model!AG$1,'Assumptions (T&amp;D) old'!$B$103,Model!$AG$2699)</f>
        <v>-0.00561123061</v>
      </c>
      <c r="AR2784" s="373">
        <f>IPMT('Assumptions (T&amp;D) old'!$B$100,Model!AH$1,'Assumptions (T&amp;D) old'!$B$103,Model!$AG$2699)</f>
        <v>-0.004590654941</v>
      </c>
      <c r="AS2784" s="373">
        <f>IPMT('Assumptions (T&amp;D) old'!$B$100,Model!AI$1,'Assumptions (T&amp;D) old'!$B$103,Model!$AG$2699)</f>
        <v>-0.003521601927</v>
      </c>
      <c r="AT2784" s="373">
        <f>IPMT('Assumptions (T&amp;D) old'!$B$100,Model!AJ$1,'Assumptions (T&amp;D) old'!$B$103,Model!$AG$2699)</f>
        <v>-0.002401768895</v>
      </c>
      <c r="AU2784" s="373">
        <f>IPMT('Assumptions (T&amp;D) old'!$B$100,Model!AK$1,'Assumptions (T&amp;D) old'!$B$103,Model!$AG$2699)</f>
        <v>-0.001228743793</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-0.0156112023</v>
      </c>
      <c r="AI2785" s="373">
        <f>IPMT('Assumptions (T&amp;D) old'!$B$100,Model!X$1,'Assumptions (T&amp;D) old'!$B$103,Model!$AH$2699)</f>
        <v>-0.01487402362</v>
      </c>
      <c r="AJ2785" s="373">
        <f>IPMT('Assumptions (T&amp;D) old'!$B$100,Model!Y$1,'Assumptions (T&amp;D) old'!$B$103,Model!$AH$2699)</f>
        <v>-0.01410182895</v>
      </c>
      <c r="AK2785" s="373">
        <f>IPMT('Assumptions (T&amp;D) old'!$B$100,Model!Z$1,'Assumptions (T&amp;D) old'!$B$103,Model!$AH$2699)</f>
        <v>-0.01329295503</v>
      </c>
      <c r="AL2785" s="373">
        <f>IPMT('Assumptions (T&amp;D) old'!$B$100,Model!AA$1,'Assumptions (T&amp;D) old'!$B$103,Model!$AH$2699)</f>
        <v>-0.01244565961</v>
      </c>
      <c r="AM2785" s="373">
        <f>IPMT('Assumptions (T&amp;D) old'!$B$100,Model!AB$1,'Assumptions (T&amp;D) old'!$B$103,Model!$AH$2699)</f>
        <v>-0.01155811765</v>
      </c>
      <c r="AN2785" s="373">
        <f>IPMT('Assumptions (T&amp;D) old'!$B$100,Model!AC$1,'Assumptions (T&amp;D) old'!$B$103,Model!$AH$2699)</f>
        <v>-0.01062841744</v>
      </c>
      <c r="AO2785" s="373">
        <f>IPMT('Assumptions (T&amp;D) old'!$B$100,Model!AD$1,'Assumptions (T&amp;D) old'!$B$103,Model!$AH$2699)</f>
        <v>-0.009654556479</v>
      </c>
      <c r="AP2785" s="373">
        <f>IPMT('Assumptions (T&amp;D) old'!$B$100,Model!AE$1,'Assumptions (T&amp;D) old'!$B$103,Model!$AH$2699)</f>
        <v>-0.00863443712</v>
      </c>
      <c r="AQ2785" s="373">
        <f>IPMT('Assumptions (T&amp;D) old'!$B$100,Model!AF$1,'Assumptions (T&amp;D) old'!$B$103,Model!$AH$2699)</f>
        <v>-0.007565862092</v>
      </c>
      <c r="AR2785" s="373">
        <f>IPMT('Assumptions (T&amp;D) old'!$B$100,Model!AG$1,'Assumptions (T&amp;D) old'!$B$103,Model!$AH$2699)</f>
        <v>-0.00644652975</v>
      </c>
      <c r="AS2785" s="373">
        <f>IPMT('Assumptions (T&amp;D) old'!$B$100,Model!AH$1,'Assumptions (T&amp;D) old'!$B$103,Model!$AH$2699)</f>
        <v>-0.005274029122</v>
      </c>
      <c r="AT2785" s="373">
        <f>IPMT('Assumptions (T&amp;D) old'!$B$100,Model!AI$1,'Assumptions (T&amp;D) old'!$B$103,Model!$AH$2699)</f>
        <v>-0.004045834713</v>
      </c>
      <c r="AU2785" s="373">
        <f>IPMT('Assumptions (T&amp;D) old'!$B$100,Model!AJ$1,'Assumptions (T&amp;D) old'!$B$103,Model!$AH$2699)</f>
        <v>-0.002759301071</v>
      </c>
      <c r="AV2785" s="373">
        <f>IPMT('Assumptions (T&amp;D) old'!$B$100,Model!AK$1,'Assumptions (T&amp;D) old'!$B$103,Model!$AH$2699)</f>
        <v>-0.00141165708</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-0.01475439098</v>
      </c>
      <c r="AJ2786" s="373">
        <f>IPMT('Assumptions (T&amp;D) old'!$B$100,Model!X$1,'Assumptions (T&amp;D) old'!$B$103,Model!$AI$2699)</f>
        <v>-0.0140576719</v>
      </c>
      <c r="AK2786" s="373">
        <f>IPMT('Assumptions (T&amp;D) old'!$B$100,Model!Y$1,'Assumptions (T&amp;D) old'!$B$103,Model!$AI$2699)</f>
        <v>-0.01332785867</v>
      </c>
      <c r="AL2786" s="373">
        <f>IPMT('Assumptions (T&amp;D) old'!$B$100,Model!Z$1,'Assumptions (T&amp;D) old'!$B$103,Model!$AI$2699)</f>
        <v>-0.0125633793</v>
      </c>
      <c r="AM2786" s="373">
        <f>IPMT('Assumptions (T&amp;D) old'!$B$100,Model!AA$1,'Assumptions (T&amp;D) old'!$B$103,Model!$AI$2699)</f>
        <v>-0.01176258717</v>
      </c>
      <c r="AN2786" s="373">
        <f>IPMT('Assumptions (T&amp;D) old'!$B$100,Model!AB$1,'Assumptions (T&amp;D) old'!$B$103,Model!$AI$2699)</f>
        <v>-0.01092375741</v>
      </c>
      <c r="AO2786" s="373">
        <f>IPMT('Assumptions (T&amp;D) old'!$B$100,Model!AC$1,'Assumptions (T&amp;D) old'!$B$103,Model!$AI$2699)</f>
        <v>-0.01004508323</v>
      </c>
      <c r="AP2786" s="373">
        <f>IPMT('Assumptions (T&amp;D) old'!$B$100,Model!AD$1,'Assumptions (T&amp;D) old'!$B$103,Model!$AI$2699)</f>
        <v>-0.009124672035</v>
      </c>
      <c r="AQ2786" s="373">
        <f>IPMT('Assumptions (T&amp;D) old'!$B$100,Model!AE$1,'Assumptions (T&amp;D) old'!$B$103,Model!$AI$2699)</f>
        <v>-0.008160541305</v>
      </c>
      <c r="AR2786" s="373">
        <f>IPMT('Assumptions (T&amp;D) old'!$B$100,Model!AF$1,'Assumptions (T&amp;D) old'!$B$103,Model!$AI$2699)</f>
        <v>-0.007150614365</v>
      </c>
      <c r="AS2786" s="373">
        <f>IPMT('Assumptions (T&amp;D) old'!$B$100,Model!AG$1,'Assumptions (T&amp;D) old'!$B$103,Model!$AI$2699)</f>
        <v>-0.006092715896</v>
      </c>
      <c r="AT2786" s="373">
        <f>IPMT('Assumptions (T&amp;D) old'!$B$100,Model!AH$1,'Assumptions (T&amp;D) old'!$B$103,Model!$AI$2699)</f>
        <v>-0.00498456725</v>
      </c>
      <c r="AU2786" s="373">
        <f>IPMT('Assumptions (T&amp;D) old'!$B$100,Model!AI$1,'Assumptions (T&amp;D) old'!$B$103,Model!$AI$2699)</f>
        <v>-0.003823781543</v>
      </c>
      <c r="AV2786" s="373">
        <f>IPMT('Assumptions (T&amp;D) old'!$B$100,Model!AJ$1,'Assumptions (T&amp;D) old'!$B$103,Model!$AI$2699)</f>
        <v>-0.002607858514</v>
      </c>
      <c r="AW2786" s="373">
        <f>IPMT('Assumptions (T&amp;D) old'!$B$100,Model!AK$1,'Assumptions (T&amp;D) old'!$B$103,Model!$AI$2699)</f>
        <v>-0.001334179142</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-0.01579354819</v>
      </c>
      <c r="AK2787" s="373">
        <f>IPMT('Assumptions (T&amp;D) old'!$B$100,Model!X$1,'Assumptions (T&amp;D) old'!$B$103,Model!$AJ$2699)</f>
        <v>-0.01504775893</v>
      </c>
      <c r="AL2787" s="373">
        <f>IPMT('Assumptions (T&amp;D) old'!$B$100,Model!Y$1,'Assumptions (T&amp;D) old'!$B$103,Model!$AJ$2699)</f>
        <v>-0.01426654468</v>
      </c>
      <c r="AM2787" s="373">
        <f>IPMT('Assumptions (T&amp;D) old'!$B$100,Model!Z$1,'Assumptions (T&amp;D) old'!$B$103,Model!$AJ$2699)</f>
        <v>-0.01344822275</v>
      </c>
      <c r="AN2787" s="373">
        <f>IPMT('Assumptions (T&amp;D) old'!$B$100,Model!AA$1,'Assumptions (T&amp;D) old'!$B$103,Model!$AJ$2699)</f>
        <v>-0.01259103053</v>
      </c>
      <c r="AO2787" s="373">
        <f>IPMT('Assumptions (T&amp;D) old'!$B$100,Model!AB$1,'Assumptions (T&amp;D) old'!$B$103,Model!$AJ$2699)</f>
        <v>-0.01169312168</v>
      </c>
      <c r="AP2787" s="373">
        <f>IPMT('Assumptions (T&amp;D) old'!$B$100,Model!AC$1,'Assumptions (T&amp;D) old'!$B$103,Model!$AJ$2699)</f>
        <v>-0.01075256215</v>
      </c>
      <c r="AQ2787" s="373">
        <f>IPMT('Assumptions (T&amp;D) old'!$B$100,Model!AD$1,'Assumptions (T&amp;D) old'!$B$103,Model!$AJ$2699)</f>
        <v>-0.009767326056</v>
      </c>
      <c r="AR2787" s="373">
        <f>IPMT('Assumptions (T&amp;D) old'!$B$100,Model!AE$1,'Assumptions (T&amp;D) old'!$B$103,Model!$AJ$2699)</f>
        <v>-0.008735291243</v>
      </c>
      <c r="AS2787" s="373">
        <f>IPMT('Assumptions (T&amp;D) old'!$B$100,Model!AF$1,'Assumptions (T&amp;D) old'!$B$103,Model!$AJ$2699)</f>
        <v>-0.007654234776</v>
      </c>
      <c r="AT2787" s="373">
        <f>IPMT('Assumptions (T&amp;D) old'!$B$100,Model!AG$1,'Assumptions (T&amp;D) old'!$B$103,Model!$AJ$2699)</f>
        <v>-0.006521828127</v>
      </c>
      <c r="AU2787" s="373">
        <f>IPMT('Assumptions (T&amp;D) old'!$B$100,Model!AH$1,'Assumptions (T&amp;D) old'!$B$103,Model!$AJ$2699)</f>
        <v>-0.005335632162</v>
      </c>
      <c r="AV2787" s="373">
        <f>IPMT('Assumptions (T&amp;D) old'!$B$100,Model!AI$1,'Assumptions (T&amp;D) old'!$B$103,Model!$AJ$2699)</f>
        <v>-0.004093091889</v>
      </c>
      <c r="AW2787" s="373">
        <f>IPMT('Assumptions (T&amp;D) old'!$B$100,Model!AJ$1,'Assumptions (T&amp;D) old'!$B$103,Model!$AJ$2699)</f>
        <v>-0.002791530953</v>
      </c>
      <c r="AX2787" s="373">
        <f>IPMT('Assumptions (T&amp;D) old'!$B$100,Model!AK$1,'Assumptions (T&amp;D) old'!$B$103,Model!$AJ$2699)</f>
        <v>-0.001428145872</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-0.01572890588</v>
      </c>
      <c r="AL2788" s="373">
        <f>IPMT('Assumptions (T&amp;D) old'!$B$100,Model!X$1,'Assumptions (T&amp;D) old'!$B$103,Model!$AK$2699)</f>
        <v>-0.0149861691</v>
      </c>
      <c r="AM2788" s="373">
        <f>IPMT('Assumptions (T&amp;D) old'!$B$100,Model!Y$1,'Assumptions (T&amp;D) old'!$B$103,Model!$AK$2699)</f>
        <v>-0.01420815232</v>
      </c>
      <c r="AN2788" s="373">
        <f>IPMT('Assumptions (T&amp;D) old'!$B$100,Model!Z$1,'Assumptions (T&amp;D) old'!$B$103,Model!$AK$2699)</f>
        <v>-0.01339317975</v>
      </c>
      <c r="AO2788" s="373">
        <f>IPMT('Assumptions (T&amp;D) old'!$B$100,Model!AA$1,'Assumptions (T&amp;D) old'!$B$103,Model!$AK$2699)</f>
        <v>-0.01253949598</v>
      </c>
      <c r="AP2788" s="373">
        <f>IPMT('Assumptions (T&amp;D) old'!$B$100,Model!AB$1,'Assumptions (T&amp;D) old'!$B$103,Model!$AK$2699)</f>
        <v>-0.01164526223</v>
      </c>
      <c r="AQ2788" s="373">
        <f>IPMT('Assumptions (T&amp;D) old'!$B$100,Model!AC$1,'Assumptions (T&amp;D) old'!$B$103,Model!$AK$2699)</f>
        <v>-0.01070855238</v>
      </c>
      <c r="AR2788" s="373">
        <f>IPMT('Assumptions (T&amp;D) old'!$B$100,Model!AD$1,'Assumptions (T&amp;D) old'!$B$103,Model!$AK$2699)</f>
        <v>-0.009727348812</v>
      </c>
      <c r="AS2788" s="373">
        <f>IPMT('Assumptions (T&amp;D) old'!$B$100,Model!AE$1,'Assumptions (T&amp;D) old'!$B$103,Model!$AK$2699)</f>
        <v>-0.008699538073</v>
      </c>
      <c r="AT2788" s="373">
        <f>IPMT('Assumptions (T&amp;D) old'!$B$100,Model!AF$1,'Assumptions (T&amp;D) old'!$B$103,Model!$AK$2699)</f>
        <v>-0.007622906323</v>
      </c>
      <c r="AU2788" s="373">
        <f>IPMT('Assumptions (T&amp;D) old'!$B$100,Model!AG$1,'Assumptions (T&amp;D) old'!$B$103,Model!$AK$2699)</f>
        <v>-0.006495134566</v>
      </c>
      <c r="AV2788" s="373">
        <f>IPMT('Assumptions (T&amp;D) old'!$B$100,Model!AH$1,'Assumptions (T&amp;D) old'!$B$103,Model!$AK$2699)</f>
        <v>-0.00531379365</v>
      </c>
      <c r="AW2788" s="373">
        <f>IPMT('Assumptions (T&amp;D) old'!$B$100,Model!AI$1,'Assumptions (T&amp;D) old'!$B$103,Model!$AK$2699)</f>
        <v>-0.00407633904</v>
      </c>
      <c r="AX2788" s="373">
        <f>IPMT('Assumptions (T&amp;D) old'!$B$100,Model!AJ$1,'Assumptions (T&amp;D) old'!$B$103,Model!$AK$2699)</f>
        <v>-0.002780105337</v>
      </c>
      <c r="AY2788" s="373">
        <f>IPMT('Assumptions (T&amp;D) old'!$B$100,Model!AK$1,'Assumptions (T&amp;D) old'!$B$103,Model!$AK$2699)</f>
        <v>-0.001422300533</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-0.01529814118</v>
      </c>
      <c r="AM2789" s="373">
        <f>IPMT('Assumptions (T&amp;D) old'!$B$100,Model!X$1,'Assumptions (T&amp;D) old'!$B$103,Model!$AL$2699)</f>
        <v>-0.0145757456</v>
      </c>
      <c r="AN2789" s="373">
        <f>IPMT('Assumptions (T&amp;D) old'!$B$100,Model!Y$1,'Assumptions (T&amp;D) old'!$B$103,Model!$AL$2699)</f>
        <v>-0.01381903623</v>
      </c>
      <c r="AO2789" s="373">
        <f>IPMT('Assumptions (T&amp;D) old'!$B$100,Model!Z$1,'Assumptions (T&amp;D) old'!$B$103,Model!$AL$2699)</f>
        <v>-0.01302638316</v>
      </c>
      <c r="AP2789" s="373">
        <f>IPMT('Assumptions (T&amp;D) old'!$B$100,Model!AA$1,'Assumptions (T&amp;D) old'!$B$103,Model!$AL$2699)</f>
        <v>-0.01219607908</v>
      </c>
      <c r="AQ2789" s="373">
        <f>IPMT('Assumptions (T&amp;D) old'!$B$100,Model!AB$1,'Assumptions (T&amp;D) old'!$B$103,Model!$AL$2699)</f>
        <v>-0.01132633554</v>
      </c>
      <c r="AR2789" s="373">
        <f>IPMT('Assumptions (T&amp;D) old'!$B$100,Model!AC$1,'Assumptions (T&amp;D) old'!$B$103,Model!$AL$2699)</f>
        <v>-0.0104152792</v>
      </c>
      <c r="AS2789" s="373">
        <f>IPMT('Assumptions (T&amp;D) old'!$B$100,Model!AD$1,'Assumptions (T&amp;D) old'!$B$103,Model!$AL$2699)</f>
        <v>-0.009460947671</v>
      </c>
      <c r="AT2789" s="373">
        <f>IPMT('Assumptions (T&amp;D) old'!$B$100,Model!AE$1,'Assumptions (T&amp;D) old'!$B$103,Model!$AL$2699)</f>
        <v>-0.008461285398</v>
      </c>
      <c r="AU2789" s="373">
        <f>IPMT('Assumptions (T&amp;D) old'!$B$100,Model!AF$1,'Assumptions (T&amp;D) old'!$B$103,Model!$AL$2699)</f>
        <v>-0.007414139168</v>
      </c>
      <c r="AV2789" s="373">
        <f>IPMT('Assumptions (T&amp;D) old'!$B$100,Model!AG$1,'Assumptions (T&amp;D) old'!$B$103,Model!$AL$2699)</f>
        <v>-0.006317253491</v>
      </c>
      <c r="AW2789" s="373">
        <f>IPMT('Assumptions (T&amp;D) old'!$B$100,Model!AH$1,'Assumptions (T&amp;D) old'!$B$103,Model!$AL$2699)</f>
        <v>-0.005168265745</v>
      </c>
      <c r="AX2789" s="373">
        <f>IPMT('Assumptions (T&amp;D) old'!$B$100,Model!AI$1,'Assumptions (T&amp;D) old'!$B$103,Model!$AL$2699)</f>
        <v>-0.003964701081</v>
      </c>
      <c r="AY2789" s="373">
        <f>IPMT('Assumptions (T&amp;D) old'!$B$100,Model!AJ$1,'Assumptions (T&amp;D) old'!$B$103,Model!$AL$2699)</f>
        <v>-0.002703967095</v>
      </c>
      <c r="AZ2789" s="373">
        <f>IPMT('Assumptions (T&amp;D) old'!$B$100,Model!AK$1,'Assumptions (T&amp;D) old'!$B$103,Model!$AL$2699)</f>
        <v>-0.001383348245</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-0.01567795003</v>
      </c>
      <c r="AN2790" s="373">
        <f>IPMT('Assumptions (T&amp;D) old'!$B$100,Model!X$1,'Assumptions (T&amp;D) old'!$B$103,Model!$AM$2699)</f>
        <v>-0.01493761944</v>
      </c>
      <c r="AO2790" s="373">
        <f>IPMT('Assumptions (T&amp;D) old'!$B$100,Model!Y$1,'Assumptions (T&amp;D) old'!$B$103,Model!$AM$2699)</f>
        <v>-0.01416212315</v>
      </c>
      <c r="AP2790" s="373">
        <f>IPMT('Assumptions (T&amp;D) old'!$B$100,Model!Z$1,'Assumptions (T&amp;D) old'!$B$103,Model!$AM$2699)</f>
        <v>-0.01334979079</v>
      </c>
      <c r="AQ2790" s="373">
        <f>IPMT('Assumptions (T&amp;D) old'!$B$100,Model!AA$1,'Assumptions (T&amp;D) old'!$B$103,Model!$AM$2699)</f>
        <v>-0.01249887264</v>
      </c>
      <c r="AR2790" s="373">
        <f>IPMT('Assumptions (T&amp;D) old'!$B$100,Model!AB$1,'Assumptions (T&amp;D) old'!$B$103,Model!$AM$2699)</f>
        <v>-0.01160753588</v>
      </c>
      <c r="AS2790" s="373">
        <f>IPMT('Assumptions (T&amp;D) old'!$B$100,Model!AC$1,'Assumptions (T&amp;D) old'!$B$103,Model!$AM$2699)</f>
        <v>-0.01067386062</v>
      </c>
      <c r="AT2790" s="373">
        <f>IPMT('Assumptions (T&amp;D) old'!$B$100,Model!AD$1,'Assumptions (T&amp;D) old'!$B$103,Model!$AM$2699)</f>
        <v>-0.009695835792</v>
      </c>
      <c r="AU2790" s="373">
        <f>IPMT('Assumptions (T&amp;D) old'!$B$100,Model!AE$1,'Assumptions (T&amp;D) old'!$B$103,Model!$AM$2699)</f>
        <v>-0.00867135478</v>
      </c>
      <c r="AV2790" s="373">
        <f>IPMT('Assumptions (T&amp;D) old'!$B$100,Model!AF$1,'Assumptions (T&amp;D) old'!$B$103,Model!$AM$2699)</f>
        <v>-0.00759821092</v>
      </c>
      <c r="AW2790" s="373">
        <f>IPMT('Assumptions (T&amp;D) old'!$B$100,Model!AG$1,'Assumptions (T&amp;D) old'!$B$103,Model!$AM$2699)</f>
        <v>-0.006474092727</v>
      </c>
      <c r="AX2790" s="373">
        <f>IPMT('Assumptions (T&amp;D) old'!$B$100,Model!AH$1,'Assumptions (T&amp;D) old'!$B$103,Model!$AM$2699)</f>
        <v>-0.005296578919</v>
      </c>
      <c r="AY2790" s="373">
        <f>IPMT('Assumptions (T&amp;D) old'!$B$100,Model!AI$1,'Assumptions (T&amp;D) old'!$B$103,Model!$AM$2699)</f>
        <v>-0.004063133206</v>
      </c>
      <c r="AZ2790" s="373">
        <f>IPMT('Assumptions (T&amp;D) old'!$B$100,Model!AJ$1,'Assumptions (T&amp;D) old'!$B$103,Model!$AM$2699)</f>
        <v>-0.002771098822</v>
      </c>
      <c r="BA2790" s="373">
        <f>IPMT('Assumptions (T&amp;D) old'!$B$100,Model!AK$1,'Assumptions (T&amp;D) old'!$B$103,Model!$AM$2699)</f>
        <v>-0.001417692804</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-0.01755345659</v>
      </c>
      <c r="AO2791" s="373">
        <f>IPMT('Assumptions (T&amp;D) old'!$B$100,Model!X$1,'Assumptions (T&amp;D) old'!$B$103,Model!$AN$2699)</f>
        <v>-0.01672456246</v>
      </c>
      <c r="AP2791" s="373">
        <f>IPMT('Assumptions (T&amp;D) old'!$B$100,Model!Y$1,'Assumptions (T&amp;D) old'!$B$103,Model!$AN$2699)</f>
        <v>-0.01585629585</v>
      </c>
      <c r="AQ2791" s="373">
        <f>IPMT('Assumptions (T&amp;D) old'!$B$100,Model!Z$1,'Assumptions (T&amp;D) old'!$B$103,Model!$AN$2699)</f>
        <v>-0.01494678658</v>
      </c>
      <c r="AR2791" s="373">
        <f>IPMT('Assumptions (T&amp;D) old'!$B$100,Model!AA$1,'Assumptions (T&amp;D) old'!$B$103,Model!$AN$2699)</f>
        <v>-0.01399407563</v>
      </c>
      <c r="AS2791" s="373">
        <f>IPMT('Assumptions (T&amp;D) old'!$B$100,Model!AB$1,'Assumptions (T&amp;D) old'!$B$103,Model!$AN$2699)</f>
        <v>-0.0129961109</v>
      </c>
      <c r="AT2791" s="373">
        <f>IPMT('Assumptions (T&amp;D) old'!$B$100,Model!AC$1,'Assumptions (T&amp;D) old'!$B$103,Model!$AN$2699)</f>
        <v>-0.01195074284</v>
      </c>
      <c r="AU2791" s="373">
        <f>IPMT('Assumptions (T&amp;D) old'!$B$100,Model!AD$1,'Assumptions (T&amp;D) old'!$B$103,Model!$AN$2699)</f>
        <v>-0.01085571981</v>
      </c>
      <c r="AV2791" s="373">
        <f>IPMT('Assumptions (T&amp;D) old'!$B$100,Model!AE$1,'Assumptions (T&amp;D) old'!$B$103,Model!$AN$2699)</f>
        <v>-0.009708683178</v>
      </c>
      <c r="AW2791" s="373">
        <f>IPMT('Assumptions (T&amp;D) old'!$B$100,Model!AF$1,'Assumptions (T&amp;D) old'!$B$103,Model!$AN$2699)</f>
        <v>-0.008507162308</v>
      </c>
      <c r="AX2791" s="373">
        <f>IPMT('Assumptions (T&amp;D) old'!$B$100,Model!AG$1,'Assumptions (T&amp;D) old'!$B$103,Model!$AN$2699)</f>
        <v>-0.007248569197</v>
      </c>
      <c r="AY2791" s="373">
        <f>IPMT('Assumptions (T&amp;D) old'!$B$100,Model!AH$1,'Assumptions (T&amp;D) old'!$B$103,Model!$AN$2699)</f>
        <v>-0.005930192912</v>
      </c>
      <c r="AZ2791" s="373">
        <f>IPMT('Assumptions (T&amp;D) old'!$B$100,Model!AI$1,'Assumptions (T&amp;D) old'!$B$103,Model!$AN$2699)</f>
        <v>-0.004549193755</v>
      </c>
      <c r="BA2791" s="373">
        <f>IPMT('Assumptions (T&amp;D) old'!$B$100,Model!AJ$1,'Assumptions (T&amp;D) old'!$B$103,Model!$AN$2699)</f>
        <v>-0.003102597137</v>
      </c>
      <c r="BB2791" s="373">
        <f>IPMT('Assumptions (T&amp;D) old'!$B$100,Model!AK$1,'Assumptions (T&amp;D) old'!$B$103,Model!$AN$2699)</f>
        <v>-0.00158728718</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-0.01800932794</v>
      </c>
      <c r="AP2792" s="373">
        <f>IPMT('Assumptions (T&amp;D) old'!$B$100,Model!X$1,'Assumptions (T&amp;D) old'!$B$103,Model!$AO$2699)</f>
        <v>-0.01715890705</v>
      </c>
      <c r="AQ2792" s="373">
        <f>IPMT('Assumptions (T&amp;D) old'!$B$100,Model!Y$1,'Assumptions (T&amp;D) old'!$B$103,Model!$AO$2699)</f>
        <v>-0.01626809116</v>
      </c>
      <c r="AR2792" s="373">
        <f>IPMT('Assumptions (T&amp;D) old'!$B$100,Model!Z$1,'Assumptions (T&amp;D) old'!$B$103,Model!$AO$2699)</f>
        <v>-0.01533496152</v>
      </c>
      <c r="AS2792" s="373">
        <f>IPMT('Assumptions (T&amp;D) old'!$B$100,Model!AA$1,'Assumptions (T&amp;D) old'!$B$103,Model!$AO$2699)</f>
        <v>-0.01435750821</v>
      </c>
      <c r="AT2792" s="373">
        <f>IPMT('Assumptions (T&amp;D) old'!$B$100,Model!AB$1,'Assumptions (T&amp;D) old'!$B$103,Model!$AO$2699)</f>
        <v>-0.01333362588</v>
      </c>
      <c r="AU2792" s="373">
        <f>IPMT('Assumptions (T&amp;D) old'!$B$100,Model!AC$1,'Assumptions (T&amp;D) old'!$B$103,Model!$AO$2699)</f>
        <v>-0.01226110914</v>
      </c>
      <c r="AV2792" s="373">
        <f>IPMT('Assumptions (T&amp;D) old'!$B$100,Model!AD$1,'Assumptions (T&amp;D) old'!$B$103,Model!$AO$2699)</f>
        <v>-0.01113764785</v>
      </c>
      <c r="AW2792" s="373">
        <f>IPMT('Assumptions (T&amp;D) old'!$B$100,Model!AE$1,'Assumptions (T&amp;D) old'!$B$103,Model!$AO$2699)</f>
        <v>-0.009960822151</v>
      </c>
      <c r="AX2792" s="373">
        <f>IPMT('Assumptions (T&amp;D) old'!$B$100,Model!AF$1,'Assumptions (T&amp;D) old'!$B$103,Model!$AO$2699)</f>
        <v>-0.008728097231</v>
      </c>
      <c r="AY2792" s="373">
        <f>IPMT('Assumptions (T&amp;D) old'!$B$100,Model!AG$1,'Assumptions (T&amp;D) old'!$B$103,Model!$AO$2699)</f>
        <v>-0.007436817877</v>
      </c>
      <c r="AZ2792" s="373">
        <f>IPMT('Assumptions (T&amp;D) old'!$B$100,Model!AH$1,'Assumptions (T&amp;D) old'!$B$103,Model!$AO$2699)</f>
        <v>-0.006084202753</v>
      </c>
      <c r="BA2792" s="373">
        <f>IPMT('Assumptions (T&amp;D) old'!$B$100,Model!AI$1,'Assumptions (T&amp;D) old'!$B$103,Model!$AO$2699)</f>
        <v>-0.004667338411</v>
      </c>
      <c r="BB2792" s="373">
        <f>IPMT('Assumptions (T&amp;D) old'!$B$100,Model!AJ$1,'Assumptions (T&amp;D) old'!$B$103,Model!$AO$2699)</f>
        <v>-0.003183173013</v>
      </c>
      <c r="BC2792" s="373">
        <f>IPMT('Assumptions (T&amp;D) old'!$B$100,Model!AK$1,'Assumptions (T&amp;D) old'!$B$103,Model!$AO$2699)</f>
        <v>-0.001628509759</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-0.01739805191</v>
      </c>
      <c r="AQ2793" s="373">
        <f>IPMT('Assumptions (T&amp;D) old'!$B$100,Model!X$1,'Assumptions (T&amp;D) old'!$B$103,Model!$AP$2699)</f>
        <v>-0.01657649616</v>
      </c>
      <c r="AR2793" s="373">
        <f>IPMT('Assumptions (T&amp;D) old'!$B$100,Model!Y$1,'Assumptions (T&amp;D) old'!$B$103,Model!$AP$2699)</f>
        <v>-0.01571591652</v>
      </c>
      <c r="AS2793" s="373">
        <f>IPMT('Assumptions (T&amp;D) old'!$B$100,Model!Z$1,'Assumptions (T&amp;D) old'!$B$103,Model!$AP$2699)</f>
        <v>-0.01481445934</v>
      </c>
      <c r="AT2793" s="373">
        <f>IPMT('Assumptions (T&amp;D) old'!$B$100,Model!AA$1,'Assumptions (T&amp;D) old'!$B$103,Model!$AP$2699)</f>
        <v>-0.01387018294</v>
      </c>
      <c r="AU2793" s="373">
        <f>IPMT('Assumptions (T&amp;D) old'!$B$100,Model!AB$1,'Assumptions (T&amp;D) old'!$B$103,Model!$AP$2699)</f>
        <v>-0.01288105342</v>
      </c>
      <c r="AV2793" s="373">
        <f>IPMT('Assumptions (T&amp;D) old'!$B$100,Model!AC$1,'Assumptions (T&amp;D) old'!$B$103,Model!$AP$2699)</f>
        <v>-0.01184494024</v>
      </c>
      <c r="AW2793" s="373">
        <f>IPMT('Assumptions (T&amp;D) old'!$B$100,Model!AD$1,'Assumptions (T&amp;D) old'!$B$103,Model!$AP$2699)</f>
        <v>-0.01075961169</v>
      </c>
      <c r="AX2793" s="373">
        <f>IPMT('Assumptions (T&amp;D) old'!$B$100,Model!AE$1,'Assumptions (T&amp;D) old'!$B$103,Model!$AP$2699)</f>
        <v>-0.009622730033</v>
      </c>
      <c r="AY2793" s="373">
        <f>IPMT('Assumptions (T&amp;D) old'!$B$100,Model!AF$1,'Assumptions (T&amp;D) old'!$B$103,Model!$AP$2699)</f>
        <v>-0.008431846496</v>
      </c>
      <c r="AZ2793" s="373">
        <f>IPMT('Assumptions (T&amp;D) old'!$B$100,Model!AG$1,'Assumptions (T&amp;D) old'!$B$103,Model!$AP$2699)</f>
        <v>-0.007184395991</v>
      </c>
      <c r="BA2793" s="373">
        <f>IPMT('Assumptions (T&amp;D) old'!$B$100,Model!AH$1,'Assumptions (T&amp;D) old'!$B$103,Model!$AP$2699)</f>
        <v>-0.005877691587</v>
      </c>
      <c r="BB2793" s="373">
        <f>IPMT('Assumptions (T&amp;D) old'!$B$100,Model!AI$1,'Assumptions (T&amp;D) old'!$B$103,Model!$AP$2699)</f>
        <v>-0.004508918724</v>
      </c>
      <c r="BC2793" s="373">
        <f>IPMT('Assumptions (T&amp;D) old'!$B$100,Model!AJ$1,'Assumptions (T&amp;D) old'!$B$103,Model!$AP$2699)</f>
        <v>-0.00307512915</v>
      </c>
      <c r="BD2793" s="373">
        <f>IPMT('Assumptions (T&amp;D) old'!$B$100,Model!AK$1,'Assumptions (T&amp;D) old'!$B$103,Model!$AP$2699)</f>
        <v>-0.001573234571</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-0.0184621593</v>
      </c>
      <c r="AR2794" s="373">
        <f>IPMT('Assumptions (T&amp;D) old'!$B$100,Model!X$1,'Assumptions (T&amp;D) old'!$B$103,Model!$AQ$2699)</f>
        <v>-0.0175903552</v>
      </c>
      <c r="AS2794" s="373">
        <f>IPMT('Assumptions (T&amp;D) old'!$B$100,Model!Y$1,'Assumptions (T&amp;D) old'!$B$103,Model!$AQ$2699)</f>
        <v>-0.01667714039</v>
      </c>
      <c r="AT2794" s="373">
        <f>IPMT('Assumptions (T&amp;D) old'!$B$100,Model!Z$1,'Assumptions (T&amp;D) old'!$B$103,Model!$AQ$2699)</f>
        <v>-0.01572054789</v>
      </c>
      <c r="AU2794" s="373">
        <f>IPMT('Assumptions (T&amp;D) old'!$B$100,Model!AA$1,'Assumptions (T&amp;D) old'!$B$103,Model!$AQ$2699)</f>
        <v>-0.01471851724</v>
      </c>
      <c r="AV2794" s="373">
        <f>IPMT('Assumptions (T&amp;D) old'!$B$100,Model!AB$1,'Assumptions (T&amp;D) old'!$B$103,Model!$AQ$2699)</f>
        <v>-0.01366889014</v>
      </c>
      <c r="AW2794" s="373">
        <f>IPMT('Assumptions (T&amp;D) old'!$B$100,Model!AC$1,'Assumptions (T&amp;D) old'!$B$103,Model!$AQ$2699)</f>
        <v>-0.01256940575</v>
      </c>
      <c r="AX2794" s="373">
        <f>IPMT('Assumptions (T&amp;D) old'!$B$100,Model!AD$1,'Assumptions (T&amp;D) old'!$B$103,Model!$AQ$2699)</f>
        <v>-0.01141769585</v>
      </c>
      <c r="AY2794" s="373">
        <f>IPMT('Assumptions (T&amp;D) old'!$B$100,Model!AE$1,'Assumptions (T&amp;D) old'!$B$103,Model!$AQ$2699)</f>
        <v>-0.01021127973</v>
      </c>
      <c r="AZ2794" s="373">
        <f>IPMT('Assumptions (T&amp;D) old'!$B$100,Model!AF$1,'Assumptions (T&amp;D) old'!$B$103,Model!$AQ$2699)</f>
        <v>-0.008947558843</v>
      </c>
      <c r="BA2794" s="373">
        <f>IPMT('Assumptions (T&amp;D) old'!$B$100,Model!AG$1,'Assumptions (T&amp;D) old'!$B$103,Model!$AQ$2699)</f>
        <v>-0.007623811215</v>
      </c>
      <c r="BB2794" s="373">
        <f>IPMT('Assumptions (T&amp;D) old'!$B$100,Model!AH$1,'Assumptions (T&amp;D) old'!$B$103,Model!$AQ$2699)</f>
        <v>-0.006237185575</v>
      </c>
      <c r="BC2794" s="373">
        <f>IPMT('Assumptions (T&amp;D) old'!$B$100,Model!AI$1,'Assumptions (T&amp;D) old'!$B$103,Model!$AQ$2699)</f>
        <v>-0.004784695217</v>
      </c>
      <c r="BD2794" s="373">
        <f>IPMT('Assumptions (T&amp;D) old'!$B$100,Model!AJ$1,'Assumptions (T&amp;D) old'!$B$103,Model!$AQ$2699)</f>
        <v>-0.003263211567</v>
      </c>
      <c r="BE2794" s="373">
        <f>IPMT('Assumptions (T&amp;D) old'!$B$100,Model!AK$1,'Assumptions (T&amp;D) old'!$B$103,Model!$AQ$2699)</f>
        <v>-0.001669457444</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-0.01762633499</v>
      </c>
      <c r="AS2795" s="373">
        <f>IPMT('Assumptions (T&amp;D) old'!$B$100,Model!X$1,'Assumptions (T&amp;D) old'!$B$103,Model!$AR$2699)</f>
        <v>-0.01679399945</v>
      </c>
      <c r="AT2795" s="373">
        <f>IPMT('Assumptions (T&amp;D) old'!$B$100,Model!Y$1,'Assumptions (T&amp;D) old'!$B$103,Model!$AR$2699)</f>
        <v>-0.01592212798</v>
      </c>
      <c r="AU2795" s="373">
        <f>IPMT('Assumptions (T&amp;D) old'!$B$100,Model!Z$1,'Assumptions (T&amp;D) old'!$B$103,Model!$AR$2699)</f>
        <v>-0.01500884262</v>
      </c>
      <c r="AV2795" s="373">
        <f>IPMT('Assumptions (T&amp;D) old'!$B$100,Model!AA$1,'Assumptions (T&amp;D) old'!$B$103,Model!$AR$2699)</f>
        <v>-0.0140521762</v>
      </c>
      <c r="AW2795" s="373">
        <f>IPMT('Assumptions (T&amp;D) old'!$B$100,Model!AB$1,'Assumptions (T&amp;D) old'!$B$103,Model!$AR$2699)</f>
        <v>-0.01305006812</v>
      </c>
      <c r="AX2795" s="373">
        <f>IPMT('Assumptions (T&amp;D) old'!$B$100,Model!AC$1,'Assumptions (T&amp;D) old'!$B$103,Model!$AR$2699)</f>
        <v>-0.01200035991</v>
      </c>
      <c r="AY2795" s="373">
        <f>IPMT('Assumptions (T&amp;D) old'!$B$100,Model!AD$1,'Assumptions (T&amp;D) old'!$B$103,Model!$AR$2699)</f>
        <v>-0.01090079056</v>
      </c>
      <c r="AZ2795" s="373">
        <f>IPMT('Assumptions (T&amp;D) old'!$B$100,Model!AE$1,'Assumptions (T&amp;D) old'!$B$103,Model!$AR$2699)</f>
        <v>-0.009748991665</v>
      </c>
      <c r="BA2795" s="373">
        <f>IPMT('Assumptions (T&amp;D) old'!$B$100,Model!AF$1,'Assumptions (T&amp;D) old'!$B$103,Model!$AR$2699)</f>
        <v>-0.008542482324</v>
      </c>
      <c r="BB2795" s="373">
        <f>IPMT('Assumptions (T&amp;D) old'!$B$100,Model!AG$1,'Assumptions (T&amp;D) old'!$B$103,Model!$AR$2699)</f>
        <v>-0.007278663788</v>
      </c>
      <c r="BC2795" s="373">
        <f>IPMT('Assumptions (T&amp;D) old'!$B$100,Model!AH$1,'Assumptions (T&amp;D) old'!$B$103,Model!$AR$2699)</f>
        <v>-0.005954813873</v>
      </c>
      <c r="BD2795" s="373">
        <f>IPMT('Assumptions (T&amp;D) old'!$B$100,Model!AI$1,'Assumptions (T&amp;D) old'!$B$103,Model!$AR$2699)</f>
        <v>-0.004568081086</v>
      </c>
      <c r="BE2795" s="373">
        <f>IPMT('Assumptions (T&amp;D) old'!$B$100,Model!AJ$1,'Assumptions (T&amp;D) old'!$B$103,Model!$AR$2699)</f>
        <v>-0.003115478492</v>
      </c>
      <c r="BF2795" s="373">
        <f>IPMT('Assumptions (T&amp;D) old'!$B$100,Model!AK$1,'Assumptions (T&amp;D) old'!$B$103,Model!$AR$2699)</f>
        <v>-0.001593877275</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-0.01840298799</v>
      </c>
      <c r="AT2796" s="373">
        <f>IPMT('Assumptions (T&amp;D) old'!$B$100,Model!X$1,'Assumptions (T&amp;D) old'!$B$103,Model!$AS$2699)</f>
        <v>-0.01753397802</v>
      </c>
      <c r="AU2796" s="373">
        <f>IPMT('Assumptions (T&amp;D) old'!$B$100,Model!Y$1,'Assumptions (T&amp;D) old'!$B$103,Model!$AS$2699)</f>
        <v>-0.01662369008</v>
      </c>
      <c r="AV2796" s="373">
        <f>IPMT('Assumptions (T&amp;D) old'!$B$100,Model!Z$1,'Assumptions (T&amp;D) old'!$B$103,Model!$AS$2699)</f>
        <v>-0.01567016346</v>
      </c>
      <c r="AW2796" s="373">
        <f>IPMT('Assumptions (T&amp;D) old'!$B$100,Model!AA$1,'Assumptions (T&amp;D) old'!$B$103,Model!$AS$2699)</f>
        <v>-0.01467134432</v>
      </c>
      <c r="AX2796" s="373">
        <f>IPMT('Assumptions (T&amp;D) old'!$B$100,Model!AB$1,'Assumptions (T&amp;D) old'!$B$103,Model!$AS$2699)</f>
        <v>-0.01362508128</v>
      </c>
      <c r="AY2796" s="373">
        <f>IPMT('Assumptions (T&amp;D) old'!$B$100,Model!AC$1,'Assumptions (T&amp;D) old'!$B$103,Model!$AS$2699)</f>
        <v>-0.01252912074</v>
      </c>
      <c r="AZ2796" s="373">
        <f>IPMT('Assumptions (T&amp;D) old'!$B$100,Model!AD$1,'Assumptions (T&amp;D) old'!$B$103,Model!$AS$2699)</f>
        <v>-0.01138110208</v>
      </c>
      <c r="BA2796" s="373">
        <f>IPMT('Assumptions (T&amp;D) old'!$B$100,Model!AE$1,'Assumptions (T&amp;D) old'!$B$103,Model!$AS$2699)</f>
        <v>-0.01017855253</v>
      </c>
      <c r="BB2796" s="373">
        <f>IPMT('Assumptions (T&amp;D) old'!$B$100,Model!AF$1,'Assumptions (T&amp;D) old'!$B$103,Model!$AS$2699)</f>
        <v>-0.008918881874</v>
      </c>
      <c r="BC2796" s="373">
        <f>IPMT('Assumptions (T&amp;D) old'!$B$100,Model!AG$1,'Assumptions (T&amp;D) old'!$B$103,Model!$AS$2699)</f>
        <v>-0.007599376863</v>
      </c>
      <c r="BD2796" s="373">
        <f>IPMT('Assumptions (T&amp;D) old'!$B$100,Model!AH$1,'Assumptions (T&amp;D) old'!$B$103,Model!$AS$2699)</f>
        <v>-0.006217195365</v>
      </c>
      <c r="BE2796" s="373">
        <f>IPMT('Assumptions (T&amp;D) old'!$B$100,Model!AI$1,'Assumptions (T&amp;D) old'!$B$103,Model!$AS$2699)</f>
        <v>-0.004769360246</v>
      </c>
      <c r="BF2796" s="373">
        <f>IPMT('Assumptions (T&amp;D) old'!$B$100,Model!AJ$1,'Assumptions (T&amp;D) old'!$B$103,Model!$AS$2699)</f>
        <v>-0.003252752959</v>
      </c>
      <c r="BG2796" s="373">
        <f>IPMT('Assumptions (T&amp;D) old'!$B$100,Model!AK$1,'Assumptions (T&amp;D) old'!$B$103,Model!$AS$2699)</f>
        <v>-0.001664106825</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-0.02140178404</v>
      </c>
      <c r="AU2797" s="373">
        <f>IPMT('Assumptions (T&amp;D) old'!$B$100,Model!X$1,'Assumptions (T&amp;D) old'!$B$103,Model!$AT$2699)</f>
        <v>-0.02039116752</v>
      </c>
      <c r="AV2797" s="373">
        <f>IPMT('Assumptions (T&amp;D) old'!$B$100,Model!Y$1,'Assumptions (T&amp;D) old'!$B$103,Model!$AT$2699)</f>
        <v>-0.01933254671</v>
      </c>
      <c r="AW2797" s="373">
        <f>IPMT('Assumptions (T&amp;D) old'!$B$100,Model!Z$1,'Assumptions (T&amp;D) old'!$B$103,Model!$AT$2699)</f>
        <v>-0.01822364142</v>
      </c>
      <c r="AX2797" s="373">
        <f>IPMT('Assumptions (T&amp;D) old'!$B$100,Model!AA$1,'Assumptions (T&amp;D) old'!$B$103,Model!$AT$2699)</f>
        <v>-0.01706206312</v>
      </c>
      <c r="AY2797" s="373">
        <f>IPMT('Assumptions (T&amp;D) old'!$B$100,Model!AB$1,'Assumptions (T&amp;D) old'!$B$103,Model!$AT$2699)</f>
        <v>-0.01584530986</v>
      </c>
      <c r="AZ2797" s="373">
        <f>IPMT('Assumptions (T&amp;D) old'!$B$100,Model!AC$1,'Assumptions (T&amp;D) old'!$B$103,Model!$AT$2699)</f>
        <v>-0.01457076081</v>
      </c>
      <c r="BA2797" s="373">
        <f>IPMT('Assumptions (T&amp;D) old'!$B$100,Model!AD$1,'Assumptions (T&amp;D) old'!$B$103,Model!$AT$2699)</f>
        <v>-0.01323567069</v>
      </c>
      <c r="BB2797" s="373">
        <f>IPMT('Assumptions (T&amp;D) old'!$B$100,Model!AE$1,'Assumptions (T&amp;D) old'!$B$103,Model!$AT$2699)</f>
        <v>-0.01183716378</v>
      </c>
      <c r="BC2797" s="373">
        <f>IPMT('Assumptions (T&amp;D) old'!$B$100,Model!AF$1,'Assumptions (T&amp;D) old'!$B$103,Model!$AT$2699)</f>
        <v>-0.0103722278</v>
      </c>
      <c r="BD2797" s="373">
        <f>IPMT('Assumptions (T&amp;D) old'!$B$100,Model!AG$1,'Assumptions (T&amp;D) old'!$B$103,Model!$AT$2699)</f>
        <v>-0.008837707361</v>
      </c>
      <c r="BE2797" s="373">
        <f>IPMT('Assumptions (T&amp;D) old'!$B$100,Model!AH$1,'Assumptions (T&amp;D) old'!$B$103,Model!$AT$2699)</f>
        <v>-0.007230297198</v>
      </c>
      <c r="BF2797" s="373">
        <f>IPMT('Assumptions (T&amp;D) old'!$B$100,Model!AI$1,'Assumptions (T&amp;D) old'!$B$103,Model!$AT$2699)</f>
        <v>-0.005546535053</v>
      </c>
      <c r="BG2797" s="373">
        <f>IPMT('Assumptions (T&amp;D) old'!$B$100,Model!AJ$1,'Assumptions (T&amp;D) old'!$B$103,Model!$AT$2699)</f>
        <v>-0.003782794206</v>
      </c>
      <c r="BH2797" s="373">
        <f>IPMT('Assumptions (T&amp;D) old'!$B$100,Model!AK$1,'Assumptions (T&amp;D) old'!$B$103,Model!$AT$2699)</f>
        <v>-0.001935275668</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-0.01944871589</v>
      </c>
      <c r="AV2798" s="373">
        <f>IPMT('Assumptions (T&amp;D) old'!$B$100,Model!X$1,'Assumptions (T&amp;D) old'!$B$103,Model!$AU$2699)</f>
        <v>-0.01853032546</v>
      </c>
      <c r="AW2798" s="373">
        <f>IPMT('Assumptions (T&amp;D) old'!$B$100,Model!Y$1,'Assumptions (T&amp;D) old'!$B$103,Model!$AU$2699)</f>
        <v>-0.01756831149</v>
      </c>
      <c r="AX2798" s="373">
        <f>IPMT('Assumptions (T&amp;D) old'!$B$100,Model!Z$1,'Assumptions (T&amp;D) old'!$B$103,Model!$AU$2699)</f>
        <v>-0.01656060186</v>
      </c>
      <c r="AY2798" s="373">
        <f>IPMT('Assumptions (T&amp;D) old'!$B$100,Model!AA$1,'Assumptions (T&amp;D) old'!$B$103,Model!$AU$2699)</f>
        <v>-0.01550502601</v>
      </c>
      <c r="AZ2798" s="373">
        <f>IPMT('Assumptions (T&amp;D) old'!$B$100,Model!AB$1,'Assumptions (T&amp;D) old'!$B$103,Model!$AU$2699)</f>
        <v>-0.01439931031</v>
      </c>
      <c r="BA2798" s="373">
        <f>IPMT('Assumptions (T&amp;D) old'!$B$100,Model!AC$1,'Assumptions (T&amp;D) old'!$B$103,Model!$AU$2699)</f>
        <v>-0.01324107312</v>
      </c>
      <c r="BB2798" s="373">
        <f>IPMT('Assumptions (T&amp;D) old'!$B$100,Model!AD$1,'Assumptions (T&amp;D) old'!$B$103,Model!$AU$2699)</f>
        <v>-0.01202781966</v>
      </c>
      <c r="BC2798" s="373">
        <f>IPMT('Assumptions (T&amp;D) old'!$B$100,Model!AE$1,'Assumptions (T&amp;D) old'!$B$103,Model!$AU$2699)</f>
        <v>-0.01075693667</v>
      </c>
      <c r="BD2798" s="373">
        <f>IPMT('Assumptions (T&amp;D) old'!$B$100,Model!AF$1,'Assumptions (T&amp;D) old'!$B$103,Model!$AU$2699)</f>
        <v>-0.009425686726</v>
      </c>
      <c r="BE2798" s="373">
        <f>IPMT('Assumptions (T&amp;D) old'!$B$100,Model!AG$1,'Assumptions (T&amp;D) old'!$B$103,Model!$AU$2699)</f>
        <v>-0.008031202413</v>
      </c>
      <c r="BF2798" s="373">
        <f>IPMT('Assumptions (T&amp;D) old'!$B$100,Model!AH$1,'Assumptions (T&amp;D) old'!$B$103,Model!$AU$2699)</f>
        <v>-0.006570480096</v>
      </c>
      <c r="BG2798" s="373">
        <f>IPMT('Assumptions (T&amp;D) old'!$B$100,Model!AI$1,'Assumptions (T&amp;D) old'!$B$103,Model!$AU$2699)</f>
        <v>-0.005040373468</v>
      </c>
      <c r="BH2798" s="373">
        <f>IPMT('Assumptions (T&amp;D) old'!$B$100,Model!AJ$1,'Assumptions (T&amp;D) old'!$B$103,Model!$AU$2699)</f>
        <v>-0.003437586776</v>
      </c>
      <c r="BI2798" s="373">
        <f>IPMT('Assumptions (T&amp;D) old'!$B$100,Model!AK$1,'Assumptions (T&amp;D) old'!$B$103,Model!$AU$2699)</f>
        <v>-0.001758667716</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-0.02645213195</v>
      </c>
      <c r="AW2799" s="373">
        <f>IPMT('Assumptions (T&amp;D) old'!$B$100,Model!X$1,'Assumptions (T&amp;D) old'!$B$103,Model!$AV$2699)</f>
        <v>-0.02520303227</v>
      </c>
      <c r="AX2799" s="373">
        <f>IPMT('Assumptions (T&amp;D) old'!$B$100,Model!Y$1,'Assumptions (T&amp;D) old'!$B$103,Model!$AV$2699)</f>
        <v>-0.02389460036</v>
      </c>
      <c r="AY2799" s="373">
        <f>IPMT('Assumptions (T&amp;D) old'!$B$100,Model!Z$1,'Assumptions (T&amp;D) old'!$B$103,Model!$AV$2699)</f>
        <v>-0.02252401793</v>
      </c>
      <c r="AZ2799" s="373">
        <f>IPMT('Assumptions (T&amp;D) old'!$B$100,Model!AA$1,'Assumptions (T&amp;D) old'!$B$103,Model!$AV$2699)</f>
        <v>-0.02108833283</v>
      </c>
      <c r="BA2799" s="373">
        <f>IPMT('Assumptions (T&amp;D) old'!$B$100,Model!AB$1,'Assumptions (T&amp;D) old'!$B$103,Model!$AV$2699)</f>
        <v>-0.0195844527</v>
      </c>
      <c r="BB2799" s="373">
        <f>IPMT('Assumptions (T&amp;D) old'!$B$100,Model!AC$1,'Assumptions (T&amp;D) old'!$B$103,Model!$AV$2699)</f>
        <v>-0.01800913825</v>
      </c>
      <c r="BC2799" s="373">
        <f>IPMT('Assumptions (T&amp;D) old'!$B$100,Model!AD$1,'Assumptions (T&amp;D) old'!$B$103,Model!$AV$2699)</f>
        <v>-0.01635899638</v>
      </c>
      <c r="BD2799" s="373">
        <f>IPMT('Assumptions (T&amp;D) old'!$B$100,Model!AE$1,'Assumptions (T&amp;D) old'!$B$103,Model!$AV$2699)</f>
        <v>-0.01463047276</v>
      </c>
      <c r="BE2799" s="373">
        <f>IPMT('Assumptions (T&amp;D) old'!$B$100,Model!AF$1,'Assumptions (T&amp;D) old'!$B$103,Model!$AV$2699)</f>
        <v>-0.01281984427</v>
      </c>
      <c r="BF2799" s="373">
        <f>IPMT('Assumptions (T&amp;D) old'!$B$100,Model!AG$1,'Assumptions (T&amp;D) old'!$B$103,Model!$AV$2699)</f>
        <v>-0.01092321093</v>
      </c>
      <c r="BG2799" s="373">
        <f>IPMT('Assumptions (T&amp;D) old'!$B$100,Model!AH$1,'Assumptions (T&amp;D) old'!$B$103,Model!$AV$2699)</f>
        <v>-0.008936487499</v>
      </c>
      <c r="BH2799" s="373">
        <f>IPMT('Assumptions (T&amp;D) old'!$B$100,Model!AI$1,'Assumptions (T&amp;D) old'!$B$103,Model!$AV$2699)</f>
        <v>-0.00685539471</v>
      </c>
      <c r="BI2799" s="373">
        <f>IPMT('Assumptions (T&amp;D) old'!$B$100,Model!AJ$1,'Assumptions (T&amp;D) old'!$B$103,Model!$AV$2699)</f>
        <v>-0.004675450013</v>
      </c>
      <c r="BJ2799" s="373">
        <f>IPMT('Assumptions (T&amp;D) old'!$B$100,Model!AK$1,'Assumptions (T&amp;D) old'!$B$103,Model!$AV$2699)</f>
        <v>-0.002391957943</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-0.0203901466</v>
      </c>
      <c r="AX2800" s="373">
        <f>IPMT('Assumptions (T&amp;D) old'!$B$100,Model!X$1,'Assumptions (T&amp;D) old'!$B$103,Model!$AW$2699)</f>
        <v>-0.01942730075</v>
      </c>
      <c r="AY2800" s="373">
        <f>IPMT('Assumptions (T&amp;D) old'!$B$100,Model!Y$1,'Assumptions (T&amp;D) old'!$B$103,Model!$AW$2699)</f>
        <v>-0.01841871972</v>
      </c>
      <c r="AZ2800" s="373">
        <f>IPMT('Assumptions (T&amp;D) old'!$B$100,Model!Z$1,'Assumptions (T&amp;D) old'!$B$103,Model!$AW$2699)</f>
        <v>-0.01736223109</v>
      </c>
      <c r="BA2800" s="373">
        <f>IPMT('Assumptions (T&amp;D) old'!$B$100,Model!AA$1,'Assumptions (T&amp;D) old'!$B$103,Model!$AW$2699)</f>
        <v>-0.01625555925</v>
      </c>
      <c r="BB2800" s="373">
        <f>IPMT('Assumptions (T&amp;D) old'!$B$100,Model!AB$1,'Assumptions (T&amp;D) old'!$B$103,Model!$AW$2699)</f>
        <v>-0.01509632049</v>
      </c>
      <c r="BC2800" s="373">
        <f>IPMT('Assumptions (T&amp;D) old'!$B$100,Model!AC$1,'Assumptions (T&amp;D) old'!$B$103,Model!$AW$2699)</f>
        <v>-0.0138820179</v>
      </c>
      <c r="BD2800" s="373">
        <f>IPMT('Assumptions (T&amp;D) old'!$B$100,Model!AD$1,'Assumptions (T&amp;D) old'!$B$103,Model!$AW$2699)</f>
        <v>-0.01261003593</v>
      </c>
      <c r="BE2800" s="373">
        <f>IPMT('Assumptions (T&amp;D) old'!$B$100,Model!AE$1,'Assumptions (T&amp;D) old'!$B$103,Model!$AW$2699)</f>
        <v>-0.01127763482</v>
      </c>
      <c r="BF2800" s="373">
        <f>IPMT('Assumptions (T&amp;D) old'!$B$100,Model!AF$1,'Assumptions (T&amp;D) old'!$B$103,Model!$AW$2699)</f>
        <v>-0.009881944661</v>
      </c>
      <c r="BG2800" s="373">
        <f>IPMT('Assumptions (T&amp;D) old'!$B$100,Model!AG$1,'Assumptions (T&amp;D) old'!$B$103,Model!$AW$2699)</f>
        <v>-0.008419959215</v>
      </c>
      <c r="BH2800" s="373">
        <f>IPMT('Assumptions (T&amp;D) old'!$B$100,Model!AH$1,'Assumptions (T&amp;D) old'!$B$103,Model!$AW$2699)</f>
        <v>-0.006888529461</v>
      </c>
      <c r="BI2800" s="373">
        <f>IPMT('Assumptions (T&amp;D) old'!$B$100,Model!AI$1,'Assumptions (T&amp;D) old'!$B$103,Model!$AW$2699)</f>
        <v>-0.005284356794</v>
      </c>
      <c r="BJ2800" s="373">
        <f>IPMT('Assumptions (T&amp;D) old'!$B$100,Model!AJ$1,'Assumptions (T&amp;D) old'!$B$103,Model!$AW$2699)</f>
        <v>-0.003603985924</v>
      </c>
      <c r="BK2800" s="373">
        <f>IPMT('Assumptions (T&amp;D) old'!$B$100,Model!AK$1,'Assumptions (T&amp;D) old'!$B$103,Model!$AW$2699)</f>
        <v>-0.001843797439</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-0.02029711886</v>
      </c>
      <c r="AY2801" s="373">
        <f>IPMT('Assumptions (T&amp;D) old'!$B$100,Model!X$1,'Assumptions (T&amp;D) old'!$B$103,Model!$AX$2699)</f>
        <v>-0.01933866588</v>
      </c>
      <c r="AZ2801" s="373">
        <f>IPMT('Assumptions (T&amp;D) old'!$B$100,Model!Y$1,'Assumptions (T&amp;D) old'!$B$103,Model!$AX$2699)</f>
        <v>-0.01833468639</v>
      </c>
      <c r="BA2801" s="373">
        <f>IPMT('Assumptions (T&amp;D) old'!$B$100,Model!Z$1,'Assumptions (T&amp;D) old'!$B$103,Model!$AX$2699)</f>
        <v>-0.01728301787</v>
      </c>
      <c r="BB2801" s="373">
        <f>IPMT('Assumptions (T&amp;D) old'!$B$100,Model!AA$1,'Assumptions (T&amp;D) old'!$B$103,Model!$AX$2699)</f>
        <v>-0.01618139509</v>
      </c>
      <c r="BC2801" s="373">
        <f>IPMT('Assumptions (T&amp;D) old'!$B$100,Model!AB$1,'Assumptions (T&amp;D) old'!$B$103,Model!$AX$2699)</f>
        <v>-0.01502744524</v>
      </c>
      <c r="BD2801" s="373">
        <f>IPMT('Assumptions (T&amp;D) old'!$B$100,Model!AC$1,'Assumptions (T&amp;D) old'!$B$103,Model!$AX$2699)</f>
        <v>-0.01381868276</v>
      </c>
      <c r="BE2801" s="373">
        <f>IPMT('Assumptions (T&amp;D) old'!$B$100,Model!AD$1,'Assumptions (T&amp;D) old'!$B$103,Model!$AX$2699)</f>
        <v>-0.01255250407</v>
      </c>
      <c r="BF2801" s="373">
        <f>IPMT('Assumptions (T&amp;D) old'!$B$100,Model!AE$1,'Assumptions (T&amp;D) old'!$B$103,Model!$AX$2699)</f>
        <v>-0.01122618189</v>
      </c>
      <c r="BG2801" s="373">
        <f>IPMT('Assumptions (T&amp;D) old'!$B$100,Model!AF$1,'Assumptions (T&amp;D) old'!$B$103,Model!$AX$2699)</f>
        <v>-0.009836859403</v>
      </c>
      <c r="BH2801" s="373">
        <f>IPMT('Assumptions (T&amp;D) old'!$B$100,Model!AG$1,'Assumptions (T&amp;D) old'!$B$103,Model!$AX$2699)</f>
        <v>-0.008381544101</v>
      </c>
      <c r="BI2801" s="373">
        <f>IPMT('Assumptions (T&amp;D) old'!$B$100,Model!AH$1,'Assumptions (T&amp;D) old'!$B$103,Model!$AX$2699)</f>
        <v>-0.006857101323</v>
      </c>
      <c r="BJ2801" s="373">
        <f>IPMT('Assumptions (T&amp;D) old'!$B$100,Model!AI$1,'Assumptions (T&amp;D) old'!$B$103,Model!$AX$2699)</f>
        <v>-0.005260247512</v>
      </c>
      <c r="BK2801" s="373">
        <f>IPMT('Assumptions (T&amp;D) old'!$B$100,Model!AJ$1,'Assumptions (T&amp;D) old'!$B$103,Model!$AX$2699)</f>
        <v>-0.003587543145</v>
      </c>
      <c r="BL2801" s="373">
        <f>IPMT('Assumptions (T&amp;D) old'!$B$100,Model!AK$1,'Assumptions (T&amp;D) old'!$B$103,Model!$AX$2699)</f>
        <v>-0.001835385321</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-0.02077891595</v>
      </c>
      <c r="AZ2802" s="373">
        <f>IPMT('Assumptions (T&amp;D) old'!$B$100,Model!X$1,'Assumptions (T&amp;D) old'!$B$103,Model!$AY$2699)</f>
        <v>-0.01979771197</v>
      </c>
      <c r="BA2802" s="373">
        <f>IPMT('Assumptions (T&amp;D) old'!$B$100,Model!Y$1,'Assumptions (T&amp;D) old'!$B$103,Model!$AY$2699)</f>
        <v>-0.0187699008</v>
      </c>
      <c r="BB2802" s="373">
        <f>IPMT('Assumptions (T&amp;D) old'!$B$100,Model!Z$1,'Assumptions (T&amp;D) old'!$B$103,Model!$AY$2699)</f>
        <v>-0.0176932686</v>
      </c>
      <c r="BC2802" s="373">
        <f>IPMT('Assumptions (T&amp;D) old'!$B$100,Model!AA$1,'Assumptions (T&amp;D) old'!$B$103,Model!$AY$2699)</f>
        <v>-0.01656549636</v>
      </c>
      <c r="BD2802" s="373">
        <f>IPMT('Assumptions (T&amp;D) old'!$B$100,Model!AB$1,'Assumptions (T&amp;D) old'!$B$103,Model!$AY$2699)</f>
        <v>-0.01538415495</v>
      </c>
      <c r="BE2802" s="373">
        <f>IPMT('Assumptions (T&amp;D) old'!$B$100,Model!AC$1,'Assumptions (T&amp;D) old'!$B$103,Model!$AY$2699)</f>
        <v>-0.01414669982</v>
      </c>
      <c r="BF2802" s="373">
        <f>IPMT('Assumptions (T&amp;D) old'!$B$100,Model!AD$1,'Assumptions (T&amp;D) old'!$B$103,Model!$AY$2699)</f>
        <v>-0.01285046557</v>
      </c>
      <c r="BG2802" s="373">
        <f>IPMT('Assumptions (T&amp;D) old'!$B$100,Model!AE$1,'Assumptions (T&amp;D) old'!$B$103,Model!$AY$2699)</f>
        <v>-0.01149266019</v>
      </c>
      <c r="BH2802" s="373">
        <f>IPMT('Assumptions (T&amp;D) old'!$B$100,Model!AF$1,'Assumptions (T&amp;D) old'!$B$103,Model!$AY$2699)</f>
        <v>-0.01007035906</v>
      </c>
      <c r="BI2802" s="373">
        <f>IPMT('Assumptions (T&amp;D) old'!$B$100,Model!AG$1,'Assumptions (T&amp;D) old'!$B$103,Model!$AY$2699)</f>
        <v>-0.008580498624</v>
      </c>
      <c r="BJ2802" s="373">
        <f>IPMT('Assumptions (T&amp;D) old'!$B$100,Model!AH$1,'Assumptions (T&amp;D) old'!$B$103,Model!$AY$2699)</f>
        <v>-0.007019869818</v>
      </c>
      <c r="BK2802" s="373">
        <f>IPMT('Assumptions (T&amp;D) old'!$B$100,Model!AI$1,'Assumptions (T&amp;D) old'!$B$103,Model!$AY$2699)</f>
        <v>-0.005385111143</v>
      </c>
      <c r="BL2802" s="373">
        <f>IPMT('Assumptions (T&amp;D) old'!$B$100,Model!AJ$1,'Assumptions (T&amp;D) old'!$B$103,Model!$AY$2699)</f>
        <v>-0.003672701432</v>
      </c>
      <c r="BM2802" s="373">
        <f>IPMT('Assumptions (T&amp;D) old'!$B$100,Model!AK$1,'Assumptions (T&amp;D) old'!$B$103,Model!$AY$2699)</f>
        <v>-0.001878952259</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-0.0215569493</v>
      </c>
      <c r="BA2803" s="373">
        <f>IPMT('Assumptions (T&amp;D) old'!$B$100,Model!X$1,'Assumptions (T&amp;D) old'!$B$103,Model!$AZ$2699)</f>
        <v>-0.0205390057</v>
      </c>
      <c r="BB2803" s="373">
        <f>IPMT('Assumptions (T&amp;D) old'!$B$100,Model!Y$1,'Assumptions (T&amp;D) old'!$B$103,Model!$AZ$2699)</f>
        <v>-0.01947270977</v>
      </c>
      <c r="BC2803" s="373">
        <f>IPMT('Assumptions (T&amp;D) old'!$B$100,Model!Z$1,'Assumptions (T&amp;D) old'!$B$103,Model!$AZ$2699)</f>
        <v>-0.0183557648</v>
      </c>
      <c r="BD2803" s="373">
        <f>IPMT('Assumptions (T&amp;D) old'!$B$100,Model!AA$1,'Assumptions (T&amp;D) old'!$B$103,Model!$AZ$2699)</f>
        <v>-0.01718576493</v>
      </c>
      <c r="BE2803" s="373">
        <f>IPMT('Assumptions (T&amp;D) old'!$B$100,Model!AB$1,'Assumptions (T&amp;D) old'!$B$103,Model!$AZ$2699)</f>
        <v>-0.01596019008</v>
      </c>
      <c r="BF2803" s="373">
        <f>IPMT('Assumptions (T&amp;D) old'!$B$100,Model!AC$1,'Assumptions (T&amp;D) old'!$B$103,Model!$AZ$2699)</f>
        <v>-0.01467640041</v>
      </c>
      <c r="BG2803" s="373">
        <f>IPMT('Assumptions (T&amp;D) old'!$B$100,Model!AD$1,'Assumptions (T&amp;D) old'!$B$103,Model!$AZ$2699)</f>
        <v>-0.01333163074</v>
      </c>
      <c r="BH2803" s="373">
        <f>IPMT('Assumptions (T&amp;D) old'!$B$100,Model!AE$1,'Assumptions (T&amp;D) old'!$B$103,Model!$AZ$2699)</f>
        <v>-0.01192298451</v>
      </c>
      <c r="BI2803" s="373">
        <f>IPMT('Assumptions (T&amp;D) old'!$B$100,Model!AF$1,'Assumptions (T&amp;D) old'!$B$103,Model!$AZ$2699)</f>
        <v>-0.01044742758</v>
      </c>
      <c r="BJ2803" s="373">
        <f>IPMT('Assumptions (T&amp;D) old'!$B$100,Model!AG$1,'Assumptions (T&amp;D) old'!$B$103,Model!$AZ$2699)</f>
        <v>-0.008901781699</v>
      </c>
      <c r="BK2803" s="373">
        <f>IPMT('Assumptions (T&amp;D) old'!$B$100,Model!AH$1,'Assumptions (T&amp;D) old'!$B$103,Model!$AZ$2699)</f>
        <v>-0.007282717638</v>
      </c>
      <c r="BL2803" s="373">
        <f>IPMT('Assumptions (T&amp;D) old'!$B$100,Model!AI$1,'Assumptions (T&amp;D) old'!$B$103,Model!$AZ$2699)</f>
        <v>-0.005586748035</v>
      </c>
      <c r="BM2803" s="373">
        <f>IPMT('Assumptions (T&amp;D) old'!$B$100,Model!AJ$1,'Assumptions (T&amp;D) old'!$B$103,Model!$AZ$2699)</f>
        <v>-0.003810219875</v>
      </c>
      <c r="BN2803" s="373">
        <f>IPMT('Assumptions (T&amp;D) old'!$B$100,Model!AK$1,'Assumptions (T&amp;D) old'!$B$103,Model!$AZ$2699)</f>
        <v>-0.001949306627</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-0.02194212741</v>
      </c>
      <c r="BB2804" s="373">
        <f>IPMT('Assumptions (T&amp;D) old'!$B$100,Model!X$1,'Assumptions (T&amp;D) old'!$B$103,Model!$BA$2699)</f>
        <v>-0.02090599526</v>
      </c>
      <c r="BC2804" s="373">
        <f>IPMT('Assumptions (T&amp;D) old'!$B$100,Model!Y$1,'Assumptions (T&amp;D) old'!$B$103,Model!$BA$2699)</f>
        <v>-0.01982064684</v>
      </c>
      <c r="BD2804" s="373">
        <f>IPMT('Assumptions (T&amp;D) old'!$B$100,Model!Z$1,'Assumptions (T&amp;D) old'!$B$103,Model!$BA$2699)</f>
        <v>-0.01868374436</v>
      </c>
      <c r="BE2804" s="373">
        <f>IPMT('Assumptions (T&amp;D) old'!$B$100,Model!AA$1,'Assumptions (T&amp;D) old'!$B$103,Model!$BA$2699)</f>
        <v>-0.01749283902</v>
      </c>
      <c r="BF2804" s="373">
        <f>IPMT('Assumptions (T&amp;D) old'!$B$100,Model!AB$1,'Assumptions (T&amp;D) old'!$B$103,Model!$BA$2699)</f>
        <v>-0.01624536567</v>
      </c>
      <c r="BG2804" s="373">
        <f>IPMT('Assumptions (T&amp;D) old'!$B$100,Model!AC$1,'Assumptions (T&amp;D) old'!$B$103,Model!$BA$2699)</f>
        <v>-0.01493863734</v>
      </c>
      <c r="BH2804" s="373">
        <f>IPMT('Assumptions (T&amp;D) old'!$B$100,Model!AD$1,'Assumptions (T&amp;D) old'!$B$103,Model!$BA$2699)</f>
        <v>-0.01356983942</v>
      </c>
      <c r="BI2804" s="373">
        <f>IPMT('Assumptions (T&amp;D) old'!$B$100,Model!AE$1,'Assumptions (T&amp;D) old'!$B$103,Model!$BA$2699)</f>
        <v>-0.01213602359</v>
      </c>
      <c r="BJ2804" s="373">
        <f>IPMT('Assumptions (T&amp;D) old'!$B$100,Model!AF$1,'Assumptions (T&amp;D) old'!$B$103,Model!$BA$2699)</f>
        <v>-0.01063410151</v>
      </c>
      <c r="BK2804" s="373">
        <f>IPMT('Assumptions (T&amp;D) old'!$B$100,Model!AG$1,'Assumptions (T&amp;D) old'!$B$103,Model!$BA$2699)</f>
        <v>-0.009060838133</v>
      </c>
      <c r="BL2804" s="373">
        <f>IPMT('Assumptions (T&amp;D) old'!$B$100,Model!AH$1,'Assumptions (T&amp;D) old'!$B$103,Model!$BA$2699)</f>
        <v>-0.007412844745</v>
      </c>
      <c r="BM2804" s="373">
        <f>IPMT('Assumptions (T&amp;D) old'!$B$100,Model!AI$1,'Assumptions (T&amp;D) old'!$B$103,Model!$BA$2699)</f>
        <v>-0.005686571671</v>
      </c>
      <c r="BN2804" s="373">
        <f>IPMT('Assumptions (T&amp;D) old'!$B$100,Model!AJ$1,'Assumptions (T&amp;D) old'!$B$103,Model!$BA$2699)</f>
        <v>-0.003878300626</v>
      </c>
      <c r="BO2804" s="373">
        <f>IPMT('Assumptions (T&amp;D) old'!$B$100,Model!AK$1,'Assumptions (T&amp;D) old'!$B$103,Model!$BA$2699)</f>
        <v>-0.001984136706</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0.003283753567</v>
      </c>
      <c r="D2805" s="375">
        <f>SUM($C$2698:D2698)*'Assumptions (T&amp;D)'!$C$25</f>
        <v>0.009510818184</v>
      </c>
      <c r="E2805" s="375">
        <f>SUM($C$2698:E2698)*'Assumptions (T&amp;D)'!$C$25</f>
        <v>0.01621978603</v>
      </c>
      <c r="F2805" s="375">
        <f>SUM($C$2698:F2698)*'Assumptions (T&amp;D)'!$C$25</f>
        <v>0.02708719827</v>
      </c>
      <c r="G2805" s="375">
        <f>SUM($C$2698:G2698)*'Assumptions (T&amp;D)'!$C$25</f>
        <v>0.03316686834</v>
      </c>
      <c r="H2805" s="375">
        <f>SUM($C$2698:H2698)*'Assumptions (T&amp;D)'!$C$25</f>
        <v>0.03802928835</v>
      </c>
      <c r="I2805" s="375">
        <f>SUM($C$2698:I2698)*'Assumptions (T&amp;D)'!$C$25</f>
        <v>0.04638307832</v>
      </c>
      <c r="J2805" s="375">
        <f>SUM($C$2698:J2698)*'Assumptions (T&amp;D)'!$C$25</f>
        <v>0.05629374239</v>
      </c>
      <c r="K2805" s="375">
        <f>SUM($C$2698:K2698)*'Assumptions (T&amp;D)'!$C$25</f>
        <v>0.06872400951</v>
      </c>
      <c r="L2805" s="375">
        <f>SUM($C$2698:L2698)*'Assumptions (T&amp;D)'!$C$25</f>
        <v>0.07968060048</v>
      </c>
      <c r="M2805" s="375">
        <f>SUM($C$2698:M2698)*'Assumptions (T&amp;D)'!$C$25</f>
        <v>0.09556928943</v>
      </c>
      <c r="N2805" s="375">
        <f>SUM($C$2698:N2698)*'Assumptions (T&amp;D)'!$C$25</f>
        <v>0.1075786507</v>
      </c>
      <c r="O2805" s="375">
        <f>SUM($C$2698:O2698)*'Assumptions (T&amp;D)'!$C$25</f>
        <v>0.115622102</v>
      </c>
      <c r="P2805" s="375">
        <f>SUM($C$2698:P2698)*'Assumptions (T&amp;D)'!$C$25</f>
        <v>0.1270755094</v>
      </c>
      <c r="Q2805" s="375">
        <f>SUM($C$2698:Q2698)*'Assumptions (T&amp;D)'!$C$25</f>
        <v>0.1378168607</v>
      </c>
      <c r="R2805" s="375">
        <f>SUM($C$2698:R2698)*'Assumptions (T&amp;D)'!$C$25</f>
        <v>0.1660226141</v>
      </c>
      <c r="S2805" s="375">
        <f>SUM($C$2698:S2698)*'Assumptions (T&amp;D)'!$C$25</f>
        <v>0.1882335858</v>
      </c>
      <c r="T2805" s="375">
        <f>SUM($C$2698:T2698)*'Assumptions (T&amp;D)'!$C$25</f>
        <v>0.2053868119</v>
      </c>
      <c r="U2805" s="375">
        <f>SUM($C$2698:U2698)*'Assumptions (T&amp;D)'!$C$25</f>
        <v>0.2227567063</v>
      </c>
      <c r="V2805" s="375">
        <f>SUM($C$2698:V2698)*'Assumptions (T&amp;D)'!$C$25</f>
        <v>0.2407607201</v>
      </c>
      <c r="W2805" s="375">
        <f>SUM($C$2698:W2698)*'Assumptions (T&amp;D)'!$C$25</f>
        <v>0.2591597823</v>
      </c>
      <c r="X2805" s="375">
        <f>SUM($C$2698:X2698)*'Assumptions (T&amp;D)'!$C$25</f>
        <v>0.2783785987</v>
      </c>
      <c r="Y2805" s="375">
        <f>SUM($C$2698:Y2698)*'Assumptions (T&amp;D)'!$C$25</f>
        <v>0.2980622975</v>
      </c>
      <c r="Z2805" s="375">
        <f>SUM($C$2698:Z2698)*'Assumptions (T&amp;D)'!$C$25</f>
        <v>0.3182217444</v>
      </c>
      <c r="AA2805" s="375">
        <f>SUM($C$2698:AA2698)*'Assumptions (T&amp;D)'!$C$25</f>
        <v>0.3388680534</v>
      </c>
      <c r="AB2805" s="375">
        <f>SUM($C$2698:AB2698)*'Assumptions (T&amp;D)'!$C$25</f>
        <v>0.3600125918</v>
      </c>
      <c r="AC2805" s="375">
        <f>SUM($C$2698:AC2698)*'Assumptions (T&amp;D)'!$C$25</f>
        <v>0.3816669857</v>
      </c>
      <c r="AD2805" s="375">
        <f>SUM($C$2698:AD2698)*'Assumptions (T&amp;D)'!$C$25</f>
        <v>0.4038511619</v>
      </c>
      <c r="AE2805" s="375">
        <f>SUM($C$2698:AE2698)*'Assumptions (T&amp;D)'!$C$25</f>
        <v>0.4265612117</v>
      </c>
      <c r="AF2805" s="375">
        <f>SUM($C$2698:AF2698)*'Assumptions (T&amp;D)'!$C$25</f>
        <v>0.4498176093</v>
      </c>
      <c r="AG2805" s="376">
        <f>SUM(D$2698:AG2698)*'Assumptions (T&amp;D)'!$C$25</f>
        <v>0.4703493232</v>
      </c>
      <c r="AH2805" s="376">
        <f>SUM(E$2698:AH2698)*'Assumptions (T&amp;D)'!$C$25</f>
        <v>0.4914829447</v>
      </c>
      <c r="AI2805" s="376">
        <f>SUM(F$2698:AI2698)*'Assumptions (T&amp;D)'!$C$25</f>
        <v>0.5106329884</v>
      </c>
      <c r="AJ2805" s="376">
        <f>SUM(G$2698:AJ2698)*'Assumptions (T&amp;D)'!$C$25</f>
        <v>0.5274458475</v>
      </c>
      <c r="AK2805" s="376">
        <f>SUM(H$2698:AK2698)*'Assumptions (T&amp;D)'!$C$25</f>
        <v>0.5489331545</v>
      </c>
      <c r="AL2805" s="376">
        <f>SUM(I$2698:AL2698)*'Assumptions (T&amp;D)'!$C$25</f>
        <v>0.5708827399</v>
      </c>
      <c r="AM2805" s="376">
        <f>SUM(J$2698:AM2698)*'Assumptions (T&amp;D)'!$C$25</f>
        <v>0.5900066202</v>
      </c>
      <c r="AN2805" s="376">
        <f>SUM(K$2698:AN2698)*'Assumptions (T&amp;D)'!$C$25</f>
        <v>0.6108606985</v>
      </c>
      <c r="AO2805" s="376">
        <f>SUM(L$2698:AO2698)*'Assumptions (T&amp;D)'!$C$25</f>
        <v>0.6299941482</v>
      </c>
      <c r="AP2805" s="376">
        <f>SUM(M$2698:AP2698)*'Assumptions (T&amp;D)'!$C$25</f>
        <v>0.6495299324</v>
      </c>
      <c r="AQ2805" s="376">
        <f>SUM(N$2698:AQ2698)*'Assumptions (T&amp;D)'!$C$25</f>
        <v>0.6659986069</v>
      </c>
      <c r="AR2805" s="376">
        <f>SUM(O$2698:AR2698)*'Assumptions (T&amp;D)'!$C$25</f>
        <v>0.684881717</v>
      </c>
      <c r="AS2805" s="376">
        <f>SUM(P$2698:AS2698)*'Assumptions (T&amp;D)'!$C$25</f>
        <v>0.7090919236</v>
      </c>
      <c r="AT2805" s="376">
        <f>SUM(Q$2698:AT2698)*'Assumptions (T&amp;D)'!$C$25</f>
        <v>0.7351479587</v>
      </c>
      <c r="AU2805" s="376">
        <f>SUM(R$2698:AU2698)*'Assumptions (T&amp;D)'!$C$25</f>
        <v>0.7584930411</v>
      </c>
      <c r="AV2805" s="376">
        <f>SUM(S$2698:AV2698)*'Assumptions (T&amp;D)'!$C$25</f>
        <v>0.7766481294</v>
      </c>
      <c r="AW2805" s="376">
        <f>SUM(T$2698:AW2698)*'Assumptions (T&amp;D)'!$C$25</f>
        <v>0.7901735725</v>
      </c>
      <c r="AX2805" s="376">
        <f>SUM(U$2698:AX2698)*'Assumptions (T&amp;D)'!$C$25</f>
        <v>0.8085937179</v>
      </c>
      <c r="AY2805" s="376">
        <f>SUM(V$2698:AY2698)*'Assumptions (T&amp;D)'!$C$25</f>
        <v>0.8276416078</v>
      </c>
      <c r="AZ2805" s="376">
        <f>SUM(W$2698:AZ2698)*'Assumptions (T&amp;D)'!$C$25</f>
        <v>0.8474189841</v>
      </c>
      <c r="BA2805" s="376">
        <f>SUM(X$2698:BA2698)*'Assumptions (T&amp;D)'!$C$25</f>
        <v>0.8674763873</v>
      </c>
      <c r="BB2805" s="376">
        <f>SUM(Y$2698:BB2698)*'Assumptions (T&amp;D)'!$C$25</f>
        <v>0.8482575709</v>
      </c>
      <c r="BC2805" s="376">
        <f>SUM(Z$2698:BC2698)*'Assumptions (T&amp;D)'!$C$25</f>
        <v>0.8285738721</v>
      </c>
      <c r="BD2805" s="376">
        <f>SUM(AA$2698:BD2698)*'Assumptions (T&amp;D)'!$C$25</f>
        <v>0.8084144252</v>
      </c>
      <c r="BE2805" s="376">
        <f>SUM(AB$2698:BE2698)*'Assumptions (T&amp;D)'!$C$25</f>
        <v>0.7877681162</v>
      </c>
      <c r="BF2805" s="376">
        <f>SUM(AC$2698:BF2698)*'Assumptions (T&amp;D)'!$C$25</f>
        <v>0.7666235778</v>
      </c>
      <c r="BG2805" s="376">
        <f>SUM(AD$2698:BG2698)*'Assumptions (T&amp;D)'!$C$25</f>
        <v>0.7449691839</v>
      </c>
      <c r="BH2805" s="376">
        <f>SUM(AE$2698:BH2698)*'Assumptions (T&amp;D)'!$C$25</f>
        <v>0.7227850077</v>
      </c>
      <c r="BI2805" s="376">
        <f>SUM(AF$2698:BI2698)*'Assumptions (T&amp;D)'!$C$25</f>
        <v>0.7000749579</v>
      </c>
      <c r="BJ2805" s="376">
        <f>SUM(AG$2698:BJ2698)*'Assumptions (T&amp;D)'!$C$25</f>
        <v>0.6768185603</v>
      </c>
      <c r="BK2805" s="376">
        <f>SUM(AH$2698:BK2698)*'Assumptions (T&amp;D)'!$C$25</f>
        <v>0.6530030929</v>
      </c>
      <c r="BL2805" s="376">
        <f>SUM(AI$2698:BL2698)*'Assumptions (T&amp;D)'!$C$25</f>
        <v>0.6256424067</v>
      </c>
      <c r="BM2805" s="376">
        <f>SUM(AJ$2698:BM2698)*'Assumptions (T&amp;D)'!$C$25</f>
        <v>0.5997833952</v>
      </c>
      <c r="BN2805" s="376">
        <f>SUM(AK$2698:BN2698)*'Assumptions (T&amp;D)'!$C$25</f>
        <v>0.5721031239</v>
      </c>
      <c r="BO2805" s="376">
        <f>SUM(AL$2698:BO2698)*'Assumptions (T&amp;D)'!$C$25</f>
        <v>0.5445361467</v>
      </c>
      <c r="BP2805" s="376">
        <f>SUM(AM$2698:BP2698)*'Assumptions (T&amp;D)'!$C$25</f>
        <v>0.5177241414</v>
      </c>
      <c r="BQ2805" s="376">
        <f>SUM(AN$2698:BQ2698)*'Assumptions (T&amp;D)'!$C$25</f>
        <v>0.4902464711</v>
      </c>
      <c r="BR2805" s="376">
        <f>SUM(AO$2698:BR2698)*'Assumptions (T&amp;D)'!$C$25</f>
        <v>0.4594817287</v>
      </c>
      <c r="BS2805" s="376">
        <f>SUM(AP$2698:BS2698)*'Assumptions (T&amp;D)'!$C$25</f>
        <v>0.4279180119</v>
      </c>
      <c r="BT2805" s="376">
        <f>SUM(AQ$2698:BT2698)*'Assumptions (T&amp;D)'!$C$25</f>
        <v>0.3974256367</v>
      </c>
      <c r="BU2805" s="376">
        <f>SUM(AR$2698:BU2698)*'Assumptions (T&amp;D)'!$C$25</f>
        <v>0.3650682733</v>
      </c>
      <c r="BV2805" s="376">
        <f>SUM(AS$2698:BV2698)*'Assumptions (T&amp;D)'!$C$25</f>
        <v>0.3341758019</v>
      </c>
      <c r="BW2805" s="376">
        <f>SUM(AT$2698:BW2698)*'Assumptions (T&amp;D)'!$C$25</f>
        <v>0.301922144</v>
      </c>
      <c r="BX2805" s="376">
        <f>SUM(AU$2698:BX2698)*'Assumptions (T&amp;D)'!$C$25</f>
        <v>0.2644127015</v>
      </c>
      <c r="BY2805" s="376">
        <f>SUM(AV$2698:BY2698)*'Assumptions (T&amp;D)'!$C$25</f>
        <v>0.2303262679</v>
      </c>
      <c r="BZ2805" s="376">
        <f>SUM(AW$2698:BZ2698)*'Assumptions (T&amp;D)'!$C$25</f>
        <v>0.1839654261</v>
      </c>
      <c r="CA2805" s="376">
        <f>SUM(AX$2698:CA2698)*'Assumptions (T&amp;D)'!$C$25</f>
        <v>0.1482290112</v>
      </c>
      <c r="CB2805" s="376">
        <f>SUM(AY$2698:CB2698)*'Assumptions (T&amp;D)'!$C$25</f>
        <v>0.1126556398</v>
      </c>
      <c r="CC2805" s="376">
        <f>SUM(AZ$2698:CC2698)*'Assumptions (T&amp;D)'!$C$25</f>
        <v>0.07623785549</v>
      </c>
      <c r="CD2805" s="376">
        <f>SUM(BA$2698:CD2698)*'Assumptions (T&amp;D)'!$C$25</f>
        <v>0.03845646541</v>
      </c>
    </row>
    <row r="2806" ht="15.75" customHeight="1">
      <c r="A2806" s="365" t="s">
        <v>373</v>
      </c>
      <c r="B2806" s="159" t="s">
        <v>351</v>
      </c>
      <c r="C2806" s="372">
        <f t="shared" ref="C2806:BU2806" si="95">SUM(C2807:C2857)</f>
        <v>0.003697920683</v>
      </c>
      <c r="D2806" s="372">
        <f t="shared" si="95"/>
        <v>0.01413219011</v>
      </c>
      <c r="E2806" s="372">
        <f t="shared" si="95"/>
        <v>0.02764369663</v>
      </c>
      <c r="F2806" s="372">
        <f t="shared" si="95"/>
        <v>0.04536994968</v>
      </c>
      <c r="G2806" s="372">
        <f t="shared" si="95"/>
        <v>0.06105431729</v>
      </c>
      <c r="H2806" s="372">
        <f t="shared" si="95"/>
        <v>0.06880258959</v>
      </c>
      <c r="I2806" s="372">
        <f t="shared" si="95"/>
        <v>0.07853246898</v>
      </c>
      <c r="J2806" s="372">
        <f t="shared" si="95"/>
        <v>0.09320389081</v>
      </c>
      <c r="K2806" s="372">
        <f t="shared" si="95"/>
        <v>0.1116588053</v>
      </c>
      <c r="L2806" s="372">
        <f t="shared" si="95"/>
        <v>0.1304725842</v>
      </c>
      <c r="M2806" s="372">
        <f t="shared" si="95"/>
        <v>0.1524276687</v>
      </c>
      <c r="N2806" s="372">
        <f t="shared" si="95"/>
        <v>0.1749574189</v>
      </c>
      <c r="O2806" s="372">
        <f t="shared" si="95"/>
        <v>0.1876502545</v>
      </c>
      <c r="P2806" s="372">
        <f t="shared" si="95"/>
        <v>0.1992762098</v>
      </c>
      <c r="Q2806" s="372">
        <f t="shared" si="95"/>
        <v>0.2138304184</v>
      </c>
      <c r="R2806" s="372">
        <f t="shared" si="95"/>
        <v>0.2471467471</v>
      </c>
      <c r="S2806" s="372">
        <f t="shared" si="95"/>
        <v>0.2920892368</v>
      </c>
      <c r="T2806" s="372">
        <f t="shared" si="95"/>
        <v>0.3223275495</v>
      </c>
      <c r="U2806" s="372">
        <f t="shared" si="95"/>
        <v>0.3463782898</v>
      </c>
      <c r="V2806" s="372">
        <f t="shared" si="95"/>
        <v>0.3708150118</v>
      </c>
      <c r="W2806" s="372">
        <f t="shared" si="95"/>
        <v>0.3933041419</v>
      </c>
      <c r="X2806" s="372">
        <f t="shared" si="95"/>
        <v>0.4122124416</v>
      </c>
      <c r="Y2806" s="372">
        <f t="shared" si="95"/>
        <v>0.4294452064</v>
      </c>
      <c r="Z2806" s="372">
        <f t="shared" si="95"/>
        <v>0.4452405228</v>
      </c>
      <c r="AA2806" s="372">
        <f t="shared" si="95"/>
        <v>0.4628110291</v>
      </c>
      <c r="AB2806" s="372">
        <f t="shared" si="95"/>
        <v>0.4851497046</v>
      </c>
      <c r="AC2806" s="372">
        <f t="shared" si="95"/>
        <v>0.506617603</v>
      </c>
      <c r="AD2806" s="372">
        <f t="shared" si="95"/>
        <v>0.5253992715</v>
      </c>
      <c r="AE2806" s="372">
        <f t="shared" si="95"/>
        <v>0.5421550497</v>
      </c>
      <c r="AF2806" s="372">
        <f t="shared" si="95"/>
        <v>0.5589558782</v>
      </c>
      <c r="AG2806" s="372">
        <f t="shared" si="95"/>
        <v>0.574220263</v>
      </c>
      <c r="AH2806" s="372">
        <f t="shared" si="95"/>
        <v>0.5929254248</v>
      </c>
      <c r="AI2806" s="372">
        <f t="shared" si="95"/>
        <v>0.6184483853</v>
      </c>
      <c r="AJ2806" s="372">
        <f t="shared" si="95"/>
        <v>0.6438982627</v>
      </c>
      <c r="AK2806" s="372">
        <f t="shared" si="95"/>
        <v>0.6687438481</v>
      </c>
      <c r="AL2806" s="372">
        <f t="shared" si="95"/>
        <v>0.6806282889</v>
      </c>
      <c r="AM2806" s="372">
        <f t="shared" si="95"/>
        <v>0.6841671601</v>
      </c>
      <c r="AN2806" s="372">
        <f t="shared" si="95"/>
        <v>0.6990768519</v>
      </c>
      <c r="AO2806" s="372">
        <f t="shared" si="95"/>
        <v>0.7211215699</v>
      </c>
      <c r="AP2806" s="372">
        <f t="shared" si="95"/>
        <v>0.741594704</v>
      </c>
      <c r="AQ2806" s="372">
        <f t="shared" si="95"/>
        <v>0.7615789195</v>
      </c>
      <c r="AR2806" s="372">
        <f t="shared" si="95"/>
        <v>0.7806196876</v>
      </c>
      <c r="AS2806" s="372">
        <f t="shared" si="95"/>
        <v>0.7981436072</v>
      </c>
      <c r="AT2806" s="372">
        <f t="shared" si="95"/>
        <v>0.8219274627</v>
      </c>
      <c r="AU2806" s="372">
        <f t="shared" si="95"/>
        <v>0.8460866173</v>
      </c>
      <c r="AV2806" s="372">
        <f t="shared" si="95"/>
        <v>0.878737248</v>
      </c>
      <c r="AW2806" s="372">
        <f t="shared" si="95"/>
        <v>0.9111779861</v>
      </c>
      <c r="AX2806" s="372">
        <f t="shared" si="95"/>
        <v>0.9292658809</v>
      </c>
      <c r="AY2806" s="372">
        <f t="shared" si="95"/>
        <v>0.9470936203</v>
      </c>
      <c r="AZ2806" s="372">
        <f t="shared" si="95"/>
        <v>0.966183663</v>
      </c>
      <c r="BA2806" s="372">
        <f t="shared" si="95"/>
        <v>0.9863562352</v>
      </c>
      <c r="BB2806" s="372">
        <f t="shared" si="95"/>
        <v>0.9610032643</v>
      </c>
      <c r="BC2806" s="372">
        <f t="shared" si="95"/>
        <v>0.8937697657</v>
      </c>
      <c r="BD2806" s="372">
        <f t="shared" si="95"/>
        <v>0.8331370243</v>
      </c>
      <c r="BE2806" s="372">
        <f t="shared" si="95"/>
        <v>0.7769756031</v>
      </c>
      <c r="BF2806" s="372">
        <f t="shared" si="95"/>
        <v>0.7264835956</v>
      </c>
      <c r="BG2806" s="372">
        <f t="shared" si="95"/>
        <v>0.6806539427</v>
      </c>
      <c r="BH2806" s="372">
        <f t="shared" si="95"/>
        <v>0.6366970791</v>
      </c>
      <c r="BI2806" s="372">
        <f t="shared" si="95"/>
        <v>0.5942646911</v>
      </c>
      <c r="BJ2806" s="372">
        <f t="shared" si="95"/>
        <v>0.5527076085</v>
      </c>
      <c r="BK2806" s="372">
        <f t="shared" si="95"/>
        <v>0.5106190448</v>
      </c>
      <c r="BL2806" s="372">
        <f t="shared" si="95"/>
        <v>0.4682625489</v>
      </c>
      <c r="BM2806" s="372">
        <f t="shared" si="95"/>
        <v>0.4259755014</v>
      </c>
      <c r="BN2806" s="372">
        <f t="shared" si="95"/>
        <v>0.3792572689</v>
      </c>
      <c r="BO2806" s="372">
        <f t="shared" si="95"/>
        <v>0.3313116822</v>
      </c>
      <c r="BP2806" s="372">
        <f t="shared" si="95"/>
        <v>0.2774385818</v>
      </c>
      <c r="BQ2806" s="372">
        <f t="shared" si="95"/>
        <v>0.2224605391</v>
      </c>
      <c r="BR2806" s="372">
        <f t="shared" si="95"/>
        <v>0.1747065381</v>
      </c>
      <c r="BS2806" s="372">
        <f t="shared" si="95"/>
        <v>0.1264962446</v>
      </c>
      <c r="BT2806" s="372">
        <f t="shared" si="95"/>
        <v>0.07680730799</v>
      </c>
      <c r="BU2806" s="372">
        <f t="shared" si="95"/>
        <v>0.02575312849</v>
      </c>
      <c r="BV2806" s="32"/>
      <c r="BW2806" s="32"/>
      <c r="BX2806" s="32"/>
      <c r="BY2806" s="32"/>
      <c r="BZ2806" s="32"/>
      <c r="CA2806" s="32"/>
      <c r="CB2806" s="32"/>
      <c r="CC2806" s="32"/>
      <c r="CD2806" s="32"/>
    </row>
    <row r="2807" ht="15.75" hidden="1" customHeight="1" outlineLevel="1">
      <c r="A2807" s="365"/>
      <c r="B2807" s="38"/>
      <c r="C2807" s="372">
        <f>$C2698*'Assumptions (T&amp;D)'!C$24</f>
        <v>0.003697920683</v>
      </c>
      <c r="D2807" s="372">
        <f>$C2698*'Assumptions (T&amp;D)'!D$24</f>
        <v>0.007119729955</v>
      </c>
      <c r="E2807" s="372">
        <f>$C2698*'Assumptions (T&amp;D)'!E$24</f>
        <v>0.006587229377</v>
      </c>
      <c r="F2807" s="372">
        <f>$C2698*'Assumptions (T&amp;D)'!F$24</f>
        <v>0.006094173286</v>
      </c>
      <c r="G2807" s="372">
        <f>$C2698*'Assumptions (T&amp;D)'!G$24</f>
        <v>0.00563070056</v>
      </c>
      <c r="H2807" s="372">
        <f>$C2698*'Assumptions (T&amp;D)'!H$24</f>
        <v>0.005216533444</v>
      </c>
      <c r="I2807" s="372">
        <f>$C2698*'Assumptions (T&amp;D)'!I$24</f>
        <v>0.004822088571</v>
      </c>
      <c r="J2807" s="372">
        <f>$C2698*'Assumptions (T&amp;D)'!J$24</f>
        <v>0.004457227063</v>
      </c>
      <c r="K2807" s="372">
        <f>$C2698*'Assumptions (T&amp;D)'!K$24</f>
        <v>0.004398060332</v>
      </c>
      <c r="L2807" s="372">
        <f>$C2698*'Assumptions (T&amp;D)'!L$24</f>
        <v>0.004398060332</v>
      </c>
      <c r="M2807" s="372">
        <f>$C2698*'Assumptions (T&amp;D)'!M$24</f>
        <v>0.004398060332</v>
      </c>
      <c r="N2807" s="372">
        <f>$C2698*'Assumptions (T&amp;D)'!N$24</f>
        <v>0.004398060332</v>
      </c>
      <c r="O2807" s="372">
        <f>$C2698*'Assumptions (T&amp;D)'!O$24</f>
        <v>0.004398060332</v>
      </c>
      <c r="P2807" s="372">
        <f>$C2698*'Assumptions (T&amp;D)'!P$24</f>
        <v>0.004398060332</v>
      </c>
      <c r="Q2807" s="372">
        <f>$C2698*'Assumptions (T&amp;D)'!Q$24</f>
        <v>0.004398060332</v>
      </c>
      <c r="R2807" s="372">
        <f>$C2698*'Assumptions (T&amp;D)'!R$24</f>
        <v>0.004398060332</v>
      </c>
      <c r="S2807" s="372">
        <f>$C2698*'Assumptions (T&amp;D)'!S$24</f>
        <v>0.004398060332</v>
      </c>
      <c r="T2807" s="372">
        <f>$C2698*'Assumptions (T&amp;D)'!T$24</f>
        <v>0.004398060332</v>
      </c>
      <c r="U2807" s="372">
        <f>$C2698*'Assumptions (T&amp;D)'!U$24</f>
        <v>0.004398060332</v>
      </c>
      <c r="V2807" s="372">
        <f>$C2698*'Assumptions (T&amp;D)'!V$24</f>
        <v>0.004398060332</v>
      </c>
      <c r="W2807" s="372">
        <f>$C2698*'Assumptions (T&amp;D)'!W$24</f>
        <v>0.002199030166</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0.007012460154</v>
      </c>
      <c r="E2808" s="372">
        <f>$D2698*'Assumptions (T&amp;D)'!D$24</f>
        <v>0.01350132328</v>
      </c>
      <c r="F2808" s="372">
        <f>$D2698*'Assumptions (T&amp;D)'!E$24</f>
        <v>0.01249152902</v>
      </c>
      <c r="G2808" s="372">
        <f>$D2698*'Assumptions (T&amp;D)'!F$24</f>
        <v>0.01155653433</v>
      </c>
      <c r="H2808" s="372">
        <f>$D2698*'Assumptions (T&amp;D)'!G$24</f>
        <v>0.01067763933</v>
      </c>
      <c r="I2808" s="372">
        <f>$D2698*'Assumptions (T&amp;D)'!H$24</f>
        <v>0.009892243791</v>
      </c>
      <c r="J2808" s="372">
        <f>$D2698*'Assumptions (T&amp;D)'!I$24</f>
        <v>0.009144248041</v>
      </c>
      <c r="K2808" s="372">
        <f>$D2698*'Assumptions (T&amp;D)'!J$24</f>
        <v>0.008452351973</v>
      </c>
      <c r="L2808" s="372">
        <f>$D2698*'Assumptions (T&amp;D)'!K$24</f>
        <v>0.00834015261</v>
      </c>
      <c r="M2808" s="372">
        <f>$D2698*'Assumptions (T&amp;D)'!L$24</f>
        <v>0.00834015261</v>
      </c>
      <c r="N2808" s="372">
        <f>$D2698*'Assumptions (T&amp;D)'!M$24</f>
        <v>0.00834015261</v>
      </c>
      <c r="O2808" s="372">
        <f>$D2698*'Assumptions (T&amp;D)'!N$24</f>
        <v>0.00834015261</v>
      </c>
      <c r="P2808" s="372">
        <f>$D2698*'Assumptions (T&amp;D)'!O$24</f>
        <v>0.00834015261</v>
      </c>
      <c r="Q2808" s="372">
        <f>$D2698*'Assumptions (T&amp;D)'!P$24</f>
        <v>0.00834015261</v>
      </c>
      <c r="R2808" s="372">
        <f>$D2698*'Assumptions (T&amp;D)'!Q$24</f>
        <v>0.00834015261</v>
      </c>
      <c r="S2808" s="372">
        <f>$D2698*'Assumptions (T&amp;D)'!R$24</f>
        <v>0.00834015261</v>
      </c>
      <c r="T2808" s="372">
        <f>$D2698*'Assumptions (T&amp;D)'!S$24</f>
        <v>0.00834015261</v>
      </c>
      <c r="U2808" s="372">
        <f>$D2698*'Assumptions (T&amp;D)'!T$24</f>
        <v>0.00834015261</v>
      </c>
      <c r="V2808" s="372">
        <f>$D2698*'Assumptions (T&amp;D)'!U$24</f>
        <v>0.00834015261</v>
      </c>
      <c r="W2808" s="372">
        <f>$D2698*'Assumptions (T&amp;D)'!V$24</f>
        <v>0.00834015261</v>
      </c>
      <c r="X2808" s="372">
        <f>$D2698*'Assumptions (T&amp;D)'!W$24</f>
        <v>0.004170076305</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0.007555143967</v>
      </c>
      <c r="F2809" s="372">
        <f>$E2698*'Assumptions (T&amp;D)'!D$24</f>
        <v>0.01454617052</v>
      </c>
      <c r="G2809" s="372">
        <f>$E2698*'Assumptions (T&amp;D)'!E$24</f>
        <v>0.01345822979</v>
      </c>
      <c r="H2809" s="372">
        <f>$E2698*'Assumptions (T&amp;D)'!F$24</f>
        <v>0.01245087726</v>
      </c>
      <c r="I2809" s="372">
        <f>$E2698*'Assumptions (T&amp;D)'!G$24</f>
        <v>0.01150396588</v>
      </c>
      <c r="J2809" s="372">
        <f>$E2698*'Assumptions (T&amp;D)'!H$24</f>
        <v>0.01065778976</v>
      </c>
      <c r="K2809" s="372">
        <f>$E2698*'Assumptions (T&amp;D)'!I$24</f>
        <v>0.009851907733</v>
      </c>
      <c r="L2809" s="372">
        <f>$E2698*'Assumptions (T&amp;D)'!J$24</f>
        <v>0.009106466862</v>
      </c>
      <c r="M2809" s="372">
        <f>$E2698*'Assumptions (T&amp;D)'!K$24</f>
        <v>0.008985584558</v>
      </c>
      <c r="N2809" s="372">
        <f>$E2698*'Assumptions (T&amp;D)'!L$24</f>
        <v>0.008985584558</v>
      </c>
      <c r="O2809" s="372">
        <f>$E2698*'Assumptions (T&amp;D)'!M$24</f>
        <v>0.008985584558</v>
      </c>
      <c r="P2809" s="372">
        <f>$E2698*'Assumptions (T&amp;D)'!N$24</f>
        <v>0.008985584558</v>
      </c>
      <c r="Q2809" s="372">
        <f>$E2698*'Assumptions (T&amp;D)'!O$24</f>
        <v>0.008985584558</v>
      </c>
      <c r="R2809" s="372">
        <f>$E2698*'Assumptions (T&amp;D)'!P$24</f>
        <v>0.008985584558</v>
      </c>
      <c r="S2809" s="372">
        <f>$E2698*'Assumptions (T&amp;D)'!Q$24</f>
        <v>0.008985584558</v>
      </c>
      <c r="T2809" s="372">
        <f>$E2698*'Assumptions (T&amp;D)'!R$24</f>
        <v>0.008985584558</v>
      </c>
      <c r="U2809" s="372">
        <f>$E2698*'Assumptions (T&amp;D)'!S$24</f>
        <v>0.008985584558</v>
      </c>
      <c r="V2809" s="372">
        <f>$E2698*'Assumptions (T&amp;D)'!T$24</f>
        <v>0.008985584558</v>
      </c>
      <c r="W2809" s="372">
        <f>$E2698*'Assumptions (T&amp;D)'!U$24</f>
        <v>0.008985584558</v>
      </c>
      <c r="X2809" s="372">
        <f>$E2698*'Assumptions (T&amp;D)'!V$24</f>
        <v>0.008985584558</v>
      </c>
      <c r="Y2809" s="372">
        <f>$E2698*'Assumptions (T&amp;D)'!W$24</f>
        <v>0.004492792279</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0.01223807685</v>
      </c>
      <c r="G2810" s="372">
        <f>$F2698*'Assumptions (T&amp;D)'!D$24</f>
        <v>0.0235623773</v>
      </c>
      <c r="H2810" s="372">
        <f>$F2698*'Assumptions (T&amp;D)'!E$24</f>
        <v>0.02180009424</v>
      </c>
      <c r="I2810" s="372">
        <f>$F2698*'Assumptions (T&amp;D)'!F$24</f>
        <v>0.02016835066</v>
      </c>
      <c r="J2810" s="372">
        <f>$F2698*'Assumptions (T&amp;D)'!G$24</f>
        <v>0.01863451169</v>
      </c>
      <c r="K2810" s="372">
        <f>$F2698*'Assumptions (T&amp;D)'!H$24</f>
        <v>0.01726384708</v>
      </c>
      <c r="L2810" s="372">
        <f>$F2698*'Assumptions (T&amp;D)'!I$24</f>
        <v>0.01595845222</v>
      </c>
      <c r="M2810" s="372">
        <f>$F2698*'Assumptions (T&amp;D)'!J$24</f>
        <v>0.01475096197</v>
      </c>
      <c r="N2810" s="372">
        <f>$F2698*'Assumptions (T&amp;D)'!K$24</f>
        <v>0.01455515274</v>
      </c>
      <c r="O2810" s="372">
        <f>$F2698*'Assumptions (T&amp;D)'!L$24</f>
        <v>0.01455515274</v>
      </c>
      <c r="P2810" s="372">
        <f>$F2698*'Assumptions (T&amp;D)'!M$24</f>
        <v>0.01455515274</v>
      </c>
      <c r="Q2810" s="372">
        <f>$F2698*'Assumptions (T&amp;D)'!N$24</f>
        <v>0.01455515274</v>
      </c>
      <c r="R2810" s="372">
        <f>$F2698*'Assumptions (T&amp;D)'!O$24</f>
        <v>0.01455515274</v>
      </c>
      <c r="S2810" s="372">
        <f>$F2698*'Assumptions (T&amp;D)'!P$24</f>
        <v>0.01455515274</v>
      </c>
      <c r="T2810" s="372">
        <f>$F2698*'Assumptions (T&amp;D)'!Q$24</f>
        <v>0.01455515274</v>
      </c>
      <c r="U2810" s="372">
        <f>$F2698*'Assumptions (T&amp;D)'!R$24</f>
        <v>0.01455515274</v>
      </c>
      <c r="V2810" s="372">
        <f>$F2698*'Assumptions (T&amp;D)'!S$24</f>
        <v>0.01455515274</v>
      </c>
      <c r="W2810" s="372">
        <f>$F2698*'Assumptions (T&amp;D)'!T$24</f>
        <v>0.01455515274</v>
      </c>
      <c r="X2810" s="372">
        <f>$F2698*'Assumptions (T&amp;D)'!U$24</f>
        <v>0.01455515274</v>
      </c>
      <c r="Y2810" s="372">
        <f>$F2698*'Assumptions (T&amp;D)'!V$24</f>
        <v>0.01455515274</v>
      </c>
      <c r="Z2810" s="372">
        <f>$F2698*'Assumptions (T&amp;D)'!W$24</f>
        <v>0.00727757637</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0.006846475303</v>
      </c>
      <c r="H2811" s="372">
        <f>$G2698*'Assumptions (T&amp;D)'!D$24</f>
        <v>0.01318174712</v>
      </c>
      <c r="I2811" s="372">
        <f>$G2698*'Assumptions (T&amp;D)'!E$24</f>
        <v>0.01219585467</v>
      </c>
      <c r="J2811" s="372">
        <f>$G2698*'Assumptions (T&amp;D)'!F$24</f>
        <v>0.0112829913</v>
      </c>
      <c r="K2811" s="372">
        <f>$G2698*'Assumptions (T&amp;D)'!G$24</f>
        <v>0.01042489973</v>
      </c>
      <c r="L2811" s="372">
        <f>$G2698*'Assumptions (T&amp;D)'!H$24</f>
        <v>0.009658094494</v>
      </c>
      <c r="M2811" s="372">
        <f>$G2698*'Assumptions (T&amp;D)'!I$24</f>
        <v>0.008927803795</v>
      </c>
      <c r="N2811" s="372">
        <f>$G2698*'Assumptions (T&amp;D)'!J$24</f>
        <v>0.008252284899</v>
      </c>
      <c r="O2811" s="372">
        <f>$G2698*'Assumptions (T&amp;D)'!K$24</f>
        <v>0.008142741294</v>
      </c>
      <c r="P2811" s="372">
        <f>$G2698*'Assumptions (T&amp;D)'!L$24</f>
        <v>0.008142741294</v>
      </c>
      <c r="Q2811" s="372">
        <f>$G2698*'Assumptions (T&amp;D)'!M$24</f>
        <v>0.008142741294</v>
      </c>
      <c r="R2811" s="372">
        <f>$G2698*'Assumptions (T&amp;D)'!N$24</f>
        <v>0.008142741294</v>
      </c>
      <c r="S2811" s="372">
        <f>$G2698*'Assumptions (T&amp;D)'!O$24</f>
        <v>0.008142741294</v>
      </c>
      <c r="T2811" s="372">
        <f>$G2698*'Assumptions (T&amp;D)'!P$24</f>
        <v>0.008142741294</v>
      </c>
      <c r="U2811" s="372">
        <f>$G2698*'Assumptions (T&amp;D)'!Q$24</f>
        <v>0.008142741294</v>
      </c>
      <c r="V2811" s="372">
        <f>$G2698*'Assumptions (T&amp;D)'!R$24</f>
        <v>0.008142741294</v>
      </c>
      <c r="W2811" s="372">
        <f>$G2698*'Assumptions (T&amp;D)'!S$24</f>
        <v>0.008142741294</v>
      </c>
      <c r="X2811" s="372">
        <f>$G2698*'Assumptions (T&amp;D)'!T$24</f>
        <v>0.008142741294</v>
      </c>
      <c r="Y2811" s="372">
        <f>$G2698*'Assumptions (T&amp;D)'!U$24</f>
        <v>0.008142741294</v>
      </c>
      <c r="Z2811" s="372">
        <f>$G2698*'Assumptions (T&amp;D)'!V$24</f>
        <v>0.008142741294</v>
      </c>
      <c r="AA2811" s="372">
        <f>$G2698*'Assumptions (T&amp;D)'!W$24</f>
        <v>0.004071370647</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0.005475698204</v>
      </c>
      <c r="I2812" s="372">
        <f>$H2698*'Assumptions (T&amp;D)'!D$24</f>
        <v>0.01054254427</v>
      </c>
      <c r="J2812" s="372">
        <f>$H2698*'Assumptions (T&amp;D)'!E$24</f>
        <v>0.009754043733</v>
      </c>
      <c r="K2812" s="372">
        <f>$H2698*'Assumptions (T&amp;D)'!F$24</f>
        <v>0.009023950639</v>
      </c>
      <c r="L2812" s="372">
        <f>$H2698*'Assumptions (T&amp;D)'!G$24</f>
        <v>0.008337663131</v>
      </c>
      <c r="M2812" s="372">
        <f>$H2698*'Assumptions (T&amp;D)'!H$24</f>
        <v>0.007724384933</v>
      </c>
      <c r="N2812" s="372">
        <f>$H2698*'Assumptions (T&amp;D)'!I$24</f>
        <v>0.007140310457</v>
      </c>
      <c r="O2812" s="372">
        <f>$H2698*'Assumptions (T&amp;D)'!J$24</f>
        <v>0.006600041568</v>
      </c>
      <c r="P2812" s="372">
        <f>$H2698*'Assumptions (T&amp;D)'!K$24</f>
        <v>0.006512430397</v>
      </c>
      <c r="Q2812" s="372">
        <f>$H2698*'Assumptions (T&amp;D)'!L$24</f>
        <v>0.006512430397</v>
      </c>
      <c r="R2812" s="372">
        <f>$H2698*'Assumptions (T&amp;D)'!M$24</f>
        <v>0.006512430397</v>
      </c>
      <c r="S2812" s="372">
        <f>$H2698*'Assumptions (T&amp;D)'!N$24</f>
        <v>0.006512430397</v>
      </c>
      <c r="T2812" s="372">
        <f>$H2698*'Assumptions (T&amp;D)'!O$24</f>
        <v>0.006512430397</v>
      </c>
      <c r="U2812" s="372">
        <f>$H2698*'Assumptions (T&amp;D)'!P$24</f>
        <v>0.006512430397</v>
      </c>
      <c r="V2812" s="372">
        <f>$H2698*'Assumptions (T&amp;D)'!Q$24</f>
        <v>0.006512430397</v>
      </c>
      <c r="W2812" s="372">
        <f>$H2698*'Assumptions (T&amp;D)'!R$24</f>
        <v>0.006512430397</v>
      </c>
      <c r="X2812" s="372">
        <f>$H2698*'Assumptions (T&amp;D)'!S$24</f>
        <v>0.006512430397</v>
      </c>
      <c r="Y2812" s="372">
        <f>$H2698*'Assumptions (T&amp;D)'!T$24</f>
        <v>0.006512430397</v>
      </c>
      <c r="Z2812" s="372">
        <f>$H2698*'Assumptions (T&amp;D)'!U$24</f>
        <v>0.006512430397</v>
      </c>
      <c r="AA2812" s="372">
        <f>$H2698*'Assumptions (T&amp;D)'!V$24</f>
        <v>0.006512430397</v>
      </c>
      <c r="AB2812" s="372">
        <f>$H2698*'Assumptions (T&amp;D)'!W$24</f>
        <v>0.003256215198</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0.009407421135</v>
      </c>
      <c r="J2813" s="372">
        <f>$I2698*'Assumptions (T&amp;D)'!D$24</f>
        <v>0.01811242149</v>
      </c>
      <c r="K2813" s="372">
        <f>$I2698*'Assumptions (T&amp;D)'!E$24</f>
        <v>0.01675775285</v>
      </c>
      <c r="L2813" s="372">
        <f>$I2698*'Assumptions (T&amp;D)'!F$24</f>
        <v>0.01550343003</v>
      </c>
      <c r="M2813" s="372">
        <f>$I2698*'Assumptions (T&amp;D)'!G$24</f>
        <v>0.01432436658</v>
      </c>
      <c r="N2813" s="372">
        <f>$I2698*'Assumptions (T&amp;D)'!H$24</f>
        <v>0.01327073541</v>
      </c>
      <c r="O2813" s="372">
        <f>$I2698*'Assumptions (T&amp;D)'!I$24</f>
        <v>0.01226727716</v>
      </c>
      <c r="P2813" s="372">
        <f>$I2698*'Assumptions (T&amp;D)'!J$24</f>
        <v>0.01133907827</v>
      </c>
      <c r="Q2813" s="372">
        <f>$I2698*'Assumptions (T&amp;D)'!K$24</f>
        <v>0.01118855954</v>
      </c>
      <c r="R2813" s="372">
        <f>$I2698*'Assumptions (T&amp;D)'!L$24</f>
        <v>0.01118855954</v>
      </c>
      <c r="S2813" s="372">
        <f>$I2698*'Assumptions (T&amp;D)'!M$24</f>
        <v>0.01118855954</v>
      </c>
      <c r="T2813" s="372">
        <f>$I2698*'Assumptions (T&amp;D)'!N$24</f>
        <v>0.01118855954</v>
      </c>
      <c r="U2813" s="372">
        <f>$I2698*'Assumptions (T&amp;D)'!O$24</f>
        <v>0.01118855954</v>
      </c>
      <c r="V2813" s="372">
        <f>$I2698*'Assumptions (T&amp;D)'!P$24</f>
        <v>0.01118855954</v>
      </c>
      <c r="W2813" s="372">
        <f>$I2698*'Assumptions (T&amp;D)'!Q$24</f>
        <v>0.01118855954</v>
      </c>
      <c r="X2813" s="372">
        <f>$I2698*'Assumptions (T&amp;D)'!R$24</f>
        <v>0.01118855954</v>
      </c>
      <c r="Y2813" s="372">
        <f>$I2698*'Assumptions (T&amp;D)'!S$24</f>
        <v>0.01118855954</v>
      </c>
      <c r="Z2813" s="372">
        <f>$I2698*'Assumptions (T&amp;D)'!T$24</f>
        <v>0.01118855954</v>
      </c>
      <c r="AA2813" s="372">
        <f>$I2698*'Assumptions (T&amp;D)'!U$24</f>
        <v>0.01118855954</v>
      </c>
      <c r="AB2813" s="372">
        <f>$I2698*'Assumptions (T&amp;D)'!V$24</f>
        <v>0.01118855954</v>
      </c>
      <c r="AC2813" s="372">
        <f>$I2698*'Assumptions (T&amp;D)'!W$24</f>
        <v>0.005594279768</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0.01116065774</v>
      </c>
      <c r="K2814" s="372">
        <f>$J2698*'Assumptions (T&amp;D)'!D$24</f>
        <v>0.02148798636</v>
      </c>
      <c r="L2814" s="372">
        <f>$J2698*'Assumptions (T&amp;D)'!E$24</f>
        <v>0.01988085165</v>
      </c>
      <c r="M2814" s="372">
        <f>$J2698*'Assumptions (T&amp;D)'!F$24</f>
        <v>0.01839276395</v>
      </c>
      <c r="N2814" s="372">
        <f>$J2698*'Assumptions (T&amp;D)'!G$24</f>
        <v>0.01699396151</v>
      </c>
      <c r="O2814" s="372">
        <f>$J2698*'Assumptions (T&amp;D)'!H$24</f>
        <v>0.01574396785</v>
      </c>
      <c r="P2814" s="372">
        <f>$J2698*'Assumptions (T&amp;D)'!I$24</f>
        <v>0.01455349769</v>
      </c>
      <c r="Q2814" s="372">
        <f>$J2698*'Assumptions (T&amp;D)'!J$24</f>
        <v>0.01345231279</v>
      </c>
      <c r="R2814" s="372">
        <f>$J2698*'Assumptions (T&amp;D)'!K$24</f>
        <v>0.01327374227</v>
      </c>
      <c r="S2814" s="372">
        <f>$J2698*'Assumptions (T&amp;D)'!L$24</f>
        <v>0.01327374227</v>
      </c>
      <c r="T2814" s="372">
        <f>$J2698*'Assumptions (T&amp;D)'!M$24</f>
        <v>0.01327374227</v>
      </c>
      <c r="U2814" s="372">
        <f>$J2698*'Assumptions (T&amp;D)'!N$24</f>
        <v>0.01327374227</v>
      </c>
      <c r="V2814" s="372">
        <f>$J2698*'Assumptions (T&amp;D)'!O$24</f>
        <v>0.01327374227</v>
      </c>
      <c r="W2814" s="372">
        <f>$J2698*'Assumptions (T&amp;D)'!P$24</f>
        <v>0.01327374227</v>
      </c>
      <c r="X2814" s="372">
        <f>$J2698*'Assumptions (T&amp;D)'!Q$24</f>
        <v>0.01327374227</v>
      </c>
      <c r="Y2814" s="372">
        <f>$J2698*'Assumptions (T&amp;D)'!R$24</f>
        <v>0.01327374227</v>
      </c>
      <c r="Z2814" s="372">
        <f>$J2698*'Assumptions (T&amp;D)'!S$24</f>
        <v>0.01327374227</v>
      </c>
      <c r="AA2814" s="372">
        <f>$J2698*'Assumptions (T&amp;D)'!T$24</f>
        <v>0.01327374227</v>
      </c>
      <c r="AB2814" s="372">
        <f>$J2698*'Assumptions (T&amp;D)'!U$24</f>
        <v>0.01327374227</v>
      </c>
      <c r="AC2814" s="372">
        <f>$J2698*'Assumptions (T&amp;D)'!V$24</f>
        <v>0.01327374227</v>
      </c>
      <c r="AD2814" s="372">
        <f>$J2698*'Assumptions (T&amp;D)'!W$24</f>
        <v>0.006636871134</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0.01399804856</v>
      </c>
      <c r="L2815" s="372">
        <f>$K2698*'Assumptions (T&amp;D)'!D$24</f>
        <v>0.0269509095</v>
      </c>
      <c r="M2815" s="372">
        <f>$K2698*'Assumptions (T&amp;D)'!E$24</f>
        <v>0.0249351905</v>
      </c>
      <c r="N2815" s="372">
        <f>$K2698*'Assumptions (T&amp;D)'!F$24</f>
        <v>0.02306878403</v>
      </c>
      <c r="O2815" s="372">
        <f>$K2698*'Assumptions (T&amp;D)'!G$24</f>
        <v>0.02131436194</v>
      </c>
      <c r="P2815" s="372">
        <f>$K2698*'Assumptions (T&amp;D)'!H$24</f>
        <v>0.0197465805</v>
      </c>
      <c r="Q2815" s="372">
        <f>$K2698*'Assumptions (T&amp;D)'!I$24</f>
        <v>0.01825345532</v>
      </c>
      <c r="R2815" s="372">
        <f>$K2698*'Assumptions (T&amp;D)'!J$24</f>
        <v>0.01687231453</v>
      </c>
      <c r="S2815" s="372">
        <f>$K2698*'Assumptions (T&amp;D)'!K$24</f>
        <v>0.01664834576</v>
      </c>
      <c r="T2815" s="372">
        <f>$K2698*'Assumptions (T&amp;D)'!L$24</f>
        <v>0.01664834576</v>
      </c>
      <c r="U2815" s="372">
        <f>$K2698*'Assumptions (T&amp;D)'!M$24</f>
        <v>0.01664834576</v>
      </c>
      <c r="V2815" s="372">
        <f>$K2698*'Assumptions (T&amp;D)'!N$24</f>
        <v>0.01664834576</v>
      </c>
      <c r="W2815" s="372">
        <f>$K2698*'Assumptions (T&amp;D)'!O$24</f>
        <v>0.01664834576</v>
      </c>
      <c r="X2815" s="372">
        <f>$K2698*'Assumptions (T&amp;D)'!P$24</f>
        <v>0.01664834576</v>
      </c>
      <c r="Y2815" s="372">
        <f>$K2698*'Assumptions (T&amp;D)'!Q$24</f>
        <v>0.01664834576</v>
      </c>
      <c r="Z2815" s="372">
        <f>$K2698*'Assumptions (T&amp;D)'!R$24</f>
        <v>0.01664834576</v>
      </c>
      <c r="AA2815" s="372">
        <f>$K2698*'Assumptions (T&amp;D)'!S$24</f>
        <v>0.01664834576</v>
      </c>
      <c r="AB2815" s="372">
        <f>$K2698*'Assumptions (T&amp;D)'!T$24</f>
        <v>0.01664834576</v>
      </c>
      <c r="AC2815" s="372">
        <f>$K2698*'Assumptions (T&amp;D)'!U$24</f>
        <v>0.01664834576</v>
      </c>
      <c r="AD2815" s="372">
        <f>$K2698*'Assumptions (T&amp;D)'!V$24</f>
        <v>0.01664834576</v>
      </c>
      <c r="AE2815" s="372">
        <f>$K2698*'Assumptions (T&amp;D)'!W$24</f>
        <v>0.008324172878</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0.01233850335</v>
      </c>
      <c r="M2816" s="372">
        <f>$L2698*'Assumptions (T&amp;D)'!D$24</f>
        <v>0.02375573179</v>
      </c>
      <c r="N2816" s="372">
        <f>$L2698*'Assumptions (T&amp;D)'!E$24</f>
        <v>0.0219789873</v>
      </c>
      <c r="O2816" s="372">
        <f>$L2698*'Assumptions (T&amp;D)'!F$24</f>
        <v>0.02033385352</v>
      </c>
      <c r="P2816" s="372">
        <f>$L2698*'Assumptions (T&amp;D)'!G$24</f>
        <v>0.01878742777</v>
      </c>
      <c r="Q2816" s="372">
        <f>$L2698*'Assumptions (T&amp;D)'!H$24</f>
        <v>0.01740551539</v>
      </c>
      <c r="R2816" s="372">
        <f>$L2698*'Assumptions (T&amp;D)'!I$24</f>
        <v>0.01608940837</v>
      </c>
      <c r="S2816" s="372">
        <f>$L2698*'Assumptions (T&amp;D)'!J$24</f>
        <v>0.01487200937</v>
      </c>
      <c r="T2816" s="372">
        <f>$L2698*'Assumptions (T&amp;D)'!K$24</f>
        <v>0.01467459332</v>
      </c>
      <c r="U2816" s="372">
        <f>$L2698*'Assumptions (T&amp;D)'!L$24</f>
        <v>0.01467459332</v>
      </c>
      <c r="V2816" s="372">
        <f>$L2698*'Assumptions (T&amp;D)'!M$24</f>
        <v>0.01467459332</v>
      </c>
      <c r="W2816" s="372">
        <f>$L2698*'Assumptions (T&amp;D)'!N$24</f>
        <v>0.01467459332</v>
      </c>
      <c r="X2816" s="372">
        <f>$L2698*'Assumptions (T&amp;D)'!O$24</f>
        <v>0.01467459332</v>
      </c>
      <c r="Y2816" s="372">
        <f>$L2698*'Assumptions (T&amp;D)'!P$24</f>
        <v>0.01467459332</v>
      </c>
      <c r="Z2816" s="372">
        <f>$L2698*'Assumptions (T&amp;D)'!Q$24</f>
        <v>0.01467459332</v>
      </c>
      <c r="AA2816" s="372">
        <f>$L2698*'Assumptions (T&amp;D)'!R$24</f>
        <v>0.01467459332</v>
      </c>
      <c r="AB2816" s="372">
        <f>$L2698*'Assumptions (T&amp;D)'!S$24</f>
        <v>0.01467459332</v>
      </c>
      <c r="AC2816" s="372">
        <f>$L2698*'Assumptions (T&amp;D)'!T$24</f>
        <v>0.01467459332</v>
      </c>
      <c r="AD2816" s="372">
        <f>$L2698*'Assumptions (T&amp;D)'!U$24</f>
        <v>0.01467459332</v>
      </c>
      <c r="AE2816" s="372">
        <f>$L2698*'Assumptions (T&amp;D)'!V$24</f>
        <v>0.01467459332</v>
      </c>
      <c r="AF2816" s="372">
        <f>$L2698*'Assumptions (T&amp;D)'!W$24</f>
        <v>0.00733729666</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0.01789266773</v>
      </c>
      <c r="N2817" s="372">
        <f>$M2698*'Assumptions (T&amp;D)'!D$24</f>
        <v>0.0344493496</v>
      </c>
      <c r="O2817" s="372">
        <f>$M2698*'Assumptions (T&amp;D)'!E$24</f>
        <v>0.03187280544</v>
      </c>
      <c r="P2817" s="372">
        <f>$M2698*'Assumptions (T&amp;D)'!F$24</f>
        <v>0.02948711641</v>
      </c>
      <c r="Q2817" s="372">
        <f>$M2698*'Assumptions (T&amp;D)'!G$24</f>
        <v>0.02724456872</v>
      </c>
      <c r="R2817" s="372">
        <f>$M2698*'Assumptions (T&amp;D)'!H$24</f>
        <v>0.02524058994</v>
      </c>
      <c r="S2817" s="372">
        <f>$M2698*'Assumptions (T&amp;D)'!I$24</f>
        <v>0.02333203871</v>
      </c>
      <c r="T2817" s="372">
        <f>$M2698*'Assumptions (T&amp;D)'!J$24</f>
        <v>0.02156662883</v>
      </c>
      <c r="U2817" s="372">
        <f>$M2698*'Assumptions (T&amp;D)'!K$24</f>
        <v>0.02128034615</v>
      </c>
      <c r="V2817" s="372">
        <f>$M2698*'Assumptions (T&amp;D)'!L$24</f>
        <v>0.02128034615</v>
      </c>
      <c r="W2817" s="372">
        <f>$M2698*'Assumptions (T&amp;D)'!M$24</f>
        <v>0.02128034615</v>
      </c>
      <c r="X2817" s="372">
        <f>$M2698*'Assumptions (T&amp;D)'!N$24</f>
        <v>0.02128034615</v>
      </c>
      <c r="Y2817" s="372">
        <f>$M2698*'Assumptions (T&amp;D)'!O$24</f>
        <v>0.02128034615</v>
      </c>
      <c r="Z2817" s="372">
        <f>$M2698*'Assumptions (T&amp;D)'!P$24</f>
        <v>0.02128034615</v>
      </c>
      <c r="AA2817" s="372">
        <f>$M2698*'Assumptions (T&amp;D)'!Q$24</f>
        <v>0.02128034615</v>
      </c>
      <c r="AB2817" s="372">
        <f>$M2698*'Assumptions (T&amp;D)'!R$24</f>
        <v>0.02128034615</v>
      </c>
      <c r="AC2817" s="372">
        <f>$M2698*'Assumptions (T&amp;D)'!S$24</f>
        <v>0.02128034615</v>
      </c>
      <c r="AD2817" s="372">
        <f>$M2698*'Assumptions (T&amp;D)'!T$24</f>
        <v>0.02128034615</v>
      </c>
      <c r="AE2817" s="372">
        <f>$M2698*'Assumptions (T&amp;D)'!U$24</f>
        <v>0.02128034615</v>
      </c>
      <c r="AF2817" s="372">
        <f>$M2698*'Assumptions (T&amp;D)'!V$24</f>
        <v>0.02128034615</v>
      </c>
      <c r="AG2817" s="372">
        <f>$M2698*'Assumptions (T&amp;D)'!W$24</f>
        <v>0.01064017307</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0.01352405546</v>
      </c>
      <c r="O2818" s="372">
        <f>$N2698*'Assumptions (T&amp;D)'!D$24</f>
        <v>0.02603831477</v>
      </c>
      <c r="P2818" s="372">
        <f>$N2698*'Assumptions (T&amp;D)'!E$24</f>
        <v>0.02409085078</v>
      </c>
      <c r="Q2818" s="372">
        <f>$N2698*'Assumptions (T&amp;D)'!F$24</f>
        <v>0.02228764339</v>
      </c>
      <c r="R2818" s="372">
        <f>$N2698*'Assumptions (T&amp;D)'!G$24</f>
        <v>0.02059262844</v>
      </c>
      <c r="S2818" s="372">
        <f>$N2698*'Assumptions (T&amp;D)'!H$24</f>
        <v>0.01907793423</v>
      </c>
      <c r="T2818" s="372">
        <f>$N2698*'Assumptions (T&amp;D)'!I$24</f>
        <v>0.01763536831</v>
      </c>
      <c r="U2818" s="372">
        <f>$N2698*'Assumptions (T&amp;D)'!J$24</f>
        <v>0.01630099484</v>
      </c>
      <c r="V2818" s="372">
        <f>$N2698*'Assumptions (T&amp;D)'!K$24</f>
        <v>0.01608460995</v>
      </c>
      <c r="W2818" s="372">
        <f>$N2698*'Assumptions (T&amp;D)'!L$24</f>
        <v>0.01608460995</v>
      </c>
      <c r="X2818" s="372">
        <f>$N2698*'Assumptions (T&amp;D)'!M$24</f>
        <v>0.01608460995</v>
      </c>
      <c r="Y2818" s="372">
        <f>$N2698*'Assumptions (T&amp;D)'!N$24</f>
        <v>0.01608460995</v>
      </c>
      <c r="Z2818" s="372">
        <f>$N2698*'Assumptions (T&amp;D)'!O$24</f>
        <v>0.01608460995</v>
      </c>
      <c r="AA2818" s="372">
        <f>$N2698*'Assumptions (T&amp;D)'!P$24</f>
        <v>0.01608460995</v>
      </c>
      <c r="AB2818" s="372">
        <f>$N2698*'Assumptions (T&amp;D)'!Q$24</f>
        <v>0.01608460995</v>
      </c>
      <c r="AC2818" s="372">
        <f>$N2698*'Assumptions (T&amp;D)'!R$24</f>
        <v>0.01608460995</v>
      </c>
      <c r="AD2818" s="372">
        <f>$N2698*'Assumptions (T&amp;D)'!S$24</f>
        <v>0.01608460995</v>
      </c>
      <c r="AE2818" s="372">
        <f>$N2698*'Assumptions (T&amp;D)'!T$24</f>
        <v>0.01608460995</v>
      </c>
      <c r="AF2818" s="372">
        <f>$N2698*'Assumptions (T&amp;D)'!U$24</f>
        <v>0.01608460995</v>
      </c>
      <c r="AG2818" s="372">
        <f>$N2698*'Assumptions (T&amp;D)'!V$24</f>
        <v>0.01608460995</v>
      </c>
      <c r="AH2818" s="372">
        <f>$N2698*'Assumptions (T&amp;D)'!W$24</f>
        <v>0.008042304977</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0.009057940693</v>
      </c>
      <c r="P2819" s="372">
        <f>$O2698*'Assumptions (T&amp;D)'!D$24</f>
        <v>0.01743955515</v>
      </c>
      <c r="Q2819" s="372">
        <f>$O2698*'Assumptions (T&amp;D)'!E$24</f>
        <v>0.01613521169</v>
      </c>
      <c r="R2819" s="372">
        <f>$O2698*'Assumptions (T&amp;D)'!F$24</f>
        <v>0.01492748626</v>
      </c>
      <c r="S2819" s="372">
        <f>$O2698*'Assumptions (T&amp;D)'!G$24</f>
        <v>0.01379222436</v>
      </c>
      <c r="T2819" s="372">
        <f>$O2698*'Assumptions (T&amp;D)'!H$24</f>
        <v>0.012777735</v>
      </c>
      <c r="U2819" s="372">
        <f>$O2698*'Assumptions (T&amp;D)'!I$24</f>
        <v>0.01181155466</v>
      </c>
      <c r="V2819" s="372">
        <f>$O2698*'Assumptions (T&amp;D)'!J$24</f>
        <v>0.01091783785</v>
      </c>
      <c r="W2819" s="372">
        <f>$O2698*'Assumptions (T&amp;D)'!K$24</f>
        <v>0.0107729108</v>
      </c>
      <c r="X2819" s="372">
        <f>$O2698*'Assumptions (T&amp;D)'!L$24</f>
        <v>0.0107729108</v>
      </c>
      <c r="Y2819" s="372">
        <f>$O2698*'Assumptions (T&amp;D)'!M$24</f>
        <v>0.0107729108</v>
      </c>
      <c r="Z2819" s="372">
        <f>$O2698*'Assumptions (T&amp;D)'!N$24</f>
        <v>0.0107729108</v>
      </c>
      <c r="AA2819" s="372">
        <f>$O2698*'Assumptions (T&amp;D)'!O$24</f>
        <v>0.0107729108</v>
      </c>
      <c r="AB2819" s="372">
        <f>$O2698*'Assumptions (T&amp;D)'!P$24</f>
        <v>0.0107729108</v>
      </c>
      <c r="AC2819" s="372">
        <f>$O2698*'Assumptions (T&amp;D)'!Q$24</f>
        <v>0.0107729108</v>
      </c>
      <c r="AD2819" s="372">
        <f>$O2698*'Assumptions (T&amp;D)'!R$24</f>
        <v>0.0107729108</v>
      </c>
      <c r="AE2819" s="372">
        <f>$O2698*'Assumptions (T&amp;D)'!S$24</f>
        <v>0.0107729108</v>
      </c>
      <c r="AF2819" s="372">
        <f>$O2698*'Assumptions (T&amp;D)'!T$24</f>
        <v>0.0107729108</v>
      </c>
      <c r="AG2819" s="372">
        <f>$O2698*'Assumptions (T&amp;D)'!U$24</f>
        <v>0.0107729108</v>
      </c>
      <c r="AH2819" s="372">
        <f>$O2698*'Assumptions (T&amp;D)'!V$24</f>
        <v>0.0107729108</v>
      </c>
      <c r="AI2819" s="372">
        <f>$O2698*'Assumptions (T&amp;D)'!W$24</f>
        <v>0.005386455399</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0.01289798128</v>
      </c>
      <c r="Q2820" s="372">
        <f>$P2698*'Assumptions (T&amp;D)'!D$24</f>
        <v>0.0248329133</v>
      </c>
      <c r="R2820" s="372">
        <f>$P2698*'Assumptions (T&amp;D)'!E$24</f>
        <v>0.02297560399</v>
      </c>
      <c r="S2820" s="372">
        <f>$P2698*'Assumptions (T&amp;D)'!F$24</f>
        <v>0.02125587316</v>
      </c>
      <c r="T2820" s="372">
        <f>$P2698*'Assumptions (T&amp;D)'!G$24</f>
        <v>0.01963932617</v>
      </c>
      <c r="U2820" s="372">
        <f>$P2698*'Assumptions (T&amp;D)'!H$24</f>
        <v>0.01819475227</v>
      </c>
      <c r="V2820" s="372">
        <f>$P2698*'Assumptions (T&amp;D)'!I$24</f>
        <v>0.01681896759</v>
      </c>
      <c r="W2820" s="372">
        <f>$P2698*'Assumptions (T&amp;D)'!J$24</f>
        <v>0.01554636677</v>
      </c>
      <c r="X2820" s="372">
        <f>$P2698*'Assumptions (T&amp;D)'!K$24</f>
        <v>0.01533999907</v>
      </c>
      <c r="Y2820" s="372">
        <f>$P2698*'Assumptions (T&amp;D)'!L$24</f>
        <v>0.01533999907</v>
      </c>
      <c r="Z2820" s="372">
        <f>$P2698*'Assumptions (T&amp;D)'!M$24</f>
        <v>0.01533999907</v>
      </c>
      <c r="AA2820" s="372">
        <f>$P2698*'Assumptions (T&amp;D)'!N$24</f>
        <v>0.01533999907</v>
      </c>
      <c r="AB2820" s="372">
        <f>$P2698*'Assumptions (T&amp;D)'!O$24</f>
        <v>0.01533999907</v>
      </c>
      <c r="AC2820" s="372">
        <f>$P2698*'Assumptions (T&amp;D)'!P$24</f>
        <v>0.01533999907</v>
      </c>
      <c r="AD2820" s="372">
        <f>$P2698*'Assumptions (T&amp;D)'!Q$24</f>
        <v>0.01533999907</v>
      </c>
      <c r="AE2820" s="372">
        <f>$P2698*'Assumptions (T&amp;D)'!R$24</f>
        <v>0.01533999907</v>
      </c>
      <c r="AF2820" s="372">
        <f>$P2698*'Assumptions (T&amp;D)'!S$24</f>
        <v>0.01533999907</v>
      </c>
      <c r="AG2820" s="372">
        <f>$P2698*'Assumptions (T&amp;D)'!T$24</f>
        <v>0.01533999907</v>
      </c>
      <c r="AH2820" s="372">
        <f>$P2698*'Assumptions (T&amp;D)'!U$24</f>
        <v>0.01533999907</v>
      </c>
      <c r="AI2820" s="372">
        <f>$P2698*'Assumptions (T&amp;D)'!V$24</f>
        <v>0.01533999907</v>
      </c>
      <c r="AJ2820" s="372">
        <f>$P2698*'Assumptions (T&amp;D)'!W$24</f>
        <v>0.007669999537</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0.01209611633</v>
      </c>
      <c r="R2821" s="372">
        <f>$Q2698*'Assumptions (T&amp;D)'!D$24</f>
        <v>0.02328905598</v>
      </c>
      <c r="S2821" s="372">
        <f>$Q2698*'Assumptions (T&amp;D)'!E$24</f>
        <v>0.02154721523</v>
      </c>
      <c r="T2821" s="372">
        <f>$Q2698*'Assumptions (T&amp;D)'!F$24</f>
        <v>0.01993439972</v>
      </c>
      <c r="U2821" s="372">
        <f>$Q2698*'Assumptions (T&amp;D)'!G$24</f>
        <v>0.01841835314</v>
      </c>
      <c r="V2821" s="372">
        <f>$Q2698*'Assumptions (T&amp;D)'!H$24</f>
        <v>0.01706358811</v>
      </c>
      <c r="W2821" s="372">
        <f>$Q2698*'Assumptions (T&amp;D)'!I$24</f>
        <v>0.0157733357</v>
      </c>
      <c r="X2821" s="372">
        <f>$Q2698*'Assumptions (T&amp;D)'!J$24</f>
        <v>0.01457985222</v>
      </c>
      <c r="Y2821" s="372">
        <f>$Q2698*'Assumptions (T&amp;D)'!K$24</f>
        <v>0.01438631436</v>
      </c>
      <c r="Z2821" s="372">
        <f>$Q2698*'Assumptions (T&amp;D)'!L$24</f>
        <v>0.01438631436</v>
      </c>
      <c r="AA2821" s="372">
        <f>$Q2698*'Assumptions (T&amp;D)'!M$24</f>
        <v>0.01438631436</v>
      </c>
      <c r="AB2821" s="372">
        <f>$Q2698*'Assumptions (T&amp;D)'!N$24</f>
        <v>0.01438631436</v>
      </c>
      <c r="AC2821" s="372">
        <f>$Q2698*'Assumptions (T&amp;D)'!O$24</f>
        <v>0.01438631436</v>
      </c>
      <c r="AD2821" s="372">
        <f>$Q2698*'Assumptions (T&amp;D)'!P$24</f>
        <v>0.01438631436</v>
      </c>
      <c r="AE2821" s="372">
        <f>$Q2698*'Assumptions (T&amp;D)'!Q$24</f>
        <v>0.01438631436</v>
      </c>
      <c r="AF2821" s="372">
        <f>$Q2698*'Assumptions (T&amp;D)'!R$24</f>
        <v>0.01438631436</v>
      </c>
      <c r="AG2821" s="372">
        <f>$Q2698*'Assumptions (T&amp;D)'!S$24</f>
        <v>0.01438631436</v>
      </c>
      <c r="AH2821" s="372">
        <f>$Q2698*'Assumptions (T&amp;D)'!T$24</f>
        <v>0.01438631436</v>
      </c>
      <c r="AI2821" s="372">
        <f>$Q2698*'Assumptions (T&amp;D)'!U$24</f>
        <v>0.01438631436</v>
      </c>
      <c r="AJ2821" s="372">
        <f>$Q2698*'Assumptions (T&amp;D)'!V$24</f>
        <v>0.01438631436</v>
      </c>
      <c r="AK2821" s="372">
        <f>$Q2698*'Assumptions (T&amp;D)'!W$24</f>
        <v>0.007193157179</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0.03176323587</v>
      </c>
      <c r="S2822" s="372">
        <f>$R2698*'Assumptions (T&amp;D)'!D$24</f>
        <v>0.06115481679</v>
      </c>
      <c r="T2822" s="372">
        <f>$R2698*'Assumptions (T&amp;D)'!E$24</f>
        <v>0.05658091083</v>
      </c>
      <c r="U2822" s="372">
        <f>$R2698*'Assumptions (T&amp;D)'!F$24</f>
        <v>0.05234581271</v>
      </c>
      <c r="V2822" s="372">
        <f>$R2698*'Assumptions (T&amp;D)'!G$24</f>
        <v>0.04836482048</v>
      </c>
      <c r="W2822" s="372">
        <f>$R2698*'Assumptions (T&amp;D)'!H$24</f>
        <v>0.04480733807</v>
      </c>
      <c r="X2822" s="372">
        <f>$R2698*'Assumptions (T&amp;D)'!I$24</f>
        <v>0.04141925957</v>
      </c>
      <c r="Y2822" s="372">
        <f>$R2698*'Assumptions (T&amp;D)'!J$24</f>
        <v>0.03828528697</v>
      </c>
      <c r="Z2822" s="372">
        <f>$R2698*'Assumptions (T&amp;D)'!K$24</f>
        <v>0.03777707519</v>
      </c>
      <c r="AA2822" s="372">
        <f>$R2698*'Assumptions (T&amp;D)'!L$24</f>
        <v>0.03777707519</v>
      </c>
      <c r="AB2822" s="372">
        <f>$R2698*'Assumptions (T&amp;D)'!M$24</f>
        <v>0.03777707519</v>
      </c>
      <c r="AC2822" s="372">
        <f>$R2698*'Assumptions (T&amp;D)'!N$24</f>
        <v>0.03777707519</v>
      </c>
      <c r="AD2822" s="372">
        <f>$R2698*'Assumptions (T&amp;D)'!O$24</f>
        <v>0.03777707519</v>
      </c>
      <c r="AE2822" s="372">
        <f>$R2698*'Assumptions (T&amp;D)'!P$24</f>
        <v>0.03777707519</v>
      </c>
      <c r="AF2822" s="372">
        <f>$R2698*'Assumptions (T&amp;D)'!Q$24</f>
        <v>0.03777707519</v>
      </c>
      <c r="AG2822" s="372">
        <f>$R2698*'Assumptions (T&amp;D)'!R$24</f>
        <v>0.03777707519</v>
      </c>
      <c r="AH2822" s="372">
        <f>$R2698*'Assumptions (T&amp;D)'!S$24</f>
        <v>0.03777707519</v>
      </c>
      <c r="AI2822" s="372">
        <f>$R2698*'Assumptions (T&amp;D)'!T$24</f>
        <v>0.03777707519</v>
      </c>
      <c r="AJ2822" s="372">
        <f>$R2698*'Assumptions (T&amp;D)'!U$24</f>
        <v>0.03777707519</v>
      </c>
      <c r="AK2822" s="372">
        <f>$R2698*'Assumptions (T&amp;D)'!V$24</f>
        <v>0.03777707519</v>
      </c>
      <c r="AL2822" s="372">
        <f>$R2698*'Assumptions (T&amp;D)'!W$24</f>
        <v>0.0188885376</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0.0250123555</v>
      </c>
      <c r="T2823" s="372">
        <f>$S2698*'Assumptions (T&amp;D)'!D$24</f>
        <v>0.04815712179</v>
      </c>
      <c r="U2823" s="372">
        <f>$S2698*'Assumptions (T&amp;D)'!E$24</f>
        <v>0.0445553426</v>
      </c>
      <c r="V2823" s="372">
        <f>$S2698*'Assumptions (T&amp;D)'!F$24</f>
        <v>0.04122036186</v>
      </c>
      <c r="W2823" s="372">
        <f>$S2698*'Assumptions (T&amp;D)'!G$24</f>
        <v>0.03808547997</v>
      </c>
      <c r="X2823" s="372">
        <f>$S2698*'Assumptions (T&amp;D)'!H$24</f>
        <v>0.03528409616</v>
      </c>
      <c r="Y2823" s="372">
        <f>$S2698*'Assumptions (T&amp;D)'!I$24</f>
        <v>0.03261611157</v>
      </c>
      <c r="Z2823" s="372">
        <f>$S2698*'Assumptions (T&amp;D)'!J$24</f>
        <v>0.03014822583</v>
      </c>
      <c r="AA2823" s="372">
        <f>$S2698*'Assumptions (T&amp;D)'!K$24</f>
        <v>0.02974802814</v>
      </c>
      <c r="AB2823" s="372">
        <f>$S2698*'Assumptions (T&amp;D)'!L$24</f>
        <v>0.02974802814</v>
      </c>
      <c r="AC2823" s="372">
        <f>$S2698*'Assumptions (T&amp;D)'!M$24</f>
        <v>0.02974802814</v>
      </c>
      <c r="AD2823" s="372">
        <f>$S2698*'Assumptions (T&amp;D)'!N$24</f>
        <v>0.02974802814</v>
      </c>
      <c r="AE2823" s="372">
        <f>$S2698*'Assumptions (T&amp;D)'!O$24</f>
        <v>0.02974802814</v>
      </c>
      <c r="AF2823" s="372">
        <f>$S2698*'Assumptions (T&amp;D)'!P$24</f>
        <v>0.02974802814</v>
      </c>
      <c r="AG2823" s="372">
        <f>$S2698*'Assumptions (T&amp;D)'!Q$24</f>
        <v>0.02974802814</v>
      </c>
      <c r="AH2823" s="372">
        <f>$S2698*'Assumptions (T&amp;D)'!R$24</f>
        <v>0.02974802814</v>
      </c>
      <c r="AI2823" s="372">
        <f>$S2698*'Assumptions (T&amp;D)'!S$24</f>
        <v>0.02974802814</v>
      </c>
      <c r="AJ2823" s="372">
        <f>$S2698*'Assumptions (T&amp;D)'!T$24</f>
        <v>0.02974802814</v>
      </c>
      <c r="AK2823" s="372">
        <f>$S2698*'Assumptions (T&amp;D)'!U$24</f>
        <v>0.02974802814</v>
      </c>
      <c r="AL2823" s="372">
        <f>$S2698*'Assumptions (T&amp;D)'!V$24</f>
        <v>0.02974802814</v>
      </c>
      <c r="AM2823" s="372">
        <f>$S2698*'Assumptions (T&amp;D)'!W$24</f>
        <v>0.01487401407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0.01931669604</v>
      </c>
      <c r="U2824" s="372">
        <f>$T2698*'Assumptions (T&amp;D)'!D$24</f>
        <v>0.03719107877</v>
      </c>
      <c r="V2824" s="372">
        <f>$T2698*'Assumptions (T&amp;D)'!E$24</f>
        <v>0.03440947454</v>
      </c>
      <c r="W2824" s="372">
        <f>$T2698*'Assumptions (T&amp;D)'!F$24</f>
        <v>0.03183391507</v>
      </c>
      <c r="X2824" s="372">
        <f>$T2698*'Assumptions (T&amp;D)'!G$24</f>
        <v>0.02941288917</v>
      </c>
      <c r="Y2824" s="372">
        <f>$T2698*'Assumptions (T&amp;D)'!H$24</f>
        <v>0.02724941921</v>
      </c>
      <c r="Z2824" s="372">
        <f>$T2698*'Assumptions (T&amp;D)'!I$24</f>
        <v>0.02518897163</v>
      </c>
      <c r="AA2824" s="372">
        <f>$T2698*'Assumptions (T&amp;D)'!J$24</f>
        <v>0.02328305762</v>
      </c>
      <c r="AB2824" s="372">
        <f>$T2698*'Assumptions (T&amp;D)'!K$24</f>
        <v>0.02297399049</v>
      </c>
      <c r="AC2824" s="372">
        <f>$T2698*'Assumptions (T&amp;D)'!L$24</f>
        <v>0.02297399049</v>
      </c>
      <c r="AD2824" s="372">
        <f>$T2698*'Assumptions (T&amp;D)'!M$24</f>
        <v>0.02297399049</v>
      </c>
      <c r="AE2824" s="372">
        <f>$T2698*'Assumptions (T&amp;D)'!N$24</f>
        <v>0.02297399049</v>
      </c>
      <c r="AF2824" s="372">
        <f>$T2698*'Assumptions (T&amp;D)'!O$24</f>
        <v>0.02297399049</v>
      </c>
      <c r="AG2824" s="372">
        <f>$T2698*'Assumptions (T&amp;D)'!P$24</f>
        <v>0.02297399049</v>
      </c>
      <c r="AH2824" s="372">
        <f>$T2698*'Assumptions (T&amp;D)'!Q$24</f>
        <v>0.02297399049</v>
      </c>
      <c r="AI2824" s="372">
        <f>$T2698*'Assumptions (T&amp;D)'!R$24</f>
        <v>0.02297399049</v>
      </c>
      <c r="AJ2824" s="372">
        <f>$T2698*'Assumptions (T&amp;D)'!S$24</f>
        <v>0.02297399049</v>
      </c>
      <c r="AK2824" s="372">
        <f>$T2698*'Assumptions (T&amp;D)'!T$24</f>
        <v>0.02297399049</v>
      </c>
      <c r="AL2824" s="372">
        <f>$T2698*'Assumptions (T&amp;D)'!U$24</f>
        <v>0.02297399049</v>
      </c>
      <c r="AM2824" s="372">
        <f>$T2698*'Assumptions (T&amp;D)'!V$24</f>
        <v>0.02297399049</v>
      </c>
      <c r="AN2824" s="372">
        <f>$T2698*'Assumptions (T&amp;D)'!W$24</f>
        <v>0.01148699524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0.01956069186</v>
      </c>
      <c r="V2825" s="372">
        <f>$U2698*'Assumptions (T&amp;D)'!D$24</f>
        <v>0.03766085206</v>
      </c>
      <c r="W2825" s="372">
        <f>$U2698*'Assumptions (T&amp;D)'!E$24</f>
        <v>0.03484411244</v>
      </c>
      <c r="X2825" s="372">
        <f>$U2698*'Assumptions (T&amp;D)'!F$24</f>
        <v>0.03223602019</v>
      </c>
      <c r="Y2825" s="372">
        <f>$U2698*'Assumptions (T&amp;D)'!G$24</f>
        <v>0.02978441348</v>
      </c>
      <c r="Z2825" s="372">
        <f>$U2698*'Assumptions (T&amp;D)'!H$24</f>
        <v>0.02759361599</v>
      </c>
      <c r="AA2825" s="372">
        <f>$U2698*'Assumptions (T&amp;D)'!I$24</f>
        <v>0.02550714219</v>
      </c>
      <c r="AB2825" s="372">
        <f>$U2698*'Assumptions (T&amp;D)'!J$24</f>
        <v>0.02357715392</v>
      </c>
      <c r="AC2825" s="372">
        <f>$U2698*'Assumptions (T&amp;D)'!K$24</f>
        <v>0.02326418285</v>
      </c>
      <c r="AD2825" s="372">
        <f>$U2698*'Assumptions (T&amp;D)'!L$24</f>
        <v>0.02326418285</v>
      </c>
      <c r="AE2825" s="372">
        <f>$U2698*'Assumptions (T&amp;D)'!M$24</f>
        <v>0.02326418285</v>
      </c>
      <c r="AF2825" s="372">
        <f>$U2698*'Assumptions (T&amp;D)'!N$24</f>
        <v>0.02326418285</v>
      </c>
      <c r="AG2825" s="372">
        <f>$U2698*'Assumptions (T&amp;D)'!O$24</f>
        <v>0.02326418285</v>
      </c>
      <c r="AH2825" s="372">
        <f>$U2698*'Assumptions (T&amp;D)'!P$24</f>
        <v>0.02326418285</v>
      </c>
      <c r="AI2825" s="372">
        <f>$U2698*'Assumptions (T&amp;D)'!Q$24</f>
        <v>0.02326418285</v>
      </c>
      <c r="AJ2825" s="372">
        <f>$U2698*'Assumptions (T&amp;D)'!R$24</f>
        <v>0.02326418285</v>
      </c>
      <c r="AK2825" s="372">
        <f>$U2698*'Assumptions (T&amp;D)'!S$24</f>
        <v>0.02326418285</v>
      </c>
      <c r="AL2825" s="372">
        <f>$U2698*'Assumptions (T&amp;D)'!T$24</f>
        <v>0.02326418285</v>
      </c>
      <c r="AM2825" s="372">
        <f>$U2698*'Assumptions (T&amp;D)'!U$24</f>
        <v>0.02326418285</v>
      </c>
      <c r="AN2825" s="372">
        <f>$U2698*'Assumptions (T&amp;D)'!V$24</f>
        <v>0.02326418285</v>
      </c>
      <c r="AO2825" s="372">
        <f>$U2698*'Assumptions (T&amp;D)'!W$24</f>
        <v>0.01163209143</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0.02027479034</v>
      </c>
      <c r="W2826" s="372">
        <f>$V2698*'Assumptions (T&amp;D)'!D$24</f>
        <v>0.03903572966</v>
      </c>
      <c r="X2826" s="372">
        <f>$V2698*'Assumptions (T&amp;D)'!E$24</f>
        <v>0.03611615986</v>
      </c>
      <c r="Y2826" s="372">
        <f>$V2698*'Assumptions (T&amp;D)'!F$24</f>
        <v>0.03341285448</v>
      </c>
      <c r="Z2826" s="372">
        <f>$V2698*'Assumptions (T&amp;D)'!G$24</f>
        <v>0.03087174742</v>
      </c>
      <c r="AA2826" s="372">
        <f>$V2698*'Assumptions (T&amp;D)'!H$24</f>
        <v>0.0286009709</v>
      </c>
      <c r="AB2826" s="372">
        <f>$V2698*'Assumptions (T&amp;D)'!I$24</f>
        <v>0.0264383266</v>
      </c>
      <c r="AC2826" s="372">
        <f>$V2698*'Assumptions (T&amp;D)'!J$24</f>
        <v>0.02443788062</v>
      </c>
      <c r="AD2826" s="372">
        <f>$V2698*'Assumptions (T&amp;D)'!K$24</f>
        <v>0.02411348398</v>
      </c>
      <c r="AE2826" s="372">
        <f>$V2698*'Assumptions (T&amp;D)'!L$24</f>
        <v>0.02411348398</v>
      </c>
      <c r="AF2826" s="372">
        <f>$V2698*'Assumptions (T&amp;D)'!M$24</f>
        <v>0.02411348398</v>
      </c>
      <c r="AG2826" s="372">
        <f>$V2698*'Assumptions (T&amp;D)'!N$24</f>
        <v>0.02411348398</v>
      </c>
      <c r="AH2826" s="372">
        <f>$V2698*'Assumptions (T&amp;D)'!O$24</f>
        <v>0.02411348398</v>
      </c>
      <c r="AI2826" s="372">
        <f>$V2698*'Assumptions (T&amp;D)'!P$24</f>
        <v>0.02411348398</v>
      </c>
      <c r="AJ2826" s="372">
        <f>$V2698*'Assumptions (T&amp;D)'!Q$24</f>
        <v>0.02411348398</v>
      </c>
      <c r="AK2826" s="372">
        <f>$V2698*'Assumptions (T&amp;D)'!R$24</f>
        <v>0.02411348398</v>
      </c>
      <c r="AL2826" s="372">
        <f>$V2698*'Assumptions (T&amp;D)'!S$24</f>
        <v>0.02411348398</v>
      </c>
      <c r="AM2826" s="372">
        <f>$V2698*'Assumptions (T&amp;D)'!T$24</f>
        <v>0.02411348398</v>
      </c>
      <c r="AN2826" s="372">
        <f>$V2698*'Assumptions (T&amp;D)'!U$24</f>
        <v>0.02411348398</v>
      </c>
      <c r="AO2826" s="372">
        <f>$V2698*'Assumptions (T&amp;D)'!V$24</f>
        <v>0.02411348398</v>
      </c>
      <c r="AP2826" s="372">
        <f>$V2698*'Assumptions (T&amp;D)'!W$24</f>
        <v>0.01205674199</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0.02071966462</v>
      </c>
      <c r="X2827" s="372">
        <f>$W2698*'Assumptions (T&amp;D)'!D$24</f>
        <v>0.03989226096</v>
      </c>
      <c r="Y2827" s="372">
        <f>$W2698*'Assumptions (T&amp;D)'!E$24</f>
        <v>0.03690862925</v>
      </c>
      <c r="Z2827" s="372">
        <f>$W2698*'Assumptions (T&amp;D)'!F$24</f>
        <v>0.0341460073</v>
      </c>
      <c r="AA2827" s="372">
        <f>$W2698*'Assumptions (T&amp;D)'!G$24</f>
        <v>0.03154914267</v>
      </c>
      <c r="AB2827" s="372">
        <f>$W2698*'Assumptions (T&amp;D)'!H$24</f>
        <v>0.02922854023</v>
      </c>
      <c r="AC2827" s="372">
        <f>$W2698*'Assumptions (T&amp;D)'!I$24</f>
        <v>0.02701844267</v>
      </c>
      <c r="AD2827" s="372">
        <f>$W2698*'Assumptions (T&amp;D)'!J$24</f>
        <v>0.02497410243</v>
      </c>
      <c r="AE2827" s="372">
        <f>$W2698*'Assumptions (T&amp;D)'!K$24</f>
        <v>0.02464258779</v>
      </c>
      <c r="AF2827" s="372">
        <f>$W2698*'Assumptions (T&amp;D)'!L$24</f>
        <v>0.02464258779</v>
      </c>
      <c r="AG2827" s="372">
        <f>$W2698*'Assumptions (T&amp;D)'!M$24</f>
        <v>0.02464258779</v>
      </c>
      <c r="AH2827" s="372">
        <f>$W2698*'Assumptions (T&amp;D)'!N$24</f>
        <v>0.02464258779</v>
      </c>
      <c r="AI2827" s="372">
        <f>$W2698*'Assumptions (T&amp;D)'!O$24</f>
        <v>0.02464258779</v>
      </c>
      <c r="AJ2827" s="372">
        <f>$W2698*'Assumptions (T&amp;D)'!P$24</f>
        <v>0.02464258779</v>
      </c>
      <c r="AK2827" s="372">
        <f>$W2698*'Assumptions (T&amp;D)'!Q$24</f>
        <v>0.02464258779</v>
      </c>
      <c r="AL2827" s="372">
        <f>$W2698*'Assumptions (T&amp;D)'!R$24</f>
        <v>0.02464258779</v>
      </c>
      <c r="AM2827" s="372">
        <f>$W2698*'Assumptions (T&amp;D)'!S$24</f>
        <v>0.02464258779</v>
      </c>
      <c r="AN2827" s="372">
        <f>$W2698*'Assumptions (T&amp;D)'!T$24</f>
        <v>0.02464258779</v>
      </c>
      <c r="AO2827" s="372">
        <f>$W2698*'Assumptions (T&amp;D)'!U$24</f>
        <v>0.02464258779</v>
      </c>
      <c r="AP2827" s="372">
        <f>$W2698*'Assumptions (T&amp;D)'!V$24</f>
        <v>0.02464258779</v>
      </c>
      <c r="AQ2827" s="372">
        <f>$W2698*'Assumptions (T&amp;D)'!W$24</f>
        <v>0.0123212939</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0.02164281133</v>
      </c>
      <c r="Y2828" s="372">
        <f>$X2698*'Assumptions (T&amp;D)'!D$24</f>
        <v>0.04166962609</v>
      </c>
      <c r="Z2828" s="372">
        <f>$X2698*'Assumptions (T&amp;D)'!E$24</f>
        <v>0.03855306126</v>
      </c>
      <c r="AA2828" s="372">
        <f>$X2698*'Assumptions (T&amp;D)'!F$24</f>
        <v>0.03566735308</v>
      </c>
      <c r="AB2828" s="372">
        <f>$X2698*'Assumptions (T&amp;D)'!G$24</f>
        <v>0.03295478739</v>
      </c>
      <c r="AC2828" s="372">
        <f>$X2698*'Assumptions (T&amp;D)'!H$24</f>
        <v>0.03053079252</v>
      </c>
      <c r="AD2828" s="372">
        <f>$X2698*'Assumptions (T&amp;D)'!I$24</f>
        <v>0.02822222598</v>
      </c>
      <c r="AE2828" s="372">
        <f>$X2698*'Assumptions (T&amp;D)'!J$24</f>
        <v>0.02608680193</v>
      </c>
      <c r="AF2828" s="372">
        <f>$X2698*'Assumptions (T&amp;D)'!K$24</f>
        <v>0.02574051695</v>
      </c>
      <c r="AG2828" s="372">
        <f>$X2698*'Assumptions (T&amp;D)'!L$24</f>
        <v>0.02574051695</v>
      </c>
      <c r="AH2828" s="372">
        <f>$X2698*'Assumptions (T&amp;D)'!M$24</f>
        <v>0.02574051695</v>
      </c>
      <c r="AI2828" s="372">
        <f>$X2698*'Assumptions (T&amp;D)'!N$24</f>
        <v>0.02574051695</v>
      </c>
      <c r="AJ2828" s="372">
        <f>$X2698*'Assumptions (T&amp;D)'!O$24</f>
        <v>0.02574051695</v>
      </c>
      <c r="AK2828" s="372">
        <f>$X2698*'Assumptions (T&amp;D)'!P$24</f>
        <v>0.02574051695</v>
      </c>
      <c r="AL2828" s="372">
        <f>$X2698*'Assumptions (T&amp;D)'!Q$24</f>
        <v>0.02574051695</v>
      </c>
      <c r="AM2828" s="372">
        <f>$X2698*'Assumptions (T&amp;D)'!R$24</f>
        <v>0.02574051695</v>
      </c>
      <c r="AN2828" s="372">
        <f>$X2698*'Assumptions (T&amp;D)'!S$24</f>
        <v>0.02574051695</v>
      </c>
      <c r="AO2828" s="372">
        <f>$X2698*'Assumptions (T&amp;D)'!T$24</f>
        <v>0.02574051695</v>
      </c>
      <c r="AP2828" s="372">
        <f>$X2698*'Assumptions (T&amp;D)'!U$24</f>
        <v>0.02574051695</v>
      </c>
      <c r="AQ2828" s="372">
        <f>$X2698*'Assumptions (T&amp;D)'!V$24</f>
        <v>0.02574051695</v>
      </c>
      <c r="AR2828" s="372">
        <f>$X2698*'Assumptions (T&amp;D)'!W$24</f>
        <v>0.01287025847</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0.0221663274</v>
      </c>
      <c r="Z2829" s="372">
        <f>$Y2698*'Assumptions (T&amp;D)'!D$24</f>
        <v>0.04267756901</v>
      </c>
      <c r="AA2829" s="372">
        <f>$Y2698*'Assumptions (T&amp;D)'!E$24</f>
        <v>0.03948561787</v>
      </c>
      <c r="AB2829" s="372">
        <f>$Y2698*'Assumptions (T&amp;D)'!F$24</f>
        <v>0.03653010755</v>
      </c>
      <c r="AC2829" s="372">
        <f>$Y2698*'Assumptions (T&amp;D)'!G$24</f>
        <v>0.03375192785</v>
      </c>
      <c r="AD2829" s="372">
        <f>$Y2698*'Assumptions (T&amp;D)'!H$24</f>
        <v>0.03126929918</v>
      </c>
      <c r="AE2829" s="372">
        <f>$Y2698*'Assumptions (T&amp;D)'!I$24</f>
        <v>0.02890489092</v>
      </c>
      <c r="AF2829" s="372">
        <f>$Y2698*'Assumptions (T&amp;D)'!J$24</f>
        <v>0.02671781329</v>
      </c>
      <c r="AG2829" s="372">
        <f>$Y2698*'Assumptions (T&amp;D)'!K$24</f>
        <v>0.02636315205</v>
      </c>
      <c r="AH2829" s="372">
        <f>$Y2698*'Assumptions (T&amp;D)'!L$24</f>
        <v>0.02636315205</v>
      </c>
      <c r="AI2829" s="372">
        <f>$Y2698*'Assumptions (T&amp;D)'!M$24</f>
        <v>0.02636315205</v>
      </c>
      <c r="AJ2829" s="372">
        <f>$Y2698*'Assumptions (T&amp;D)'!N$24</f>
        <v>0.02636315205</v>
      </c>
      <c r="AK2829" s="372">
        <f>$Y2698*'Assumptions (T&amp;D)'!O$24</f>
        <v>0.02636315205</v>
      </c>
      <c r="AL2829" s="372">
        <f>$Y2698*'Assumptions (T&amp;D)'!P$24</f>
        <v>0.02636315205</v>
      </c>
      <c r="AM2829" s="372">
        <f>$Y2698*'Assumptions (T&amp;D)'!Q$24</f>
        <v>0.02636315205</v>
      </c>
      <c r="AN2829" s="372">
        <f>$Y2698*'Assumptions (T&amp;D)'!R$24</f>
        <v>0.02636315205</v>
      </c>
      <c r="AO2829" s="372">
        <f>$Y2698*'Assumptions (T&amp;D)'!S$24</f>
        <v>0.02636315205</v>
      </c>
      <c r="AP2829" s="372">
        <f>$Y2698*'Assumptions (T&amp;D)'!T$24</f>
        <v>0.02636315205</v>
      </c>
      <c r="AQ2829" s="372">
        <f>$Y2698*'Assumptions (T&amp;D)'!U$24</f>
        <v>0.02636315205</v>
      </c>
      <c r="AR2829" s="372">
        <f>$Y2698*'Assumptions (T&amp;D)'!V$24</f>
        <v>0.02636315205</v>
      </c>
      <c r="AS2829" s="372">
        <f>$Y2698*'Assumptions (T&amp;D)'!W$24</f>
        <v>0.01318157602</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0.0227020799</v>
      </c>
      <c r="AA2830" s="372">
        <f>$Z2698*'Assumptions (T&amp;D)'!D$24</f>
        <v>0.04370907117</v>
      </c>
      <c r="AB2830" s="372">
        <f>$Z2698*'Assumptions (T&amp;D)'!E$24</f>
        <v>0.04043997167</v>
      </c>
      <c r="AC2830" s="372">
        <f>$Z2698*'Assumptions (T&amp;D)'!F$24</f>
        <v>0.03741302768</v>
      </c>
      <c r="AD2830" s="372">
        <f>$Z2698*'Assumptions (T&amp;D)'!G$24</f>
        <v>0.03456770033</v>
      </c>
      <c r="AE2830" s="372">
        <f>$Z2698*'Assumptions (T&amp;D)'!H$24</f>
        <v>0.03202506738</v>
      </c>
      <c r="AF2830" s="372">
        <f>$Z2698*'Assumptions (T&amp;D)'!I$24</f>
        <v>0.02960351219</v>
      </c>
      <c r="AG2830" s="372">
        <f>$Z2698*'Assumptions (T&amp;D)'!J$24</f>
        <v>0.02736357364</v>
      </c>
      <c r="AH2830" s="372">
        <f>$Z2698*'Assumptions (T&amp;D)'!K$24</f>
        <v>0.02700034036</v>
      </c>
      <c r="AI2830" s="372">
        <f>$Z2698*'Assumptions (T&amp;D)'!L$24</f>
        <v>0.02700034036</v>
      </c>
      <c r="AJ2830" s="372">
        <f>$Z2698*'Assumptions (T&amp;D)'!M$24</f>
        <v>0.02700034036</v>
      </c>
      <c r="AK2830" s="372">
        <f>$Z2698*'Assumptions (T&amp;D)'!N$24</f>
        <v>0.02700034036</v>
      </c>
      <c r="AL2830" s="372">
        <f>$Z2698*'Assumptions (T&amp;D)'!O$24</f>
        <v>0.02700034036</v>
      </c>
      <c r="AM2830" s="372">
        <f>$Z2698*'Assumptions (T&amp;D)'!P$24</f>
        <v>0.02700034036</v>
      </c>
      <c r="AN2830" s="372">
        <f>$Z2698*'Assumptions (T&amp;D)'!Q$24</f>
        <v>0.02700034036</v>
      </c>
      <c r="AO2830" s="372">
        <f>$Z2698*'Assumptions (T&amp;D)'!R$24</f>
        <v>0.02700034036</v>
      </c>
      <c r="AP2830" s="372">
        <f>$Z2698*'Assumptions (T&amp;D)'!S$24</f>
        <v>0.02700034036</v>
      </c>
      <c r="AQ2830" s="372">
        <f>$Z2698*'Assumptions (T&amp;D)'!T$24</f>
        <v>0.02700034036</v>
      </c>
      <c r="AR2830" s="372">
        <f>$Z2698*'Assumptions (T&amp;D)'!U$24</f>
        <v>0.02700034036</v>
      </c>
      <c r="AS2830" s="372">
        <f>$Z2698*'Assumptions (T&amp;D)'!V$24</f>
        <v>0.02700034036</v>
      </c>
      <c r="AT2830" s="372">
        <f>$Z2698*'Assumptions (T&amp;D)'!W$24</f>
        <v>0.01350017018</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0.02325034798</v>
      </c>
      <c r="AB2831" s="372">
        <f>$AA2698*'Assumptions (T&amp;D)'!D$24</f>
        <v>0.04476466999</v>
      </c>
      <c r="AC2831" s="372">
        <f>$AA2698*'Assumptions (T&amp;D)'!E$24</f>
        <v>0.04141661988</v>
      </c>
      <c r="AD2831" s="372">
        <f>$AA2698*'Assumptions (T&amp;D)'!F$24</f>
        <v>0.03831657348</v>
      </c>
      <c r="AE2831" s="372">
        <f>$AA2698*'Assumptions (T&amp;D)'!G$24</f>
        <v>0.03540252986</v>
      </c>
      <c r="AF2831" s="372">
        <f>$AA2698*'Assumptions (T&amp;D)'!H$24</f>
        <v>0.03279849089</v>
      </c>
      <c r="AG2831" s="372">
        <f>$AA2698*'Assumptions (T&amp;D)'!I$24</f>
        <v>0.03031845377</v>
      </c>
      <c r="AH2831" s="372">
        <f>$AA2698*'Assumptions (T&amp;D)'!J$24</f>
        <v>0.02802441944</v>
      </c>
      <c r="AI2831" s="372">
        <f>$AA2698*'Assumptions (T&amp;D)'!K$24</f>
        <v>0.02765241387</v>
      </c>
      <c r="AJ2831" s="372">
        <f>$AA2698*'Assumptions (T&amp;D)'!L$24</f>
        <v>0.02765241387</v>
      </c>
      <c r="AK2831" s="372">
        <f>$AA2698*'Assumptions (T&amp;D)'!M$24</f>
        <v>0.02765241387</v>
      </c>
      <c r="AL2831" s="372">
        <f>$AA2698*'Assumptions (T&amp;D)'!N$24</f>
        <v>0.02765241387</v>
      </c>
      <c r="AM2831" s="372">
        <f>$AA2698*'Assumptions (T&amp;D)'!O$24</f>
        <v>0.02765241387</v>
      </c>
      <c r="AN2831" s="372">
        <f>$AA2698*'Assumptions (T&amp;D)'!P$24</f>
        <v>0.02765241387</v>
      </c>
      <c r="AO2831" s="372">
        <f>$AA2698*'Assumptions (T&amp;D)'!Q$24</f>
        <v>0.02765241387</v>
      </c>
      <c r="AP2831" s="372">
        <f>$AA2698*'Assumptions (T&amp;D)'!R$24</f>
        <v>0.02765241387</v>
      </c>
      <c r="AQ2831" s="372">
        <f>$AA2698*'Assumptions (T&amp;D)'!S$24</f>
        <v>0.02765241387</v>
      </c>
      <c r="AR2831" s="372">
        <f>$AA2698*'Assumptions (T&amp;D)'!T$24</f>
        <v>0.02765241387</v>
      </c>
      <c r="AS2831" s="372">
        <f>$AA2698*'Assumptions (T&amp;D)'!U$24</f>
        <v>0.02765241387</v>
      </c>
      <c r="AT2831" s="372">
        <f>$AA2698*'Assumptions (T&amp;D)'!V$24</f>
        <v>0.02765241387</v>
      </c>
      <c r="AU2831" s="372">
        <f>$AA2698*'Assumptions (T&amp;D)'!W$24</f>
        <v>0.01382620693</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0.02381141702</v>
      </c>
      <c r="AC2832" s="372">
        <f>$AB2698*'Assumptions (T&amp;D)'!D$24</f>
        <v>0.0458449149</v>
      </c>
      <c r="AD2832" s="372">
        <f>$AB2698*'Assumptions (T&amp;D)'!E$24</f>
        <v>0.04241607085</v>
      </c>
      <c r="AE2832" s="372">
        <f>$AB2698*'Assumptions (T&amp;D)'!F$24</f>
        <v>0.03924121525</v>
      </c>
      <c r="AF2832" s="372">
        <f>$AB2698*'Assumptions (T&amp;D)'!G$24</f>
        <v>0.03625685098</v>
      </c>
      <c r="AG2832" s="372">
        <f>$AB2698*'Assumptions (T&amp;D)'!H$24</f>
        <v>0.03358997227</v>
      </c>
      <c r="AH2832" s="372">
        <f>$AB2698*'Assumptions (T&amp;D)'!I$24</f>
        <v>0.03105008779</v>
      </c>
      <c r="AI2832" s="372">
        <f>$AB2698*'Assumptions (T&amp;D)'!J$24</f>
        <v>0.02870069465</v>
      </c>
      <c r="AJ2832" s="372">
        <f>$AB2698*'Assumptions (T&amp;D)'!K$24</f>
        <v>0.02831971197</v>
      </c>
      <c r="AK2832" s="372">
        <f>$AB2698*'Assumptions (T&amp;D)'!L$24</f>
        <v>0.02831971197</v>
      </c>
      <c r="AL2832" s="372">
        <f>$AB2698*'Assumptions (T&amp;D)'!M$24</f>
        <v>0.02831971197</v>
      </c>
      <c r="AM2832" s="372">
        <f>$AB2698*'Assumptions (T&amp;D)'!N$24</f>
        <v>0.02831971197</v>
      </c>
      <c r="AN2832" s="372">
        <f>$AB2698*'Assumptions (T&amp;D)'!O$24</f>
        <v>0.02831971197</v>
      </c>
      <c r="AO2832" s="372">
        <f>$AB2698*'Assumptions (T&amp;D)'!P$24</f>
        <v>0.02831971197</v>
      </c>
      <c r="AP2832" s="372">
        <f>$AB2698*'Assumptions (T&amp;D)'!Q$24</f>
        <v>0.02831971197</v>
      </c>
      <c r="AQ2832" s="372">
        <f>$AB2698*'Assumptions (T&amp;D)'!R$24</f>
        <v>0.02831971197</v>
      </c>
      <c r="AR2832" s="372">
        <f>$AB2698*'Assumptions (T&amp;D)'!S$24</f>
        <v>0.02831971197</v>
      </c>
      <c r="AS2832" s="372">
        <f>$AB2698*'Assumptions (T&amp;D)'!T$24</f>
        <v>0.02831971197</v>
      </c>
      <c r="AT2832" s="372">
        <f>$AB2698*'Assumptions (T&amp;D)'!U$24</f>
        <v>0.02831971197</v>
      </c>
      <c r="AU2832" s="372">
        <f>$AB2698*'Assumptions (T&amp;D)'!V$24</f>
        <v>0.02831971197</v>
      </c>
      <c r="AV2832" s="372">
        <f>$AB2698*'Assumptions (T&amp;D)'!W$24</f>
        <v>0.01415985599</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0.02438557878</v>
      </c>
      <c r="AD2833" s="372">
        <f>$AC2698*'Assumptions (T&amp;D)'!D$24</f>
        <v>0.04695036767</v>
      </c>
      <c r="AE2833" s="372">
        <f>$AC2698*'Assumptions (T&amp;D)'!E$24</f>
        <v>0.04343884433</v>
      </c>
      <c r="AF2833" s="372">
        <f>$AC2698*'Assumptions (T&amp;D)'!F$24</f>
        <v>0.04018743382</v>
      </c>
      <c r="AG2833" s="372">
        <f>$AC2698*'Assumptions (T&amp;D)'!G$24</f>
        <v>0.03713110795</v>
      </c>
      <c r="AH2833" s="372">
        <f>$AC2698*'Assumptions (T&amp;D)'!H$24</f>
        <v>0.03439992313</v>
      </c>
      <c r="AI2833" s="372">
        <f>$AC2698*'Assumptions (T&amp;D)'!I$24</f>
        <v>0.03179879473</v>
      </c>
      <c r="AJ2833" s="372">
        <f>$AC2698*'Assumptions (T&amp;D)'!J$24</f>
        <v>0.02939275095</v>
      </c>
      <c r="AK2833" s="372">
        <f>$AC2698*'Assumptions (T&amp;D)'!K$24</f>
        <v>0.02900258169</v>
      </c>
      <c r="AL2833" s="372">
        <f>$AC2698*'Assumptions (T&amp;D)'!L$24</f>
        <v>0.02900258169</v>
      </c>
      <c r="AM2833" s="372">
        <f>$AC2698*'Assumptions (T&amp;D)'!M$24</f>
        <v>0.02900258169</v>
      </c>
      <c r="AN2833" s="372">
        <f>$AC2698*'Assumptions (T&amp;D)'!N$24</f>
        <v>0.02900258169</v>
      </c>
      <c r="AO2833" s="372">
        <f>$AC2698*'Assumptions (T&amp;D)'!O$24</f>
        <v>0.02900258169</v>
      </c>
      <c r="AP2833" s="372">
        <f>$AC2698*'Assumptions (T&amp;D)'!P$24</f>
        <v>0.02900258169</v>
      </c>
      <c r="AQ2833" s="372">
        <f>$AC2698*'Assumptions (T&amp;D)'!Q$24</f>
        <v>0.02900258169</v>
      </c>
      <c r="AR2833" s="372">
        <f>$AC2698*'Assumptions (T&amp;D)'!R$24</f>
        <v>0.02900258169</v>
      </c>
      <c r="AS2833" s="372">
        <f>$AC2698*'Assumptions (T&amp;D)'!S$24</f>
        <v>0.02900258169</v>
      </c>
      <c r="AT2833" s="372">
        <f>$AC2698*'Assumptions (T&amp;D)'!T$24</f>
        <v>0.02900258169</v>
      </c>
      <c r="AU2833" s="372">
        <f>$AC2698*'Assumptions (T&amp;D)'!U$24</f>
        <v>0.02900258169</v>
      </c>
      <c r="AV2833" s="372">
        <f>$AC2698*'Assumptions (T&amp;D)'!V$24</f>
        <v>0.02900258169</v>
      </c>
      <c r="AW2833" s="372">
        <f>$AC2698*'Assumptions (T&amp;D)'!W$24</f>
        <v>0.01450129085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0.0249821804</v>
      </c>
      <c r="AE2834" s="372">
        <f>$AD2698*'Assumptions (T&amp;D)'!D$24</f>
        <v>0.04809902467</v>
      </c>
      <c r="AF2834" s="372">
        <f>$AD2698*'Assumptions (T&amp;D)'!E$24</f>
        <v>0.04450159069</v>
      </c>
      <c r="AG2834" s="372">
        <f>$AD2698*'Assumptions (T&amp;D)'!F$24</f>
        <v>0.0411706333</v>
      </c>
      <c r="AH2834" s="372">
        <f>$AD2698*'Assumptions (T&amp;D)'!G$24</f>
        <v>0.03803953336</v>
      </c>
      <c r="AI2834" s="372">
        <f>$AD2698*'Assumptions (T&amp;D)'!H$24</f>
        <v>0.03524152915</v>
      </c>
      <c r="AJ2834" s="372">
        <f>$AD2698*'Assumptions (T&amp;D)'!I$24</f>
        <v>0.03257676324</v>
      </c>
      <c r="AK2834" s="372">
        <f>$AD2698*'Assumptions (T&amp;D)'!J$24</f>
        <v>0.03011185478</v>
      </c>
      <c r="AL2834" s="372">
        <f>$AD2698*'Assumptions (T&amp;D)'!K$24</f>
        <v>0.02971213989</v>
      </c>
      <c r="AM2834" s="372">
        <f>$AD2698*'Assumptions (T&amp;D)'!L$24</f>
        <v>0.02971213989</v>
      </c>
      <c r="AN2834" s="372">
        <f>$AD2698*'Assumptions (T&amp;D)'!M$24</f>
        <v>0.02971213989</v>
      </c>
      <c r="AO2834" s="372">
        <f>$AD2698*'Assumptions (T&amp;D)'!N$24</f>
        <v>0.02971213989</v>
      </c>
      <c r="AP2834" s="372">
        <f>$AD2698*'Assumptions (T&amp;D)'!O$24</f>
        <v>0.02971213989</v>
      </c>
      <c r="AQ2834" s="372">
        <f>$AD2698*'Assumptions (T&amp;D)'!P$24</f>
        <v>0.02971213989</v>
      </c>
      <c r="AR2834" s="372">
        <f>$AD2698*'Assumptions (T&amp;D)'!Q$24</f>
        <v>0.02971213989</v>
      </c>
      <c r="AS2834" s="372">
        <f>$AD2698*'Assumptions (T&amp;D)'!R$24</f>
        <v>0.02971213989</v>
      </c>
      <c r="AT2834" s="372">
        <f>$AD2698*'Assumptions (T&amp;D)'!S$24</f>
        <v>0.02971213989</v>
      </c>
      <c r="AU2834" s="372">
        <f>$AD2698*'Assumptions (T&amp;D)'!T$24</f>
        <v>0.02971213989</v>
      </c>
      <c r="AV2834" s="372">
        <f>$AD2698*'Assumptions (T&amp;D)'!U$24</f>
        <v>0.02971213989</v>
      </c>
      <c r="AW2834" s="372">
        <f>$AD2698*'Assumptions (T&amp;D)'!V$24</f>
        <v>0.02971213989</v>
      </c>
      <c r="AX2834" s="372">
        <f>$AD2698*'Assumptions (T&amp;D)'!W$24</f>
        <v>0.01485606995</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0.02557438035</v>
      </c>
      <c r="AF2835" s="372">
        <f>$AE2698*'Assumptions (T&amp;D)'!D$24</f>
        <v>0.04923920697</v>
      </c>
      <c r="AG2835" s="372">
        <f>$AE2698*'Assumptions (T&amp;D)'!E$24</f>
        <v>0.0455564962</v>
      </c>
      <c r="AH2835" s="372">
        <f>$AE2698*'Assumptions (T&amp;D)'!F$24</f>
        <v>0.04214657882</v>
      </c>
      <c r="AI2835" s="372">
        <f>$AE2698*'Assumptions (T&amp;D)'!G$24</f>
        <v>0.03894125648</v>
      </c>
      <c r="AJ2835" s="372">
        <f>$AE2698*'Assumptions (T&amp;D)'!H$24</f>
        <v>0.03607692588</v>
      </c>
      <c r="AK2835" s="372">
        <f>$AE2698*'Assumptions (T&amp;D)'!I$24</f>
        <v>0.03334899198</v>
      </c>
      <c r="AL2835" s="372">
        <f>$AE2698*'Assumptions (T&amp;D)'!J$24</f>
        <v>0.03082565312</v>
      </c>
      <c r="AM2835" s="372">
        <f>$AE2698*'Assumptions (T&amp;D)'!K$24</f>
        <v>0.03041646303</v>
      </c>
      <c r="AN2835" s="372">
        <f>$AE2698*'Assumptions (T&amp;D)'!L$24</f>
        <v>0.03041646303</v>
      </c>
      <c r="AO2835" s="372">
        <f>$AE2698*'Assumptions (T&amp;D)'!M$24</f>
        <v>0.03041646303</v>
      </c>
      <c r="AP2835" s="372">
        <f>$AE2698*'Assumptions (T&amp;D)'!N$24</f>
        <v>0.03041646303</v>
      </c>
      <c r="AQ2835" s="372">
        <f>$AE2698*'Assumptions (T&amp;D)'!O$24</f>
        <v>0.03041646303</v>
      </c>
      <c r="AR2835" s="372">
        <f>$AE2698*'Assumptions (T&amp;D)'!P$24</f>
        <v>0.03041646303</v>
      </c>
      <c r="AS2835" s="372">
        <f>$AE2698*'Assumptions (T&amp;D)'!Q$24</f>
        <v>0.03041646303</v>
      </c>
      <c r="AT2835" s="372">
        <f>$AE2698*'Assumptions (T&amp;D)'!R$24</f>
        <v>0.03041646303</v>
      </c>
      <c r="AU2835" s="372">
        <f>$AE2698*'Assumptions (T&amp;D)'!S$24</f>
        <v>0.03041646303</v>
      </c>
      <c r="AV2835" s="372">
        <f>$AE2698*'Assumptions (T&amp;D)'!T$24</f>
        <v>0.03041646303</v>
      </c>
      <c r="AW2835" s="372">
        <f>$AE2698*'Assumptions (T&amp;D)'!U$24</f>
        <v>0.03041646303</v>
      </c>
      <c r="AX2835" s="372">
        <f>$AE2698*'Assumptions (T&amp;D)'!V$24</f>
        <v>0.03041646303</v>
      </c>
      <c r="AY2835" s="372">
        <f>$AE2698*'Assumptions (T&amp;D)'!W$24</f>
        <v>0.01520823152</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0.02618963695</v>
      </c>
      <c r="AG2836" s="372">
        <f>$AF2698*'Assumptions (T&amp;D)'!D$24</f>
        <v>0.05042378101</v>
      </c>
      <c r="AH2836" s="372">
        <f>$AF2698*'Assumptions (T&amp;D)'!E$24</f>
        <v>0.04665247329</v>
      </c>
      <c r="AI2836" s="372">
        <f>$AF2698*'Assumptions (T&amp;D)'!F$24</f>
        <v>0.04316052169</v>
      </c>
      <c r="AJ2836" s="372">
        <f>$AF2698*'Assumptions (T&amp;D)'!G$24</f>
        <v>0.0398780872</v>
      </c>
      <c r="AK2836" s="372">
        <f>$AF2698*'Assumptions (T&amp;D)'!H$24</f>
        <v>0.03694484786</v>
      </c>
      <c r="AL2836" s="372">
        <f>$AF2698*'Assumptions (T&amp;D)'!I$24</f>
        <v>0.03415128658</v>
      </c>
      <c r="AM2836" s="372">
        <f>$AF2698*'Assumptions (T&amp;D)'!J$24</f>
        <v>0.0315672424</v>
      </c>
      <c r="AN2836" s="372">
        <f>$AF2698*'Assumptions (T&amp;D)'!K$24</f>
        <v>0.03114820821</v>
      </c>
      <c r="AO2836" s="372">
        <f>$AF2698*'Assumptions (T&amp;D)'!L$24</f>
        <v>0.03114820821</v>
      </c>
      <c r="AP2836" s="372">
        <f>$AF2698*'Assumptions (T&amp;D)'!M$24</f>
        <v>0.03114820821</v>
      </c>
      <c r="AQ2836" s="372">
        <f>$AF2698*'Assumptions (T&amp;D)'!N$24</f>
        <v>0.03114820821</v>
      </c>
      <c r="AR2836" s="372">
        <f>$AF2698*'Assumptions (T&amp;D)'!O$24</f>
        <v>0.03114820821</v>
      </c>
      <c r="AS2836" s="372">
        <f>$AF2698*'Assumptions (T&amp;D)'!P$24</f>
        <v>0.03114820821</v>
      </c>
      <c r="AT2836" s="372">
        <f>$AF2698*'Assumptions (T&amp;D)'!Q$24</f>
        <v>0.03114820821</v>
      </c>
      <c r="AU2836" s="372">
        <f>$AF2698*'Assumptions (T&amp;D)'!R$24</f>
        <v>0.03114820821</v>
      </c>
      <c r="AV2836" s="372">
        <f>$AF2698*'Assumptions (T&amp;D)'!S$24</f>
        <v>0.03114820821</v>
      </c>
      <c r="AW2836" s="372">
        <f>$AF2698*'Assumptions (T&amp;D)'!T$24</f>
        <v>0.03114820821</v>
      </c>
      <c r="AX2836" s="372">
        <f>$AF2698*'Assumptions (T&amp;D)'!U$24</f>
        <v>0.03114820821</v>
      </c>
      <c r="AY2836" s="372">
        <f>$AF2698*'Assumptions (T&amp;D)'!V$24</f>
        <v>0.03114820821</v>
      </c>
      <c r="AZ2836" s="372">
        <f>$AF2698*'Assumptions (T&amp;D)'!W$24</f>
        <v>0.01557410411</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0.02681922013</v>
      </c>
      <c r="AH2837" s="372">
        <f>$AG2698*'Assumptions (T&amp;D)'!D$24</f>
        <v>0.05163593849</v>
      </c>
      <c r="AI2837" s="372">
        <f>$AG2698*'Assumptions (T&amp;D)'!E$24</f>
        <v>0.04777397079</v>
      </c>
      <c r="AJ2837" s="372">
        <f>$AG2698*'Assumptions (T&amp;D)'!F$24</f>
        <v>0.04419807477</v>
      </c>
      <c r="AK2837" s="372">
        <f>$AG2698*'Assumptions (T&amp;D)'!G$24</f>
        <v>0.04083673252</v>
      </c>
      <c r="AL2837" s="372">
        <f>$AG2698*'Assumptions (T&amp;D)'!H$24</f>
        <v>0.03783297986</v>
      </c>
      <c r="AM2837" s="372">
        <f>$AG2698*'Assumptions (T&amp;D)'!I$24</f>
        <v>0.03497226305</v>
      </c>
      <c r="AN2837" s="372">
        <f>$AG2698*'Assumptions (T&amp;D)'!J$24</f>
        <v>0.03232609999</v>
      </c>
      <c r="AO2837" s="372">
        <f>$AG2698*'Assumptions (T&amp;D)'!K$24</f>
        <v>0.03189699247</v>
      </c>
      <c r="AP2837" s="372">
        <f>$AG2698*'Assumptions (T&amp;D)'!L$24</f>
        <v>0.03189699247</v>
      </c>
      <c r="AQ2837" s="372">
        <f>$AG2698*'Assumptions (T&amp;D)'!M$24</f>
        <v>0.03189699247</v>
      </c>
      <c r="AR2837" s="372">
        <f>$AG2698*'Assumptions (T&amp;D)'!N$24</f>
        <v>0.03189699247</v>
      </c>
      <c r="AS2837" s="372">
        <f>$AG2698*'Assumptions (T&amp;D)'!O$24</f>
        <v>0.03189699247</v>
      </c>
      <c r="AT2837" s="372">
        <f>$AG2698*'Assumptions (T&amp;D)'!P$24</f>
        <v>0.03189699247</v>
      </c>
      <c r="AU2837" s="372">
        <f>$AG2698*'Assumptions (T&amp;D)'!Q$24</f>
        <v>0.03189699247</v>
      </c>
      <c r="AV2837" s="372">
        <f>$AG2698*'Assumptions (T&amp;D)'!R$24</f>
        <v>0.03189699247</v>
      </c>
      <c r="AW2837" s="372">
        <f>$AG2698*'Assumptions (T&amp;D)'!S$24</f>
        <v>0.03189699247</v>
      </c>
      <c r="AX2837" s="372">
        <f>$AG2698*'Assumptions (T&amp;D)'!T$24</f>
        <v>0.03189699247</v>
      </c>
      <c r="AY2837" s="372">
        <f>$AG2698*'Assumptions (T&amp;D)'!U$24</f>
        <v>0.03189699247</v>
      </c>
      <c r="AZ2837" s="372">
        <f>$AG2698*'Assumptions (T&amp;D)'!V$24</f>
        <v>0.03189699247</v>
      </c>
      <c r="BA2837" s="372">
        <f>$AG2698*'Assumptions (T&amp;D)'!W$24</f>
        <v>0.01594849624</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0.03081158349</v>
      </c>
      <c r="AI2838" s="372">
        <f>$AH2698*'Assumptions (T&amp;D)'!D$24</f>
        <v>0.05932256874</v>
      </c>
      <c r="AJ2838" s="372">
        <f>$AH2698*'Assumptions (T&amp;D)'!E$24</f>
        <v>0.05488570072</v>
      </c>
      <c r="AK2838" s="372">
        <f>$AH2698*'Assumptions (T&amp;D)'!F$24</f>
        <v>0.05077748959</v>
      </c>
      <c r="AL2838" s="372">
        <f>$AH2698*'Assumptions (T&amp;D)'!G$24</f>
        <v>0.04691577113</v>
      </c>
      <c r="AM2838" s="372">
        <f>$AH2698*'Assumptions (T&amp;D)'!H$24</f>
        <v>0.04346487378</v>
      </c>
      <c r="AN2838" s="372">
        <f>$AH2698*'Assumptions (T&amp;D)'!I$24</f>
        <v>0.04017830487</v>
      </c>
      <c r="AO2838" s="372">
        <f>$AH2698*'Assumptions (T&amp;D)'!J$24</f>
        <v>0.03713822863</v>
      </c>
      <c r="AP2838" s="372">
        <f>$AH2698*'Assumptions (T&amp;D)'!K$24</f>
        <v>0.0366452433</v>
      </c>
      <c r="AQ2838" s="372">
        <f>$AH2698*'Assumptions (T&amp;D)'!L$24</f>
        <v>0.0366452433</v>
      </c>
      <c r="AR2838" s="372">
        <f>$AH2698*'Assumptions (T&amp;D)'!M$24</f>
        <v>0.0366452433</v>
      </c>
      <c r="AS2838" s="372">
        <f>$AH2698*'Assumptions (T&amp;D)'!N$24</f>
        <v>0.0366452433</v>
      </c>
      <c r="AT2838" s="372">
        <f>$AH2698*'Assumptions (T&amp;D)'!O$24</f>
        <v>0.0366452433</v>
      </c>
      <c r="AU2838" s="372">
        <f>$AH2698*'Assumptions (T&amp;D)'!P$24</f>
        <v>0.0366452433</v>
      </c>
      <c r="AV2838" s="372">
        <f>$AH2698*'Assumptions (T&amp;D)'!Q$24</f>
        <v>0.0366452433</v>
      </c>
      <c r="AW2838" s="372">
        <f>$AH2698*'Assumptions (T&amp;D)'!R$24</f>
        <v>0.0366452433</v>
      </c>
      <c r="AX2838" s="372">
        <f>$AH2698*'Assumptions (T&amp;D)'!S$24</f>
        <v>0.0366452433</v>
      </c>
      <c r="AY2838" s="372">
        <f>$AH2698*'Assumptions (T&amp;D)'!T$24</f>
        <v>0.0366452433</v>
      </c>
      <c r="AZ2838" s="372">
        <f>$AH2698*'Assumptions (T&amp;D)'!U$24</f>
        <v>0.0366452433</v>
      </c>
      <c r="BA2838" s="372">
        <f>$AH2698*'Assumptions (T&amp;D)'!V$24</f>
        <v>0.0366452433</v>
      </c>
      <c r="BB2838" s="372">
        <f>$AH2698*'Assumptions (T&amp;D)'!W$24</f>
        <v>0.01832262165</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0.02912050852</v>
      </c>
      <c r="AJ2839" s="372">
        <f>$AI2698*'Assumptions (T&amp;D)'!D$24</f>
        <v>0.05606668574</v>
      </c>
      <c r="AK2839" s="372">
        <f>$AI2698*'Assumptions (T&amp;D)'!E$24</f>
        <v>0.05187333251</v>
      </c>
      <c r="AL2839" s="372">
        <f>$AI2698*'Assumptions (T&amp;D)'!F$24</f>
        <v>0.04799059804</v>
      </c>
      <c r="AM2839" s="372">
        <f>$AI2698*'Assumptions (T&amp;D)'!G$24</f>
        <v>0.04434082764</v>
      </c>
      <c r="AN2839" s="372">
        <f>$AI2698*'Assumptions (T&amp;D)'!H$24</f>
        <v>0.04107933069</v>
      </c>
      <c r="AO2839" s="372">
        <f>$AI2698*'Assumptions (T&amp;D)'!I$24</f>
        <v>0.03797314311</v>
      </c>
      <c r="AP2839" s="372">
        <f>$AI2698*'Assumptions (T&amp;D)'!J$24</f>
        <v>0.0350999196</v>
      </c>
      <c r="AQ2839" s="372">
        <f>$AI2698*'Assumptions (T&amp;D)'!K$24</f>
        <v>0.03463399147</v>
      </c>
      <c r="AR2839" s="372">
        <f>$AI2698*'Assumptions (T&amp;D)'!L$24</f>
        <v>0.03463399147</v>
      </c>
      <c r="AS2839" s="372">
        <f>$AI2698*'Assumptions (T&amp;D)'!M$24</f>
        <v>0.03463399147</v>
      </c>
      <c r="AT2839" s="372">
        <f>$AI2698*'Assumptions (T&amp;D)'!N$24</f>
        <v>0.03463399147</v>
      </c>
      <c r="AU2839" s="372">
        <f>$AI2698*'Assumptions (T&amp;D)'!O$24</f>
        <v>0.03463399147</v>
      </c>
      <c r="AV2839" s="372">
        <f>$AI2698*'Assumptions (T&amp;D)'!P$24</f>
        <v>0.03463399147</v>
      </c>
      <c r="AW2839" s="372">
        <f>$AI2698*'Assumptions (T&amp;D)'!Q$24</f>
        <v>0.03463399147</v>
      </c>
      <c r="AX2839" s="372">
        <f>$AI2698*'Assumptions (T&amp;D)'!R$24</f>
        <v>0.03463399147</v>
      </c>
      <c r="AY2839" s="372">
        <f>$AI2698*'Assumptions (T&amp;D)'!S$24</f>
        <v>0.03463399147</v>
      </c>
      <c r="AZ2839" s="372">
        <f>$AI2698*'Assumptions (T&amp;D)'!T$24</f>
        <v>0.03463399147</v>
      </c>
      <c r="BA2839" s="372">
        <f>$AI2698*'Assumptions (T&amp;D)'!U$24</f>
        <v>0.03463399147</v>
      </c>
      <c r="BB2839" s="372">
        <f>$AI2698*'Assumptions (T&amp;D)'!V$24</f>
        <v>0.03463399147</v>
      </c>
      <c r="BC2839" s="372">
        <f>$AI2698*'Assumptions (T&amp;D)'!W$24</f>
        <v>0.01731699573</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0.03117147669</v>
      </c>
      <c r="AK2840" s="372">
        <f>$AJ2698*'Assumptions (T&amp;D)'!D$24</f>
        <v>0.06001548312</v>
      </c>
      <c r="AL2840" s="372">
        <f>$AJ2698*'Assumptions (T&amp;D)'!E$24</f>
        <v>0.05552679048</v>
      </c>
      <c r="AM2840" s="372">
        <f>$AJ2698*'Assumptions (T&amp;D)'!F$24</f>
        <v>0.05137059359</v>
      </c>
      <c r="AN2840" s="372">
        <f>$AJ2698*'Assumptions (T&amp;D)'!G$24</f>
        <v>0.04746376851</v>
      </c>
      <c r="AO2840" s="372">
        <f>$AJ2698*'Assumptions (T&amp;D)'!H$24</f>
        <v>0.04397256312</v>
      </c>
      <c r="AP2840" s="372">
        <f>$AJ2698*'Assumptions (T&amp;D)'!I$24</f>
        <v>0.0406476056</v>
      </c>
      <c r="AQ2840" s="372">
        <f>$AJ2698*'Assumptions (T&amp;D)'!J$24</f>
        <v>0.0375720199</v>
      </c>
      <c r="AR2840" s="372">
        <f>$AJ2698*'Assumptions (T&amp;D)'!K$24</f>
        <v>0.03707327628</v>
      </c>
      <c r="AS2840" s="372">
        <f>$AJ2698*'Assumptions (T&amp;D)'!L$24</f>
        <v>0.03707327628</v>
      </c>
      <c r="AT2840" s="372">
        <f>$AJ2698*'Assumptions (T&amp;D)'!M$24</f>
        <v>0.03707327628</v>
      </c>
      <c r="AU2840" s="372">
        <f>$AJ2698*'Assumptions (T&amp;D)'!N$24</f>
        <v>0.03707327628</v>
      </c>
      <c r="AV2840" s="372">
        <f>$AJ2698*'Assumptions (T&amp;D)'!O$24</f>
        <v>0.03707327628</v>
      </c>
      <c r="AW2840" s="372">
        <f>$AJ2698*'Assumptions (T&amp;D)'!P$24</f>
        <v>0.03707327628</v>
      </c>
      <c r="AX2840" s="372">
        <f>$AJ2698*'Assumptions (T&amp;D)'!Q$24</f>
        <v>0.03707327628</v>
      </c>
      <c r="AY2840" s="372">
        <f>$AJ2698*'Assumptions (T&amp;D)'!R$24</f>
        <v>0.03707327628</v>
      </c>
      <c r="AZ2840" s="372">
        <f>$AJ2698*'Assumptions (T&amp;D)'!S$24</f>
        <v>0.03707327628</v>
      </c>
      <c r="BA2840" s="372">
        <f>$AJ2698*'Assumptions (T&amp;D)'!T$24</f>
        <v>0.03707327628</v>
      </c>
      <c r="BB2840" s="372">
        <f>$AJ2698*'Assumptions (T&amp;D)'!U$24</f>
        <v>0.03707327628</v>
      </c>
      <c r="BC2840" s="372">
        <f>$AJ2698*'Assumptions (T&amp;D)'!V$24</f>
        <v>0.03707327628</v>
      </c>
      <c r="BD2840" s="372">
        <f>$AJ2698*'Assumptions (T&amp;D)'!W$24</f>
        <v>0.01853663814</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0.03104389318</v>
      </c>
      <c r="AL2841" s="372">
        <f>$AK2698*'Assumptions (T&amp;D)'!D$24</f>
        <v>0.05976984234</v>
      </c>
      <c r="AM2841" s="372">
        <f>$AK2698*'Assumptions (T&amp;D)'!E$24</f>
        <v>0.05529952172</v>
      </c>
      <c r="AN2841" s="372">
        <f>$AK2698*'Assumptions (T&amp;D)'!F$24</f>
        <v>0.05116033596</v>
      </c>
      <c r="AO2841" s="372">
        <f>$AK2698*'Assumptions (T&amp;D)'!G$24</f>
        <v>0.04726950135</v>
      </c>
      <c r="AP2841" s="372">
        <f>$AK2698*'Assumptions (T&amp;D)'!H$24</f>
        <v>0.04379258531</v>
      </c>
      <c r="AQ2841" s="372">
        <f>$AK2698*'Assumptions (T&amp;D)'!I$24</f>
        <v>0.04048123671</v>
      </c>
      <c r="AR2841" s="372">
        <f>$AK2698*'Assumptions (T&amp;D)'!J$24</f>
        <v>0.03741823925</v>
      </c>
      <c r="AS2841" s="372">
        <f>$AK2698*'Assumptions (T&amp;D)'!K$24</f>
        <v>0.03692153696</v>
      </c>
      <c r="AT2841" s="372">
        <f>$AK2698*'Assumptions (T&amp;D)'!L$24</f>
        <v>0.03692153696</v>
      </c>
      <c r="AU2841" s="372">
        <f>$AK2698*'Assumptions (T&amp;D)'!M$24</f>
        <v>0.03692153696</v>
      </c>
      <c r="AV2841" s="372">
        <f>$AK2698*'Assumptions (T&amp;D)'!N$24</f>
        <v>0.03692153696</v>
      </c>
      <c r="AW2841" s="372">
        <f>$AK2698*'Assumptions (T&amp;D)'!O$24</f>
        <v>0.03692153696</v>
      </c>
      <c r="AX2841" s="372">
        <f>$AK2698*'Assumptions (T&amp;D)'!P$24</f>
        <v>0.03692153696</v>
      </c>
      <c r="AY2841" s="372">
        <f>$AK2698*'Assumptions (T&amp;D)'!Q$24</f>
        <v>0.03692153696</v>
      </c>
      <c r="AZ2841" s="372">
        <f>$AK2698*'Assumptions (T&amp;D)'!R$24</f>
        <v>0.03692153696</v>
      </c>
      <c r="BA2841" s="372">
        <f>$AK2698*'Assumptions (T&amp;D)'!S$24</f>
        <v>0.03692153696</v>
      </c>
      <c r="BB2841" s="372">
        <f>$AK2698*'Assumptions (T&amp;D)'!T$24</f>
        <v>0.03692153696</v>
      </c>
      <c r="BC2841" s="372">
        <f>$AK2698*'Assumptions (T&amp;D)'!U$24</f>
        <v>0.03692153696</v>
      </c>
      <c r="BD2841" s="372">
        <f>$AK2698*'Assumptions (T&amp;D)'!V$24</f>
        <v>0.03692153696</v>
      </c>
      <c r="BE2841" s="372">
        <f>$AK2698*'Assumptions (T&amp;D)'!W$24</f>
        <v>0.01846076848</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0.0301936997</v>
      </c>
      <c r="AM2842" s="372">
        <f>$AL2698*'Assumptions (T&amp;D)'!D$24</f>
        <v>0.05813293649</v>
      </c>
      <c r="AN2842" s="372">
        <f>$AL2698*'Assumptions (T&amp;D)'!E$24</f>
        <v>0.05378504373</v>
      </c>
      <c r="AO2842" s="372">
        <f>$AL2698*'Assumptions (T&amp;D)'!F$24</f>
        <v>0.0497592171</v>
      </c>
      <c r="AP2842" s="372">
        <f>$AL2698*'Assumptions (T&amp;D)'!G$24</f>
        <v>0.04597494007</v>
      </c>
      <c r="AQ2842" s="372">
        <f>$AL2698*'Assumptions (T&amp;D)'!H$24</f>
        <v>0.04259324571</v>
      </c>
      <c r="AR2842" s="372">
        <f>$AL2698*'Assumptions (T&amp;D)'!I$24</f>
        <v>0.03937258441</v>
      </c>
      <c r="AS2842" s="372">
        <f>$AL2698*'Assumptions (T&amp;D)'!J$24</f>
        <v>0.0363934727</v>
      </c>
      <c r="AT2842" s="372">
        <f>$AL2698*'Assumptions (T&amp;D)'!K$24</f>
        <v>0.03591037351</v>
      </c>
      <c r="AU2842" s="372">
        <f>$AL2698*'Assumptions (T&amp;D)'!L$24</f>
        <v>0.03591037351</v>
      </c>
      <c r="AV2842" s="372">
        <f>$AL2698*'Assumptions (T&amp;D)'!M$24</f>
        <v>0.03591037351</v>
      </c>
      <c r="AW2842" s="372">
        <f>$AL2698*'Assumptions (T&amp;D)'!N$24</f>
        <v>0.03591037351</v>
      </c>
      <c r="AX2842" s="372">
        <f>$AL2698*'Assumptions (T&amp;D)'!O$24</f>
        <v>0.03591037351</v>
      </c>
      <c r="AY2842" s="372">
        <f>$AL2698*'Assumptions (T&amp;D)'!P$24</f>
        <v>0.03591037351</v>
      </c>
      <c r="AZ2842" s="372">
        <f>$AL2698*'Assumptions (T&amp;D)'!Q$24</f>
        <v>0.03591037351</v>
      </c>
      <c r="BA2842" s="372">
        <f>$AL2698*'Assumptions (T&amp;D)'!R$24</f>
        <v>0.03591037351</v>
      </c>
      <c r="BB2842" s="372">
        <f>$AL2698*'Assumptions (T&amp;D)'!S$24</f>
        <v>0.03591037351</v>
      </c>
      <c r="BC2842" s="372">
        <f>$AL2698*'Assumptions (T&amp;D)'!T$24</f>
        <v>0.03591037351</v>
      </c>
      <c r="BD2842" s="372">
        <f>$AL2698*'Assumptions (T&amp;D)'!U$24</f>
        <v>0.03591037351</v>
      </c>
      <c r="BE2842" s="372">
        <f>$AL2698*'Assumptions (T&amp;D)'!V$24</f>
        <v>0.03591037351</v>
      </c>
      <c r="BF2842" s="372">
        <f>$AL2698*'Assumptions (T&amp;D)'!W$24</f>
        <v>0.01795518675</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0.03094332242</v>
      </c>
      <c r="AN2843" s="372">
        <f>$AM2698*'Assumptions (T&amp;D)'!D$24</f>
        <v>0.05957621011</v>
      </c>
      <c r="AO2843" s="372">
        <f>$AM2698*'Assumptions (T&amp;D)'!E$24</f>
        <v>0.05512037168</v>
      </c>
      <c r="AP2843" s="372">
        <f>$AM2698*'Assumptions (T&amp;D)'!F$24</f>
        <v>0.05099459535</v>
      </c>
      <c r="AQ2843" s="372">
        <f>$AM2698*'Assumptions (T&amp;D)'!G$24</f>
        <v>0.04711636561</v>
      </c>
      <c r="AR2843" s="372">
        <f>$AM2698*'Assumptions (T&amp;D)'!H$24</f>
        <v>0.0436507135</v>
      </c>
      <c r="AS2843" s="372">
        <f>$AM2698*'Assumptions (T&amp;D)'!I$24</f>
        <v>0.04035009244</v>
      </c>
      <c r="AT2843" s="372">
        <f>$AM2698*'Assumptions (T&amp;D)'!J$24</f>
        <v>0.03729701796</v>
      </c>
      <c r="AU2843" s="372">
        <f>$AM2698*'Assumptions (T&amp;D)'!K$24</f>
        <v>0.0368019248</v>
      </c>
      <c r="AV2843" s="372">
        <f>$AM2698*'Assumptions (T&amp;D)'!L$24</f>
        <v>0.0368019248</v>
      </c>
      <c r="AW2843" s="372">
        <f>$AM2698*'Assumptions (T&amp;D)'!M$24</f>
        <v>0.0368019248</v>
      </c>
      <c r="AX2843" s="372">
        <f>$AM2698*'Assumptions (T&amp;D)'!N$24</f>
        <v>0.0368019248</v>
      </c>
      <c r="AY2843" s="372">
        <f>$AM2698*'Assumptions (T&amp;D)'!O$24</f>
        <v>0.0368019248</v>
      </c>
      <c r="AZ2843" s="372">
        <f>$AM2698*'Assumptions (T&amp;D)'!P$24</f>
        <v>0.0368019248</v>
      </c>
      <c r="BA2843" s="372">
        <f>$AM2698*'Assumptions (T&amp;D)'!Q$24</f>
        <v>0.0368019248</v>
      </c>
      <c r="BB2843" s="372">
        <f>$AM2698*'Assumptions (T&amp;D)'!R$24</f>
        <v>0.0368019248</v>
      </c>
      <c r="BC2843" s="372">
        <f>$AM2698*'Assumptions (T&amp;D)'!S$24</f>
        <v>0.0368019248</v>
      </c>
      <c r="BD2843" s="372">
        <f>$AM2698*'Assumptions (T&amp;D)'!T$24</f>
        <v>0.0368019248</v>
      </c>
      <c r="BE2843" s="372">
        <f>$AM2698*'Assumptions (T&amp;D)'!U$24</f>
        <v>0.0368019248</v>
      </c>
      <c r="BF2843" s="372">
        <f>$AM2698*'Assumptions (T&amp;D)'!V$24</f>
        <v>0.0368019248</v>
      </c>
      <c r="BG2843" s="372">
        <f>$AM2698*'Assumptions (T&amp;D)'!W$24</f>
        <v>0.0184009624</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0.03464498011</v>
      </c>
      <c r="AO2844" s="372">
        <f>$AN2698*'Assumptions (T&amp;D)'!D$24</f>
        <v>0.06670313504</v>
      </c>
      <c r="AP2844" s="372">
        <f>$AN2698*'Assumptions (T&amp;D)'!E$24</f>
        <v>0.06171425791</v>
      </c>
      <c r="AQ2844" s="372">
        <f>$AN2698*'Assumptions (T&amp;D)'!F$24</f>
        <v>0.05709492722</v>
      </c>
      <c r="AR2844" s="372">
        <f>$AN2698*'Assumptions (T&amp;D)'!G$24</f>
        <v>0.05275275638</v>
      </c>
      <c r="AS2844" s="372">
        <f>$AN2698*'Assumptions (T&amp;D)'!H$24</f>
        <v>0.04887251861</v>
      </c>
      <c r="AT2844" s="372">
        <f>$AN2698*'Assumptions (T&amp;D)'!I$24</f>
        <v>0.04517705407</v>
      </c>
      <c r="AU2844" s="372">
        <f>$AN2698*'Assumptions (T&amp;D)'!J$24</f>
        <v>0.04175874936</v>
      </c>
      <c r="AV2844" s="372">
        <f>$AN2698*'Assumptions (T&amp;D)'!K$24</f>
        <v>0.04120442968</v>
      </c>
      <c r="AW2844" s="372">
        <f>$AN2698*'Assumptions (T&amp;D)'!L$24</f>
        <v>0.04120442968</v>
      </c>
      <c r="AX2844" s="372">
        <f>$AN2698*'Assumptions (T&amp;D)'!M$24</f>
        <v>0.04120442968</v>
      </c>
      <c r="AY2844" s="372">
        <f>$AN2698*'Assumptions (T&amp;D)'!N$24</f>
        <v>0.04120442968</v>
      </c>
      <c r="AZ2844" s="372">
        <f>$AN2698*'Assumptions (T&amp;D)'!O$24</f>
        <v>0.04120442968</v>
      </c>
      <c r="BA2844" s="372">
        <f>$AN2698*'Assumptions (T&amp;D)'!P$24</f>
        <v>0.04120442968</v>
      </c>
      <c r="BB2844" s="372">
        <f>$AN2698*'Assumptions (T&amp;D)'!Q$24</f>
        <v>0.04120442968</v>
      </c>
      <c r="BC2844" s="372">
        <f>$AN2698*'Assumptions (T&amp;D)'!R$24</f>
        <v>0.04120442968</v>
      </c>
      <c r="BD2844" s="372">
        <f>$AN2698*'Assumptions (T&amp;D)'!S$24</f>
        <v>0.04120442968</v>
      </c>
      <c r="BE2844" s="372">
        <f>$AN2698*'Assumptions (T&amp;D)'!T$24</f>
        <v>0.04120442968</v>
      </c>
      <c r="BF2844" s="372">
        <f>$AN2698*'Assumptions (T&amp;D)'!U$24</f>
        <v>0.04120442968</v>
      </c>
      <c r="BG2844" s="372">
        <f>$AN2698*'Assumptions (T&amp;D)'!V$24</f>
        <v>0.04120442968</v>
      </c>
      <c r="BH2844" s="372">
        <f>$AN2698*'Assumptions (T&amp;D)'!W$24</f>
        <v>0.02060221484</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0.0355447262</v>
      </c>
      <c r="AP2845" s="372">
        <f>$AO2698*'Assumptions (T&amp;D)'!D$24</f>
        <v>0.06843544618</v>
      </c>
      <c r="AQ2845" s="372">
        <f>$AO2698*'Assumptions (T&amp;D)'!E$24</f>
        <v>0.0633170056</v>
      </c>
      <c r="AR2845" s="372">
        <f>$AO2698*'Assumptions (T&amp;D)'!F$24</f>
        <v>0.05857770878</v>
      </c>
      <c r="AS2845" s="372">
        <f>$AO2698*'Assumptions (T&amp;D)'!G$24</f>
        <v>0.05412276976</v>
      </c>
      <c r="AT2845" s="372">
        <f>$AO2698*'Assumptions (T&amp;D)'!H$24</f>
        <v>0.05014176042</v>
      </c>
      <c r="AU2845" s="372">
        <f>$AO2698*'Assumptions (T&amp;D)'!I$24</f>
        <v>0.04635032296</v>
      </c>
      <c r="AV2845" s="372">
        <f>$AO2698*'Assumptions (T&amp;D)'!J$24</f>
        <v>0.04284324331</v>
      </c>
      <c r="AW2845" s="372">
        <f>$AO2698*'Assumptions (T&amp;D)'!K$24</f>
        <v>0.04227452769</v>
      </c>
      <c r="AX2845" s="372">
        <f>$AO2698*'Assumptions (T&amp;D)'!L$24</f>
        <v>0.04227452769</v>
      </c>
      <c r="AY2845" s="372">
        <f>$AO2698*'Assumptions (T&amp;D)'!M$24</f>
        <v>0.04227452769</v>
      </c>
      <c r="AZ2845" s="372">
        <f>$AO2698*'Assumptions (T&amp;D)'!N$24</f>
        <v>0.04227452769</v>
      </c>
      <c r="BA2845" s="372">
        <f>$AO2698*'Assumptions (T&amp;D)'!O$24</f>
        <v>0.04227452769</v>
      </c>
      <c r="BB2845" s="372">
        <f>$AO2698*'Assumptions (T&amp;D)'!P$24</f>
        <v>0.04227452769</v>
      </c>
      <c r="BC2845" s="372">
        <f>$AO2698*'Assumptions (T&amp;D)'!Q$24</f>
        <v>0.04227452769</v>
      </c>
      <c r="BD2845" s="372">
        <f>$AO2698*'Assumptions (T&amp;D)'!R$24</f>
        <v>0.04227452769</v>
      </c>
      <c r="BE2845" s="372">
        <f>$AO2698*'Assumptions (T&amp;D)'!S$24</f>
        <v>0.04227452769</v>
      </c>
      <c r="BF2845" s="372">
        <f>$AO2698*'Assumptions (T&amp;D)'!T$24</f>
        <v>0.04227452769</v>
      </c>
      <c r="BG2845" s="372">
        <f>$AO2698*'Assumptions (T&amp;D)'!U$24</f>
        <v>0.04227452769</v>
      </c>
      <c r="BH2845" s="372">
        <f>$AO2698*'Assumptions (T&amp;D)'!V$24</f>
        <v>0.04227452769</v>
      </c>
      <c r="BI2845" s="372">
        <f>$AO2698*'Assumptions (T&amp;D)'!W$24</f>
        <v>0.02113726385</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0.03433826035</v>
      </c>
      <c r="AQ2846" s="372">
        <f>$AP2698*'Assumptions (T&amp;D)'!D$24</f>
        <v>0.06611259726</v>
      </c>
      <c r="AR2846" s="372">
        <f>$AP2698*'Assumptions (T&amp;D)'!E$24</f>
        <v>0.06116788777</v>
      </c>
      <c r="AS2846" s="372">
        <f>$AP2698*'Assumptions (T&amp;D)'!F$24</f>
        <v>0.05658945306</v>
      </c>
      <c r="AT2846" s="372">
        <f>$AP2698*'Assumptions (T&amp;D)'!G$24</f>
        <v>0.05228572442</v>
      </c>
      <c r="AU2846" s="372">
        <f>$AP2698*'Assumptions (T&amp;D)'!H$24</f>
        <v>0.04843983927</v>
      </c>
      <c r="AV2846" s="372">
        <f>$AP2698*'Assumptions (T&amp;D)'!I$24</f>
        <v>0.0447770915</v>
      </c>
      <c r="AW2846" s="372">
        <f>$AP2698*'Assumptions (T&amp;D)'!J$24</f>
        <v>0.04138904981</v>
      </c>
      <c r="AX2846" s="372">
        <f>$AP2698*'Assumptions (T&amp;D)'!K$24</f>
        <v>0.04083963764</v>
      </c>
      <c r="AY2846" s="372">
        <f>$AP2698*'Assumptions (T&amp;D)'!L$24</f>
        <v>0.04083963764</v>
      </c>
      <c r="AZ2846" s="372">
        <f>$AP2698*'Assumptions (T&amp;D)'!M$24</f>
        <v>0.04083963764</v>
      </c>
      <c r="BA2846" s="372">
        <f>$AP2698*'Assumptions (T&amp;D)'!N$24</f>
        <v>0.04083963764</v>
      </c>
      <c r="BB2846" s="372">
        <f>$AP2698*'Assumptions (T&amp;D)'!O$24</f>
        <v>0.04083963764</v>
      </c>
      <c r="BC2846" s="372">
        <f>$AP2698*'Assumptions (T&amp;D)'!P$24</f>
        <v>0.04083963764</v>
      </c>
      <c r="BD2846" s="372">
        <f>$AP2698*'Assumptions (T&amp;D)'!Q$24</f>
        <v>0.04083963764</v>
      </c>
      <c r="BE2846" s="372">
        <f>$AP2698*'Assumptions (T&amp;D)'!R$24</f>
        <v>0.04083963764</v>
      </c>
      <c r="BF2846" s="372">
        <f>$AP2698*'Assumptions (T&amp;D)'!S$24</f>
        <v>0.04083963764</v>
      </c>
      <c r="BG2846" s="372">
        <f>$AP2698*'Assumptions (T&amp;D)'!T$24</f>
        <v>0.04083963764</v>
      </c>
      <c r="BH2846" s="372">
        <f>$AP2698*'Assumptions (T&amp;D)'!U$24</f>
        <v>0.04083963764</v>
      </c>
      <c r="BI2846" s="372">
        <f>$AP2698*'Assumptions (T&amp;D)'!V$24</f>
        <v>0.04083963764</v>
      </c>
      <c r="BJ2846" s="372">
        <f>$AP2698*'Assumptions (T&amp;D)'!W$24</f>
        <v>0.02041981882</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0.03643847231</v>
      </c>
      <c r="AR2847" s="372">
        <f>$AQ2698*'Assumptions (T&amp;D)'!D$24</f>
        <v>0.07015620535</v>
      </c>
      <c r="AS2847" s="372">
        <f>$AQ2698*'Assumptions (T&amp;D)'!E$24</f>
        <v>0.06490906533</v>
      </c>
      <c r="AT2847" s="372">
        <f>$AQ2698*'Assumptions (T&amp;D)'!F$24</f>
        <v>0.06005060236</v>
      </c>
      <c r="AU2847" s="372">
        <f>$AQ2698*'Assumptions (T&amp;D)'!G$24</f>
        <v>0.05548364716</v>
      </c>
      <c r="AV2847" s="372">
        <f>$AQ2698*'Assumptions (T&amp;D)'!H$24</f>
        <v>0.05140253827</v>
      </c>
      <c r="AW2847" s="372">
        <f>$AQ2698*'Assumptions (T&amp;D)'!I$24</f>
        <v>0.04751576789</v>
      </c>
      <c r="AX2847" s="372">
        <f>$AQ2698*'Assumptions (T&amp;D)'!J$24</f>
        <v>0.04392050529</v>
      </c>
      <c r="AY2847" s="372">
        <f>$AQ2698*'Assumptions (T&amp;D)'!K$24</f>
        <v>0.04333748973</v>
      </c>
      <c r="AZ2847" s="372">
        <f>$AQ2698*'Assumptions (T&amp;D)'!L$24</f>
        <v>0.04333748973</v>
      </c>
      <c r="BA2847" s="372">
        <f>$AQ2698*'Assumptions (T&amp;D)'!M$24</f>
        <v>0.04333748973</v>
      </c>
      <c r="BB2847" s="372">
        <f>$AQ2698*'Assumptions (T&amp;D)'!N$24</f>
        <v>0.04333748973</v>
      </c>
      <c r="BC2847" s="372">
        <f>$AQ2698*'Assumptions (T&amp;D)'!O$24</f>
        <v>0.04333748973</v>
      </c>
      <c r="BD2847" s="372">
        <f>$AQ2698*'Assumptions (T&amp;D)'!P$24</f>
        <v>0.04333748973</v>
      </c>
      <c r="BE2847" s="372">
        <f>$AQ2698*'Assumptions (T&amp;D)'!Q$24</f>
        <v>0.04333748973</v>
      </c>
      <c r="BF2847" s="372">
        <f>$AQ2698*'Assumptions (T&amp;D)'!R$24</f>
        <v>0.04333748973</v>
      </c>
      <c r="BG2847" s="372">
        <f>$AQ2698*'Assumptions (T&amp;D)'!S$24</f>
        <v>0.04333748973</v>
      </c>
      <c r="BH2847" s="372">
        <f>$AQ2698*'Assumptions (T&amp;D)'!T$24</f>
        <v>0.04333748973</v>
      </c>
      <c r="BI2847" s="372">
        <f>$AQ2698*'Assumptions (T&amp;D)'!U$24</f>
        <v>0.04333748973</v>
      </c>
      <c r="BJ2847" s="372">
        <f>$AQ2698*'Assumptions (T&amp;D)'!V$24</f>
        <v>0.04333748973</v>
      </c>
      <c r="BK2847" s="372">
        <f>$AQ2698*'Assumptions (T&amp;D)'!W$24</f>
        <v>0.02166874486</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0.03478881906</v>
      </c>
      <c r="AS2848" s="372">
        <f>$AR2698*'Assumptions (T&amp;D)'!D$24</f>
        <v>0.06698007296</v>
      </c>
      <c r="AT2848" s="372">
        <f>$AR2698*'Assumptions (T&amp;D)'!E$24</f>
        <v>0.06197048301</v>
      </c>
      <c r="AU2848" s="372">
        <f>$AR2698*'Assumptions (T&amp;D)'!F$24</f>
        <v>0.0573319738</v>
      </c>
      <c r="AV2848" s="372">
        <f>$AR2698*'Assumptions (T&amp;D)'!G$24</f>
        <v>0.05297177515</v>
      </c>
      <c r="AW2848" s="372">
        <f>$AR2698*'Assumptions (T&amp;D)'!H$24</f>
        <v>0.04907542741</v>
      </c>
      <c r="AX2848" s="372">
        <f>$AR2698*'Assumptions (T&amp;D)'!I$24</f>
        <v>0.04536462005</v>
      </c>
      <c r="AY2848" s="372">
        <f>$AR2698*'Assumptions (T&amp;D)'!J$24</f>
        <v>0.04193212324</v>
      </c>
      <c r="AZ2848" s="372">
        <f>$AR2698*'Assumptions (T&amp;D)'!K$24</f>
        <v>0.04137550213</v>
      </c>
      <c r="BA2848" s="372">
        <f>$AR2698*'Assumptions (T&amp;D)'!L$24</f>
        <v>0.04137550213</v>
      </c>
      <c r="BB2848" s="372">
        <f>$AR2698*'Assumptions (T&amp;D)'!M$24</f>
        <v>0.04137550213</v>
      </c>
      <c r="BC2848" s="372">
        <f>$AR2698*'Assumptions (T&amp;D)'!N$24</f>
        <v>0.04137550213</v>
      </c>
      <c r="BD2848" s="372">
        <f>$AR2698*'Assumptions (T&amp;D)'!O$24</f>
        <v>0.04137550213</v>
      </c>
      <c r="BE2848" s="372">
        <f>$AR2698*'Assumptions (T&amp;D)'!P$24</f>
        <v>0.04137550213</v>
      </c>
      <c r="BF2848" s="372">
        <f>$AR2698*'Assumptions (T&amp;D)'!Q$24</f>
        <v>0.04137550213</v>
      </c>
      <c r="BG2848" s="372">
        <f>$AR2698*'Assumptions (T&amp;D)'!R$24</f>
        <v>0.04137550213</v>
      </c>
      <c r="BH2848" s="372">
        <f>$AR2698*'Assumptions (T&amp;D)'!S$24</f>
        <v>0.04137550213</v>
      </c>
      <c r="BI2848" s="372">
        <f>$AR2698*'Assumptions (T&amp;D)'!T$24</f>
        <v>0.04137550213</v>
      </c>
      <c r="BJ2848" s="372">
        <f>$AR2698*'Assumptions (T&amp;D)'!U$24</f>
        <v>0.04137550213</v>
      </c>
      <c r="BK2848" s="372">
        <f>$AR2698*'Assumptions (T&amp;D)'!V$24</f>
        <v>0.04137550213</v>
      </c>
      <c r="BL2848" s="372">
        <f>$AR2698*'Assumptions (T&amp;D)'!W$24</f>
        <v>0.02068775107</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0.03632168683</v>
      </c>
      <c r="AT2849" s="372">
        <f>$AS2698*'Assumptions (T&amp;D)'!D$24</f>
        <v>0.06993135437</v>
      </c>
      <c r="AU2849" s="372">
        <f>$AS2698*'Assumptions (T&amp;D)'!E$24</f>
        <v>0.06470103147</v>
      </c>
      <c r="AV2849" s="372">
        <f>$AS2698*'Assumptions (T&amp;D)'!F$24</f>
        <v>0.05985813989</v>
      </c>
      <c r="AW2849" s="372">
        <f>$AS2698*'Assumptions (T&amp;D)'!G$24</f>
        <v>0.05530582181</v>
      </c>
      <c r="AX2849" s="372">
        <f>$AS2698*'Assumptions (T&amp;D)'!H$24</f>
        <v>0.05123779288</v>
      </c>
      <c r="AY2849" s="372">
        <f>$AS2698*'Assumptions (T&amp;D)'!I$24</f>
        <v>0.04736347962</v>
      </c>
      <c r="AZ2849" s="372">
        <f>$AS2698*'Assumptions (T&amp;D)'!J$24</f>
        <v>0.04377973985</v>
      </c>
      <c r="BA2849" s="372">
        <f>$AS2698*'Assumptions (T&amp;D)'!K$24</f>
        <v>0.04319859287</v>
      </c>
      <c r="BB2849" s="372">
        <f>$AS2698*'Assumptions (T&amp;D)'!L$24</f>
        <v>0.04319859287</v>
      </c>
      <c r="BC2849" s="372">
        <f>$AS2698*'Assumptions (T&amp;D)'!M$24</f>
        <v>0.04319859287</v>
      </c>
      <c r="BD2849" s="372">
        <f>$AS2698*'Assumptions (T&amp;D)'!N$24</f>
        <v>0.04319859287</v>
      </c>
      <c r="BE2849" s="372">
        <f>$AS2698*'Assumptions (T&amp;D)'!O$24</f>
        <v>0.04319859287</v>
      </c>
      <c r="BF2849" s="372">
        <f>$AS2698*'Assumptions (T&amp;D)'!P$24</f>
        <v>0.04319859287</v>
      </c>
      <c r="BG2849" s="372">
        <f>$AS2698*'Assumptions (T&amp;D)'!Q$24</f>
        <v>0.04319859287</v>
      </c>
      <c r="BH2849" s="372">
        <f>$AS2698*'Assumptions (T&amp;D)'!R$24</f>
        <v>0.04319859287</v>
      </c>
      <c r="BI2849" s="372">
        <f>$AS2698*'Assumptions (T&amp;D)'!S$24</f>
        <v>0.04319859287</v>
      </c>
      <c r="BJ2849" s="372">
        <f>$AS2698*'Assumptions (T&amp;D)'!T$24</f>
        <v>0.04319859287</v>
      </c>
      <c r="BK2849" s="372">
        <f>$AS2698*'Assumptions (T&amp;D)'!U$24</f>
        <v>0.04319859287</v>
      </c>
      <c r="BL2849" s="372">
        <f>$AS2698*'Assumptions (T&amp;D)'!V$24</f>
        <v>0.04319859287</v>
      </c>
      <c r="BM2849" s="372">
        <f>$AS2698*'Assumptions (T&amp;D)'!W$24</f>
        <v>0.02159929643</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0.04224036323</v>
      </c>
      <c r="AU2850" s="372">
        <f>$AT2698*'Assumptions (T&amp;D)'!D$24</f>
        <v>0.08132677934</v>
      </c>
      <c r="AV2850" s="372">
        <f>$AT2698*'Assumptions (T&amp;D)'!E$24</f>
        <v>0.07524416703</v>
      </c>
      <c r="AW2850" s="372">
        <f>$AT2698*'Assumptions (T&amp;D)'!F$24</f>
        <v>0.0696121186</v>
      </c>
      <c r="AX2850" s="372">
        <f>$AT2698*'Assumptions (T&amp;D)'!G$24</f>
        <v>0.06431799308</v>
      </c>
      <c r="AY2850" s="372">
        <f>$AT2698*'Assumptions (T&amp;D)'!H$24</f>
        <v>0.05958707239</v>
      </c>
      <c r="AZ2850" s="372">
        <f>$AT2698*'Assumptions (T&amp;D)'!I$24</f>
        <v>0.05508143365</v>
      </c>
      <c r="BA2850" s="372">
        <f>$AT2698*'Assumptions (T&amp;D)'!J$24</f>
        <v>0.05091371781</v>
      </c>
      <c r="BB2850" s="372">
        <f>$AT2698*'Assumptions (T&amp;D)'!K$24</f>
        <v>0.050237872</v>
      </c>
      <c r="BC2850" s="372">
        <f>$AT2698*'Assumptions (T&amp;D)'!L$24</f>
        <v>0.050237872</v>
      </c>
      <c r="BD2850" s="372">
        <f>$AT2698*'Assumptions (T&amp;D)'!M$24</f>
        <v>0.050237872</v>
      </c>
      <c r="BE2850" s="372">
        <f>$AT2698*'Assumptions (T&amp;D)'!N$24</f>
        <v>0.050237872</v>
      </c>
      <c r="BF2850" s="372">
        <f>$AT2698*'Assumptions (T&amp;D)'!O$24</f>
        <v>0.050237872</v>
      </c>
      <c r="BG2850" s="372">
        <f>$AT2698*'Assumptions (T&amp;D)'!P$24</f>
        <v>0.050237872</v>
      </c>
      <c r="BH2850" s="372">
        <f>$AT2698*'Assumptions (T&amp;D)'!Q$24</f>
        <v>0.050237872</v>
      </c>
      <c r="BI2850" s="372">
        <f>$AT2698*'Assumptions (T&amp;D)'!R$24</f>
        <v>0.050237872</v>
      </c>
      <c r="BJ2850" s="372">
        <f>$AT2698*'Assumptions (T&amp;D)'!S$24</f>
        <v>0.050237872</v>
      </c>
      <c r="BK2850" s="372">
        <f>$AT2698*'Assumptions (T&amp;D)'!T$24</f>
        <v>0.050237872</v>
      </c>
      <c r="BL2850" s="372">
        <f>$AT2698*'Assumptions (T&amp;D)'!U$24</f>
        <v>0.050237872</v>
      </c>
      <c r="BM2850" s="372">
        <f>$AT2698*'Assumptions (T&amp;D)'!V$24</f>
        <v>0.050237872</v>
      </c>
      <c r="BN2850" s="372">
        <f>$AT2698*'Assumptions (T&amp;D)'!W$24</f>
        <v>0.025118936</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0.03838562347</v>
      </c>
      <c r="AV2851" s="372">
        <f>$AU2698*'Assumptions (T&amp;D)'!D$24</f>
        <v>0.07390512039</v>
      </c>
      <c r="AW2851" s="372">
        <f>$AU2698*'Assumptions (T&amp;D)'!E$24</f>
        <v>0.06837759061</v>
      </c>
      <c r="AX2851" s="372">
        <f>$AU2698*'Assumptions (T&amp;D)'!F$24</f>
        <v>0.06325950748</v>
      </c>
      <c r="AY2851" s="372">
        <f>$AU2698*'Assumptions (T&amp;D)'!G$24</f>
        <v>0.05844850934</v>
      </c>
      <c r="AZ2851" s="372">
        <f>$AU2698*'Assumptions (T&amp;D)'!H$24</f>
        <v>0.05414931951</v>
      </c>
      <c r="BA2851" s="372">
        <f>$AU2698*'Assumptions (T&amp;D)'!I$24</f>
        <v>0.050054853</v>
      </c>
      <c r="BB2851" s="372">
        <f>$AU2698*'Assumptions (T&amp;D)'!J$24</f>
        <v>0.04626747149</v>
      </c>
      <c r="BC2851" s="372">
        <f>$AU2698*'Assumptions (T&amp;D)'!K$24</f>
        <v>0.04565330151</v>
      </c>
      <c r="BD2851" s="372">
        <f>$AU2698*'Assumptions (T&amp;D)'!L$24</f>
        <v>0.04565330151</v>
      </c>
      <c r="BE2851" s="372">
        <f>$AU2698*'Assumptions (T&amp;D)'!M$24</f>
        <v>0.04565330151</v>
      </c>
      <c r="BF2851" s="372">
        <f>$AU2698*'Assumptions (T&amp;D)'!N$24</f>
        <v>0.04565330151</v>
      </c>
      <c r="BG2851" s="372">
        <f>$AU2698*'Assumptions (T&amp;D)'!O$24</f>
        <v>0.04565330151</v>
      </c>
      <c r="BH2851" s="372">
        <f>$AU2698*'Assumptions (T&amp;D)'!P$24</f>
        <v>0.04565330151</v>
      </c>
      <c r="BI2851" s="372">
        <f>$AU2698*'Assumptions (T&amp;D)'!Q$24</f>
        <v>0.04565330151</v>
      </c>
      <c r="BJ2851" s="372">
        <f>$AU2698*'Assumptions (T&amp;D)'!R$24</f>
        <v>0.04565330151</v>
      </c>
      <c r="BK2851" s="372">
        <f>$AU2698*'Assumptions (T&amp;D)'!S$24</f>
        <v>0.04565330151</v>
      </c>
      <c r="BL2851" s="372">
        <f>$AU2698*'Assumptions (T&amp;D)'!T$24</f>
        <v>0.04565330151</v>
      </c>
      <c r="BM2851" s="372">
        <f>$AU2698*'Assumptions (T&amp;D)'!U$24</f>
        <v>0.04565330151</v>
      </c>
      <c r="BN2851" s="372">
        <f>$AU2698*'Assumptions (T&amp;D)'!V$24</f>
        <v>0.04565330151</v>
      </c>
      <c r="BO2851" s="372">
        <f>$AU2698*'Assumptions (T&amp;D)'!W$24</f>
        <v>0.02282665076</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0.05220815516</v>
      </c>
      <c r="AW2852" s="372">
        <f>$AV2698*'Assumptions (T&amp;D)'!D$24</f>
        <v>0.1005181014</v>
      </c>
      <c r="AX2852" s="372">
        <f>$AV2698*'Assumptions (T&amp;D)'!E$24</f>
        <v>0.09300012705</v>
      </c>
      <c r="AY2852" s="372">
        <f>$AV2698*'Assumptions (T&amp;D)'!F$24</f>
        <v>0.0860390397</v>
      </c>
      <c r="AZ2852" s="372">
        <f>$AV2698*'Assumptions (T&amp;D)'!G$24</f>
        <v>0.07949561758</v>
      </c>
      <c r="BA2852" s="372">
        <f>$AV2698*'Assumptions (T&amp;D)'!H$24</f>
        <v>0.07364830421</v>
      </c>
      <c r="BB2852" s="372">
        <f>$AV2698*'Assumptions (T&amp;D)'!I$24</f>
        <v>0.06807943432</v>
      </c>
      <c r="BC2852" s="372">
        <f>$AV2698*'Assumptions (T&amp;D)'!J$24</f>
        <v>0.06292822968</v>
      </c>
      <c r="BD2852" s="372">
        <f>$AV2698*'Assumptions (T&amp;D)'!K$24</f>
        <v>0.0620928992</v>
      </c>
      <c r="BE2852" s="372">
        <f>$AV2698*'Assumptions (T&amp;D)'!L$24</f>
        <v>0.0620928992</v>
      </c>
      <c r="BF2852" s="372">
        <f>$AV2698*'Assumptions (T&amp;D)'!M$24</f>
        <v>0.0620928992</v>
      </c>
      <c r="BG2852" s="372">
        <f>$AV2698*'Assumptions (T&amp;D)'!N$24</f>
        <v>0.0620928992</v>
      </c>
      <c r="BH2852" s="372">
        <f>$AV2698*'Assumptions (T&amp;D)'!O$24</f>
        <v>0.0620928992</v>
      </c>
      <c r="BI2852" s="372">
        <f>$AV2698*'Assumptions (T&amp;D)'!P$24</f>
        <v>0.0620928992</v>
      </c>
      <c r="BJ2852" s="372">
        <f>$AV2698*'Assumptions (T&amp;D)'!Q$24</f>
        <v>0.0620928992</v>
      </c>
      <c r="BK2852" s="372">
        <f>$AV2698*'Assumptions (T&amp;D)'!R$24</f>
        <v>0.0620928992</v>
      </c>
      <c r="BL2852" s="372">
        <f>$AV2698*'Assumptions (T&amp;D)'!S$24</f>
        <v>0.0620928992</v>
      </c>
      <c r="BM2852" s="372">
        <f>$AV2698*'Assumptions (T&amp;D)'!T$24</f>
        <v>0.0620928992</v>
      </c>
      <c r="BN2852" s="372">
        <f>$AV2698*'Assumptions (T&amp;D)'!U$24</f>
        <v>0.0620928992</v>
      </c>
      <c r="BO2852" s="372">
        <f>$AV2698*'Assumptions (T&amp;D)'!V$24</f>
        <v>0.0620928992</v>
      </c>
      <c r="BP2852" s="372">
        <f>$AV2698*'Assumptions (T&amp;D)'!W$24</f>
        <v>0.0310464496</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0.0402437104</v>
      </c>
      <c r="AX2853" s="372">
        <f>$AW2698*'Assumptions (T&amp;D)'!D$24</f>
        <v>0.07748255709</v>
      </c>
      <c r="AY2853" s="372">
        <f>$AW2698*'Assumptions (T&amp;D)'!E$24</f>
        <v>0.07168746279</v>
      </c>
      <c r="AZ2853" s="372">
        <f>$AW2698*'Assumptions (T&amp;D)'!F$24</f>
        <v>0.06632163474</v>
      </c>
      <c r="BA2853" s="372">
        <f>$AW2698*'Assumptions (T&amp;D)'!G$24</f>
        <v>0.06127775637</v>
      </c>
      <c r="BB2853" s="372">
        <f>$AW2698*'Assumptions (T&amp;D)'!H$24</f>
        <v>0.0567704608</v>
      </c>
      <c r="BC2853" s="372">
        <f>$AW2698*'Assumptions (T&amp;D)'!I$24</f>
        <v>0.05247779836</v>
      </c>
      <c r="BD2853" s="372">
        <f>$AW2698*'Assumptions (T&amp;D)'!J$24</f>
        <v>0.0485070856</v>
      </c>
      <c r="BE2853" s="372">
        <f>$AW2698*'Assumptions (T&amp;D)'!K$24</f>
        <v>0.04786318623</v>
      </c>
      <c r="BF2853" s="372">
        <f>$AW2698*'Assumptions (T&amp;D)'!L$24</f>
        <v>0.04786318623</v>
      </c>
      <c r="BG2853" s="372">
        <f>$AW2698*'Assumptions (T&amp;D)'!M$24</f>
        <v>0.04786318623</v>
      </c>
      <c r="BH2853" s="372">
        <f>$AW2698*'Assumptions (T&amp;D)'!N$24</f>
        <v>0.04786318623</v>
      </c>
      <c r="BI2853" s="372">
        <f>$AW2698*'Assumptions (T&amp;D)'!O$24</f>
        <v>0.04786318623</v>
      </c>
      <c r="BJ2853" s="372">
        <f>$AW2698*'Assumptions (T&amp;D)'!P$24</f>
        <v>0.04786318623</v>
      </c>
      <c r="BK2853" s="372">
        <f>$AW2698*'Assumptions (T&amp;D)'!Q$24</f>
        <v>0.04786318623</v>
      </c>
      <c r="BL2853" s="372">
        <f>$AW2698*'Assumptions (T&amp;D)'!R$24</f>
        <v>0.04786318623</v>
      </c>
      <c r="BM2853" s="372">
        <f>$AW2698*'Assumptions (T&amp;D)'!S$24</f>
        <v>0.04786318623</v>
      </c>
      <c r="BN2853" s="372">
        <f>$AW2698*'Assumptions (T&amp;D)'!T$24</f>
        <v>0.04786318623</v>
      </c>
      <c r="BO2853" s="372">
        <f>$AW2698*'Assumptions (T&amp;D)'!U$24</f>
        <v>0.04786318623</v>
      </c>
      <c r="BP2853" s="372">
        <f>$AW2698*'Assumptions (T&amp;D)'!V$24</f>
        <v>0.04786318623</v>
      </c>
      <c r="BQ2853" s="372">
        <f>$AW2698*'Assumptions (T&amp;D)'!W$24</f>
        <v>0.02393159312</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0.04006010301</v>
      </c>
      <c r="AY2854" s="372">
        <f>$AX2698*'Assumptions (T&amp;D)'!D$24</f>
        <v>0.07712905166</v>
      </c>
      <c r="AZ2854" s="372">
        <f>$AX2698*'Assumptions (T&amp;D)'!E$24</f>
        <v>0.07136039683</v>
      </c>
      <c r="BA2854" s="372">
        <f>$AX2698*'Assumptions (T&amp;D)'!F$24</f>
        <v>0.06601904976</v>
      </c>
      <c r="BB2854" s="372">
        <f>$AX2698*'Assumptions (T&amp;D)'!G$24</f>
        <v>0.06099818352</v>
      </c>
      <c r="BC2854" s="372">
        <f>$AX2698*'Assumptions (T&amp;D)'!H$24</f>
        <v>0.05651145198</v>
      </c>
      <c r="BD2854" s="372">
        <f>$AX2698*'Assumptions (T&amp;D)'!I$24</f>
        <v>0.05223837433</v>
      </c>
      <c r="BE2854" s="372">
        <f>$AX2698*'Assumptions (T&amp;D)'!J$24</f>
        <v>0.0482857775</v>
      </c>
      <c r="BF2854" s="372">
        <f>$AX2698*'Assumptions (T&amp;D)'!K$24</f>
        <v>0.04764481585</v>
      </c>
      <c r="BG2854" s="372">
        <f>$AX2698*'Assumptions (T&amp;D)'!L$24</f>
        <v>0.04764481585</v>
      </c>
      <c r="BH2854" s="372">
        <f>$AX2698*'Assumptions (T&amp;D)'!M$24</f>
        <v>0.04764481585</v>
      </c>
      <c r="BI2854" s="372">
        <f>$AX2698*'Assumptions (T&amp;D)'!N$24</f>
        <v>0.04764481585</v>
      </c>
      <c r="BJ2854" s="372">
        <f>$AX2698*'Assumptions (T&amp;D)'!O$24</f>
        <v>0.04764481585</v>
      </c>
      <c r="BK2854" s="372">
        <f>$AX2698*'Assumptions (T&amp;D)'!P$24</f>
        <v>0.04764481585</v>
      </c>
      <c r="BL2854" s="372">
        <f>$AX2698*'Assumptions (T&amp;D)'!Q$24</f>
        <v>0.04764481585</v>
      </c>
      <c r="BM2854" s="372">
        <f>$AX2698*'Assumptions (T&amp;D)'!R$24</f>
        <v>0.04764481585</v>
      </c>
      <c r="BN2854" s="372">
        <f>$AX2698*'Assumptions (T&amp;D)'!S$24</f>
        <v>0.04764481585</v>
      </c>
      <c r="BO2854" s="372">
        <f>$AX2698*'Assumptions (T&amp;D)'!T$24</f>
        <v>0.04764481585</v>
      </c>
      <c r="BP2854" s="372">
        <f>$AX2698*'Assumptions (T&amp;D)'!U$24</f>
        <v>0.04764481585</v>
      </c>
      <c r="BQ2854" s="372">
        <f>$AX2698*'Assumptions (T&amp;D)'!V$24</f>
        <v>0.04764481585</v>
      </c>
      <c r="BR2854" s="372">
        <f>$AX2698*'Assumptions (T&amp;D)'!W$24</f>
        <v>0.02382240792</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0.04101101833</v>
      </c>
      <c r="AZ2855" s="372">
        <f>$AY2698*'Assumptions (T&amp;D)'!D$24</f>
        <v>0.07895988063</v>
      </c>
      <c r="BA2855" s="372">
        <f>$AY2698*'Assumptions (T&amp;D)'!E$24</f>
        <v>0.07305429399</v>
      </c>
      <c r="BB2855" s="372">
        <f>$AY2698*'Assumptions (T&amp;D)'!F$24</f>
        <v>0.06758615821</v>
      </c>
      <c r="BC2855" s="372">
        <f>$AY2698*'Assumptions (T&amp;D)'!G$24</f>
        <v>0.06244611058</v>
      </c>
      <c r="BD2855" s="372">
        <f>$AY2698*'Assumptions (T&amp;D)'!H$24</f>
        <v>0.05785287652</v>
      </c>
      <c r="BE2855" s="372">
        <f>$AY2698*'Assumptions (T&amp;D)'!I$24</f>
        <v>0.0534783679</v>
      </c>
      <c r="BF2855" s="372">
        <f>$AY2698*'Assumptions (T&amp;D)'!J$24</f>
        <v>0.04943194743</v>
      </c>
      <c r="BG2855" s="372">
        <f>$AY2698*'Assumptions (T&amp;D)'!K$24</f>
        <v>0.04877577113</v>
      </c>
      <c r="BH2855" s="372">
        <f>$AY2698*'Assumptions (T&amp;D)'!L$24</f>
        <v>0.04877577113</v>
      </c>
      <c r="BI2855" s="372">
        <f>$AY2698*'Assumptions (T&amp;D)'!M$24</f>
        <v>0.04877577113</v>
      </c>
      <c r="BJ2855" s="372">
        <f>$AY2698*'Assumptions (T&amp;D)'!N$24</f>
        <v>0.04877577113</v>
      </c>
      <c r="BK2855" s="372">
        <f>$AY2698*'Assumptions (T&amp;D)'!O$24</f>
        <v>0.04877577113</v>
      </c>
      <c r="BL2855" s="372">
        <f>$AY2698*'Assumptions (T&amp;D)'!P$24</f>
        <v>0.04877577113</v>
      </c>
      <c r="BM2855" s="372">
        <f>$AY2698*'Assumptions (T&amp;D)'!Q$24</f>
        <v>0.04877577113</v>
      </c>
      <c r="BN2855" s="372">
        <f>$AY2698*'Assumptions (T&amp;D)'!R$24</f>
        <v>0.04877577113</v>
      </c>
      <c r="BO2855" s="372">
        <f>$AY2698*'Assumptions (T&amp;D)'!S$24</f>
        <v>0.04877577113</v>
      </c>
      <c r="BP2855" s="372">
        <f>$AY2698*'Assumptions (T&amp;D)'!T$24</f>
        <v>0.04877577113</v>
      </c>
      <c r="BQ2855" s="372">
        <f>$AY2698*'Assumptions (T&amp;D)'!U$24</f>
        <v>0.04877577113</v>
      </c>
      <c r="BR2855" s="372">
        <f>$AY2698*'Assumptions (T&amp;D)'!V$24</f>
        <v>0.04877577113</v>
      </c>
      <c r="BS2855" s="372">
        <f>$AY2698*'Assumptions (T&amp;D)'!W$24</f>
        <v>0.02438788557</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0.04254661045</v>
      </c>
      <c r="BA2856" s="372">
        <f>$AZ2698*'Assumptions (T&amp;D)'!D$24</f>
        <v>0.08191640732</v>
      </c>
      <c r="BB2856" s="372">
        <f>$AZ2698*'Assumptions (T&amp;D)'!E$24</f>
        <v>0.07578969542</v>
      </c>
      <c r="BC2856" s="372">
        <f>$AZ2698*'Assumptions (T&amp;D)'!F$24</f>
        <v>0.07011681402</v>
      </c>
      <c r="BD2856" s="372">
        <f>$AZ2698*'Assumptions (T&amp;D)'!G$24</f>
        <v>0.06478430551</v>
      </c>
      <c r="BE2856" s="372">
        <f>$AZ2698*'Assumptions (T&amp;D)'!H$24</f>
        <v>0.06001908514</v>
      </c>
      <c r="BF2856" s="372">
        <f>$AZ2698*'Assumptions (T&amp;D)'!I$24</f>
        <v>0.05548078003</v>
      </c>
      <c r="BG2856" s="372">
        <f>$AZ2698*'Assumptions (T&amp;D)'!J$24</f>
        <v>0.0512828478</v>
      </c>
      <c r="BH2856" s="372">
        <f>$AZ2698*'Assumptions (T&amp;D)'!K$24</f>
        <v>0.05060210203</v>
      </c>
      <c r="BI2856" s="372">
        <f>$AZ2698*'Assumptions (T&amp;D)'!L$24</f>
        <v>0.05060210203</v>
      </c>
      <c r="BJ2856" s="372">
        <f>$AZ2698*'Assumptions (T&amp;D)'!M$24</f>
        <v>0.05060210203</v>
      </c>
      <c r="BK2856" s="372">
        <f>$AZ2698*'Assumptions (T&amp;D)'!N$24</f>
        <v>0.05060210203</v>
      </c>
      <c r="BL2856" s="372">
        <f>$AZ2698*'Assumptions (T&amp;D)'!O$24</f>
        <v>0.05060210203</v>
      </c>
      <c r="BM2856" s="372">
        <f>$AZ2698*'Assumptions (T&amp;D)'!P$24</f>
        <v>0.05060210203</v>
      </c>
      <c r="BN2856" s="372">
        <f>$AZ2698*'Assumptions (T&amp;D)'!Q$24</f>
        <v>0.05060210203</v>
      </c>
      <c r="BO2856" s="372">
        <f>$AZ2698*'Assumptions (T&amp;D)'!R$24</f>
        <v>0.05060210203</v>
      </c>
      <c r="BP2856" s="372">
        <f>$AZ2698*'Assumptions (T&amp;D)'!S$24</f>
        <v>0.05060210203</v>
      </c>
      <c r="BQ2856" s="372">
        <f>$AZ2698*'Assumptions (T&amp;D)'!T$24</f>
        <v>0.05060210203</v>
      </c>
      <c r="BR2856" s="372">
        <f>$AZ2698*'Assumptions (T&amp;D)'!U$24</f>
        <v>0.05060210203</v>
      </c>
      <c r="BS2856" s="372">
        <f>$AZ2698*'Assumptions (T&amp;D)'!V$24</f>
        <v>0.05060210203</v>
      </c>
      <c r="BT2856" s="372">
        <f>$AZ2698*'Assumptions (T&amp;D)'!W$24</f>
        <v>0.02530105102</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0.04330683041</v>
      </c>
      <c r="BB2857" s="372">
        <f>$BA2698*'Assumptions (T&amp;D)'!D$24</f>
        <v>0.08338008415</v>
      </c>
      <c r="BC2857" s="372">
        <f>$BA2698*'Assumptions (T&amp;D)'!E$24</f>
        <v>0.07714390057</v>
      </c>
      <c r="BD2857" s="372">
        <f>$BA2698*'Assumptions (T&amp;D)'!F$24</f>
        <v>0.07136965652</v>
      </c>
      <c r="BE2857" s="372">
        <f>$BA2698*'Assumptions (T&amp;D)'!G$24</f>
        <v>0.06594186711</v>
      </c>
      <c r="BF2857" s="372">
        <f>$BA2698*'Assumptions (T&amp;D)'!H$24</f>
        <v>0.0610915021</v>
      </c>
      <c r="BG2857" s="372">
        <f>$BA2698*'Assumptions (T&amp;D)'!I$24</f>
        <v>0.05647210686</v>
      </c>
      <c r="BH2857" s="372">
        <f>$BA2698*'Assumptions (T&amp;D)'!J$24</f>
        <v>0.05219916626</v>
      </c>
      <c r="BI2857" s="372">
        <f>$BA2698*'Assumptions (T&amp;D)'!K$24</f>
        <v>0.05150625697</v>
      </c>
      <c r="BJ2857" s="372">
        <f>$BA2698*'Assumptions (T&amp;D)'!L$24</f>
        <v>0.05150625697</v>
      </c>
      <c r="BK2857" s="372">
        <f>$BA2698*'Assumptions (T&amp;D)'!M$24</f>
        <v>0.05150625697</v>
      </c>
      <c r="BL2857" s="372">
        <f>$BA2698*'Assumptions (T&amp;D)'!N$24</f>
        <v>0.05150625697</v>
      </c>
      <c r="BM2857" s="372">
        <f>$BA2698*'Assumptions (T&amp;D)'!O$24</f>
        <v>0.05150625697</v>
      </c>
      <c r="BN2857" s="372">
        <f>$BA2698*'Assumptions (T&amp;D)'!P$24</f>
        <v>0.05150625697</v>
      </c>
      <c r="BO2857" s="372">
        <f>$BA2698*'Assumptions (T&amp;D)'!Q$24</f>
        <v>0.05150625697</v>
      </c>
      <c r="BP2857" s="372">
        <f>$BA2698*'Assumptions (T&amp;D)'!R$24</f>
        <v>0.05150625697</v>
      </c>
      <c r="BQ2857" s="372">
        <f>$BA2698*'Assumptions (T&amp;D)'!S$24</f>
        <v>0.05150625697</v>
      </c>
      <c r="BR2857" s="372">
        <f>$BA2698*'Assumptions (T&amp;D)'!T$24</f>
        <v>0.05150625697</v>
      </c>
      <c r="BS2857" s="372">
        <f>$BA2698*'Assumptions (T&amp;D)'!U$24</f>
        <v>0.05150625697</v>
      </c>
      <c r="BT2857" s="372">
        <f>$BA2698*'Assumptions (T&amp;D)'!V$24</f>
        <v>0.05150625697</v>
      </c>
      <c r="BU2857" s="372">
        <f>$BA2698*'Assumptions (T&amp;D)'!W$24</f>
        <v>0.02575312849</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13.04372349</v>
      </c>
      <c r="D2858" s="377">
        <f>(1/(1-'Assumptions (T&amp;D)'!D$26))*(D2695+D2805+(D2696-D2805-D2696*'Assumptions (T&amp;D)'!$C$25)*'Assumptions (T&amp;D)'!$C$22)</f>
        <v>13.33050481</v>
      </c>
      <c r="E2858" s="377">
        <f>(1/(1-'Assumptions (T&amp;D)'!E$26))*(E2695+E2805+(E2696-E2805-E2696*'Assumptions (T&amp;D)'!$C$25)*'Assumptions (T&amp;D)'!$C$22)</f>
        <v>13.23920488</v>
      </c>
      <c r="F2858" s="377">
        <f>(1/(1-'Assumptions (T&amp;D)'!F$26))*(F2695+F2805+(F2696-F2805-F2696*'Assumptions (T&amp;D)'!$C$25)*'Assumptions (T&amp;D)'!$C$22)</f>
        <v>13.63663372</v>
      </c>
      <c r="G2858" s="377">
        <f>(1/(1-'Assumptions (T&amp;D)'!G$26))*(G2695+G2805+(G2696-G2805-G2696*'Assumptions (T&amp;D)'!$C$25)*'Assumptions (T&amp;D)'!$C$22)</f>
        <v>14.65656512</v>
      </c>
      <c r="H2858" s="377">
        <f>(1/(1-'Assumptions (T&amp;D)'!H$26))*(H2695+H2805+(H2696-H2805-H2696*'Assumptions (T&amp;D)'!$C$25)*'Assumptions (T&amp;D)'!$C$22)</f>
        <v>15.18215169</v>
      </c>
      <c r="I2858" s="377">
        <f>(1/(1-'Assumptions (T&amp;D)'!I$26))*(I2695+I2805+(I2696-I2805-I2696*'Assumptions (T&amp;D)'!$C$25)*'Assumptions (T&amp;D)'!$C$22)</f>
        <v>15.78837692</v>
      </c>
      <c r="J2858" s="377">
        <f>(1/(1-'Assumptions (T&amp;D)'!J$26))*(J2695+J2805+(J2696-J2805-J2696*'Assumptions (T&amp;D)'!$C$25)*'Assumptions (T&amp;D)'!$C$22)</f>
        <v>16.44427119</v>
      </c>
      <c r="K2858" s="377">
        <f>(1/(1-'Assumptions (T&amp;D)'!K$26))*(K2695+K2805+(K2696-K2805-K2696*'Assumptions (T&amp;D)'!$C$25)*'Assumptions (T&amp;D)'!$C$22)</f>
        <v>17.57895695</v>
      </c>
      <c r="L2858" s="377">
        <f>(1/(1-'Assumptions (T&amp;D)'!L$26))*(L2695+L2805+(L2696-L2805-L2696*'Assumptions (T&amp;D)'!$C$25)*'Assumptions (T&amp;D)'!$C$22)</f>
        <v>19.00209576</v>
      </c>
      <c r="M2858" s="377">
        <f>(1/(1-'Assumptions (T&amp;D)'!M$26))*(M2695+M2805+(M2696-M2805-M2696*'Assumptions (T&amp;D)'!$C$25)*'Assumptions (T&amp;D)'!$C$22)</f>
        <v>20.41466877</v>
      </c>
      <c r="N2858" s="377">
        <f>(1/(1-'Assumptions (T&amp;D)'!N$26))*(N2695+N2805+(N2696-N2805-N2696*'Assumptions (T&amp;D)'!$C$25)*'Assumptions (T&amp;D)'!$C$22)</f>
        <v>22.24036769</v>
      </c>
      <c r="O2858" s="377">
        <f>(1/(1-'Assumptions (T&amp;D)'!O$26))*(O2695+O2805+(O2696-O2805-O2696*'Assumptions (T&amp;D)'!$C$25)*'Assumptions (T&amp;D)'!$C$22)</f>
        <v>23.87052333</v>
      </c>
      <c r="P2858" s="377">
        <f>(1/(1-'Assumptions (T&amp;D)'!P$26))*(P2695+P2805+(P2696-P2805-P2696*'Assumptions (T&amp;D)'!$C$25)*'Assumptions (T&amp;D)'!$C$22)</f>
        <v>26.42585979</v>
      </c>
      <c r="Q2858" s="377">
        <f>(1/(1-'Assumptions (T&amp;D)'!Q$26))*(Q2695+Q2805+(Q2696-Q2805-Q2696*'Assumptions (T&amp;D)'!$C$25)*'Assumptions (T&amp;D)'!$C$22)</f>
        <v>29.29927355</v>
      </c>
      <c r="R2858" s="377">
        <f>(1/(1-'Assumptions (T&amp;D)'!R$26))*(R2695+R2805+(R2696-R2805-R2696*'Assumptions (T&amp;D)'!$C$25)*'Assumptions (T&amp;D)'!$C$22)</f>
        <v>32.64864235</v>
      </c>
      <c r="S2858" s="377">
        <f>(1/(1-'Assumptions (T&amp;D)'!S$26))*(S2695+S2805+(S2696-S2805-S2696*'Assumptions (T&amp;D)'!$C$25)*'Assumptions (T&amp;D)'!$C$22)</f>
        <v>36.17782589</v>
      </c>
      <c r="T2858" s="377">
        <f>(1/(1-'Assumptions (T&amp;D)'!T$26))*(T2695+T2805+(T2696-T2805-T2696*'Assumptions (T&amp;D)'!$C$25)*'Assumptions (T&amp;D)'!$C$22)</f>
        <v>0.7232870404</v>
      </c>
      <c r="U2858" s="377">
        <f>(1/(1-'Assumptions (T&amp;D)'!U$26))*(U2695+U2805+(U2696-U2805-U2696*'Assumptions (T&amp;D)'!$C$25)*'Assumptions (T&amp;D)'!$C$22)</f>
        <v>0.6147302232</v>
      </c>
      <c r="V2858" s="377">
        <f>(1/(1-'Assumptions (T&amp;D)'!V$26))*(V2695+V2805+(V2696-V2805-V2696*'Assumptions (T&amp;D)'!$C$25)*'Assumptions (T&amp;D)'!$C$22)</f>
        <v>0.6621819177</v>
      </c>
      <c r="W2858" s="377">
        <f>(1/(1-'Assumptions (T&amp;D)'!W$26))*(W2695+W2805+(W2696-W2805-W2696*'Assumptions (T&amp;D)'!$C$25)*'Assumptions (T&amp;D)'!$C$22)</f>
        <v>0.6960164748</v>
      </c>
      <c r="X2858" s="377">
        <f>(1/(1-'Assumptions (T&amp;D)'!X$26))*(X2695+X2805+(X2696-X2805-X2696*'Assumptions (T&amp;D)'!$C$25)*'Assumptions (T&amp;D)'!$C$22)</f>
        <v>0.7264147723</v>
      </c>
      <c r="Y2858" s="377">
        <f>(1/(1-'Assumptions (T&amp;D)'!Y$26))*(Y2695+Y2805+(Y2696-Y2805-Y2696*'Assumptions (T&amp;D)'!$C$25)*'Assumptions (T&amp;D)'!$C$22)</f>
        <v>0.7534662138</v>
      </c>
      <c r="Z2858" s="377">
        <f>(1/(1-'Assumptions (T&amp;D)'!Z$26))*(Z2695+Z2805+(Z2696-Z2805-Z2696*'Assumptions (T&amp;D)'!$C$25)*'Assumptions (T&amp;D)'!$C$22)</f>
        <v>0.7810747169</v>
      </c>
      <c r="AA2858" s="377">
        <f>(1/(1-'Assumptions (T&amp;D)'!AA$26))*(AA2695+AA2805+(AA2696-AA2805-AA2696*'Assumptions (T&amp;D)'!$C$25)*'Assumptions (T&amp;D)'!$C$22)</f>
        <v>0.8092517338</v>
      </c>
      <c r="AB2858" s="377">
        <f>(1/(1-'Assumptions (T&amp;D)'!AB$26))*(AB2695+AB2805+(AB2696-AB2805-AB2696*'Assumptions (T&amp;D)'!$C$25)*'Assumptions (T&amp;D)'!$C$22)</f>
        <v>0.8380089516</v>
      </c>
      <c r="AC2858" s="377">
        <f>(1/(1-'Assumptions (T&amp;D)'!AC$26))*(AC2695+AC2805+(AC2696-AC2805-AC2696*'Assumptions (T&amp;D)'!$C$25)*'Assumptions (T&amp;D)'!$C$22)</f>
        <v>0.8673582973</v>
      </c>
      <c r="AD2858" s="377">
        <f>(1/(1-'Assumptions (T&amp;D)'!AD$26))*(AD2695+AD2805+(AD2696-AD2805-AD2696*'Assumptions (T&amp;D)'!$C$25)*'Assumptions (T&amp;D)'!$C$22)</f>
        <v>0.8973214327</v>
      </c>
      <c r="AE2858" s="377">
        <f>(1/(1-'Assumptions (T&amp;D)'!AE$26))*(AE2695+AE2805+(AE2696-AE2805-AE2696*'Assumptions (T&amp;D)'!$C$25)*'Assumptions (T&amp;D)'!$C$22)</f>
        <v>0.9278917997</v>
      </c>
      <c r="AF2858" s="377">
        <f>(1/(1-'Assumptions (T&amp;D)'!AF$26))*(AF2695+AF2805+(AF2696-AF2805-AF2696*'Assumptions (T&amp;D)'!$C$25)*'Assumptions (T&amp;D)'!$C$22)</f>
        <v>0.9590915648</v>
      </c>
      <c r="AG2858" s="377">
        <f>(1/(1-'Assumptions (T&amp;D)'!AG$26))*(AG2695+AG2805+(AG2696-AG2805-AG2696*'Assumptions (T&amp;D)'!$C$25)*'Assumptions (T&amp;D)'!$C$22)</f>
        <v>0.9870555102</v>
      </c>
      <c r="AH2858" s="377">
        <f>(1/(1-'Assumptions (T&amp;D)'!AH$26))*(AH2695+AH2805+(AH2696-AH2805-AH2696*'Assumptions (T&amp;D)'!$C$25)*'Assumptions (T&amp;D)'!$C$22)</f>
        <v>1.015710218</v>
      </c>
      <c r="AI2858" s="377">
        <f>(1/(1-'Assumptions (T&amp;D)'!AI$26))*(AI2695+AI2805+(AI2696-AI2805-AI2696*'Assumptions (T&amp;D)'!$C$25)*'Assumptions (T&amp;D)'!$C$22)</f>
        <v>1.041999954</v>
      </c>
      <c r="AJ2858" s="377">
        <f>(1/(1-'Assumptions (T&amp;D)'!AJ$26))*(AJ2695+AJ2805+(AJ2696-AJ2805-AJ2696*'Assumptions (T&amp;D)'!$C$25)*'Assumptions (T&amp;D)'!$C$22)</f>
        <v>1.065504781</v>
      </c>
      <c r="AK2858" s="377">
        <f>(1/(1-'Assumptions (T&amp;D)'!AK$26))*(AK2695+AK2805+(AK2696-AK2805-AK2696*'Assumptions (T&amp;D)'!$C$25)*'Assumptions (T&amp;D)'!$C$22)</f>
        <v>1.094503119</v>
      </c>
      <c r="AL2858" s="377">
        <f>(1/(1-'Assumptions (T&amp;D)'!AL$26))*(AL2695+AL2805+(AL2696-AL2805-AL2696*'Assumptions (T&amp;D)'!$C$25)*'Assumptions (T&amp;D)'!$C$22)</f>
        <v>1.12401785</v>
      </c>
      <c r="AM2858" s="377">
        <f>(1/(1-'Assumptions (T&amp;D)'!AM$26))*(AM2695+AM2805+(AM2696-AM2805-AM2696*'Assumptions (T&amp;D)'!$C$25)*'Assumptions (T&amp;D)'!$C$22)</f>
        <v>1.150163244</v>
      </c>
      <c r="AN2858" s="377">
        <f>(1/(1-'Assumptions (T&amp;D)'!AN$26))*(AN2695+AN2805+(AN2696-AN2805-AN2696*'Assumptions (T&amp;D)'!$C$25)*'Assumptions (T&amp;D)'!$C$22)</f>
        <v>1.178317211</v>
      </c>
      <c r="AO2858" s="377">
        <f>(1/(1-'Assumptions (T&amp;D)'!AO$26))*(AO2695+AO2805+(AO2696-AO2805-AO2696*'Assumptions (T&amp;D)'!$C$25)*'Assumptions (T&amp;D)'!$C$22)</f>
        <v>1.204401516</v>
      </c>
      <c r="AP2858" s="377">
        <f>(1/(1-'Assumptions (T&amp;D)'!AP$26))*(AP2695+AP2805+(AP2696-AP2805-AP2696*'Assumptions (T&amp;D)'!$C$25)*'Assumptions (T&amp;D)'!$C$22)</f>
        <v>1.230920547</v>
      </c>
      <c r="AQ2858" s="377">
        <f>(1/(1-'Assumptions (T&amp;D)'!AQ$26))*(AQ2695+AQ2805+(AQ2696-AQ2805-AQ2696*'Assumptions (T&amp;D)'!$C$25)*'Assumptions (T&amp;D)'!$C$22)</f>
        <v>1.253773891</v>
      </c>
      <c r="AR2858" s="377">
        <f>(1/(1-'Assumptions (T&amp;D)'!AR$26))*(AR2695+AR2805+(AR2696-AR2805-AR2696*'Assumptions (T&amp;D)'!$C$25)*'Assumptions (T&amp;D)'!$C$22)</f>
        <v>1.279432262</v>
      </c>
      <c r="AS2858" s="377">
        <f>(1/(1-'Assumptions (T&amp;D)'!AS$26))*(AS2695+AS2805+(AS2696-AS2805-AS2696*'Assumptions (T&amp;D)'!$C$25)*'Assumptions (T&amp;D)'!$C$22)</f>
        <v>1.311332388</v>
      </c>
      <c r="AT2858" s="377">
        <f>(1/(1-'Assumptions (T&amp;D)'!AT$26))*(AT2695+AT2805+(AT2696-AT2805-AT2696*'Assumptions (T&amp;D)'!$C$25)*'Assumptions (T&amp;D)'!$C$22)</f>
        <v>1.34535958</v>
      </c>
      <c r="AU2858" s="377">
        <f>(1/(1-'Assumptions (T&amp;D)'!AU$26))*(AU2695+AU2805+(AU2696-AU2805-AU2696*'Assumptions (T&amp;D)'!$C$25)*'Assumptions (T&amp;D)'!$C$22)</f>
        <v>1.376128842</v>
      </c>
      <c r="AV2858" s="377">
        <f>(1/(1-'Assumptions (T&amp;D)'!AV$26))*(AV2695+AV2805+(AV2696-AV2805-AV2696*'Assumptions (T&amp;D)'!$C$25)*'Assumptions (T&amp;D)'!$C$22)</f>
        <v>1.400708903</v>
      </c>
      <c r="AW2858" s="377">
        <f>(1/(1-'Assumptions (T&amp;D)'!AW$26))*(AW2695+AW2805+(AW2696-AW2805-AW2696*'Assumptions (T&amp;D)'!$C$25)*'Assumptions (T&amp;D)'!$C$22)</f>
        <v>1.419757936</v>
      </c>
      <c r="AX2858" s="377">
        <f>(1/(1-'Assumptions (T&amp;D)'!AX$26))*(AX2695+AX2805+(AX2696-AX2805-AX2696*'Assumptions (T&amp;D)'!$C$25)*'Assumptions (T&amp;D)'!$C$22)</f>
        <v>1.444520589</v>
      </c>
      <c r="AY2858" s="377">
        <f>(1/(1-'Assumptions (T&amp;D)'!AY$26))*(AY2695+AY2805+(AY2696-AY2805-AY2696*'Assumptions (T&amp;D)'!$C$25)*'Assumptions (T&amp;D)'!$C$22)</f>
        <v>1.469953682</v>
      </c>
      <c r="AZ2858" s="377">
        <f>(1/(1-'Assumptions (T&amp;D)'!AZ$26))*(AZ2695+AZ2805+(AZ2696-AZ2805-AZ2696*'Assumptions (T&amp;D)'!$C$25)*'Assumptions (T&amp;D)'!$C$22)</f>
        <v>1.496173399</v>
      </c>
      <c r="BA2858" s="377">
        <f>(1/(1-'Assumptions (T&amp;D)'!BA$26))*(BA2695+BA2805+(BA2696-BA2805-BA2696*'Assumptions (T&amp;D)'!$C$25)*'Assumptions (T&amp;D)'!$C$22)</f>
        <v>1.522644817</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8.35188621</v>
      </c>
      <c r="D2859" s="372">
        <f>IF(D2858-D2695-D2806-D2753&gt;0,(1-'Assumptions (T&amp;D)'!D$26)*(D2858-D2695-D2806+D2753)-D2700+D2701+Model!D2806,D2858-D2695-D2700+D2701+D2753)</f>
        <v>8.473755121</v>
      </c>
      <c r="E2859" s="372">
        <f>IF(E2858-E2695-E2806-E2753&gt;0,(1-'Assumptions (T&amp;D)'!E$26)*(E2858-E2695-E2806+E2753)-E2700+E2701+Model!E2806,E2858-E2695-E2700+E2701+E2753)</f>
        <v>8.410949083</v>
      </c>
      <c r="F2859" s="372">
        <f>IF(F2858-F2695-F2806-F2753&gt;0,(1-'Assumptions (T&amp;D)'!F$26)*(F2858-F2695-F2806+F2753)-F2700+F2701+Model!F2806,F2858-F2695-F2700+F2701+F2753)</f>
        <v>8.583749116</v>
      </c>
      <c r="G2859" s="372">
        <f>IF(G2858-G2695-G2806-G2753&gt;0,(1-'Assumptions (T&amp;D)'!G$26)*(G2858-G2695-G2806+G2753)-G2700+G2701+Model!G2806,G2858-G2695-G2700+G2701+G2753)</f>
        <v>9.32125909</v>
      </c>
      <c r="H2859" s="372">
        <f>IF(H2858-H2695-H2806-H2753&gt;0,(1-'Assumptions (T&amp;D)'!H$26)*(H2858-H2695-H2806+H2753)-H2700+H2701+Model!H2806,H2858-H2695-H2700+H2701+H2753)</f>
        <v>9.674549865</v>
      </c>
      <c r="I2859" s="372">
        <f>IF(I2858-I2695-I2806-I2753&gt;0,(1-'Assumptions (T&amp;D)'!I$26)*(I2858-I2695-I2806+I2753)-I2700+I2701+Model!I2806,I2858-I2695-I2700+I2701+I2753)</f>
        <v>9.982727207</v>
      </c>
      <c r="J2859" s="372">
        <f>IF(J2858-J2695-J2806-J2753&gt;0,(1-'Assumptions (T&amp;D)'!J$26)*(J2858-J2695-J2806+J2753)-J2700+J2701+Model!J2806,J2858-J2695-J2700+J2701+J2753)</f>
        <v>10.35972857</v>
      </c>
      <c r="K2859" s="372">
        <f>IF(K2858-K2695-K2806-K2753&gt;0,(1-'Assumptions (T&amp;D)'!K$26)*(K2858-K2695-K2806+K2753)-K2700+K2701+Model!K2806,K2858-K2695-K2700+K2701+K2753)</f>
        <v>11.04369609</v>
      </c>
      <c r="L2859" s="372">
        <f>IF(L2858-L2695-L2806-L2753&gt;0,(1-'Assumptions (T&amp;D)'!L$26)*(L2858-L2695-L2806+L2753)-L2700+L2701+Model!L2806,L2858-L2695-L2700+L2701+L2753)</f>
        <v>11.99715682</v>
      </c>
      <c r="M2859" s="372">
        <f>IF(M2858-M2695-M2806-M2753&gt;0,(1-'Assumptions (T&amp;D)'!M$26)*(M2858-M2695-M2806+M2753)-M2700+M2701+Model!M2806,M2858-M2695-M2700+M2701+M2753)</f>
        <v>12.81768683</v>
      </c>
      <c r="N2859" s="372">
        <f>IF(N2858-N2695-N2806-N2753&gt;0,(1-'Assumptions (T&amp;D)'!N$26)*(N2858-N2695-N2806+N2753)-N2700+N2701+Model!N2806,N2858-N2695-N2700+N2701+N2753)</f>
        <v>14.02441651</v>
      </c>
      <c r="O2859" s="372">
        <f>IF(O2858-O2695-O2806-O2753&gt;0,(1-'Assumptions (T&amp;D)'!O$26)*(O2858-O2695-O2806+O2753)-O2700+O2701+Model!O2806,O2858-O2695-O2700+O2701+O2753)</f>
        <v>15.16746742</v>
      </c>
      <c r="P2859" s="372">
        <f>IF(P2858-P2695-P2806-P2753&gt;0,(1-'Assumptions (T&amp;D)'!P$26)*(P2858-P2695-P2806+P2753)-P2700+P2701+Model!P2806,P2858-P2695-P2700+P2701+P2753)</f>
        <v>16.75249751</v>
      </c>
      <c r="Q2859" s="372">
        <f>IF(Q2858-Q2695-Q2806-Q2753&gt;0,(1-'Assumptions (T&amp;D)'!Q$26)*(Q2858-Q2695-Q2806+Q2753)-Q2700+Q2701+Model!Q2806,Q2858-Q2695-Q2700+Q2701+Q2753)</f>
        <v>18.61334875</v>
      </c>
      <c r="R2859" s="372">
        <f>IF(R2858-R2695-R2806-R2753&gt;0,(1-'Assumptions (T&amp;D)'!R$26)*(R2858-R2695-R2806+R2753)-R2700+R2701+Model!R2806,R2858-R2695-R2700+R2701+R2753)</f>
        <v>20.43772508</v>
      </c>
      <c r="S2859" s="372">
        <f>IF(S2858-S2695-S2806-S2753&gt;0,(1-'Assumptions (T&amp;D)'!S$26)*(S2858-S2695-S2806+S2753)-S2700+S2701+Model!S2806,S2858-S2695-S2700+S2701+S2753)</f>
        <v>22.84769841</v>
      </c>
      <c r="T2859" s="372">
        <f>IF(T2858-T2695-T2806-T2753&gt;0,(1-'Assumptions (T&amp;D)'!T$26)*(T2858-T2695-T2806+T2753)-T2700+T2701+Model!T2806,T2858-T2695-T2700+T2701+T2753)</f>
        <v>-0.09674996971</v>
      </c>
      <c r="U2859" s="372">
        <f>IF(U2858-U2695-U2806-U2753&gt;0,(1-'Assumptions (T&amp;D)'!U$26)*(U2858-U2695-U2806+U2753)-U2700+U2701+Model!U2806,U2858-U2695-U2700+U2701+U2753)</f>
        <v>-0.1806485979</v>
      </c>
      <c r="V2859" s="372">
        <f>IF(V2858-V2695-V2806-V2753&gt;0,(1-'Assumptions (T&amp;D)'!V$26)*(V2858-V2695-V2806+V2753)-V2700+V2701+Model!V2806,V2858-V2695-V2700+V2701+V2753)</f>
        <v>-0.178668884</v>
      </c>
      <c r="W2859" s="372">
        <f>IF(W2858-W2695-W2806-W2753&gt;0,(1-'Assumptions (T&amp;D)'!W$26)*(W2858-W2695-W2806+W2753)-W2700+W2701+Model!W2806,W2858-W2695-W2700+W2701+W2753)</f>
        <v>-0.1766477611</v>
      </c>
      <c r="X2859" s="372">
        <f>IF(X2858-X2695-X2806-X2753&gt;0,(1-'Assumptions (T&amp;D)'!X$26)*(X2858-X2695-X2806+X2753)-X2700+X2701+Model!X2806,X2858-X2695-X2700+X2701+X2753)</f>
        <v>-0.1799819234</v>
      </c>
      <c r="Y2859" s="372">
        <f>IF(Y2858-Y2695-Y2806-Y2753&gt;0,(1-'Assumptions (T&amp;D)'!Y$26)*(Y2858-Y2695-Y2806+Y2753)-Y2700+Y2701+Model!Y2806,Y2858-Y2695-Y2700+Y2701+Y2753)</f>
        <v>-0.1762822045</v>
      </c>
      <c r="Z2859" s="372">
        <f>IF(Z2858-Z2695-Z2806-Z2753&gt;0,(1-'Assumptions (T&amp;D)'!Z$26)*(Z2858-Z2695-Z2806+Z2753)-Z2700+Z2701+Model!Z2806,Z2858-Z2695-Z2700+Z2701+Z2753)</f>
        <v>-0.170337909</v>
      </c>
      <c r="AA2859" s="372">
        <f>IF(AA2858-AA2695-AA2806-AA2753&gt;0,(1-'Assumptions (T&amp;D)'!AA$26)*(AA2858-AA2695-AA2806+AA2753)-AA2700+AA2701+Model!AA2806,AA2858-AA2695-AA2700+AA2701+AA2753)</f>
        <v>-0.1660016436</v>
      </c>
      <c r="AB2859" s="372">
        <f>IF(AB2858-AB2695-AB2806-AB2753&gt;0,(1-'Assumptions (T&amp;D)'!AB$26)*(AB2858-AB2695-AB2806+AB2753)-AB2700+AB2701+Model!AB2806,AB2858-AB2695-AB2700+AB2701+AB2753)</f>
        <v>-0.1553846646</v>
      </c>
      <c r="AC2859" s="372">
        <f>IF(AC2858-AC2695-AC2806-AC2753&gt;0,(1-'Assumptions (T&amp;D)'!AC$26)*(AC2858-AC2695-AC2806+AC2753)-AC2700+AC2701+Model!AC2806,AC2858-AC2695-AC2700+AC2701+AC2753)</f>
        <v>-0.1496534926</v>
      </c>
      <c r="AD2859" s="372">
        <f>IF(AD2858-AD2695-AD2806-AD2753&gt;0,(1-'Assumptions (T&amp;D)'!AD$26)*(AD2858-AD2695-AD2806+AD2753)-AD2700+AD2701+Model!AD2806,AD2858-AD2695-AD2700+AD2701+AD2753)</f>
        <v>-0.1494880003</v>
      </c>
      <c r="AE2859" s="372">
        <f>IF(AE2858-AE2695-AE2806-AE2753&gt;0,(1-'Assumptions (T&amp;D)'!AE$26)*(AE2858-AE2695-AE2806+AE2753)-AE2700+AE2701+Model!AE2806,AE2858-AE2695-AE2700+AE2701+AE2753)</f>
        <v>-0.1459798038</v>
      </c>
      <c r="AF2859" s="372">
        <f>IF(AF2858-AF2695-AF2806-AF2753&gt;0,(1-'Assumptions (T&amp;D)'!AF$26)*(AF2858-AF2695-AF2806+AF2753)-AF2700+AF2701+Model!AF2806,AF2858-AF2695-AF2700+AF2701+AF2753)</f>
        <v>-0.1437960952</v>
      </c>
      <c r="AG2859" s="372">
        <f>IF(AG2858-AG2695-AG2806-AG2753&gt;0,(1-'Assumptions (T&amp;D)'!AG$26)*(AG2858-AG2695-AG2806+AG2753)-AG2700+AG2701+Model!AG2806,AG2858-AG2695-AG2700+AG2701+AG2753)</f>
        <v>-0.1255296577</v>
      </c>
      <c r="AH2859" s="372">
        <f>IF(AH2858-AH2695-AH2806-AH2753&gt;0,(1-'Assumptions (T&amp;D)'!AH$26)*(AH2858-AH2695-AH2806+AH2753)-AH2700+AH2701+Model!AH2806,AH2858-AH2695-AH2700+AH2701+AH2753)</f>
        <v>-0.1701494019</v>
      </c>
      <c r="AI2859" s="372">
        <f>IF(AI2858-AI2695-AI2806-AI2753&gt;0,(1-'Assumptions (T&amp;D)'!AI$26)*(AI2858-AI2695-AI2806+AI2753)-AI2700+AI2701+Model!AI2806,AI2858-AI2695-AI2700+AI2701+AI2753)</f>
        <v>-0.1285004441</v>
      </c>
      <c r="AJ2859" s="372">
        <f>IF(AJ2858-AJ2695-AJ2806-AJ2753&gt;0,(1-'Assumptions (T&amp;D)'!AJ$26)*(AJ2858-AJ2695-AJ2806+AJ2753)-AJ2700+AJ2701+Model!AJ2806,AJ2858-AJ2695-AJ2700+AJ2701+AJ2753)</f>
        <v>-0.1505990891</v>
      </c>
      <c r="AK2859" s="372">
        <f>IF(AK2858-AK2695-AK2806-AK2753&gt;0,(1-'Assumptions (T&amp;D)'!AK$26)*(AK2858-AK2695-AK2806+AK2753)-AK2700+AK2701+Model!AK2806,AK2858-AK2695-AK2700+AK2701+AK2753)</f>
        <v>-0.1328526742</v>
      </c>
      <c r="AL2859" s="372">
        <f>IF(AL2858-AL2695-AL2806-AL2753&gt;0,(1-'Assumptions (T&amp;D)'!AL$26)*(AL2858-AL2695-AL2806+AL2753)-AL2700+AL2701+Model!AL2806,AL2858-AL2695-AL2700+AL2701+AL2753)</f>
        <v>-0.1046962658</v>
      </c>
      <c r="AM2859" s="372">
        <f>IF(AM2858-AM2695-AM2806-AM2753&gt;0,(1-'Assumptions (T&amp;D)'!AM$26)*(AM2858-AM2695-AM2806+AM2753)-AM2700+AM2701+Model!AM2806,AM2858-AM2695-AM2700+AM2701+AM2753)</f>
        <v>-0.106345246</v>
      </c>
      <c r="AN2859" s="372">
        <f>IF(AN2858-AN2695-AN2806-AN2753&gt;0,(1-'Assumptions (T&amp;D)'!AN$26)*(AN2858-AN2695-AN2806+AN2753)-AN2700+AN2701+Model!AN2806,AN2858-AN2695-AN2700+AN2701+AN2753)</f>
        <v>-0.1541144928</v>
      </c>
      <c r="AO2859" s="372">
        <f>IF(AO2858-AO2695-AO2806-AO2753&gt;0,(1-'Assumptions (T&amp;D)'!AO$26)*(AO2858-AO2695-AO2806+AO2753)-AO2700+AO2701+Model!AO2806,AO2858-AO2695-AO2700+AO2701+AO2753)</f>
        <v>-0.1575217803</v>
      </c>
      <c r="AP2859" s="372">
        <f>IF(AP2858-AP2695-AP2806-AP2753&gt;0,(1-'Assumptions (T&amp;D)'!AP$26)*(AP2858-AP2695-AP2806+AP2753)-AP2700+AP2701+Model!AP2806,AP2858-AP2695-AP2700+AP2701+AP2753)</f>
        <v>-0.1256329484</v>
      </c>
      <c r="AQ2859" s="372">
        <f>IF(AQ2858-AQ2695-AQ2806-AQ2753&gt;0,(1-'Assumptions (T&amp;D)'!AQ$26)*(AQ2858-AQ2695-AQ2806+AQ2753)-AQ2700+AQ2701+Model!AQ2806,AQ2858-AQ2695-AQ2700+AQ2701+AQ2753)</f>
        <v>-0.1510330411</v>
      </c>
      <c r="AR2859" s="372">
        <f>IF(AR2858-AR2695-AR2806-AR2753&gt;0,(1-'Assumptions (T&amp;D)'!AR$26)*(AR2858-AR2695-AR2806+AR2753)-AR2700+AR2701+Model!AR2806,AR2858-AR2695-AR2700+AR2701+AR2753)</f>
        <v>-0.1124047437</v>
      </c>
      <c r="AS2859" s="372">
        <f>IF(AS2858-AS2695-AS2806-AS2753&gt;0,(1-'Assumptions (T&amp;D)'!AS$26)*(AS2858-AS2695-AS2806+AS2753)-AS2700+AS2701+Model!AS2806,AS2858-AS2695-AS2700+AS2701+AS2753)</f>
        <v>-0.1209139444</v>
      </c>
      <c r="AT2859" s="372">
        <f>IF(AT2858-AT2695-AT2806-AT2753&gt;0,(1-'Assumptions (T&amp;D)'!AT$26)*(AT2858-AT2695-AT2806+AT2753)-AT2700+AT2701+Model!AT2806,AT2858-AT2695-AT2700+AT2701+AT2753)</f>
        <v>-0.2014031027</v>
      </c>
      <c r="AU2859" s="372">
        <f>IF(AU2858-AU2695-AU2806-AU2753&gt;0,(1-'Assumptions (T&amp;D)'!AU$26)*(AU2858-AU2695-AU2806+AU2753)-AU2700+AU2701+Model!AU2806,AU2858-AU2695-AU2700+AU2701+AU2753)</f>
        <v>-0.1239820882</v>
      </c>
      <c r="AV2859" s="372">
        <f>IF(AV2858-AV2695-AV2806-AV2753&gt;0,(1-'Assumptions (T&amp;D)'!AV$26)*(AV2858-AV2695-AV2806+AV2753)-AV2700+AV2701+Model!AV2806,AV2858-AV2695-AV2700+AV2701+AV2753)</f>
        <v>-0.3444157744</v>
      </c>
      <c r="AW2859" s="372">
        <f>IF(AW2858-AW2695-AW2806-AW2753&gt;0,(1-'Assumptions (T&amp;D)'!AW$26)*(AW2858-AW2695-AW2806+AW2753)-AW2700+AW2701+Model!AW2806,AW2858-AW2695-AW2700+AW2701+AW2753)</f>
        <v>-0.1419407</v>
      </c>
      <c r="AX2859" s="372">
        <f>IF(AX2858-AX2695-AX2806-AX2753&gt;0,(1-'Assumptions (T&amp;D)'!AX$26)*(AX2858-AX2695-AX2806+AX2753)-AX2700+AX2701+Model!AX2806,AX2858-AX2695-AX2700+AX2701+AX2753)</f>
        <v>-0.1280251612</v>
      </c>
      <c r="AY2859" s="372">
        <f>IF(AY2858-AY2695-AY2806-AY2753&gt;0,(1-'Assumptions (T&amp;D)'!AY$26)*(AY2858-AY2695-AY2806+AY2753)-AY2700+AY2701+Model!AY2806,AY2858-AY2695-AY2700+AY2701+AY2753)</f>
        <v>-0.1306143354</v>
      </c>
      <c r="AZ2859" s="372">
        <f>IF(AZ2858-AZ2695-AZ2806-AZ2753&gt;0,(1-'Assumptions (T&amp;D)'!AZ$26)*(AZ2858-AZ2695-AZ2806+AZ2753)-AZ2700+AZ2701+Model!AZ2806,AZ2858-AZ2695-AZ2700+AZ2701+AZ2753)</f>
        <v>-0.1432144581</v>
      </c>
      <c r="BA2859" s="372">
        <f>IF(BA2858-BA2695-BA2806-BA2753&gt;0,(1-'Assumptions (T&amp;D)'!BA$26)*(BA2858-BA2695-BA2806+BA2753)-BA2700+BA2701+Model!BA2806,BA2858-BA2695-BA2700+BA2701+BA2753)</f>
        <v>-0.1445641546</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4.528040264</v>
      </c>
      <c r="D2860" s="372">
        <f>IF(D2858-D2695-D2806-D2753&gt;0,'Assumptions (T&amp;D)'!D$26*(D2858-D2695-D2806+D2753),0)</f>
        <v>4.618549116</v>
      </c>
      <c r="E2860" s="372">
        <f>IF(E2858-E2695-E2806-E2753&gt;0,'Assumptions (T&amp;D)'!E$26*(E2858-E2695-E2806+E2753),0)</f>
        <v>4.584319825</v>
      </c>
      <c r="F2860" s="372">
        <f>IF(F2858-F2695-F2806-F2753&gt;0,'Assumptions (T&amp;D)'!F$26*(F2858-F2695-F2806+F2753),0)</f>
        <v>4.711729793</v>
      </c>
      <c r="G2860" s="372">
        <f>IF(G2858-G2695-G2806-G2753&gt;0,'Assumptions (T&amp;D)'!G$26*(G2858-G2695-G2806+G2753),0)</f>
        <v>5.056224792</v>
      </c>
      <c r="H2860" s="372">
        <f>IF(H2858-H2695-H2806-H2753&gt;0,'Assumptions (T&amp;D)'!H$26*(H2858-H2695-H2806+H2753),0)</f>
        <v>5.232482824</v>
      </c>
      <c r="I2860" s="372">
        <f>IF(I2858-I2695-I2806-I2753&gt;0,'Assumptions (T&amp;D)'!I$26*(I2858-I2695-I2806+I2753),0)</f>
        <v>5.43022673</v>
      </c>
      <c r="J2860" s="372">
        <f>IF(J2858-J2695-J2806-J2753&gt;0,'Assumptions (T&amp;D)'!J$26*(J2858-J2695-J2806+J2753),0)</f>
        <v>5.644226389</v>
      </c>
      <c r="K2860" s="372">
        <f>IF(K2858-K2695-K2806-K2753&gt;0,'Assumptions (T&amp;D)'!K$26*(K2858-K2695-K2806+K2753),0)</f>
        <v>6.031768439</v>
      </c>
      <c r="L2860" s="372">
        <f>IF(L2858-L2695-L2806-L2753&gt;0,'Assumptions (T&amp;D)'!L$26*(L2858-L2695-L2806+L2753),0)</f>
        <v>6.52526138</v>
      </c>
      <c r="M2860" s="372">
        <f>IF(M2858-M2695-M2806-M2753&gt;0,'Assumptions (T&amp;D)'!M$26*(M2858-M2695-M2806+M2753),0)</f>
        <v>7.009354704</v>
      </c>
      <c r="N2860" s="372">
        <f>IF(N2858-N2695-N2806-N2753&gt;0,'Assumptions (T&amp;D)'!N$26*(N2858-N2695-N2806+N2753),0)</f>
        <v>7.614715282</v>
      </c>
      <c r="O2860" s="372">
        <f>IF(O2858-O2695-O2806-O2753&gt;0,'Assumptions (T&amp;D)'!O$26*(O2858-O2695-O2806+O2753),0)</f>
        <v>8.189286983</v>
      </c>
      <c r="P2860" s="372">
        <f>IF(P2858-P2695-P2806-P2753&gt;0,'Assumptions (T&amp;D)'!P$26*(P2858-P2695-P2806+P2753),0)</f>
        <v>9.075232908</v>
      </c>
      <c r="Q2860" s="372">
        <f>IF(Q2858-Q2695-Q2806-Q2753&gt;0,'Assumptions (T&amp;D)'!Q$26*(Q2858-Q2695-Q2806+Q2753),0)</f>
        <v>10.06818001</v>
      </c>
      <c r="R2860" s="372">
        <f>IF(R2858-R2695-R2806-R2753&gt;0,'Assumptions (T&amp;D)'!R$26*(R2858-R2695-R2806+R2753),0)</f>
        <v>11.21132509</v>
      </c>
      <c r="S2860" s="372">
        <f>IF(S2858-S2695-S2806-S2753&gt;0,'Assumptions (T&amp;D)'!S$26*(S2858-S2695-S2806+S2753),0)</f>
        <v>12.43273715</v>
      </c>
      <c r="T2860" s="372">
        <f>IF(T2858-T2695-T2806-T2753&gt;0,'Assumptions (T&amp;D)'!T$26*(T2858-T2695-T2806+T2753),0)</f>
        <v>0.01722657674</v>
      </c>
      <c r="U2860" s="372">
        <f>IF(U2858-U2695-U2806-U2753&gt;0,'Assumptions (T&amp;D)'!U$26*(U2858-U2695-U2806+U2753),0)</f>
        <v>-0.01802820236</v>
      </c>
      <c r="V2860" s="372">
        <f>IF(V2858-V2695-V2806-V2753&gt;0,'Assumptions (T&amp;D)'!V$26*(V2858-V2695-V2806+V2753),0)</f>
        <v>-0.01823830701</v>
      </c>
      <c r="W2860" s="372">
        <f>IF(W2858-W2695-W2806-W2753&gt;0,'Assumptions (T&amp;D)'!W$26*(W2858-W2695-W2806+W2753),0)</f>
        <v>-0.01850771157</v>
      </c>
      <c r="X2860" s="372">
        <f>IF(X2858-X2695-X2806-X2753&gt;0,'Assumptions (T&amp;D)'!X$26*(X2858-X2695-X2806+X2753),0)</f>
        <v>-0.01799123214</v>
      </c>
      <c r="Y2860" s="372">
        <f>IF(Y2858-Y2695-Y2806-Y2753&gt;0,'Assumptions (T&amp;D)'!Y$26*(Y2858-Y2695-Y2806+Y2753),0)</f>
        <v>-0.01714118919</v>
      </c>
      <c r="Z2860" s="372">
        <f>IF(Z2858-Z2695-Z2806-Z2753&gt;0,'Assumptions (T&amp;D)'!Z$26*(Z2858-Z2695-Z2806+Z2753),0)</f>
        <v>-0.01584516957</v>
      </c>
      <c r="AA2860" s="372">
        <f>IF(AA2858-AA2695-AA2806-AA2753&gt;0,'Assumptions (T&amp;D)'!AA$26*(AA2858-AA2695-AA2806+AA2753),0)</f>
        <v>-0.01479842223</v>
      </c>
      <c r="AB2860" s="372">
        <f>IF(AB2858-AB2695-AB2806-AB2753&gt;0,'Assumptions (T&amp;D)'!AB$26*(AB2858-AB2695-AB2806+AB2753),0)</f>
        <v>-0.01460569609</v>
      </c>
      <c r="AC2860" s="372">
        <f>IF(AC2858-AC2695-AC2806-AC2753&gt;0,'Assumptions (T&amp;D)'!AC$26*(AC2858-AC2695-AC2806+AC2753),0)</f>
        <v>-0.01413057935</v>
      </c>
      <c r="AD2860" s="372">
        <f>IF(AD2858-AD2695-AD2806-AD2753&gt;0,'Assumptions (T&amp;D)'!AD$26*(AD2858-AD2695-AD2806+AD2753),0)</f>
        <v>-0.012940798</v>
      </c>
      <c r="AE2860" s="372">
        <f>IF(AE2858-AE2695-AE2806-AE2753&gt;0,'Assumptions (T&amp;D)'!AE$26*(AE2858-AE2695-AE2806+AE2753),0)</f>
        <v>-0.01112365115</v>
      </c>
      <c r="AF2860" s="372">
        <f>IF(AF2858-AF2695-AF2806-AF2753&gt;0,'Assumptions (T&amp;D)'!AF$26*(AF2858-AF2695-AF2806+AF2753),0)</f>
        <v>-0.009140807831</v>
      </c>
      <c r="AG2860" s="372">
        <f>IF(AG2858-AG2695-AG2806-AG2753&gt;0,'Assumptions (T&amp;D)'!AG$26*(AG2858-AG2695-AG2806+AG2753),0)</f>
        <v>-0.007456828902</v>
      </c>
      <c r="AH2860" s="372">
        <f>IF(AH2858-AH2695-AH2806-AH2753&gt;0,'Assumptions (T&amp;D)'!AH$26*(AH2858-AH2695-AH2806+AH2753),0)</f>
        <v>-0.006839041873</v>
      </c>
      <c r="AI2860" s="372">
        <f>IF(AI2858-AI2695-AI2806-AI2753&gt;0,'Assumptions (T&amp;D)'!AI$26*(AI2858-AI2695-AI2806+AI2753),0)</f>
        <v>-0.007948332613</v>
      </c>
      <c r="AJ2860" s="372">
        <f>IF(AJ2858-AJ2695-AJ2806-AJ2753&gt;0,'Assumptions (T&amp;D)'!AJ$26*(AJ2858-AJ2695-AJ2806+AJ2753),0)</f>
        <v>-0.009773825429</v>
      </c>
      <c r="AK2860" s="372">
        <f>IF(AK2858-AK2695-AK2806-AK2753&gt;0,'Assumptions (T&amp;D)'!AK$26*(AK2858-AK2695-AK2806+AK2753),0)</f>
        <v>-0.01022225319</v>
      </c>
      <c r="AL2860" s="372">
        <f>IF(AL2858-AL2695-AL2806-AL2753&gt;0,'Assumptions (T&amp;D)'!AL$26*(AL2858-AL2695-AL2806+AL2753),0)</f>
        <v>-0.007670683615</v>
      </c>
      <c r="AM2860" s="372">
        <f>IF(AM2858-AM2695-AM2806-AM2753&gt;0,'Assumptions (T&amp;D)'!AM$26*(AM2858-AM2695-AM2806+AM2753),0)</f>
        <v>-0.004079406749</v>
      </c>
      <c r="AN2860" s="372">
        <f>IF(AN2858-AN2695-AN2806-AN2753&gt;0,'Assumptions (T&amp;D)'!AN$26*(AN2858-AN2695-AN2806+AN2753),0)</f>
        <v>-0.002775411186</v>
      </c>
      <c r="AO2860" s="372">
        <f>IF(AO2858-AO2695-AO2806-AO2753&gt;0,'Assumptions (T&amp;D)'!AO$26*(AO2858-AO2695-AO2806+AO2753),0)</f>
        <v>-0.003410528647</v>
      </c>
      <c r="AP2860" s="372">
        <f>IF(AP2858-AP2695-AP2806-AP2753&gt;0,'Assumptions (T&amp;D)'!AP$26*(AP2858-AP2695-AP2806+AP2753),0)</f>
        <v>-0.003402793174</v>
      </c>
      <c r="AQ2860" s="372">
        <f>IF(AQ2858-AQ2695-AQ2806-AQ2753&gt;0,'Assumptions (T&amp;D)'!AQ$26*(AQ2858-AQ2695-AQ2806+AQ2753),0)</f>
        <v>-0.0041994724</v>
      </c>
      <c r="AR2860" s="372">
        <f>IF(AR2858-AR2695-AR2806-AR2753&gt;0,'Assumptions (T&amp;D)'!AR$26*(AR2858-AR2695-AR2806+AR2753),0)</f>
        <v>-0.003938123193</v>
      </c>
      <c r="AS2860" s="372">
        <f>IF(AS2858-AS2695-AS2806-AS2753&gt;0,'Assumptions (T&amp;D)'!AS$26*(AS2858-AS2695-AS2806+AS2753),0)</f>
        <v>-0.002124627343</v>
      </c>
      <c r="AT2860" s="372">
        <f>IF(AT2858-AT2695-AT2806-AT2753&gt;0,'Assumptions (T&amp;D)'!AT$26*(AT2858-AT2695-AT2806+AT2753),0)</f>
        <v>-0.001716922298</v>
      </c>
      <c r="AU2860" s="372">
        <f>IF(AU2858-AU2695-AU2806-AU2753&gt;0,'Assumptions (T&amp;D)'!AU$26*(AU2858-AU2695-AU2806+AU2753),0)</f>
        <v>-0.001541915782</v>
      </c>
      <c r="AV2860" s="372">
        <f>IF(AV2858-AV2695-AV2806-AV2753&gt;0,'Assumptions (T&amp;D)'!AV$26*(AV2858-AV2695-AV2806+AV2753),0)</f>
        <v>-0.00582015931</v>
      </c>
      <c r="AW2860" s="372">
        <f>IF(AW2858-AW2695-AW2806-AW2753&gt;0,'Assumptions (T&amp;D)'!AW$26*(AW2858-AW2695-AW2806+AW2753),0)</f>
        <v>-0.009774414305</v>
      </c>
      <c r="AX2860" s="372">
        <f>IF(AX2858-AX2695-AX2806-AX2753&gt;0,'Assumptions (T&amp;D)'!AX$26*(AX2858-AX2695-AX2806+AX2753),0)</f>
        <v>-0.009418997283</v>
      </c>
      <c r="AY2860" s="372">
        <f>IF(AY2858-AY2695-AY2806-AY2753&gt;0,'Assumptions (T&amp;D)'!AY$26*(AY2858-AY2695-AY2806+AY2753),0)</f>
        <v>-0.008873304609</v>
      </c>
      <c r="AZ2860" s="372">
        <f>IF(AZ2858-AZ2695-AZ2806-AZ2753&gt;0,'Assumptions (T&amp;D)'!AZ$26*(AZ2858-AZ2695-AZ2806+AZ2753),0)</f>
        <v>-0.008506094515</v>
      </c>
      <c r="BA2860" s="372">
        <f>IF(BA2858-BA2695-BA2806-BA2753&gt;0,'Assumptions (T&amp;D)'!BA$26*(BA2858-BA2695-BA2806+BA2753),0)</f>
        <v>-0.008296328806</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0.7883832138</v>
      </c>
      <c r="D2862" s="366">
        <f>('Assumptions (T&amp;D)'!D58)*'Inflation GDP Population'!C$11/'Inflation GDP Population'!$S$11</f>
        <v>0.7556053235</v>
      </c>
      <c r="E2862" s="366">
        <f>('Assumptions (T&amp;D)'!E58)*'Inflation GDP Population'!D$11/'Inflation GDP Population'!$S$11</f>
        <v>0.8212715733</v>
      </c>
      <c r="F2862" s="366">
        <f>('Assumptions (T&amp;D)'!F58)*'Inflation GDP Population'!E$11/'Inflation GDP Population'!$S$11</f>
        <v>0.8804912572</v>
      </c>
      <c r="G2862" s="366">
        <f>('Assumptions (T&amp;D)'!G58)*'Inflation GDP Population'!F$11/'Inflation GDP Population'!$S$11</f>
        <v>0.940668479</v>
      </c>
      <c r="H2862" s="366">
        <f>('Assumptions (T&amp;D)'!H58)*'Inflation GDP Population'!G$11/'Inflation GDP Population'!$S$11</f>
        <v>0.9523853228</v>
      </c>
      <c r="I2862" s="366">
        <f>('Assumptions (T&amp;D)'!I58)*'Inflation GDP Population'!H$11/'Inflation GDP Population'!$S$11</f>
        <v>1.044442019</v>
      </c>
      <c r="J2862" s="366">
        <f>('Assumptions (T&amp;D)'!J58)*'Inflation GDP Population'!I$11/'Inflation GDP Population'!$S$11</f>
        <v>1.048843438</v>
      </c>
      <c r="K2862" s="366">
        <f>('Assumptions (T&amp;D)'!K58)*'Inflation GDP Population'!J$11/'Inflation GDP Population'!$S$11</f>
        <v>1.126597625</v>
      </c>
      <c r="L2862" s="366">
        <f>('Assumptions (T&amp;D)'!L58)*'Inflation GDP Population'!K$11/'Inflation GDP Population'!$S$11</f>
        <v>1.226303542</v>
      </c>
      <c r="M2862" s="366">
        <f>('Assumptions (T&amp;D)'!M58)*'Inflation GDP Population'!L$11/'Inflation GDP Population'!$S$11</f>
        <v>1.325266589</v>
      </c>
      <c r="N2862" s="366">
        <f>('Assumptions (T&amp;D)'!N58)*'Inflation GDP Population'!M$11/'Inflation GDP Population'!$S$11</f>
        <v>1.306523575</v>
      </c>
      <c r="O2862" s="366">
        <f>('Assumptions (T&amp;D)'!O58)*'Inflation GDP Population'!N$11/'Inflation GDP Population'!$S$11</f>
        <v>1.41134715</v>
      </c>
      <c r="P2862" s="366">
        <f>('Assumptions (T&amp;D)'!P58)*'Inflation GDP Population'!O$11/'Inflation GDP Population'!$S$11</f>
        <v>1.433221822</v>
      </c>
      <c r="Q2862" s="366">
        <f>('Assumptions (T&amp;D)'!Q58)*'Inflation GDP Population'!P$11/'Inflation GDP Population'!$S$11</f>
        <v>1.383054281</v>
      </c>
      <c r="R2862" s="366">
        <f>('Assumptions (T&amp;D)'!R58)*'Inflation GDP Population'!Q$11/'Inflation GDP Population'!$S$11</f>
        <v>1.383359914</v>
      </c>
      <c r="S2862" s="366">
        <f>('Assumptions (T&amp;D)'!S58)*'Inflation GDP Population'!R$11/'Inflation GDP Population'!$S$11</f>
        <v>1.455204483</v>
      </c>
      <c r="T2862" s="366">
        <f>('Assumptions (T&amp;D)'!T58)*'Inflation GDP Population'!S$11/'Inflation GDP Population'!$S$11</f>
        <v>1.457854536</v>
      </c>
      <c r="U2862" s="366">
        <f>('Assumptions (T&amp;D)'!U58)*'Inflation GDP Population'!T$11/'Inflation GDP Population'!$S$11</f>
        <v>1.454159991</v>
      </c>
      <c r="V2862" s="367">
        <f>('Assumptions (T&amp;D)'!V58)*'Inflation GDP Population'!U$16/'Inflation GDP Population'!$S$16</f>
        <v>1.562456337</v>
      </c>
      <c r="W2862" s="367">
        <f>('Assumptions (T&amp;D)'!W58)*'Inflation GDP Population'!V$16/'Inflation GDP Population'!$S$16</f>
        <v>1.6125134</v>
      </c>
      <c r="X2862" s="367">
        <f>('Assumptions (T&amp;D)'!X58)*'Inflation GDP Population'!W$16/'Inflation GDP Population'!$S$16</f>
        <v>1.644357267</v>
      </c>
      <c r="Y2862" s="367">
        <f>('Assumptions (T&amp;D)'!Y58)*'Inflation GDP Population'!X$16/'Inflation GDP Population'!$S$16</f>
        <v>1.66009075</v>
      </c>
      <c r="Z2862" s="367">
        <f>('Assumptions (T&amp;D)'!Z58)*'Inflation GDP Population'!Y$16/'Inflation GDP Population'!$S$16</f>
        <v>1.675804372</v>
      </c>
      <c r="AA2862" s="367">
        <f>('Assumptions (T&amp;D)'!AA58)*'Inflation GDP Population'!Z$16/'Inflation GDP Population'!$S$16</f>
        <v>1.691491212</v>
      </c>
      <c r="AB2862" s="367">
        <f>('Assumptions (T&amp;D)'!AB58)*'Inflation GDP Population'!AA$16/'Inflation GDP Population'!$S$16</f>
        <v>1.707144084</v>
      </c>
      <c r="AC2862" s="367">
        <f>('Assumptions (T&amp;D)'!AC58)*'Inflation GDP Population'!AB$16/'Inflation GDP Population'!$S$16</f>
        <v>1.72275553</v>
      </c>
      <c r="AD2862" s="367">
        <f>('Assumptions (T&amp;D)'!AD58)*'Inflation GDP Population'!AC$16/'Inflation GDP Population'!$S$16</f>
        <v>1.738317808</v>
      </c>
      <c r="AE2862" s="367">
        <f>('Assumptions (T&amp;D)'!AE58)*'Inflation GDP Population'!AD$16/'Inflation GDP Population'!$S$16</f>
        <v>1.753822889</v>
      </c>
      <c r="AF2862" s="367">
        <f>('Assumptions (T&amp;D)'!AF58)*'Inflation GDP Population'!AE$16/'Inflation GDP Population'!$S$16</f>
        <v>1.769262444</v>
      </c>
      <c r="AG2862" s="367">
        <f>('Assumptions (T&amp;D)'!AG58)*'Inflation GDP Population'!AF$16/'Inflation GDP Population'!$S$16</f>
        <v>1.784627839</v>
      </c>
      <c r="AH2862" s="367">
        <f>('Assumptions (T&amp;D)'!AH58)*'Inflation GDP Population'!AG$16/'Inflation GDP Population'!$S$16</f>
        <v>1.799910124</v>
      </c>
      <c r="AI2862" s="367">
        <f>('Assumptions (T&amp;D)'!AI58)*'Inflation GDP Population'!AH$16/'Inflation GDP Population'!$S$16</f>
        <v>1.815100024</v>
      </c>
      <c r="AJ2862" s="367">
        <f>('Assumptions (T&amp;D)'!AJ58)*'Inflation GDP Population'!AI$16/'Inflation GDP Population'!$S$16</f>
        <v>1.83018793</v>
      </c>
      <c r="AK2862" s="367">
        <f>('Assumptions (T&amp;D)'!AK58)*'Inflation GDP Population'!AJ$16/'Inflation GDP Population'!$S$16</f>
        <v>1.84516389</v>
      </c>
      <c r="AL2862" s="367">
        <f>('Assumptions (T&amp;D)'!AL58)*'Inflation GDP Population'!AK$16/'Inflation GDP Population'!$S$16</f>
        <v>1.860017599</v>
      </c>
      <c r="AM2862" s="367">
        <f>('Assumptions (T&amp;D)'!AM58)*'Inflation GDP Population'!AL$16/'Inflation GDP Population'!$S$16</f>
        <v>1.874738387</v>
      </c>
      <c r="AN2862" s="367">
        <f>('Assumptions (T&amp;D)'!AN58)*'Inflation GDP Population'!AM$16/'Inflation GDP Population'!$S$16</f>
        <v>1.889315213</v>
      </c>
      <c r="AO2862" s="367">
        <f>('Assumptions (T&amp;D)'!AO58)*'Inflation GDP Population'!AN$16/'Inflation GDP Population'!$S$16</f>
        <v>1.90373665</v>
      </c>
      <c r="AP2862" s="367">
        <f>('Assumptions (T&amp;D)'!AP58)*'Inflation GDP Population'!AO$16/'Inflation GDP Population'!$S$16</f>
        <v>1.917990875</v>
      </c>
      <c r="AQ2862" s="367">
        <f>('Assumptions (T&amp;D)'!AQ58)*'Inflation GDP Population'!AP$16/'Inflation GDP Population'!$S$16</f>
        <v>1.932065661</v>
      </c>
      <c r="AR2862" s="367">
        <f>('Assumptions (T&amp;D)'!AR58)*'Inflation GDP Population'!AQ$16/'Inflation GDP Population'!$S$16</f>
        <v>1.945948361</v>
      </c>
      <c r="AS2862" s="367">
        <f>('Assumptions (T&amp;D)'!AS58)*'Inflation GDP Population'!AR$16/'Inflation GDP Population'!$S$16</f>
        <v>1.959625899</v>
      </c>
      <c r="AT2862" s="367">
        <f>('Assumptions (T&amp;D)'!AT58)*'Inflation GDP Population'!AS$16/'Inflation GDP Population'!$S$16</f>
        <v>1.97308476</v>
      </c>
      <c r="AU2862" s="367">
        <f>('Assumptions (T&amp;D)'!AU58)*'Inflation GDP Population'!AT$16/'Inflation GDP Population'!$S$16</f>
        <v>1.986310971</v>
      </c>
      <c r="AV2862" s="367">
        <f>('Assumptions (T&amp;D)'!AV58)*'Inflation GDP Population'!AU$16/'Inflation GDP Population'!$S$16</f>
        <v>1.999290096</v>
      </c>
      <c r="AW2862" s="367">
        <f>('Assumptions (T&amp;D)'!AW58)*'Inflation GDP Population'!AV$16/'Inflation GDP Population'!$S$16</f>
        <v>2.012007218</v>
      </c>
      <c r="AX2862" s="367">
        <f>('Assumptions (T&amp;D)'!AX58)*'Inflation GDP Population'!AW$16/'Inflation GDP Population'!$S$16</f>
        <v>2.024446926</v>
      </c>
      <c r="AY2862" s="367">
        <f>('Assumptions (T&amp;D)'!AY58)*'Inflation GDP Population'!AX$16/'Inflation GDP Population'!$S$16</f>
        <v>2.036593305</v>
      </c>
      <c r="AZ2862" s="367">
        <f>('Assumptions (T&amp;D)'!AZ58)*'Inflation GDP Population'!AY$16/'Inflation GDP Population'!$S$16</f>
        <v>2.048429918</v>
      </c>
      <c r="BA2862" s="367">
        <f>('Assumptions (T&amp;D)'!BA58)*'Inflation GDP Population'!AZ$16/'Inflation GDP Population'!$S$16</f>
        <v>2.059939794</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477.330573</v>
      </c>
      <c r="D2863" s="379">
        <f>'Assumptions (T&amp;D)'!D66*(2+'Assumptions (T&amp;D)'!D9)</f>
        <v>503.110238</v>
      </c>
      <c r="E2863" s="379">
        <f>'Assumptions (T&amp;D)'!E66*(2+'Assumptions (T&amp;D)'!E9)</f>
        <v>518.0348096</v>
      </c>
      <c r="F2863" s="379">
        <f>'Assumptions (T&amp;D)'!F66*(2+'Assumptions (T&amp;D)'!F9)</f>
        <v>546.4028827</v>
      </c>
      <c r="G2863" s="379">
        <f>'Assumptions (T&amp;D)'!G66*(2+'Assumptions (T&amp;D)'!G9)</f>
        <v>568.6191432</v>
      </c>
      <c r="H2863" s="379">
        <f>'Assumptions (T&amp;D)'!H66*(2+'Assumptions (T&amp;D)'!H9)</f>
        <v>602.2044172</v>
      </c>
      <c r="I2863" s="379">
        <f>'Assumptions (T&amp;D)'!I66*(2+'Assumptions (T&amp;D)'!I9)</f>
        <v>631.8901806</v>
      </c>
      <c r="J2863" s="379">
        <f>'Assumptions (T&amp;D)'!J66*(2+'Assumptions (T&amp;D)'!J9)</f>
        <v>667.7531273</v>
      </c>
      <c r="K2863" s="379">
        <f>'Assumptions (T&amp;D)'!K66*(2+'Assumptions (T&amp;D)'!K9)</f>
        <v>700.5665304</v>
      </c>
      <c r="L2863" s="379">
        <f>'Assumptions (T&amp;D)'!L66*(2+'Assumptions (T&amp;D)'!L9)</f>
        <v>737.6564117</v>
      </c>
      <c r="M2863" s="379">
        <f>'Assumptions (T&amp;D)'!M66*(2+'Assumptions (T&amp;D)'!M9)</f>
        <v>782.6814062</v>
      </c>
      <c r="N2863" s="379">
        <f>'Assumptions (T&amp;D)'!N66*(2+'Assumptions (T&amp;D)'!N9)</f>
        <v>809.0259722</v>
      </c>
      <c r="O2863" s="379">
        <f>'Assumptions (T&amp;D)'!O66*(2+'Assumptions (T&amp;D)'!O9)</f>
        <v>845.7976851</v>
      </c>
      <c r="P2863" s="379">
        <f>'Assumptions (T&amp;D)'!P66*(2+'Assumptions (T&amp;D)'!P9)</f>
        <v>883.7215441</v>
      </c>
      <c r="Q2863" s="379">
        <f>'Assumptions (T&amp;D)'!Q66*(2+'Assumptions (T&amp;D)'!Q9)</f>
        <v>922.8195762</v>
      </c>
      <c r="R2863" s="379">
        <f>'Assumptions (T&amp;D)'!R66*(2+'Assumptions (T&amp;D)'!R9)</f>
        <v>967.9177635</v>
      </c>
      <c r="S2863" s="379">
        <f>'Assumptions (T&amp;D)'!S66*(2+'Assumptions (T&amp;D)'!S9)</f>
        <v>1014.823602</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3.325122687</v>
      </c>
      <c r="D2864" s="371">
        <f>'Assumptions (T&amp;D)'!D68/('Assumptions (T&amp;D)'!D9)</f>
        <v>3.637665247</v>
      </c>
      <c r="E2864" s="371">
        <f>'Assumptions (T&amp;D)'!E68/('Assumptions (T&amp;D)'!E9)</f>
        <v>3.515427631</v>
      </c>
      <c r="F2864" s="371">
        <f>'Assumptions (T&amp;D)'!F68/('Assumptions (T&amp;D)'!F9)</f>
        <v>4.090584875</v>
      </c>
      <c r="G2864" s="371">
        <f>'Assumptions (T&amp;D)'!G68/('Assumptions (T&amp;D)'!G9)</f>
        <v>4.237143595</v>
      </c>
      <c r="H2864" s="371">
        <f>'Assumptions (T&amp;D)'!H68/('Assumptions (T&amp;D)'!H9)</f>
        <v>4.725044025</v>
      </c>
      <c r="I2864" s="371">
        <f>'Assumptions (T&amp;D)'!I68/('Assumptions (T&amp;D)'!I9)</f>
        <v>5.096737091</v>
      </c>
      <c r="J2864" s="371">
        <f>'Assumptions (T&amp;D)'!J68/('Assumptions (T&amp;D)'!J9)</f>
        <v>5.314978598</v>
      </c>
      <c r="K2864" s="371">
        <f>'Assumptions (T&amp;D)'!K68/('Assumptions (T&amp;D)'!K9)</f>
        <v>5.243994366</v>
      </c>
      <c r="L2864" s="371">
        <f>'Assumptions (T&amp;D)'!L68/('Assumptions (T&amp;D)'!L9)</f>
        <v>5.19639819</v>
      </c>
      <c r="M2864" s="371">
        <f>'Assumptions (T&amp;D)'!M68/('Assumptions (T&amp;D)'!M9)</f>
        <v>6.923485846</v>
      </c>
      <c r="N2864" s="371">
        <f>'Assumptions (T&amp;D)'!N68/('Assumptions (T&amp;D)'!N9)</f>
        <v>6.3388024</v>
      </c>
      <c r="O2864" s="371">
        <f>'Assumptions (T&amp;D)'!O68/('Assumptions (T&amp;D)'!O9)</f>
        <v>6.775940934</v>
      </c>
      <c r="P2864" s="371">
        <f>'Assumptions (T&amp;D)'!P68/('Assumptions (T&amp;D)'!P9)</f>
        <v>5.876432563</v>
      </c>
      <c r="Q2864" s="371">
        <f>'Assumptions (T&amp;D)'!Q68/('Assumptions (T&amp;D)'!Q9)</f>
        <v>6.388528437</v>
      </c>
      <c r="R2864" s="371">
        <f>'Assumptions (T&amp;D)'!R68/('Assumptions (T&amp;D)'!R9)</f>
        <v>7.224804504</v>
      </c>
      <c r="S2864" s="371">
        <f>'Assumptions (T&amp;D)'!S68/('Assumptions (T&amp;D)'!S9)</f>
        <v>7.467730302</v>
      </c>
      <c r="T2864" s="371">
        <f>'Assumptions (T&amp;D)'!T68/('Assumptions (T&amp;D)'!T9)</f>
        <v>8.826464571</v>
      </c>
      <c r="U2864" s="371">
        <f>'Assumptions (T&amp;D)'!U68/('Assumptions (T&amp;D)'!U9)</f>
        <v>8.826464571</v>
      </c>
      <c r="V2864" s="371">
        <f>'Assumptions (T&amp;D)'!V68/('Assumptions (T&amp;D)'!V9)</f>
        <v>8.826464571</v>
      </c>
      <c r="W2864" s="371">
        <f>'Assumptions (T&amp;D)'!W68/('Assumptions (T&amp;D)'!W9)</f>
        <v>8.826464571</v>
      </c>
      <c r="X2864" s="371">
        <f>'Assumptions (T&amp;D)'!X68/('Assumptions (T&amp;D)'!X9)</f>
        <v>8.826464571</v>
      </c>
      <c r="Y2864" s="371">
        <f>'Assumptions (T&amp;D)'!Y68/('Assumptions (T&amp;D)'!Y9)</f>
        <v>8.826464571</v>
      </c>
      <c r="Z2864" s="371">
        <f>'Assumptions (T&amp;D)'!Z68/('Assumptions (T&amp;D)'!Z9)</f>
        <v>8.826464571</v>
      </c>
      <c r="AA2864" s="371">
        <f>'Assumptions (T&amp;D)'!AA68/('Assumptions (T&amp;D)'!AA9)</f>
        <v>8.826464571</v>
      </c>
      <c r="AB2864" s="371">
        <f>'Assumptions (T&amp;D)'!AB68/('Assumptions (T&amp;D)'!AB9)</f>
        <v>8.826464571</v>
      </c>
      <c r="AC2864" s="371">
        <f>'Assumptions (T&amp;D)'!AC68/('Assumptions (T&amp;D)'!AC9)</f>
        <v>8.826464571</v>
      </c>
      <c r="AD2864" s="371">
        <f>'Assumptions (T&amp;D)'!AD68/('Assumptions (T&amp;D)'!AD9)</f>
        <v>8.826464571</v>
      </c>
      <c r="AE2864" s="371">
        <f>'Assumptions (T&amp;D)'!AE68/('Assumptions (T&amp;D)'!AE9)</f>
        <v>8.826464571</v>
      </c>
      <c r="AF2864" s="371">
        <f>'Assumptions (T&amp;D)'!AF68/('Assumptions (T&amp;D)'!AF9)</f>
        <v>8.826464571</v>
      </c>
      <c r="AG2864" s="371">
        <f>'Assumptions (T&amp;D)'!AG68/('Assumptions (T&amp;D)'!AG9)</f>
        <v>8.826464571</v>
      </c>
      <c r="AH2864" s="371">
        <f>'Assumptions (T&amp;D)'!AH68/('Assumptions (T&amp;D)'!AH9)</f>
        <v>8.826464571</v>
      </c>
      <c r="AI2864" s="371">
        <f>'Assumptions (T&amp;D)'!AI68/('Assumptions (T&amp;D)'!AI9)</f>
        <v>8.826464571</v>
      </c>
      <c r="AJ2864" s="371">
        <f>'Assumptions (T&amp;D)'!AJ68/('Assumptions (T&amp;D)'!AJ9)</f>
        <v>8.826464571</v>
      </c>
      <c r="AK2864" s="371">
        <f>'Assumptions (T&amp;D)'!AK68/('Assumptions (T&amp;D)'!AK9)</f>
        <v>8.826464571</v>
      </c>
      <c r="AL2864" s="371">
        <f>'Assumptions (T&amp;D)'!AL68/('Assumptions (T&amp;D)'!AL9)</f>
        <v>8.826464571</v>
      </c>
      <c r="AM2864" s="371">
        <f>'Assumptions (T&amp;D)'!AM68/('Assumptions (T&amp;D)'!AM9)</f>
        <v>8.826464571</v>
      </c>
      <c r="AN2864" s="371">
        <f>'Assumptions (T&amp;D)'!AN68/('Assumptions (T&amp;D)'!AN9)</f>
        <v>8.826464571</v>
      </c>
      <c r="AO2864" s="371">
        <f>'Assumptions (T&amp;D)'!AO68/('Assumptions (T&amp;D)'!AO9)</f>
        <v>8.826464571</v>
      </c>
      <c r="AP2864" s="371">
        <f>'Assumptions (T&amp;D)'!AP68/('Assumptions (T&amp;D)'!AP9)</f>
        <v>8.826464571</v>
      </c>
      <c r="AQ2864" s="371">
        <f>'Assumptions (T&amp;D)'!AQ68/('Assumptions (T&amp;D)'!AQ9)</f>
        <v>8.826464571</v>
      </c>
      <c r="AR2864" s="371">
        <f>'Assumptions (T&amp;D)'!AR68/('Assumptions (T&amp;D)'!AR9)</f>
        <v>8.826464571</v>
      </c>
      <c r="AS2864" s="371">
        <f>'Assumptions (T&amp;D)'!AS68/('Assumptions (T&amp;D)'!AS9)</f>
        <v>8.826464571</v>
      </c>
      <c r="AT2864" s="371">
        <f>'Assumptions (T&amp;D)'!AT68/('Assumptions (T&amp;D)'!AT9)</f>
        <v>8.826464571</v>
      </c>
      <c r="AU2864" s="371">
        <f>'Assumptions (T&amp;D)'!AU68/('Assumptions (T&amp;D)'!AU9)</f>
        <v>8.826464571</v>
      </c>
      <c r="AV2864" s="371">
        <f>'Assumptions (T&amp;D)'!AV68/('Assumptions (T&amp;D)'!AV9)</f>
        <v>8.826464571</v>
      </c>
      <c r="AW2864" s="371">
        <f>'Assumptions (T&amp;D)'!AW68/('Assumptions (T&amp;D)'!AW9)</f>
        <v>8.826464571</v>
      </c>
      <c r="AX2864" s="371">
        <f>'Assumptions (T&amp;D)'!AX68/('Assumptions (T&amp;D)'!AX9)</f>
        <v>8.826464571</v>
      </c>
      <c r="AY2864" s="371">
        <f>'Assumptions (T&amp;D)'!AY68/('Assumptions (T&amp;D)'!AY9)</f>
        <v>8.826464571</v>
      </c>
      <c r="AZ2864" s="371">
        <f>'Assumptions (T&amp;D)'!AZ68/('Assumptions (T&amp;D)'!AZ9)</f>
        <v>8.826464571</v>
      </c>
      <c r="BA2864" s="371">
        <f>'Assumptions (T&amp;D)'!BA68/('Assumptions (T&amp;D)'!BA9)</f>
        <v>8.826464571</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0.6621814903</v>
      </c>
      <c r="D2865" s="366">
        <f>('Assumptions (T&amp;D)'!D56)*'Inflation GDP Population'!C$11/'Inflation GDP Population'!$S$11</f>
        <v>0.7514118134</v>
      </c>
      <c r="E2865" s="366">
        <f>('Assumptions (T&amp;D)'!E56)*'Inflation GDP Population'!D$11/'Inflation GDP Population'!$S$11</f>
        <v>0.7728752462</v>
      </c>
      <c r="F2865" s="366">
        <f>('Assumptions (T&amp;D)'!F56)*'Inflation GDP Population'!E$11/'Inflation GDP Population'!$S$11</f>
        <v>1.053498019</v>
      </c>
      <c r="G2865" s="366">
        <f>('Assumptions (T&amp;D)'!G56)*'Inflation GDP Population'!F$11/'Inflation GDP Population'!$S$11</f>
        <v>0.7436565903</v>
      </c>
      <c r="H2865" s="366">
        <f>('Assumptions (T&amp;D)'!H56)*'Inflation GDP Population'!G$11/'Inflation GDP Population'!$S$11</f>
        <v>0.8023442211</v>
      </c>
      <c r="I2865" s="366">
        <f>('Assumptions (T&amp;D)'!I56)*'Inflation GDP Population'!H$11/'Inflation GDP Population'!$S$11</f>
        <v>1.025215237</v>
      </c>
      <c r="J2865" s="366">
        <f>('Assumptions (T&amp;D)'!J56)*'Inflation GDP Population'!I$11/'Inflation GDP Population'!$S$11</f>
        <v>0.9772038818</v>
      </c>
      <c r="K2865" s="366">
        <f>('Assumptions (T&amp;D)'!K56)*'Inflation GDP Population'!J$11/'Inflation GDP Population'!$S$11</f>
        <v>1.071135266</v>
      </c>
      <c r="L2865" s="366">
        <f>('Assumptions (T&amp;D)'!L56)*'Inflation GDP Population'!K$11/'Inflation GDP Population'!$S$11</f>
        <v>0.8258551892</v>
      </c>
      <c r="M2865" s="366">
        <f>('Assumptions (T&amp;D)'!M56)*'Inflation GDP Population'!L$11/'Inflation GDP Population'!$S$11</f>
        <v>0.8895154596</v>
      </c>
      <c r="N2865" s="366">
        <f>('Assumptions (T&amp;D)'!N56)*'Inflation GDP Population'!M$11/'Inflation GDP Population'!$S$11</f>
        <v>1.169366516</v>
      </c>
      <c r="O2865" s="366">
        <f>('Assumptions (T&amp;D)'!O56)*'Inflation GDP Population'!N$11/'Inflation GDP Population'!$S$11</f>
        <v>0.8975856415</v>
      </c>
      <c r="P2865" s="366">
        <f>('Assumptions (T&amp;D)'!P56)*'Inflation GDP Population'!O$11/'Inflation GDP Population'!$S$11</f>
        <v>0.8668124375</v>
      </c>
      <c r="Q2865" s="366">
        <f>('Assumptions (T&amp;D)'!Q56)*'Inflation GDP Population'!P$11/'Inflation GDP Population'!$S$11</f>
        <v>1.049470773</v>
      </c>
      <c r="R2865" s="366">
        <f>('Assumptions (T&amp;D)'!R56)*'Inflation GDP Population'!Q$11/'Inflation GDP Population'!$S$11</f>
        <v>1.152344301</v>
      </c>
      <c r="S2865" s="366">
        <f>('Assumptions (T&amp;D)'!S56)*'Inflation GDP Population'!R$11/'Inflation GDP Population'!$S$11</f>
        <v>1.191386361</v>
      </c>
      <c r="T2865" s="366">
        <f>('Assumptions (T&amp;D)'!T56)*'Inflation GDP Population'!S$11/'Inflation GDP Population'!$S$11</f>
        <v>1.108526943</v>
      </c>
      <c r="U2865" s="366">
        <f>('Assumptions (T&amp;D)'!U56)*'Inflation GDP Population'!T$11/'Inflation GDP Population'!$S$11</f>
        <v>1.122529128</v>
      </c>
      <c r="V2865" s="367">
        <f>('Assumptions (T&amp;D)'!V56)*'Inflation GDP Population'!U$16/'Inflation GDP Population'!$S$16</f>
        <v>1.163509086</v>
      </c>
      <c r="W2865" s="367">
        <f>('Assumptions (T&amp;D)'!W56)*'Inflation GDP Population'!V$16/'Inflation GDP Population'!$S$16</f>
        <v>1.186486029</v>
      </c>
      <c r="X2865" s="367">
        <f>('Assumptions (T&amp;D)'!X56)*'Inflation GDP Population'!W$16/'Inflation GDP Population'!$S$16</f>
        <v>1.220734529</v>
      </c>
      <c r="Y2865" s="367">
        <f>('Assumptions (T&amp;D)'!Y56)*'Inflation GDP Population'!X$16/'Inflation GDP Population'!$S$16</f>
        <v>1.250357278</v>
      </c>
      <c r="Z2865" s="367">
        <f>('Assumptions (T&amp;D)'!Z56)*'Inflation GDP Population'!Y$16/'Inflation GDP Population'!$S$16</f>
        <v>1.28067394</v>
      </c>
      <c r="AA2865" s="367">
        <f>('Assumptions (T&amp;D)'!AA56)*'Inflation GDP Population'!Z$16/'Inflation GDP Population'!$S$16</f>
        <v>1.31170037</v>
      </c>
      <c r="AB2865" s="367">
        <f>('Assumptions (T&amp;D)'!AB56)*'Inflation GDP Population'!AA$16/'Inflation GDP Population'!$S$16</f>
        <v>1.343452778</v>
      </c>
      <c r="AC2865" s="367">
        <f>('Assumptions (T&amp;D)'!AC56)*'Inflation GDP Population'!AB$16/'Inflation GDP Population'!$S$16</f>
        <v>1.375947737</v>
      </c>
      <c r="AD2865" s="367">
        <f>('Assumptions (T&amp;D)'!AD56)*'Inflation GDP Population'!AC$16/'Inflation GDP Population'!$S$16</f>
        <v>1.409202192</v>
      </c>
      <c r="AE2865" s="367">
        <f>('Assumptions (T&amp;D)'!AE56)*'Inflation GDP Population'!AD$16/'Inflation GDP Population'!$S$16</f>
        <v>1.443233468</v>
      </c>
      <c r="AF2865" s="367">
        <f>('Assumptions (T&amp;D)'!AF56)*'Inflation GDP Population'!AE$16/'Inflation GDP Population'!$S$16</f>
        <v>1.478059277</v>
      </c>
      <c r="AG2865" s="367">
        <f>('Assumptions (T&amp;D)'!AG56)*'Inflation GDP Population'!AF$16/'Inflation GDP Population'!$S$16</f>
        <v>1.513697729</v>
      </c>
      <c r="AH2865" s="367">
        <f>('Assumptions (T&amp;D)'!AH56)*'Inflation GDP Population'!AG$16/'Inflation GDP Population'!$S$16</f>
        <v>1.550167337</v>
      </c>
      <c r="AI2865" s="367">
        <f>('Assumptions (T&amp;D)'!AI56)*'Inflation GDP Population'!AH$16/'Inflation GDP Population'!$S$16</f>
        <v>1.587487032</v>
      </c>
      <c r="AJ2865" s="367">
        <f>('Assumptions (T&amp;D)'!AJ56)*'Inflation GDP Population'!AI$16/'Inflation GDP Population'!$S$16</f>
        <v>1.625676166</v>
      </c>
      <c r="AK2865" s="367">
        <f>('Assumptions (T&amp;D)'!AK56)*'Inflation GDP Population'!AJ$16/'Inflation GDP Population'!$S$16</f>
        <v>1.664754523</v>
      </c>
      <c r="AL2865" s="367">
        <f>('Assumptions (T&amp;D)'!AL56)*'Inflation GDP Population'!AK$16/'Inflation GDP Population'!$S$16</f>
        <v>1.704742332</v>
      </c>
      <c r="AM2865" s="367">
        <f>('Assumptions (T&amp;D)'!AM56)*'Inflation GDP Population'!AL$16/'Inflation GDP Population'!$S$16</f>
        <v>1.745660272</v>
      </c>
      <c r="AN2865" s="367">
        <f>('Assumptions (T&amp;D)'!AN56)*'Inflation GDP Population'!AM$16/'Inflation GDP Population'!$S$16</f>
        <v>1.787529486</v>
      </c>
      <c r="AO2865" s="367">
        <f>('Assumptions (T&amp;D)'!AO56)*'Inflation GDP Population'!AN$16/'Inflation GDP Population'!$S$16</f>
        <v>1.830371586</v>
      </c>
      <c r="AP2865" s="367">
        <f>('Assumptions (T&amp;D)'!AP56)*'Inflation GDP Population'!AO$16/'Inflation GDP Population'!$S$16</f>
        <v>1.874208671</v>
      </c>
      <c r="AQ2865" s="367">
        <f>('Assumptions (T&amp;D)'!AQ56)*'Inflation GDP Population'!AP$16/'Inflation GDP Population'!$S$16</f>
        <v>1.91906333</v>
      </c>
      <c r="AR2865" s="367">
        <f>('Assumptions (T&amp;D)'!AR56)*'Inflation GDP Population'!AQ$16/'Inflation GDP Population'!$S$16</f>
        <v>1.964958658</v>
      </c>
      <c r="AS2865" s="367">
        <f>('Assumptions (T&amp;D)'!AS56)*'Inflation GDP Population'!AR$16/'Inflation GDP Population'!$S$16</f>
        <v>2.011918264</v>
      </c>
      <c r="AT2865" s="367">
        <f>('Assumptions (T&amp;D)'!AT56)*'Inflation GDP Population'!AS$16/'Inflation GDP Population'!$S$16</f>
        <v>2.059966285</v>
      </c>
      <c r="AU2865" s="367">
        <f>('Assumptions (T&amp;D)'!AU56)*'Inflation GDP Population'!AT$16/'Inflation GDP Population'!$S$16</f>
        <v>2.109127395</v>
      </c>
      <c r="AV2865" s="367">
        <f>('Assumptions (T&amp;D)'!AV56)*'Inflation GDP Population'!AU$16/'Inflation GDP Population'!$S$16</f>
        <v>2.159426819</v>
      </c>
      <c r="AW2865" s="367">
        <f>('Assumptions (T&amp;D)'!AW56)*'Inflation GDP Population'!AV$16/'Inflation GDP Population'!$S$16</f>
        <v>2.210890343</v>
      </c>
      <c r="AX2865" s="367">
        <f>('Assumptions (T&amp;D)'!AX56)*'Inflation GDP Population'!AW$16/'Inflation GDP Population'!$S$16</f>
        <v>2.263544329</v>
      </c>
      <c r="AY2865" s="367">
        <f>('Assumptions (T&amp;D)'!AY56)*'Inflation GDP Population'!AX$16/'Inflation GDP Population'!$S$16</f>
        <v>2.317415726</v>
      </c>
      <c r="AZ2865" s="367">
        <f>('Assumptions (T&amp;D)'!AZ56)*'Inflation GDP Population'!AY$16/'Inflation GDP Population'!$S$16</f>
        <v>2.372532083</v>
      </c>
      <c r="BA2865" s="367">
        <f>('Assumptions (T&amp;D)'!BA56)*'Inflation GDP Population'!AZ$16/'Inflation GDP Population'!$S$16</f>
        <v>2.419384776</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0.2648725961</v>
      </c>
      <c r="D2866" s="371">
        <f>D2865*'Assumptions (T&amp;D)'!$C$18</f>
        <v>0.3005647253</v>
      </c>
      <c r="E2866" s="371">
        <f>E2865*'Assumptions (T&amp;D)'!$C$18</f>
        <v>0.3091500985</v>
      </c>
      <c r="F2866" s="371">
        <f>F2865*'Assumptions (T&amp;D)'!$C$18</f>
        <v>0.4213992075</v>
      </c>
      <c r="G2866" s="371">
        <f>G2865*'Assumptions (T&amp;D)'!$C$18</f>
        <v>0.2974626361</v>
      </c>
      <c r="H2866" s="371">
        <f>H2865*'Assumptions (T&amp;D)'!$C$18</f>
        <v>0.3209376884</v>
      </c>
      <c r="I2866" s="371">
        <f>I2865*'Assumptions (T&amp;D)'!$C$18</f>
        <v>0.4100860949</v>
      </c>
      <c r="J2866" s="371">
        <f>J2865*'Assumptions (T&amp;D)'!$C$18</f>
        <v>0.3908815527</v>
      </c>
      <c r="K2866" s="371">
        <f>K2865*'Assumptions (T&amp;D)'!$C$18</f>
        <v>0.4284541062</v>
      </c>
      <c r="L2866" s="371">
        <f>L2865*'Assumptions (T&amp;D)'!$C$18</f>
        <v>0.3303420757</v>
      </c>
      <c r="M2866" s="371">
        <f>M2865*'Assumptions (T&amp;D)'!$C$18</f>
        <v>0.3558061838</v>
      </c>
      <c r="N2866" s="371">
        <f>N2865*'Assumptions (T&amp;D)'!$C$18</f>
        <v>0.4677466063</v>
      </c>
      <c r="O2866" s="371">
        <f>O2865*'Assumptions (T&amp;D)'!$C$18</f>
        <v>0.3590342566</v>
      </c>
      <c r="P2866" s="371">
        <f>P2865*'Assumptions (T&amp;D)'!$C$18</f>
        <v>0.346724975</v>
      </c>
      <c r="Q2866" s="371">
        <f>Q2865*'Assumptions (T&amp;D)'!$C$18</f>
        <v>0.419788309</v>
      </c>
      <c r="R2866" s="371">
        <f>R2865*'Assumptions (T&amp;D)'!$C$18</f>
        <v>0.4609377204</v>
      </c>
      <c r="S2866" s="371">
        <f>S2865*'Assumptions (T&amp;D)'!$C$18</f>
        <v>0.4765545444</v>
      </c>
      <c r="T2866" s="371">
        <f>T2865*'Assumptions (T&amp;D)'!$C$18</f>
        <v>0.4434107773</v>
      </c>
      <c r="U2866" s="371">
        <f>U2865*'Assumptions (T&amp;D)'!$C$18</f>
        <v>0.4490116512</v>
      </c>
      <c r="V2866" s="371">
        <f>V2865*'Assumptions (T&amp;D)'!$C$18</f>
        <v>0.4654036345</v>
      </c>
      <c r="W2866" s="371">
        <f>W2865*'Assumptions (T&amp;D)'!$C$18</f>
        <v>0.4745944117</v>
      </c>
      <c r="X2866" s="371">
        <f>X2865*'Assumptions (T&amp;D)'!$C$18</f>
        <v>0.4882938117</v>
      </c>
      <c r="Y2866" s="371">
        <f>Y2865*'Assumptions (T&amp;D)'!$C$18</f>
        <v>0.5001429112</v>
      </c>
      <c r="Z2866" s="371">
        <f>Z2865*'Assumptions (T&amp;D)'!$C$18</f>
        <v>0.512269576</v>
      </c>
      <c r="AA2866" s="371">
        <f>AA2865*'Assumptions (T&amp;D)'!$C$18</f>
        <v>0.524680148</v>
      </c>
      <c r="AB2866" s="371">
        <f>AB2865*'Assumptions (T&amp;D)'!$C$18</f>
        <v>0.5373811111</v>
      </c>
      <c r="AC2866" s="371">
        <f>AC2865*'Assumptions (T&amp;D)'!$C$18</f>
        <v>0.5503790947</v>
      </c>
      <c r="AD2866" s="371">
        <f>AD2865*'Assumptions (T&amp;D)'!$C$18</f>
        <v>0.5636808768</v>
      </c>
      <c r="AE2866" s="371">
        <f>AE2865*'Assumptions (T&amp;D)'!$C$18</f>
        <v>0.5772933871</v>
      </c>
      <c r="AF2866" s="371">
        <f>AF2865*'Assumptions (T&amp;D)'!$C$18</f>
        <v>0.5912237107</v>
      </c>
      <c r="AG2866" s="371">
        <f>AG2865*'Assumptions (T&amp;D)'!$C$18</f>
        <v>0.6054790914</v>
      </c>
      <c r="AH2866" s="371">
        <f>AH2865*'Assumptions (T&amp;D)'!$C$18</f>
        <v>0.6200669349</v>
      </c>
      <c r="AI2866" s="371">
        <f>AI2865*'Assumptions (T&amp;D)'!$C$18</f>
        <v>0.6349948129</v>
      </c>
      <c r="AJ2866" s="371">
        <f>AJ2865*'Assumptions (T&amp;D)'!$C$18</f>
        <v>0.6502704663</v>
      </c>
      <c r="AK2866" s="371">
        <f>AK2865*'Assumptions (T&amp;D)'!$C$18</f>
        <v>0.6659018093</v>
      </c>
      <c r="AL2866" s="371">
        <f>AL2865*'Assumptions (T&amp;D)'!$C$18</f>
        <v>0.6818969329</v>
      </c>
      <c r="AM2866" s="371">
        <f>AM2865*'Assumptions (T&amp;D)'!$C$18</f>
        <v>0.6982641089</v>
      </c>
      <c r="AN2866" s="371">
        <f>AN2865*'Assumptions (T&amp;D)'!$C$18</f>
        <v>0.7150117943</v>
      </c>
      <c r="AO2866" s="371">
        <f>AO2865*'Assumptions (T&amp;D)'!$C$18</f>
        <v>0.7321486345</v>
      </c>
      <c r="AP2866" s="371">
        <f>AP2865*'Assumptions (T&amp;D)'!$C$18</f>
        <v>0.7496834684</v>
      </c>
      <c r="AQ2866" s="371">
        <f>AQ2865*'Assumptions (T&amp;D)'!$C$18</f>
        <v>0.7676253321</v>
      </c>
      <c r="AR2866" s="371">
        <f>AR2865*'Assumptions (T&amp;D)'!$C$18</f>
        <v>0.7859834632</v>
      </c>
      <c r="AS2866" s="371">
        <f>AS2865*'Assumptions (T&amp;D)'!$C$18</f>
        <v>0.8047673056</v>
      </c>
      <c r="AT2866" s="371">
        <f>AT2865*'Assumptions (T&amp;D)'!$C$18</f>
        <v>0.8239865139</v>
      </c>
      <c r="AU2866" s="371">
        <f>AU2865*'Assumptions (T&amp;D)'!$C$18</f>
        <v>0.8436509579</v>
      </c>
      <c r="AV2866" s="371">
        <f>AV2865*'Assumptions (T&amp;D)'!$C$18</f>
        <v>0.8637707274</v>
      </c>
      <c r="AW2866" s="371">
        <f>AW2865*'Assumptions (T&amp;D)'!$C$18</f>
        <v>0.8843561372</v>
      </c>
      <c r="AX2866" s="371">
        <f>AX2865*'Assumptions (T&amp;D)'!$C$18</f>
        <v>0.9054177318</v>
      </c>
      <c r="AY2866" s="371">
        <f>AY2865*'Assumptions (T&amp;D)'!$C$18</f>
        <v>0.9269662906</v>
      </c>
      <c r="AZ2866" s="371">
        <f>AZ2865*'Assumptions (T&amp;D)'!$C$18</f>
        <v>0.9490128331</v>
      </c>
      <c r="BA2866" s="371">
        <f>BA2865*'Assumptions (T&amp;D)'!$C$18</f>
        <v>0.9677539103</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0.3973088942</v>
      </c>
      <c r="D2867" s="371">
        <f>D2865*'Assumptions (T&amp;D)'!$C$19</f>
        <v>0.450847088</v>
      </c>
      <c r="E2867" s="371">
        <f>E2865*'Assumptions (T&amp;D)'!$C$19</f>
        <v>0.4637251477</v>
      </c>
      <c r="F2867" s="371">
        <f>F2865*'Assumptions (T&amp;D)'!$C$19</f>
        <v>0.6320988113</v>
      </c>
      <c r="G2867" s="371">
        <f>G2865*'Assumptions (T&amp;D)'!$C$19</f>
        <v>0.4461939542</v>
      </c>
      <c r="H2867" s="371">
        <f>H2865*'Assumptions (T&amp;D)'!$C$19</f>
        <v>0.4814065327</v>
      </c>
      <c r="I2867" s="371">
        <f>I2865*'Assumptions (T&amp;D)'!$C$19</f>
        <v>0.6151291423</v>
      </c>
      <c r="J2867" s="371">
        <f>J2865*'Assumptions (T&amp;D)'!$C$19</f>
        <v>0.5863223291</v>
      </c>
      <c r="K2867" s="371">
        <f>K2865*'Assumptions (T&amp;D)'!$C$19</f>
        <v>0.6426811593</v>
      </c>
      <c r="L2867" s="371">
        <f>L2865*'Assumptions (T&amp;D)'!$C$19</f>
        <v>0.4955131135</v>
      </c>
      <c r="M2867" s="371">
        <f>M2865*'Assumptions (T&amp;D)'!$C$19</f>
        <v>0.5337092758</v>
      </c>
      <c r="N2867" s="371">
        <f>N2865*'Assumptions (T&amp;D)'!$C$19</f>
        <v>0.7016199094</v>
      </c>
      <c r="O2867" s="371">
        <f>O2865*'Assumptions (T&amp;D)'!$C$19</f>
        <v>0.5385513849</v>
      </c>
      <c r="P2867" s="371">
        <f>P2865*'Assumptions (T&amp;D)'!$C$19</f>
        <v>0.5200874625</v>
      </c>
      <c r="Q2867" s="371">
        <f>Q2865*'Assumptions (T&amp;D)'!$C$19</f>
        <v>0.6296824635</v>
      </c>
      <c r="R2867" s="371">
        <f>R2865*'Assumptions (T&amp;D)'!$C$19</f>
        <v>0.6914065805</v>
      </c>
      <c r="S2867" s="371">
        <f>S2865*'Assumptions (T&amp;D)'!$C$19</f>
        <v>0.7148318166</v>
      </c>
      <c r="T2867" s="371">
        <f>T2865*'Assumptions (T&amp;D)'!$C$19</f>
        <v>0.6651161659</v>
      </c>
      <c r="U2867" s="371">
        <f>U2865*'Assumptions (T&amp;D)'!$C$19</f>
        <v>0.6735174768</v>
      </c>
      <c r="V2867" s="371">
        <f>V2865*'Assumptions (T&amp;D)'!$C$19</f>
        <v>0.6981054518</v>
      </c>
      <c r="W2867" s="371">
        <f>W2865*'Assumptions (T&amp;D)'!$C$19</f>
        <v>0.7118916176</v>
      </c>
      <c r="X2867" s="371">
        <f>X2865*'Assumptions (T&amp;D)'!$C$19</f>
        <v>0.7324407176</v>
      </c>
      <c r="Y2867" s="371">
        <f>Y2865*'Assumptions (T&amp;D)'!$C$19</f>
        <v>0.7502143668</v>
      </c>
      <c r="Z2867" s="371">
        <f>Z2865*'Assumptions (T&amp;D)'!$C$19</f>
        <v>0.768404364</v>
      </c>
      <c r="AA2867" s="371">
        <f>AA2865*'Assumptions (T&amp;D)'!$C$19</f>
        <v>0.787020222</v>
      </c>
      <c r="AB2867" s="371">
        <f>AB2865*'Assumptions (T&amp;D)'!$C$19</f>
        <v>0.8060716667</v>
      </c>
      <c r="AC2867" s="371">
        <f>AC2865*'Assumptions (T&amp;D)'!$C$19</f>
        <v>0.8255686421</v>
      </c>
      <c r="AD2867" s="371">
        <f>AD2865*'Assumptions (T&amp;D)'!$C$19</f>
        <v>0.8455213152</v>
      </c>
      <c r="AE2867" s="371">
        <f>AE2865*'Assumptions (T&amp;D)'!$C$19</f>
        <v>0.8659400807</v>
      </c>
      <c r="AF2867" s="371">
        <f>AF2865*'Assumptions (T&amp;D)'!$C$19</f>
        <v>0.8868355661</v>
      </c>
      <c r="AG2867" s="371">
        <f>AG2865*'Assumptions (T&amp;D)'!$C$19</f>
        <v>0.9082186371</v>
      </c>
      <c r="AH2867" s="371">
        <f>AH2865*'Assumptions (T&amp;D)'!$C$19</f>
        <v>0.9301004024</v>
      </c>
      <c r="AI2867" s="371">
        <f>AI2865*'Assumptions (T&amp;D)'!$C$19</f>
        <v>0.9524922194</v>
      </c>
      <c r="AJ2867" s="371">
        <f>AJ2865*'Assumptions (T&amp;D)'!$C$19</f>
        <v>0.9754056995</v>
      </c>
      <c r="AK2867" s="371">
        <f>AK2865*'Assumptions (T&amp;D)'!$C$19</f>
        <v>0.9988527139</v>
      </c>
      <c r="AL2867" s="371">
        <f>AL2865*'Assumptions (T&amp;D)'!$C$19</f>
        <v>1.022845399</v>
      </c>
      <c r="AM2867" s="371">
        <f>AM2865*'Assumptions (T&amp;D)'!$C$19</f>
        <v>1.047396163</v>
      </c>
      <c r="AN2867" s="371">
        <f>AN2865*'Assumptions (T&amp;D)'!$C$19</f>
        <v>1.072517691</v>
      </c>
      <c r="AO2867" s="371">
        <f>AO2865*'Assumptions (T&amp;D)'!$C$19</f>
        <v>1.098222952</v>
      </c>
      <c r="AP2867" s="371">
        <f>AP2865*'Assumptions (T&amp;D)'!$C$19</f>
        <v>1.124525203</v>
      </c>
      <c r="AQ2867" s="371">
        <f>AQ2865*'Assumptions (T&amp;D)'!$C$19</f>
        <v>1.151437998</v>
      </c>
      <c r="AR2867" s="371">
        <f>AR2865*'Assumptions (T&amp;D)'!$C$19</f>
        <v>1.178975195</v>
      </c>
      <c r="AS2867" s="371">
        <f>AS2865*'Assumptions (T&amp;D)'!$C$19</f>
        <v>1.207150958</v>
      </c>
      <c r="AT2867" s="371">
        <f>AT2865*'Assumptions (T&amp;D)'!$C$19</f>
        <v>1.235979771</v>
      </c>
      <c r="AU2867" s="371">
        <f>AU2865*'Assumptions (T&amp;D)'!$C$19</f>
        <v>1.265476437</v>
      </c>
      <c r="AV2867" s="371">
        <f>AV2865*'Assumptions (T&amp;D)'!$C$19</f>
        <v>1.295656091</v>
      </c>
      <c r="AW2867" s="371">
        <f>AW2865*'Assumptions (T&amp;D)'!$C$19</f>
        <v>1.326534206</v>
      </c>
      <c r="AX2867" s="371">
        <f>AX2865*'Assumptions (T&amp;D)'!$C$19</f>
        <v>1.358126598</v>
      </c>
      <c r="AY2867" s="371">
        <f>AY2865*'Assumptions (T&amp;D)'!$C$19</f>
        <v>1.390449436</v>
      </c>
      <c r="AZ2867" s="371">
        <f>AZ2865*'Assumptions (T&amp;D)'!$C$19</f>
        <v>1.42351925</v>
      </c>
      <c r="BA2867" s="371">
        <f>BA2865*'Assumptions (T&amp;D)'!$C$19</f>
        <v>1.451630866</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-0.01250758446</v>
      </c>
      <c r="D2868" s="372">
        <f t="array" ref="D2868">SUM(IF(ISERROR(D2869:D2919),"",D2869:D2919))</f>
        <v>-0.02729470202</v>
      </c>
      <c r="E2868" s="372">
        <f t="array" ref="E2868">SUM(IF(ISERROR(E2869:E2919),"",E2869:E2919))</f>
        <v>-0.04318961872</v>
      </c>
      <c r="F2868" s="372">
        <f t="array" ref="F2868">SUM(IF(ISERROR(F2869:F2919),"",F2869:F2919))</f>
        <v>-0.06514007423</v>
      </c>
      <c r="G2868" s="372">
        <f t="array" ref="G2868">SUM(IF(ISERROR(G2869:G2919),"",G2869:G2919))</f>
        <v>-0.08228075087</v>
      </c>
      <c r="H2868" s="372">
        <f t="array" ref="H2868">SUM(IF(ISERROR(H2869:H2919),"",H2869:H2919))</f>
        <v>-0.1013441283</v>
      </c>
      <c r="I2868" s="372">
        <f t="array" ref="I2868">SUM(IF(ISERROR(I2869:I2919),"",I2869:I2919))</f>
        <v>-0.125522705</v>
      </c>
      <c r="J2868" s="372">
        <f t="array" ref="J2868">SUM(IF(ISERROR(J2869:J2919),"",J2869:J2919))</f>
        <v>-0.1499429038</v>
      </c>
      <c r="K2868" s="372">
        <f t="array" ref="K2868">SUM(IF(ISERROR(K2869:K2919),"",K2869:K2919))</f>
        <v>-0.1772972807</v>
      </c>
      <c r="L2868" s="372">
        <f t="array" ref="L2868">SUM(IF(ISERROR(L2869:L2919),"",L2869:L2919))</f>
        <v>-0.201318029</v>
      </c>
      <c r="M2868" s="372">
        <f t="array" ref="M2868">SUM(IF(ISERROR(M2869:M2919),"",M2869:M2919))</f>
        <v>-0.2276822071</v>
      </c>
      <c r="N2868" s="372">
        <f t="array" ref="N2868">SUM(IF(ISERROR(N2869:N2919),"",N2869:N2919))</f>
        <v>-0.2605846373</v>
      </c>
      <c r="O2868" s="372">
        <f t="array" ref="O2868">SUM(IF(ISERROR(O2869:O2919),"",O2869:O2919))</f>
        <v>-0.2899164124</v>
      </c>
      <c r="P2868" s="372">
        <f t="array" ref="P2868">SUM(IF(ISERROR(P2869:P2919),"",P2869:P2919))</f>
        <v>-0.3200601887</v>
      </c>
      <c r="Q2868" s="372">
        <f t="array" ref="Q2868">SUM(IF(ISERROR(Q2869:Q2919),"",Q2869:Q2919))</f>
        <v>-0.3550859278</v>
      </c>
      <c r="R2868" s="372">
        <f t="array" ref="R2868">SUM(IF(ISERROR(R2869:R2919),"",R2869:R2919))</f>
        <v>-0.3686294786</v>
      </c>
      <c r="S2868" s="372">
        <f t="array" ref="S2868">SUM(IF(ISERROR(S2869:S2919),"",S2869:S2919))</f>
        <v>-0.3801729933</v>
      </c>
      <c r="T2868" s="372">
        <f t="array" ref="T2868">SUM(IF(ISERROR(T2869:T2919),"",T2869:T2919))</f>
        <v>-0.3898865224</v>
      </c>
      <c r="U2868" s="372">
        <f t="array" ref="U2868">SUM(IF(ISERROR(U2869:U2919),"",U2869:U2919))</f>
        <v>-0.3896935607</v>
      </c>
      <c r="V2868" s="372">
        <f t="array" ref="V2868">SUM(IF(ISERROR(V2869:V2919),"",V2869:V2919))</f>
        <v>-0.4020048941</v>
      </c>
      <c r="W2868" s="372">
        <f t="array" ref="W2868">SUM(IF(ISERROR(W2869:W2919),"",W2869:W2919))</f>
        <v>-0.4131114312</v>
      </c>
      <c r="X2868" s="372">
        <f t="array" ref="X2868">SUM(IF(ISERROR(X2869:X2919),"",X2869:X2919))</f>
        <v>-0.4169481917</v>
      </c>
      <c r="Y2868" s="372">
        <f t="array" ref="Y2868">SUM(IF(ISERROR(Y2869:Y2919),"",Y2869:Y2919))</f>
        <v>-0.4233458024</v>
      </c>
      <c r="Z2868" s="372">
        <f t="array" ref="Z2868">SUM(IF(ISERROR(Z2869:Z2919),"",Z2869:Z2919))</f>
        <v>-0.4270610195</v>
      </c>
      <c r="AA2868" s="372">
        <f t="array" ref="AA2868">SUM(IF(ISERROR(AA2869:AA2919),"",AA2869:AA2919))</f>
        <v>-0.4408320336</v>
      </c>
      <c r="AB2868" s="372">
        <f t="array" ref="AB2868">SUM(IF(ISERROR(AB2869:AB2919),"",AB2869:AB2919))</f>
        <v>-0.4534449355</v>
      </c>
      <c r="AC2868" s="372">
        <f t="array" ref="AC2868">SUM(IF(ISERROR(AC2869:AC2919),"",AC2869:AC2919))</f>
        <v>-0.456667606</v>
      </c>
      <c r="AD2868" s="372">
        <f t="array" ref="AD2868">SUM(IF(ISERROR(AD2869:AD2919),"",AD2869:AD2919))</f>
        <v>-0.4709688356</v>
      </c>
      <c r="AE2868" s="372">
        <f t="array" ref="AE2868">SUM(IF(ISERROR(AE2869:AE2919),"",AE2869:AE2919))</f>
        <v>-0.487758121</v>
      </c>
      <c r="AF2868" s="372">
        <f t="array" ref="AF2868">SUM(IF(ISERROR(AF2869:AF2919),"",AF2869:AF2919))</f>
        <v>-0.4990820612</v>
      </c>
      <c r="AG2868" s="372">
        <f t="array" ref="AG2868">SUM(IF(ISERROR(AG2869:AG2919),"",AG2869:AG2919))</f>
        <v>-0.5077193249</v>
      </c>
      <c r="AH2868" s="372">
        <f t="array" ref="AH2868">SUM(IF(ISERROR(AH2869:AH2919),"",AH2869:AH2919))</f>
        <v>-0.5159764699</v>
      </c>
      <c r="AI2868" s="372">
        <f t="array" ref="AI2868">SUM(IF(ISERROR(AI2869:AI2919),"",AI2869:AI2919))</f>
        <v>-0.5284701558</v>
      </c>
      <c r="AJ2868" s="372">
        <f t="array" ref="AJ2868">SUM(IF(ISERROR(AJ2869:AJ2919),"",AJ2869:AJ2919))</f>
        <v>-0.5417481043</v>
      </c>
      <c r="AK2868" s="372">
        <f t="array" ref="AK2868">SUM(IF(ISERROR(AK2869:AK2919),"",AK2869:AK2919))</f>
        <v>-0.5548422179</v>
      </c>
      <c r="AL2868" s="372">
        <f t="array" ref="AL2868">SUM(IF(ISERROR(AL2869:AL2919),"",AL2869:AL2919))</f>
        <v>-0.5684430489</v>
      </c>
      <c r="AM2868" s="372">
        <f t="array" ref="AM2868">SUM(IF(ISERROR(AM2869:AM2919),"",AM2869:AM2919))</f>
        <v>-0.5821651733</v>
      </c>
      <c r="AN2868" s="372">
        <f t="array" ref="AN2868">SUM(IF(ISERROR(AN2869:AN2919),"",AN2869:AN2919))</f>
        <v>-0.5962075831</v>
      </c>
      <c r="AO2868" s="372">
        <f t="array" ref="AO2868">SUM(IF(ISERROR(AO2869:AO2919),"",AO2869:AO2919))</f>
        <v>-0.610577577</v>
      </c>
      <c r="AP2868" s="372">
        <f t="array" ref="AP2868">SUM(IF(ISERROR(AP2869:AP2919),"",AP2869:AP2919))</f>
        <v>-0.625282617</v>
      </c>
      <c r="AQ2868" s="372">
        <f t="array" ref="AQ2868">SUM(IF(ISERROR(AQ2869:AQ2919),"",AQ2869:AQ2919))</f>
        <v>-0.6403303318</v>
      </c>
      <c r="AR2868" s="372">
        <f t="array" ref="AR2868">SUM(IF(ISERROR(AR2869:AR2919),"",AR2869:AR2919))</f>
        <v>-0.6557285211</v>
      </c>
      <c r="AS2868" s="372">
        <f t="array" ref="AS2868">SUM(IF(ISERROR(AS2869:AS2919),"",AS2869:AS2919))</f>
        <v>-0.6714851589</v>
      </c>
      <c r="AT2868" s="372">
        <f t="array" ref="AT2868">SUM(IF(ISERROR(AT2869:AT2919),"",AT2869:AT2919))</f>
        <v>-0.6876083973</v>
      </c>
      <c r="AU2868" s="372">
        <f t="array" ref="AU2868">SUM(IF(ISERROR(AU2869:AU2919),"",AU2869:AU2919))</f>
        <v>-0.7041065709</v>
      </c>
      <c r="AV2868" s="372">
        <f t="array" ref="AV2868">SUM(IF(ISERROR(AV2869:AV2919),"",AV2869:AV2919))</f>
        <v>-0.7209882002</v>
      </c>
      <c r="AW2868" s="372">
        <f t="array" ref="AW2868">SUM(IF(ISERROR(AW2869:AW2919),"",AW2869:AW2919))</f>
        <v>-0.7382619963</v>
      </c>
      <c r="AX2868" s="372">
        <f t="array" ref="AX2868">SUM(IF(ISERROR(AX2869:AX2919),"",AX2869:AX2919))</f>
        <v>-0.7559368645</v>
      </c>
      <c r="AY2868" s="372">
        <f t="array" ref="AY2868">SUM(IF(ISERROR(AY2869:AY2919),"",AY2869:AY2919))</f>
        <v>-0.7740219091</v>
      </c>
      <c r="AZ2868" s="372">
        <f t="array" ref="AZ2868">SUM(IF(ISERROR(AZ2869:AZ2919),"",AZ2869:AZ2919))</f>
        <v>-0.7925264376</v>
      </c>
      <c r="BA2868" s="372">
        <f t="array" ref="BA2868">SUM(IF(ISERROR(BA2869:BA2919),"",BA2869:BA2919))</f>
        <v>-0.8112798298</v>
      </c>
      <c r="BB2868" s="372">
        <f t="array" ref="BB2868">SUM(IF(ISERROR(BB2869:BB2919),"",BB2869:BB2919))</f>
        <v>-0.7836752532</v>
      </c>
      <c r="BC2868" s="372">
        <f t="array" ref="BC2868">SUM(IF(ISERROR(BC2869:BC2919),"",BC2869:BC2919))</f>
        <v>-0.7531730995</v>
      </c>
      <c r="BD2868" s="372">
        <f t="array" ref="BD2868">SUM(IF(ISERROR(BD2869:BD2919),"",BD2869:BD2919))</f>
        <v>-0.7195988725</v>
      </c>
      <c r="BE2868" s="372">
        <f t="array" ref="BE2868">SUM(IF(ISERROR(BE2869:BE2919),"",BE2869:BE2919))</f>
        <v>-0.6827689503</v>
      </c>
      <c r="BF2868" s="372">
        <f t="array" ref="BF2868">SUM(IF(ISERROR(BF2869:BF2919),"",BF2869:BF2919))</f>
        <v>-0.6424901332</v>
      </c>
      <c r="BG2868" s="372">
        <f t="array" ref="BG2868">SUM(IF(ISERROR(BG2869:BG2919),"",BG2869:BG2919))</f>
        <v>-0.5985591693</v>
      </c>
      <c r="BH2868" s="372">
        <f t="array" ref="BH2868">SUM(IF(ISERROR(BH2869:BH2919),"",BH2869:BH2919))</f>
        <v>-0.5507622577</v>
      </c>
      <c r="BI2868" s="372">
        <f t="array" ref="BI2868">SUM(IF(ISERROR(BI2869:BI2919),"",BI2869:BI2919))</f>
        <v>-0.4988745276</v>
      </c>
      <c r="BJ2868" s="372">
        <f t="array" ref="BJ2868">SUM(IF(ISERROR(BJ2869:BJ2919),"",BJ2869:BJ2919))</f>
        <v>-0.4426594919</v>
      </c>
      <c r="BK2868" s="372">
        <f t="array" ref="BK2868">SUM(IF(ISERROR(BK2869:BK2919),"",BK2869:BK2919))</f>
        <v>-0.3818684746</v>
      </c>
      <c r="BL2868" s="372">
        <f t="array" ref="BL2868">SUM(IF(ISERROR(BL2869:BL2919),"",BL2869:BL2919))</f>
        <v>-0.3162400106</v>
      </c>
      <c r="BM2868" s="372">
        <f t="array" ref="BM2868">SUM(IF(ISERROR(BM2869:BM2919),"",BM2869:BM2919))</f>
        <v>-0.2454992164</v>
      </c>
      <c r="BN2868" s="372">
        <f t="array" ref="BN2868">SUM(IF(ISERROR(BN2869:BN2919),"",BN2869:BN2919))</f>
        <v>-0.1693571306</v>
      </c>
      <c r="BO2868" s="372">
        <f t="array" ref="BO2868">SUM(IF(ISERROR(BO2869:BO2919),"",BO2869:BO2919))</f>
        <v>-0.08751002217</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-0.01250758446</v>
      </c>
      <c r="D2869" s="373">
        <f>PPMT('Assumptions (T&amp;D)'!$C$20,Model!X$1,'Assumptions (T&amp;D)'!$C$23,Model!$C$2866)</f>
        <v>-0.01310169472</v>
      </c>
      <c r="E2869" s="373">
        <f>PPMT('Assumptions (T&amp;D)'!$C$20,Model!Y$1,'Assumptions (T&amp;D)'!$C$23,Model!$C$2866)</f>
        <v>-0.01372402522</v>
      </c>
      <c r="F2869" s="373">
        <f>PPMT('Assumptions (T&amp;D)'!$C$20,Model!Z$1,'Assumptions (T&amp;D)'!$C$23,Model!$C$2866)</f>
        <v>-0.01437591642</v>
      </c>
      <c r="G2869" s="373">
        <f>PPMT('Assumptions (T&amp;D)'!$C$20,Model!AA$1,'Assumptions (T&amp;D)'!$C$23,Model!$C$2866)</f>
        <v>-0.01505877245</v>
      </c>
      <c r="H2869" s="373">
        <f>PPMT('Assumptions (T&amp;D)'!$C$20,Model!AB$1,'Assumptions (T&amp;D)'!$C$23,Model!$C$2866)</f>
        <v>-0.01577406414</v>
      </c>
      <c r="I2869" s="373">
        <f>PPMT('Assumptions (T&amp;D)'!$C$20,Model!AC$1,'Assumptions (T&amp;D)'!$C$23,Model!$C$2866)</f>
        <v>-0.01652333219</v>
      </c>
      <c r="J2869" s="373">
        <f>PPMT('Assumptions (T&amp;D)'!$C$20,Model!AD$1,'Assumptions (T&amp;D)'!$C$23,Model!$C$2866)</f>
        <v>-0.01730819047</v>
      </c>
      <c r="K2869" s="373">
        <f>PPMT('Assumptions (T&amp;D)'!$C$20,Model!AE$1,'Assumptions (T&amp;D)'!$C$23,Model!$C$2866)</f>
        <v>-0.01813032952</v>
      </c>
      <c r="L2869" s="373">
        <f>PPMT('Assumptions (T&amp;D)'!$C$20,Model!AF$1,'Assumptions (T&amp;D)'!$C$23,Model!$C$2866)</f>
        <v>-0.01899152017</v>
      </c>
      <c r="M2869" s="373">
        <f>PPMT('Assumptions (T&amp;D)'!$C$20,Model!AG$1,'Assumptions (T&amp;D)'!$C$23,Model!$C$2866)</f>
        <v>-0.01989361738</v>
      </c>
      <c r="N2869" s="373">
        <f>PPMT('Assumptions (T&amp;D)'!$C$20,Model!AH$1,'Assumptions (T&amp;D)'!$C$23,Model!$C$2866)</f>
        <v>-0.0208385642</v>
      </c>
      <c r="O2869" s="373">
        <f>PPMT('Assumptions (T&amp;D)'!$C$20,Model!AI$1,'Assumptions (T&amp;D)'!$C$23,Model!$C$2866)</f>
        <v>-0.021828396</v>
      </c>
      <c r="P2869" s="373">
        <f>PPMT('Assumptions (T&amp;D)'!$C$20,Model!AJ$1,'Assumptions (T&amp;D)'!$C$23,Model!$C$2866)</f>
        <v>-0.02286524481</v>
      </c>
      <c r="Q2869" s="373">
        <f>PPMT('Assumptions (T&amp;D)'!$C$20,Model!AK$1,'Assumptions (T&amp;D)'!$C$23,Model!$C$2866)</f>
        <v>-0.02395134394</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-0.01419300729</v>
      </c>
      <c r="E2870" s="373">
        <f>PPMT('Assumptions (T&amp;D)'!$C$20,Model!X$1,'Assumptions (T&amp;D)'!$C$23,Model!$D$2866)</f>
        <v>-0.01486717514</v>
      </c>
      <c r="F2870" s="373">
        <f>PPMT('Assumptions (T&amp;D)'!$C$20,Model!Y$1,'Assumptions (T&amp;D)'!$C$23,Model!$D$2866)</f>
        <v>-0.01557336596</v>
      </c>
      <c r="G2870" s="373">
        <f>PPMT('Assumptions (T&amp;D)'!$C$20,Model!Z$1,'Assumptions (T&amp;D)'!$C$23,Model!$D$2866)</f>
        <v>-0.01631310084</v>
      </c>
      <c r="H2870" s="373">
        <f>PPMT('Assumptions (T&amp;D)'!$C$20,Model!AA$1,'Assumptions (T&amp;D)'!$C$23,Model!$D$2866)</f>
        <v>-0.01708797313</v>
      </c>
      <c r="I2870" s="373">
        <f>PPMT('Assumptions (T&amp;D)'!$C$20,Model!AB$1,'Assumptions (T&amp;D)'!$C$23,Model!$D$2866)</f>
        <v>-0.01789965186</v>
      </c>
      <c r="J2870" s="373">
        <f>PPMT('Assumptions (T&amp;D)'!$C$20,Model!AC$1,'Assumptions (T&amp;D)'!$C$23,Model!$D$2866)</f>
        <v>-0.01874988532</v>
      </c>
      <c r="K2870" s="373">
        <f>PPMT('Assumptions (T&amp;D)'!$C$20,Model!AD$1,'Assumptions (T&amp;D)'!$C$23,Model!$D$2866)</f>
        <v>-0.01964050487</v>
      </c>
      <c r="L2870" s="373">
        <f>PPMT('Assumptions (T&amp;D)'!$C$20,Model!AE$1,'Assumptions (T&amp;D)'!$C$23,Model!$D$2866)</f>
        <v>-0.02057342885</v>
      </c>
      <c r="M2870" s="373">
        <f>PPMT('Assumptions (T&amp;D)'!$C$20,Model!AF$1,'Assumptions (T&amp;D)'!$C$23,Model!$D$2866)</f>
        <v>-0.02155066673</v>
      </c>
      <c r="N2870" s="373">
        <f>PPMT('Assumptions (T&amp;D)'!$C$20,Model!AG$1,'Assumptions (T&amp;D)'!$C$23,Model!$D$2866)</f>
        <v>-0.02257432339</v>
      </c>
      <c r="O2870" s="373">
        <f>PPMT('Assumptions (T&amp;D)'!$C$20,Model!AH$1,'Assumptions (T&amp;D)'!$C$23,Model!$D$2866)</f>
        <v>-0.02364660376</v>
      </c>
      <c r="P2870" s="373">
        <f>PPMT('Assumptions (T&amp;D)'!$C$20,Model!AI$1,'Assumptions (T&amp;D)'!$C$23,Model!$D$2866)</f>
        <v>-0.02476981743</v>
      </c>
      <c r="Q2870" s="373">
        <f>PPMT('Assumptions (T&amp;D)'!$C$20,Model!AJ$1,'Assumptions (T&amp;D)'!$C$23,Model!$D$2866)</f>
        <v>-0.02594638376</v>
      </c>
      <c r="R2870" s="373">
        <f>PPMT('Assumptions (T&amp;D)'!$C$20,Model!AK$1,'Assumptions (T&amp;D)'!$C$23,Model!$D$2866)</f>
        <v>-0.02717883699</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-0.01459841835</v>
      </c>
      <c r="F2871" s="373">
        <f>PPMT('Assumptions (T&amp;D)'!$C$20,Model!X$1,'Assumptions (T&amp;D)'!$C$23,Model!$E$2866)</f>
        <v>-0.01529184323</v>
      </c>
      <c r="G2871" s="373">
        <f>PPMT('Assumptions (T&amp;D)'!$C$20,Model!Y$1,'Assumptions (T&amp;D)'!$C$23,Model!$E$2866)</f>
        <v>-0.01601820578</v>
      </c>
      <c r="H2871" s="373">
        <f>PPMT('Assumptions (T&amp;D)'!$C$20,Model!Z$1,'Assumptions (T&amp;D)'!$C$23,Model!$E$2866)</f>
        <v>-0.01677907055</v>
      </c>
      <c r="I2871" s="373">
        <f>PPMT('Assumptions (T&amp;D)'!$C$20,Model!AA$1,'Assumptions (T&amp;D)'!$C$23,Model!$E$2866)</f>
        <v>-0.0175760764</v>
      </c>
      <c r="J2871" s="373">
        <f>PPMT('Assumptions (T&amp;D)'!$C$20,Model!AB$1,'Assumptions (T&amp;D)'!$C$23,Model!$E$2866)</f>
        <v>-0.01841094003</v>
      </c>
      <c r="K2871" s="373">
        <f>PPMT('Assumptions (T&amp;D)'!$C$20,Model!AC$1,'Assumptions (T&amp;D)'!$C$23,Model!$E$2866)</f>
        <v>-0.01928545969</v>
      </c>
      <c r="L2871" s="373">
        <f>PPMT('Assumptions (T&amp;D)'!$C$20,Model!AD$1,'Assumptions (T&amp;D)'!$C$23,Model!$E$2866)</f>
        <v>-0.02020151902</v>
      </c>
      <c r="M2871" s="373">
        <f>PPMT('Assumptions (T&amp;D)'!$C$20,Model!AE$1,'Assumptions (T&amp;D)'!$C$23,Model!$E$2866)</f>
        <v>-0.02116109117</v>
      </c>
      <c r="N2871" s="373">
        <f>PPMT('Assumptions (T&amp;D)'!$C$20,Model!AF$1,'Assumptions (T&amp;D)'!$C$23,Model!$E$2866)</f>
        <v>-0.022166243</v>
      </c>
      <c r="O2871" s="373">
        <f>PPMT('Assumptions (T&amp;D)'!$C$20,Model!AG$1,'Assumptions (T&amp;D)'!$C$23,Model!$E$2866)</f>
        <v>-0.02321913955</v>
      </c>
      <c r="P2871" s="373">
        <f>PPMT('Assumptions (T&amp;D)'!$C$20,Model!AH$1,'Assumptions (T&amp;D)'!$C$23,Model!$E$2866)</f>
        <v>-0.02432204868</v>
      </c>
      <c r="Q2871" s="373">
        <f>PPMT('Assumptions (T&amp;D)'!$C$20,Model!AI$1,'Assumptions (T&amp;D)'!$C$23,Model!$E$2866)</f>
        <v>-0.02547734599</v>
      </c>
      <c r="R2871" s="373">
        <f>PPMT('Assumptions (T&amp;D)'!$C$20,Model!AJ$1,'Assumptions (T&amp;D)'!$C$23,Model!$E$2866)</f>
        <v>-0.02668751992</v>
      </c>
      <c r="S2871" s="373">
        <f>PPMT('Assumptions (T&amp;D)'!$C$20,Model!AK$1,'Assumptions (T&amp;D)'!$C$23,Model!$E$2866)</f>
        <v>-0.02795517712</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-0.01989894862</v>
      </c>
      <c r="G2872" s="373">
        <f>PPMT('Assumptions (T&amp;D)'!$C$20,Model!X$1,'Assumptions (T&amp;D)'!$C$23,Model!$F$2866)</f>
        <v>-0.02084414868</v>
      </c>
      <c r="H2872" s="373">
        <f>PPMT('Assumptions (T&amp;D)'!$C$20,Model!Y$1,'Assumptions (T&amp;D)'!$C$23,Model!$F$2866)</f>
        <v>-0.02183424574</v>
      </c>
      <c r="I2872" s="373">
        <f>PPMT('Assumptions (T&amp;D)'!$C$20,Model!Z$1,'Assumptions (T&amp;D)'!$C$23,Model!$F$2866)</f>
        <v>-0.02287137241</v>
      </c>
      <c r="J2872" s="373">
        <f>PPMT('Assumptions (T&amp;D)'!$C$20,Model!AA$1,'Assumptions (T&amp;D)'!$C$23,Model!$F$2866)</f>
        <v>-0.0239577626</v>
      </c>
      <c r="K2872" s="373">
        <f>PPMT('Assumptions (T&amp;D)'!$C$20,Model!AB$1,'Assumptions (T&amp;D)'!$C$23,Model!$F$2866)</f>
        <v>-0.02509575633</v>
      </c>
      <c r="L2872" s="373">
        <f>PPMT('Assumptions (T&amp;D)'!$C$20,Model!AC$1,'Assumptions (T&amp;D)'!$C$23,Model!$F$2866)</f>
        <v>-0.02628780475</v>
      </c>
      <c r="M2872" s="373">
        <f>PPMT('Assumptions (T&amp;D)'!$C$20,Model!AD$1,'Assumptions (T&amp;D)'!$C$23,Model!$F$2866)</f>
        <v>-0.02753647548</v>
      </c>
      <c r="N2872" s="373">
        <f>PPMT('Assumptions (T&amp;D)'!$C$20,Model!AE$1,'Assumptions (T&amp;D)'!$C$23,Model!$F$2866)</f>
        <v>-0.02884445806</v>
      </c>
      <c r="O2872" s="373">
        <f>PPMT('Assumptions (T&amp;D)'!$C$20,Model!AF$1,'Assumptions (T&amp;D)'!$C$23,Model!$F$2866)</f>
        <v>-0.03021456982</v>
      </c>
      <c r="P2872" s="373">
        <f>PPMT('Assumptions (T&amp;D)'!$C$20,Model!AG$1,'Assumptions (T&amp;D)'!$C$23,Model!$F$2866)</f>
        <v>-0.03164976189</v>
      </c>
      <c r="Q2872" s="373">
        <f>PPMT('Assumptions (T&amp;D)'!$C$20,Model!AH$1,'Assumptions (T&amp;D)'!$C$23,Model!$F$2866)</f>
        <v>-0.03315312558</v>
      </c>
      <c r="R2872" s="373">
        <f>PPMT('Assumptions (T&amp;D)'!$C$20,Model!AI$1,'Assumptions (T&amp;D)'!$C$23,Model!$F$2866)</f>
        <v>-0.03472789904</v>
      </c>
      <c r="S2872" s="373">
        <f>PPMT('Assumptions (T&amp;D)'!$C$20,Model!AJ$1,'Assumptions (T&amp;D)'!$C$23,Model!$F$2866)</f>
        <v>-0.03637747425</v>
      </c>
      <c r="T2872" s="373">
        <f>PPMT('Assumptions (T&amp;D)'!$C$20,Model!AK$1,'Assumptions (T&amp;D)'!$C$23,Model!$F$2866)</f>
        <v>-0.03810540427</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-0.01404652312</v>
      </c>
      <c r="H2873" s="373">
        <f>PPMT('Assumptions (T&amp;D)'!$C$20,Model!X$1,'Assumptions (T&amp;D)'!$C$23,Model!$G$2866)</f>
        <v>-0.01471373297</v>
      </c>
      <c r="I2873" s="373">
        <f>PPMT('Assumptions (T&amp;D)'!$C$20,Model!Y$1,'Assumptions (T&amp;D)'!$C$23,Model!$G$2866)</f>
        <v>-0.01541263529</v>
      </c>
      <c r="J2873" s="373">
        <f>PPMT('Assumptions (T&amp;D)'!$C$20,Model!Z$1,'Assumptions (T&amp;D)'!$C$23,Model!$G$2866)</f>
        <v>-0.01614473546</v>
      </c>
      <c r="K2873" s="373">
        <f>PPMT('Assumptions (T&amp;D)'!$C$20,Model!AA$1,'Assumptions (T&amp;D)'!$C$23,Model!$G$2866)</f>
        <v>-0.0169116104</v>
      </c>
      <c r="L2873" s="373">
        <f>PPMT('Assumptions (T&amp;D)'!$C$20,Model!AB$1,'Assumptions (T&amp;D)'!$C$23,Model!$G$2866)</f>
        <v>-0.01771491189</v>
      </c>
      <c r="M2873" s="373">
        <f>PPMT('Assumptions (T&amp;D)'!$C$20,Model!AC$1,'Assumptions (T&amp;D)'!$C$23,Model!$G$2866)</f>
        <v>-0.01855637021</v>
      </c>
      <c r="N2873" s="373">
        <f>PPMT('Assumptions (T&amp;D)'!$C$20,Model!AD$1,'Assumptions (T&amp;D)'!$C$23,Model!$G$2866)</f>
        <v>-0.01943779779</v>
      </c>
      <c r="O2873" s="373">
        <f>PPMT('Assumptions (T&amp;D)'!$C$20,Model!AE$1,'Assumptions (T&amp;D)'!$C$23,Model!$G$2866)</f>
        <v>-0.02036109319</v>
      </c>
      <c r="P2873" s="373">
        <f>PPMT('Assumptions (T&amp;D)'!$C$20,Model!AF$1,'Assumptions (T&amp;D)'!$C$23,Model!$G$2866)</f>
        <v>-0.02132824511</v>
      </c>
      <c r="Q2873" s="373">
        <f>PPMT('Assumptions (T&amp;D)'!$C$20,Model!AG$1,'Assumptions (T&amp;D)'!$C$23,Model!$G$2866)</f>
        <v>-0.02234133676</v>
      </c>
      <c r="R2873" s="373">
        <f>PPMT('Assumptions (T&amp;D)'!$C$20,Model!AH$1,'Assumptions (T&amp;D)'!$C$23,Model!$G$2866)</f>
        <v>-0.02340255025</v>
      </c>
      <c r="S2873" s="373">
        <f>PPMT('Assumptions (T&amp;D)'!$C$20,Model!AI$1,'Assumptions (T&amp;D)'!$C$23,Model!$G$2866)</f>
        <v>-0.02451417139</v>
      </c>
      <c r="T2873" s="373">
        <f>PPMT('Assumptions (T&amp;D)'!$C$20,Model!AJ$1,'Assumptions (T&amp;D)'!$C$23,Model!$G$2866)</f>
        <v>-0.02567859453</v>
      </c>
      <c r="U2873" s="373">
        <f>PPMT('Assumptions (T&amp;D)'!$C$20,Model!AK$1,'Assumptions (T&amp;D)'!$C$23,Model!$G$2866)</f>
        <v>-0.02689832777</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-0.01515504172</v>
      </c>
      <c r="I2874" s="373">
        <f>PPMT('Assumptions (T&amp;D)'!$C$20,Model!X$1,'Assumptions (T&amp;D)'!$C$23,Model!$H$2866)</f>
        <v>-0.01587490621</v>
      </c>
      <c r="J2874" s="373">
        <f>PPMT('Assumptions (T&amp;D)'!$C$20,Model!Y$1,'Assumptions (T&amp;D)'!$C$23,Model!$H$2866)</f>
        <v>-0.01662896425</v>
      </c>
      <c r="K2874" s="373">
        <f>PPMT('Assumptions (T&amp;D)'!$C$20,Model!Z$1,'Assumptions (T&amp;D)'!$C$23,Model!$H$2866)</f>
        <v>-0.01741884005</v>
      </c>
      <c r="L2874" s="373">
        <f>PPMT('Assumptions (T&amp;D)'!$C$20,Model!AA$1,'Assumptions (T&amp;D)'!$C$23,Model!$H$2866)</f>
        <v>-0.01824623495</v>
      </c>
      <c r="M2874" s="373">
        <f>PPMT('Assumptions (T&amp;D)'!$C$20,Model!AB$1,'Assumptions (T&amp;D)'!$C$23,Model!$H$2866)</f>
        <v>-0.01911293111</v>
      </c>
      <c r="N2874" s="373">
        <f>PPMT('Assumptions (T&amp;D)'!$C$20,Model!AC$1,'Assumptions (T&amp;D)'!$C$23,Model!$H$2866)</f>
        <v>-0.02002079534</v>
      </c>
      <c r="O2874" s="373">
        <f>PPMT('Assumptions (T&amp;D)'!$C$20,Model!AD$1,'Assumptions (T&amp;D)'!$C$23,Model!$H$2866)</f>
        <v>-0.02097178312</v>
      </c>
      <c r="P2874" s="373">
        <f>PPMT('Assumptions (T&amp;D)'!$C$20,Model!AE$1,'Assumptions (T&amp;D)'!$C$23,Model!$H$2866)</f>
        <v>-0.02196794282</v>
      </c>
      <c r="Q2874" s="373">
        <f>PPMT('Assumptions (T&amp;D)'!$C$20,Model!AF$1,'Assumptions (T&amp;D)'!$C$23,Model!$H$2866)</f>
        <v>-0.0230114201</v>
      </c>
      <c r="R2874" s="373">
        <f>PPMT('Assumptions (T&amp;D)'!$C$20,Model!AG$1,'Assumptions (T&amp;D)'!$C$23,Model!$H$2866)</f>
        <v>-0.02410446256</v>
      </c>
      <c r="S2874" s="373">
        <f>PPMT('Assumptions (T&amp;D)'!$C$20,Model!AH$1,'Assumptions (T&amp;D)'!$C$23,Model!$H$2866)</f>
        <v>-0.02524942453</v>
      </c>
      <c r="T2874" s="373">
        <f>PPMT('Assumptions (T&amp;D)'!$C$20,Model!AI$1,'Assumptions (T&amp;D)'!$C$23,Model!$H$2866)</f>
        <v>-0.02644877219</v>
      </c>
      <c r="U2874" s="373">
        <f>PPMT('Assumptions (T&amp;D)'!$C$20,Model!AJ$1,'Assumptions (T&amp;D)'!$C$23,Model!$H$2866)</f>
        <v>-0.02770508887</v>
      </c>
      <c r="V2874" s="373">
        <f>PPMT('Assumptions (T&amp;D)'!$C$20,Model!AK$1,'Assumptions (T&amp;D)'!$C$23,Model!$H$2866)</f>
        <v>-0.0290210806</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-0.01936473061</v>
      </c>
      <c r="J2875" s="373">
        <f>PPMT('Assumptions (T&amp;D)'!$C$20,Model!X$1,'Assumptions (T&amp;D)'!$C$23,Model!$I$2866)</f>
        <v>-0.02028455531</v>
      </c>
      <c r="K2875" s="373">
        <f>PPMT('Assumptions (T&amp;D)'!$C$20,Model!Y$1,'Assumptions (T&amp;D)'!$C$23,Model!$I$2866)</f>
        <v>-0.02124807169</v>
      </c>
      <c r="L2875" s="373">
        <f>PPMT('Assumptions (T&amp;D)'!$C$20,Model!Z$1,'Assumptions (T&amp;D)'!$C$23,Model!$I$2866)</f>
        <v>-0.02225735509</v>
      </c>
      <c r="M2875" s="373">
        <f>PPMT('Assumptions (T&amp;D)'!$C$20,Model!AA$1,'Assumptions (T&amp;D)'!$C$23,Model!$I$2866)</f>
        <v>-0.02331457946</v>
      </c>
      <c r="N2875" s="373">
        <f>PPMT('Assumptions (T&amp;D)'!$C$20,Model!AB$1,'Assumptions (T&amp;D)'!$C$23,Model!$I$2866)</f>
        <v>-0.02442202198</v>
      </c>
      <c r="O2875" s="373">
        <f>PPMT('Assumptions (T&amp;D)'!$C$20,Model!AC$1,'Assumptions (T&amp;D)'!$C$23,Model!$I$2866)</f>
        <v>-0.02558206803</v>
      </c>
      <c r="P2875" s="373">
        <f>PPMT('Assumptions (T&amp;D)'!$C$20,Model!AD$1,'Assumptions (T&amp;D)'!$C$23,Model!$I$2866)</f>
        <v>-0.02679721626</v>
      </c>
      <c r="Q2875" s="373">
        <f>PPMT('Assumptions (T&amp;D)'!$C$20,Model!AE$1,'Assumptions (T&amp;D)'!$C$23,Model!$I$2866)</f>
        <v>-0.02807008403</v>
      </c>
      <c r="R2875" s="373">
        <f>PPMT('Assumptions (T&amp;D)'!$C$20,Model!AF$1,'Assumptions (T&amp;D)'!$C$23,Model!$I$2866)</f>
        <v>-0.02940341302</v>
      </c>
      <c r="S2875" s="373">
        <f>PPMT('Assumptions (T&amp;D)'!$C$20,Model!AG$1,'Assumptions (T&amp;D)'!$C$23,Model!$I$2866)</f>
        <v>-0.03080007514</v>
      </c>
      <c r="T2875" s="373">
        <f>PPMT('Assumptions (T&amp;D)'!$C$20,Model!AH$1,'Assumptions (T&amp;D)'!$C$23,Model!$I$2866)</f>
        <v>-0.03226307871</v>
      </c>
      <c r="U2875" s="373">
        <f>PPMT('Assumptions (T&amp;D)'!$C$20,Model!AI$1,'Assumptions (T&amp;D)'!$C$23,Model!$I$2866)</f>
        <v>-0.03379557495</v>
      </c>
      <c r="V2875" s="373">
        <f>PPMT('Assumptions (T&amp;D)'!$C$20,Model!AJ$1,'Assumptions (T&amp;D)'!$C$23,Model!$I$2866)</f>
        <v>-0.03540086476</v>
      </c>
      <c r="W2875" s="373">
        <f>PPMT('Assumptions (T&amp;D)'!$C$20,Model!AK$1,'Assumptions (T&amp;D)'!$C$23,Model!$I$2866)</f>
        <v>-0.03708240584</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-0.01845787034</v>
      </c>
      <c r="K2876" s="373">
        <f>PPMT('Assumptions (T&amp;D)'!$C$20,Model!X$1,'Assumptions (T&amp;D)'!$C$23,Model!$J$2866)</f>
        <v>-0.01933461918</v>
      </c>
      <c r="L2876" s="373">
        <f>PPMT('Assumptions (T&amp;D)'!$C$20,Model!Y$1,'Assumptions (T&amp;D)'!$C$23,Model!$J$2866)</f>
        <v>-0.02025301359</v>
      </c>
      <c r="M2876" s="373">
        <f>PPMT('Assumptions (T&amp;D)'!$C$20,Model!Z$1,'Assumptions (T&amp;D)'!$C$23,Model!$J$2866)</f>
        <v>-0.02121503174</v>
      </c>
      <c r="N2876" s="373">
        <f>PPMT('Assumptions (T&amp;D)'!$C$20,Model!AA$1,'Assumptions (T&amp;D)'!$C$23,Model!$J$2866)</f>
        <v>-0.02222274574</v>
      </c>
      <c r="O2876" s="373">
        <f>PPMT('Assumptions (T&amp;D)'!$C$20,Model!AB$1,'Assumptions (T&amp;D)'!$C$23,Model!$J$2866)</f>
        <v>-0.02327832617</v>
      </c>
      <c r="P2876" s="373">
        <f>PPMT('Assumptions (T&amp;D)'!$C$20,Model!AC$1,'Assumptions (T&amp;D)'!$C$23,Model!$J$2866)</f>
        <v>-0.02438404666</v>
      </c>
      <c r="Q2876" s="373">
        <f>PPMT('Assumptions (T&amp;D)'!$C$20,Model!AD$1,'Assumptions (T&amp;D)'!$C$23,Model!$J$2866)</f>
        <v>-0.02554228888</v>
      </c>
      <c r="R2876" s="373">
        <f>PPMT('Assumptions (T&amp;D)'!$C$20,Model!AE$1,'Assumptions (T&amp;D)'!$C$23,Model!$J$2866)</f>
        <v>-0.0267555476</v>
      </c>
      <c r="S2876" s="373">
        <f>PPMT('Assumptions (T&amp;D)'!$C$20,Model!AF$1,'Assumptions (T&amp;D)'!$C$23,Model!$J$2866)</f>
        <v>-0.02802643611</v>
      </c>
      <c r="T2876" s="373">
        <f>PPMT('Assumptions (T&amp;D)'!$C$20,Model!AG$1,'Assumptions (T&amp;D)'!$C$23,Model!$J$2866)</f>
        <v>-0.02935769182</v>
      </c>
      <c r="U2876" s="373">
        <f>PPMT('Assumptions (T&amp;D)'!$C$20,Model!AH$1,'Assumptions (T&amp;D)'!$C$23,Model!$J$2866)</f>
        <v>-0.03075218219</v>
      </c>
      <c r="V2876" s="373">
        <f>PPMT('Assumptions (T&amp;D)'!$C$20,Model!AI$1,'Assumptions (T&amp;D)'!$C$23,Model!$J$2866)</f>
        <v>-0.03221291084</v>
      </c>
      <c r="W2876" s="373">
        <f>PPMT('Assumptions (T&amp;D)'!$C$20,Model!AJ$1,'Assumptions (T&amp;D)'!$C$23,Model!$J$2866)</f>
        <v>-0.0337430241</v>
      </c>
      <c r="X2876" s="373">
        <f>PPMT('Assumptions (T&amp;D)'!$C$20,Model!AK$1,'Assumptions (T&amp;D)'!$C$23,Model!$J$2866)</f>
        <v>-0.03534581775</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-0.02023208894</v>
      </c>
      <c r="L2877" s="373">
        <f>PPMT('Assumptions (T&amp;D)'!$C$20,Model!X$1,'Assumptions (T&amp;D)'!$C$23,Model!$K$2866)</f>
        <v>-0.02119311316</v>
      </c>
      <c r="M2877" s="373">
        <f>PPMT('Assumptions (T&amp;D)'!$C$20,Model!Y$1,'Assumptions (T&amp;D)'!$C$23,Model!$K$2866)</f>
        <v>-0.02219978604</v>
      </c>
      <c r="N2877" s="373">
        <f>PPMT('Assumptions (T&amp;D)'!$C$20,Model!Z$1,'Assumptions (T&amp;D)'!$C$23,Model!$K$2866)</f>
        <v>-0.02325427587</v>
      </c>
      <c r="O2877" s="373">
        <f>PPMT('Assumptions (T&amp;D)'!$C$20,Model!AA$1,'Assumptions (T&amp;D)'!$C$23,Model!$K$2866)</f>
        <v>-0.02435885398</v>
      </c>
      <c r="P2877" s="373">
        <f>PPMT('Assumptions (T&amp;D)'!$C$20,Model!AB$1,'Assumptions (T&amp;D)'!$C$23,Model!$K$2866)</f>
        <v>-0.02551589954</v>
      </c>
      <c r="Q2877" s="373">
        <f>PPMT('Assumptions (T&amp;D)'!$C$20,Model!AC$1,'Assumptions (T&amp;D)'!$C$23,Model!$K$2866)</f>
        <v>-0.02672790477</v>
      </c>
      <c r="R2877" s="373">
        <f>PPMT('Assumptions (T&amp;D)'!$C$20,Model!AD$1,'Assumptions (T&amp;D)'!$C$23,Model!$K$2866)</f>
        <v>-0.02799748025</v>
      </c>
      <c r="S2877" s="373">
        <f>PPMT('Assumptions (T&amp;D)'!$C$20,Model!AE$1,'Assumptions (T&amp;D)'!$C$23,Model!$K$2866)</f>
        <v>-0.02932736056</v>
      </c>
      <c r="T2877" s="373">
        <f>PPMT('Assumptions (T&amp;D)'!$C$20,Model!AF$1,'Assumptions (T&amp;D)'!$C$23,Model!$K$2866)</f>
        <v>-0.03072041019</v>
      </c>
      <c r="U2877" s="373">
        <f>PPMT('Assumptions (T&amp;D)'!$C$20,Model!AG$1,'Assumptions (T&amp;D)'!$C$23,Model!$K$2866)</f>
        <v>-0.03217962967</v>
      </c>
      <c r="V2877" s="373">
        <f>PPMT('Assumptions (T&amp;D)'!$C$20,Model!AH$1,'Assumptions (T&amp;D)'!$C$23,Model!$K$2866)</f>
        <v>-0.03370816208</v>
      </c>
      <c r="W2877" s="373">
        <f>PPMT('Assumptions (T&amp;D)'!$C$20,Model!AI$1,'Assumptions (T&amp;D)'!$C$23,Model!$K$2866)</f>
        <v>-0.03530929978</v>
      </c>
      <c r="X2877" s="373">
        <f>PPMT('Assumptions (T&amp;D)'!$C$20,Model!AJ$1,'Assumptions (T&amp;D)'!$C$23,Model!$K$2866)</f>
        <v>-0.03698649152</v>
      </c>
      <c r="Y2877" s="373">
        <f>PPMT('Assumptions (T&amp;D)'!$C$20,Model!AK$1,'Assumptions (T&amp;D)'!$C$23,Model!$K$2866)</f>
        <v>-0.03874334986</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-0.01559912756</v>
      </c>
      <c r="M2878" s="373">
        <f>PPMT('Assumptions (T&amp;D)'!$C$20,Model!X$1,'Assumptions (T&amp;D)'!$C$23,Model!$L$2866)</f>
        <v>-0.01634008612</v>
      </c>
      <c r="N2878" s="373">
        <f>PPMT('Assumptions (T&amp;D)'!$C$20,Model!Y$1,'Assumptions (T&amp;D)'!$C$23,Model!$L$2866)</f>
        <v>-0.01711624021</v>
      </c>
      <c r="O2878" s="373">
        <f>PPMT('Assumptions (T&amp;D)'!$C$20,Model!Z$1,'Assumptions (T&amp;D)'!$C$23,Model!$L$2866)</f>
        <v>-0.01792926162</v>
      </c>
      <c r="P2878" s="373">
        <f>PPMT('Assumptions (T&amp;D)'!$C$20,Model!AA$1,'Assumptions (T&amp;D)'!$C$23,Model!$L$2866)</f>
        <v>-0.01878090154</v>
      </c>
      <c r="Q2878" s="373">
        <f>PPMT('Assumptions (T&amp;D)'!$C$20,Model!AB$1,'Assumptions (T&amp;D)'!$C$23,Model!$L$2866)</f>
        <v>-0.01967299437</v>
      </c>
      <c r="R2878" s="373">
        <f>PPMT('Assumptions (T&amp;D)'!$C$20,Model!AC$1,'Assumptions (T&amp;D)'!$C$23,Model!$L$2866)</f>
        <v>-0.0206074616</v>
      </c>
      <c r="S2878" s="373">
        <f>PPMT('Assumptions (T&amp;D)'!$C$20,Model!AD$1,'Assumptions (T&amp;D)'!$C$23,Model!$L$2866)</f>
        <v>-0.02158631602</v>
      </c>
      <c r="T2878" s="373">
        <f>PPMT('Assumptions (T&amp;D)'!$C$20,Model!AE$1,'Assumptions (T&amp;D)'!$C$23,Model!$L$2866)</f>
        <v>-0.02261166604</v>
      </c>
      <c r="U2878" s="373">
        <f>PPMT('Assumptions (T&amp;D)'!$C$20,Model!AF$1,'Assumptions (T&amp;D)'!$C$23,Model!$L$2866)</f>
        <v>-0.02368572017</v>
      </c>
      <c r="V2878" s="373">
        <f>PPMT('Assumptions (T&amp;D)'!$C$20,Model!AG$1,'Assumptions (T&amp;D)'!$C$23,Model!$L$2866)</f>
        <v>-0.02481079188</v>
      </c>
      <c r="W2878" s="373">
        <f>PPMT('Assumptions (T&amp;D)'!$C$20,Model!AH$1,'Assumptions (T&amp;D)'!$C$23,Model!$L$2866)</f>
        <v>-0.02598930449</v>
      </c>
      <c r="X2878" s="373">
        <f>PPMT('Assumptions (T&amp;D)'!$C$20,Model!AI$1,'Assumptions (T&amp;D)'!$C$23,Model!$L$2866)</f>
        <v>-0.02722379646</v>
      </c>
      <c r="Y2878" s="373">
        <f>PPMT('Assumptions (T&amp;D)'!$C$20,Model!AJ$1,'Assumptions (T&amp;D)'!$C$23,Model!$L$2866)</f>
        <v>-0.02851692679</v>
      </c>
      <c r="Z2878" s="373">
        <f>PPMT('Assumptions (T&amp;D)'!$C$20,Model!AK$1,'Assumptions (T&amp;D)'!$C$23,Model!$L$2866)</f>
        <v>-0.02987148081</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-0.01680157163</v>
      </c>
      <c r="N2879" s="373">
        <f>PPMT('Assumptions (T&amp;D)'!$C$20,Model!X$1,'Assumptions (T&amp;D)'!$C$23,Model!$M$2866)</f>
        <v>-0.01759964628</v>
      </c>
      <c r="O2879" s="373">
        <f>PPMT('Assumptions (T&amp;D)'!$C$20,Model!Y$1,'Assumptions (T&amp;D)'!$C$23,Model!$M$2866)</f>
        <v>-0.01843562948</v>
      </c>
      <c r="P2879" s="373">
        <f>PPMT('Assumptions (T&amp;D)'!$C$20,Model!Z$1,'Assumptions (T&amp;D)'!$C$23,Model!$M$2866)</f>
        <v>-0.01931132188</v>
      </c>
      <c r="Q2879" s="373">
        <f>PPMT('Assumptions (T&amp;D)'!$C$20,Model!AA$1,'Assumptions (T&amp;D)'!$C$23,Model!$M$2866)</f>
        <v>-0.02022860967</v>
      </c>
      <c r="R2879" s="373">
        <f>PPMT('Assumptions (T&amp;D)'!$C$20,Model!AB$1,'Assumptions (T&amp;D)'!$C$23,Model!$M$2866)</f>
        <v>-0.02118946863</v>
      </c>
      <c r="S2879" s="373">
        <f>PPMT('Assumptions (T&amp;D)'!$C$20,Model!AC$1,'Assumptions (T&amp;D)'!$C$23,Model!$M$2866)</f>
        <v>-0.02219596839</v>
      </c>
      <c r="T2879" s="373">
        <f>PPMT('Assumptions (T&amp;D)'!$C$20,Model!AD$1,'Assumptions (T&amp;D)'!$C$23,Model!$M$2866)</f>
        <v>-0.02325027689</v>
      </c>
      <c r="U2879" s="373">
        <f>PPMT('Assumptions (T&amp;D)'!$C$20,Model!AE$1,'Assumptions (T&amp;D)'!$C$23,Model!$M$2866)</f>
        <v>-0.02435466504</v>
      </c>
      <c r="V2879" s="373">
        <f>PPMT('Assumptions (T&amp;D)'!$C$20,Model!AF$1,'Assumptions (T&amp;D)'!$C$23,Model!$M$2866)</f>
        <v>-0.02551151163</v>
      </c>
      <c r="W2879" s="373">
        <f>PPMT('Assumptions (T&amp;D)'!$C$20,Model!AG$1,'Assumptions (T&amp;D)'!$C$23,Model!$M$2866)</f>
        <v>-0.02672330843</v>
      </c>
      <c r="X2879" s="373">
        <f>PPMT('Assumptions (T&amp;D)'!$C$20,Model!AH$1,'Assumptions (T&amp;D)'!$C$23,Model!$M$2866)</f>
        <v>-0.02799266559</v>
      </c>
      <c r="Y2879" s="373">
        <f>PPMT('Assumptions (T&amp;D)'!$C$20,Model!AI$1,'Assumptions (T&amp;D)'!$C$23,Model!$M$2866)</f>
        <v>-0.0293223172</v>
      </c>
      <c r="Z2879" s="373">
        <f>PPMT('Assumptions (T&amp;D)'!$C$20,Model!AJ$1,'Assumptions (T&amp;D)'!$C$23,Model!$M$2866)</f>
        <v>-0.03071512727</v>
      </c>
      <c r="AA2879" s="373">
        <f>PPMT('Assumptions (T&amp;D)'!$C$20,Model!AK$1,'Assumptions (T&amp;D)'!$C$23,Model!$M$2866)</f>
        <v>-0.03217409581</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-0.02208752536</v>
      </c>
      <c r="O2880" s="373">
        <f>PPMT('Assumptions (T&amp;D)'!$C$20,Model!X$1,'Assumptions (T&amp;D)'!$C$23,Model!$N$2866)</f>
        <v>-0.02313668282</v>
      </c>
      <c r="P2880" s="373">
        <f>PPMT('Assumptions (T&amp;D)'!$C$20,Model!Y$1,'Assumptions (T&amp;D)'!$C$23,Model!$N$2866)</f>
        <v>-0.02423567525</v>
      </c>
      <c r="Q2880" s="373">
        <f>PPMT('Assumptions (T&amp;D)'!$C$20,Model!Z$1,'Assumptions (T&amp;D)'!$C$23,Model!$N$2866)</f>
        <v>-0.02538686983</v>
      </c>
      <c r="R2880" s="373">
        <f>PPMT('Assumptions (T&amp;D)'!$C$20,Model!AA$1,'Assumptions (T&amp;D)'!$C$23,Model!$N$2866)</f>
        <v>-0.02659274614</v>
      </c>
      <c r="S2880" s="373">
        <f>PPMT('Assumptions (T&amp;D)'!$C$20,Model!AB$1,'Assumptions (T&amp;D)'!$C$23,Model!$N$2866)</f>
        <v>-0.02785590159</v>
      </c>
      <c r="T2880" s="373">
        <f>PPMT('Assumptions (T&amp;D)'!$C$20,Model!AC$1,'Assumptions (T&amp;D)'!$C$23,Model!$N$2866)</f>
        <v>-0.02917905691</v>
      </c>
      <c r="U2880" s="373">
        <f>PPMT('Assumptions (T&amp;D)'!$C$20,Model!AD$1,'Assumptions (T&amp;D)'!$C$23,Model!$N$2866)</f>
        <v>-0.03056506211</v>
      </c>
      <c r="V2880" s="373">
        <f>PPMT('Assumptions (T&amp;D)'!$C$20,Model!AE$1,'Assumptions (T&amp;D)'!$C$23,Model!$N$2866)</f>
        <v>-0.03201690257</v>
      </c>
      <c r="W2880" s="373">
        <f>PPMT('Assumptions (T&amp;D)'!$C$20,Model!AF$1,'Assumptions (T&amp;D)'!$C$23,Model!$N$2866)</f>
        <v>-0.03353770544</v>
      </c>
      <c r="X2880" s="373">
        <f>PPMT('Assumptions (T&amp;D)'!$C$20,Model!AG$1,'Assumptions (T&amp;D)'!$C$23,Model!$N$2866)</f>
        <v>-0.03513074645</v>
      </c>
      <c r="Y2880" s="373">
        <f>PPMT('Assumptions (T&amp;D)'!$C$20,Model!AH$1,'Assumptions (T&amp;D)'!$C$23,Model!$N$2866)</f>
        <v>-0.0367994569</v>
      </c>
      <c r="Z2880" s="373">
        <f>PPMT('Assumptions (T&amp;D)'!$C$20,Model!AI$1,'Assumptions (T&amp;D)'!$C$23,Model!$N$2866)</f>
        <v>-0.0385474311</v>
      </c>
      <c r="AA2880" s="373">
        <f>PPMT('Assumptions (T&amp;D)'!$C$20,Model!AJ$1,'Assumptions (T&amp;D)'!$C$23,Model!$N$2866)</f>
        <v>-0.04037843408</v>
      </c>
      <c r="AB2880" s="373">
        <f>PPMT('Assumptions (T&amp;D)'!$C$20,Model!AK$1,'Assumptions (T&amp;D)'!$C$23,Model!$N$2866)</f>
        <v>-0.0422964097</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-0.01695400489</v>
      </c>
      <c r="P2881" s="373">
        <f>PPMT('Assumptions (T&amp;D)'!$C$20,Model!X$1,'Assumptions (T&amp;D)'!$C$23,Model!$O$2866)</f>
        <v>-0.01775932012</v>
      </c>
      <c r="Q2881" s="373">
        <f>PPMT('Assumptions (T&amp;D)'!$C$20,Model!Y$1,'Assumptions (T&amp;D)'!$C$23,Model!$O$2866)</f>
        <v>-0.01860288783</v>
      </c>
      <c r="R2881" s="373">
        <f>PPMT('Assumptions (T&amp;D)'!$C$20,Model!Z$1,'Assumptions (T&amp;D)'!$C$23,Model!$O$2866)</f>
        <v>-0.019486525</v>
      </c>
      <c r="S2881" s="373">
        <f>PPMT('Assumptions (T&amp;D)'!$C$20,Model!AA$1,'Assumptions (T&amp;D)'!$C$23,Model!$O$2866)</f>
        <v>-0.02041213494</v>
      </c>
      <c r="T2881" s="373">
        <f>PPMT('Assumptions (T&amp;D)'!$C$20,Model!AB$1,'Assumptions (T&amp;D)'!$C$23,Model!$O$2866)</f>
        <v>-0.02138171135</v>
      </c>
      <c r="U2881" s="373">
        <f>PPMT('Assumptions (T&amp;D)'!$C$20,Model!AC$1,'Assumptions (T&amp;D)'!$C$23,Model!$O$2866)</f>
        <v>-0.02239734264</v>
      </c>
      <c r="V2881" s="373">
        <f>PPMT('Assumptions (T&amp;D)'!$C$20,Model!AD$1,'Assumptions (T&amp;D)'!$C$23,Model!$O$2866)</f>
        <v>-0.02346121641</v>
      </c>
      <c r="W2881" s="373">
        <f>PPMT('Assumptions (T&amp;D)'!$C$20,Model!AE$1,'Assumptions (T&amp;D)'!$C$23,Model!$O$2866)</f>
        <v>-0.02457562419</v>
      </c>
      <c r="X2881" s="373">
        <f>PPMT('Assumptions (T&amp;D)'!$C$20,Model!AF$1,'Assumptions (T&amp;D)'!$C$23,Model!$O$2866)</f>
        <v>-0.02574296634</v>
      </c>
      <c r="Y2881" s="373">
        <f>PPMT('Assumptions (T&amp;D)'!$C$20,Model!AG$1,'Assumptions (T&amp;D)'!$C$23,Model!$O$2866)</f>
        <v>-0.02696575724</v>
      </c>
      <c r="Z2881" s="373">
        <f>PPMT('Assumptions (T&amp;D)'!$C$20,Model!AH$1,'Assumptions (T&amp;D)'!$C$23,Model!$O$2866)</f>
        <v>-0.02824663071</v>
      </c>
      <c r="AA2881" s="373">
        <f>PPMT('Assumptions (T&amp;D)'!$C$20,Model!AI$1,'Assumptions (T&amp;D)'!$C$23,Model!$O$2866)</f>
        <v>-0.02958834567</v>
      </c>
      <c r="AB2881" s="373">
        <f>PPMT('Assumptions (T&amp;D)'!$C$20,Model!AJ$1,'Assumptions (T&amp;D)'!$C$23,Model!$O$2866)</f>
        <v>-0.03099379209</v>
      </c>
      <c r="AC2881" s="373">
        <f>PPMT('Assumptions (T&amp;D)'!$C$20,Model!AK$1,'Assumptions (T&amp;D)'!$C$23,Model!$O$2866)</f>
        <v>-0.03246599721</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-0.01637274665</v>
      </c>
      <c r="Q2882" s="373">
        <f>PPMT('Assumptions (T&amp;D)'!$C$20,Model!X$1,'Assumptions (T&amp;D)'!$C$23,Model!$P$2866)</f>
        <v>-0.01715045211</v>
      </c>
      <c r="R2882" s="373">
        <f>PPMT('Assumptions (T&amp;D)'!$C$20,Model!Y$1,'Assumptions (T&amp;D)'!$C$23,Model!$P$2866)</f>
        <v>-0.01796509859</v>
      </c>
      <c r="S2882" s="373">
        <f>PPMT('Assumptions (T&amp;D)'!$C$20,Model!Z$1,'Assumptions (T&amp;D)'!$C$23,Model!$P$2866)</f>
        <v>-0.01881844077</v>
      </c>
      <c r="T2882" s="373">
        <f>PPMT('Assumptions (T&amp;D)'!$C$20,Model!AA$1,'Assumptions (T&amp;D)'!$C$23,Model!$P$2866)</f>
        <v>-0.01971231671</v>
      </c>
      <c r="U2882" s="373">
        <f>PPMT('Assumptions (T&amp;D)'!$C$20,Model!AB$1,'Assumptions (T&amp;D)'!$C$23,Model!$P$2866)</f>
        <v>-0.02064865175</v>
      </c>
      <c r="V2882" s="373">
        <f>PPMT('Assumptions (T&amp;D)'!$C$20,Model!AC$1,'Assumptions (T&amp;D)'!$C$23,Model!$P$2866)</f>
        <v>-0.02162946271</v>
      </c>
      <c r="W2882" s="373">
        <f>PPMT('Assumptions (T&amp;D)'!$C$20,Model!AD$1,'Assumptions (T&amp;D)'!$C$23,Model!$P$2866)</f>
        <v>-0.02265686219</v>
      </c>
      <c r="X2882" s="373">
        <f>PPMT('Assumptions (T&amp;D)'!$C$20,Model!AE$1,'Assumptions (T&amp;D)'!$C$23,Model!$P$2866)</f>
        <v>-0.02373306314</v>
      </c>
      <c r="Y2882" s="373">
        <f>PPMT('Assumptions (T&amp;D)'!$C$20,Model!AF$1,'Assumptions (T&amp;D)'!$C$23,Model!$P$2866)</f>
        <v>-0.02486038364</v>
      </c>
      <c r="Z2882" s="373">
        <f>PPMT('Assumptions (T&amp;D)'!$C$20,Model!AG$1,'Assumptions (T&amp;D)'!$C$23,Model!$P$2866)</f>
        <v>-0.02604125187</v>
      </c>
      <c r="AA2882" s="373">
        <f>PPMT('Assumptions (T&amp;D)'!$C$20,Model!AH$1,'Assumptions (T&amp;D)'!$C$23,Model!$P$2866)</f>
        <v>-0.02727821133</v>
      </c>
      <c r="AB2882" s="373">
        <f>PPMT('Assumptions (T&amp;D)'!$C$20,Model!AI$1,'Assumptions (T&amp;D)'!$C$23,Model!$P$2866)</f>
        <v>-0.02857392637</v>
      </c>
      <c r="AC2882" s="373">
        <f>PPMT('Assumptions (T&amp;D)'!$C$20,Model!AJ$1,'Assumptions (T&amp;D)'!$C$23,Model!$P$2866)</f>
        <v>-0.02993118787</v>
      </c>
      <c r="AD2882" s="373">
        <f>PPMT('Assumptions (T&amp;D)'!$C$20,Model!AK$1,'Assumptions (T&amp;D)'!$C$23,Model!$P$2866)</f>
        <v>-0.03135291929</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-0.01982288016</v>
      </c>
      <c r="R2883" s="373">
        <f>PPMT('Assumptions (T&amp;D)'!$C$20,Model!X$1,'Assumptions (T&amp;D)'!$C$23,Model!$Q$2866)</f>
        <v>-0.02076446697</v>
      </c>
      <c r="S2883" s="373">
        <f>PPMT('Assumptions (T&amp;D)'!$C$20,Model!Y$1,'Assumptions (T&amp;D)'!$C$23,Model!$Q$2866)</f>
        <v>-0.02175077915</v>
      </c>
      <c r="T2883" s="373">
        <f>PPMT('Assumptions (T&amp;D)'!$C$20,Model!Z$1,'Assumptions (T&amp;D)'!$C$23,Model!$Q$2866)</f>
        <v>-0.02278394116</v>
      </c>
      <c r="U2883" s="373">
        <f>PPMT('Assumptions (T&amp;D)'!$C$20,Model!AA$1,'Assumptions (T&amp;D)'!$C$23,Model!$Q$2866)</f>
        <v>-0.02386617837</v>
      </c>
      <c r="V2883" s="373">
        <f>PPMT('Assumptions (T&amp;D)'!$C$20,Model!AB$1,'Assumptions (T&amp;D)'!$C$23,Model!$Q$2866)</f>
        <v>-0.02499982184</v>
      </c>
      <c r="W2883" s="373">
        <f>PPMT('Assumptions (T&amp;D)'!$C$20,Model!AC$1,'Assumptions (T&amp;D)'!$C$23,Model!$Q$2866)</f>
        <v>-0.02618731338</v>
      </c>
      <c r="X2883" s="373">
        <f>PPMT('Assumptions (T&amp;D)'!$C$20,Model!AD$1,'Assumptions (T&amp;D)'!$C$23,Model!$Q$2866)</f>
        <v>-0.02743121076</v>
      </c>
      <c r="Y2883" s="373">
        <f>PPMT('Assumptions (T&amp;D)'!$C$20,Model!AE$1,'Assumptions (T&amp;D)'!$C$23,Model!$Q$2866)</f>
        <v>-0.02873419328</v>
      </c>
      <c r="Z2883" s="373">
        <f>PPMT('Assumptions (T&amp;D)'!$C$20,Model!AF$1,'Assumptions (T&amp;D)'!$C$23,Model!$Q$2866)</f>
        <v>-0.03009906746</v>
      </c>
      <c r="AA2883" s="373">
        <f>PPMT('Assumptions (T&amp;D)'!$C$20,Model!AG$1,'Assumptions (T&amp;D)'!$C$23,Model!$Q$2866)</f>
        <v>-0.03152877316</v>
      </c>
      <c r="AB2883" s="373">
        <f>PPMT('Assumptions (T&amp;D)'!$C$20,Model!AH$1,'Assumptions (T&amp;D)'!$C$23,Model!$Q$2866)</f>
        <v>-0.03302638988</v>
      </c>
      <c r="AC2883" s="373">
        <f>PPMT('Assumptions (T&amp;D)'!$C$20,Model!AI$1,'Assumptions (T&amp;D)'!$C$23,Model!$Q$2866)</f>
        <v>-0.0345951434</v>
      </c>
      <c r="AD2883" s="373">
        <f>PPMT('Assumptions (T&amp;D)'!$C$20,Model!AJ$1,'Assumptions (T&amp;D)'!$C$23,Model!$Q$2866)</f>
        <v>-0.03623841272</v>
      </c>
      <c r="AE2883" s="373">
        <f>PPMT('Assumptions (T&amp;D)'!$C$20,Model!AK$1,'Assumptions (T&amp;D)'!$C$23,Model!$Q$2866)</f>
        <v>-0.03795973732</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-0.02176600205</v>
      </c>
      <c r="S2884" s="373">
        <f>PPMT('Assumptions (T&amp;D)'!$C$20,Model!X$1,'Assumptions (T&amp;D)'!$C$23,Model!$R$2866)</f>
        <v>-0.02279988715</v>
      </c>
      <c r="T2884" s="373">
        <f>PPMT('Assumptions (T&amp;D)'!$C$20,Model!Y$1,'Assumptions (T&amp;D)'!$C$23,Model!$R$2866)</f>
        <v>-0.02388288178</v>
      </c>
      <c r="U2884" s="373">
        <f>PPMT('Assumptions (T&amp;D)'!$C$20,Model!Z$1,'Assumptions (T&amp;D)'!$C$23,Model!$R$2866)</f>
        <v>-0.02501731867</v>
      </c>
      <c r="V2884" s="373">
        <f>PPMT('Assumptions (T&amp;D)'!$C$20,Model!AA$1,'Assumptions (T&amp;D)'!$C$23,Model!$R$2866)</f>
        <v>-0.02620564131</v>
      </c>
      <c r="W2884" s="373">
        <f>PPMT('Assumptions (T&amp;D)'!$C$20,Model!AB$1,'Assumptions (T&amp;D)'!$C$23,Model!$R$2866)</f>
        <v>-0.02745040927</v>
      </c>
      <c r="X2884" s="373">
        <f>PPMT('Assumptions (T&amp;D)'!$C$20,Model!AC$1,'Assumptions (T&amp;D)'!$C$23,Model!$R$2866)</f>
        <v>-0.02875430371</v>
      </c>
      <c r="Y2884" s="373">
        <f>PPMT('Assumptions (T&amp;D)'!$C$20,Model!AD$1,'Assumptions (T&amp;D)'!$C$23,Model!$R$2866)</f>
        <v>-0.03012013313</v>
      </c>
      <c r="Z2884" s="373">
        <f>PPMT('Assumptions (T&amp;D)'!$C$20,Model!AE$1,'Assumptions (T&amp;D)'!$C$23,Model!$R$2866)</f>
        <v>-0.03155083946</v>
      </c>
      <c r="AA2884" s="373">
        <f>PPMT('Assumptions (T&amp;D)'!$C$20,Model!AF$1,'Assumptions (T&amp;D)'!$C$23,Model!$R$2866)</f>
        <v>-0.03304950433</v>
      </c>
      <c r="AB2884" s="373">
        <f>PPMT('Assumptions (T&amp;D)'!$C$20,Model!AG$1,'Assumptions (T&amp;D)'!$C$23,Model!$R$2866)</f>
        <v>-0.03461935579</v>
      </c>
      <c r="AC2884" s="373">
        <f>PPMT('Assumptions (T&amp;D)'!$C$20,Model!AH$1,'Assumptions (T&amp;D)'!$C$23,Model!$R$2866)</f>
        <v>-0.03626377519</v>
      </c>
      <c r="AD2884" s="373">
        <f>PPMT('Assumptions (T&amp;D)'!$C$20,Model!AI$1,'Assumptions (T&amp;D)'!$C$23,Model!$R$2866)</f>
        <v>-0.03798630451</v>
      </c>
      <c r="AE2884" s="373">
        <f>PPMT('Assumptions (T&amp;D)'!$C$20,Model!AJ$1,'Assumptions (T&amp;D)'!$C$23,Model!$R$2866)</f>
        <v>-0.03979065397</v>
      </c>
      <c r="AF2884" s="373">
        <f>PPMT('Assumptions (T&amp;D)'!$C$20,Model!AK$1,'Assumptions (T&amp;D)'!$C$23,Model!$R$2866)</f>
        <v>-0.04168071004</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-0.0225034462</v>
      </c>
      <c r="T2885" s="373">
        <f>PPMT('Assumptions (T&amp;D)'!$C$20,Model!X$1,'Assumptions (T&amp;D)'!$C$23,Model!$S$2866)</f>
        <v>-0.02357235989</v>
      </c>
      <c r="U2885" s="373">
        <f>PPMT('Assumptions (T&amp;D)'!$C$20,Model!Y$1,'Assumptions (T&amp;D)'!$C$23,Model!$S$2866)</f>
        <v>-0.02469204698</v>
      </c>
      <c r="V2885" s="373">
        <f>PPMT('Assumptions (T&amp;D)'!$C$20,Model!Z$1,'Assumptions (T&amp;D)'!$C$23,Model!$S$2866)</f>
        <v>-0.02586491922</v>
      </c>
      <c r="W2885" s="373">
        <f>PPMT('Assumptions (T&amp;D)'!$C$20,Model!AA$1,'Assumptions (T&amp;D)'!$C$23,Model!$S$2866)</f>
        <v>-0.02709350288</v>
      </c>
      <c r="X2885" s="373">
        <f>PPMT('Assumptions (T&amp;D)'!$C$20,Model!AB$1,'Assumptions (T&amp;D)'!$C$23,Model!$S$2866)</f>
        <v>-0.02838044427</v>
      </c>
      <c r="Y2885" s="373">
        <f>PPMT('Assumptions (T&amp;D)'!$C$20,Model!AC$1,'Assumptions (T&amp;D)'!$C$23,Model!$S$2866)</f>
        <v>-0.02972851537</v>
      </c>
      <c r="Z2885" s="373">
        <f>PPMT('Assumptions (T&amp;D)'!$C$20,Model!AD$1,'Assumptions (T&amp;D)'!$C$23,Model!$S$2866)</f>
        <v>-0.03114061985</v>
      </c>
      <c r="AA2885" s="373">
        <f>PPMT('Assumptions (T&amp;D)'!$C$20,Model!AE$1,'Assumptions (T&amp;D)'!$C$23,Model!$S$2866)</f>
        <v>-0.03261979929</v>
      </c>
      <c r="AB2885" s="373">
        <f>PPMT('Assumptions (T&amp;D)'!$C$20,Model!AF$1,'Assumptions (T&amp;D)'!$C$23,Model!$S$2866)</f>
        <v>-0.03416923976</v>
      </c>
      <c r="AC2885" s="373">
        <f>PPMT('Assumptions (T&amp;D)'!$C$20,Model!AG$1,'Assumptions (T&amp;D)'!$C$23,Model!$S$2866)</f>
        <v>-0.03579227865</v>
      </c>
      <c r="AD2885" s="373">
        <f>PPMT('Assumptions (T&amp;D)'!$C$20,Model!AH$1,'Assumptions (T&amp;D)'!$C$23,Model!$S$2866)</f>
        <v>-0.03749241188</v>
      </c>
      <c r="AE2885" s="373">
        <f>PPMT('Assumptions (T&amp;D)'!$C$20,Model!AI$1,'Assumptions (T&amp;D)'!$C$23,Model!$S$2866)</f>
        <v>-0.03927330145</v>
      </c>
      <c r="AF2885" s="373">
        <f>PPMT('Assumptions (T&amp;D)'!$C$20,Model!AJ$1,'Assumptions (T&amp;D)'!$C$23,Model!$S$2866)</f>
        <v>-0.04113878327</v>
      </c>
      <c r="AG2885" s="373">
        <f>PPMT('Assumptions (T&amp;D)'!$C$20,Model!AK$1,'Assumptions (T&amp;D)'!$C$23,Model!$S$2866)</f>
        <v>-0.04309287547</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-0.02093835991</v>
      </c>
      <c r="U2886" s="373">
        <f>PPMT('Assumptions (T&amp;D)'!$C$20,Model!X$1,'Assumptions (T&amp;D)'!$C$23,Model!$T$2866)</f>
        <v>-0.02193293201</v>
      </c>
      <c r="V2886" s="373">
        <f>PPMT('Assumptions (T&amp;D)'!$C$20,Model!Y$1,'Assumptions (T&amp;D)'!$C$23,Model!$T$2866)</f>
        <v>-0.02297474628</v>
      </c>
      <c r="W2886" s="373">
        <f>PPMT('Assumptions (T&amp;D)'!$C$20,Model!Z$1,'Assumptions (T&amp;D)'!$C$23,Model!$T$2866)</f>
        <v>-0.02406604673</v>
      </c>
      <c r="X2886" s="373">
        <f>PPMT('Assumptions (T&amp;D)'!$C$20,Model!AA$1,'Assumptions (T&amp;D)'!$C$23,Model!$T$2866)</f>
        <v>-0.02520918395</v>
      </c>
      <c r="Y2886" s="373">
        <f>PPMT('Assumptions (T&amp;D)'!$C$20,Model!AB$1,'Assumptions (T&amp;D)'!$C$23,Model!$T$2866)</f>
        <v>-0.02640662019</v>
      </c>
      <c r="Z2886" s="373">
        <f>PPMT('Assumptions (T&amp;D)'!$C$20,Model!AC$1,'Assumptions (T&amp;D)'!$C$23,Model!$T$2866)</f>
        <v>-0.02766093464</v>
      </c>
      <c r="AA2886" s="373">
        <f>PPMT('Assumptions (T&amp;D)'!$C$20,Model!AD$1,'Assumptions (T&amp;D)'!$C$23,Model!$T$2866)</f>
        <v>-0.02897482904</v>
      </c>
      <c r="AB2886" s="373">
        <f>PPMT('Assumptions (T&amp;D)'!$C$20,Model!AE$1,'Assumptions (T&amp;D)'!$C$23,Model!$T$2866)</f>
        <v>-0.03035113342</v>
      </c>
      <c r="AC2886" s="373">
        <f>PPMT('Assumptions (T&amp;D)'!$C$20,Model!AF$1,'Assumptions (T&amp;D)'!$C$23,Model!$T$2866)</f>
        <v>-0.03179281226</v>
      </c>
      <c r="AD2886" s="373">
        <f>PPMT('Assumptions (T&amp;D)'!$C$20,Model!AG$1,'Assumptions (T&amp;D)'!$C$23,Model!$T$2866)</f>
        <v>-0.03330297084</v>
      </c>
      <c r="AE2886" s="373">
        <f>PPMT('Assumptions (T&amp;D)'!$C$20,Model!AH$1,'Assumptions (T&amp;D)'!$C$23,Model!$T$2866)</f>
        <v>-0.03488486195</v>
      </c>
      <c r="AF2886" s="373">
        <f>PPMT('Assumptions (T&amp;D)'!$C$20,Model!AI$1,'Assumptions (T&amp;D)'!$C$23,Model!$T$2866)</f>
        <v>-0.0365418929</v>
      </c>
      <c r="AG2886" s="373">
        <f>PPMT('Assumptions (T&amp;D)'!$C$20,Model!AJ$1,'Assumptions (T&amp;D)'!$C$23,Model!$T$2866)</f>
        <v>-0.03827763281</v>
      </c>
      <c r="AH2886" s="373">
        <f>PPMT('Assumptions (T&amp;D)'!$C$20,Model!AK$1,'Assumptions (T&amp;D)'!$C$23,Model!$T$2866)</f>
        <v>-0.04009582037</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-0.02120283953</v>
      </c>
      <c r="V2887" s="373">
        <f>PPMT('Assumptions (T&amp;D)'!$C$20,Model!X$1,'Assumptions (T&amp;D)'!$C$23,Model!$U$2866)</f>
        <v>-0.02220997441</v>
      </c>
      <c r="W2887" s="373">
        <f>PPMT('Assumptions (T&amp;D)'!$C$20,Model!Y$1,'Assumptions (T&amp;D)'!$C$23,Model!$U$2866)</f>
        <v>-0.02326494819</v>
      </c>
      <c r="X2887" s="373">
        <f>PPMT('Assumptions (T&amp;D)'!$C$20,Model!Z$1,'Assumptions (T&amp;D)'!$C$23,Model!$U$2866)</f>
        <v>-0.02437003323</v>
      </c>
      <c r="Y2887" s="373">
        <f>PPMT('Assumptions (T&amp;D)'!$C$20,Model!AA$1,'Assumptions (T&amp;D)'!$C$23,Model!$U$2866)</f>
        <v>-0.02552760981</v>
      </c>
      <c r="Z2887" s="373">
        <f>PPMT('Assumptions (T&amp;D)'!$C$20,Model!AB$1,'Assumptions (T&amp;D)'!$C$23,Model!$U$2866)</f>
        <v>-0.02674017128</v>
      </c>
      <c r="AA2887" s="373">
        <f>PPMT('Assumptions (T&amp;D)'!$C$20,Model!AC$1,'Assumptions (T&amp;D)'!$C$23,Model!$U$2866)</f>
        <v>-0.02801032941</v>
      </c>
      <c r="AB2887" s="373">
        <f>PPMT('Assumptions (T&amp;D)'!$C$20,Model!AD$1,'Assumptions (T&amp;D)'!$C$23,Model!$U$2866)</f>
        <v>-0.02934082006</v>
      </c>
      <c r="AC2887" s="373">
        <f>PPMT('Assumptions (T&amp;D)'!$C$20,Model!AE$1,'Assumptions (T&amp;D)'!$C$23,Model!$U$2866)</f>
        <v>-0.03073450901</v>
      </c>
      <c r="AD2887" s="373">
        <f>PPMT('Assumptions (T&amp;D)'!$C$20,Model!AF$1,'Assumptions (T&amp;D)'!$C$23,Model!$U$2866)</f>
        <v>-0.03219439819</v>
      </c>
      <c r="AE2887" s="373">
        <f>PPMT('Assumptions (T&amp;D)'!$C$20,Model!AG$1,'Assumptions (T&amp;D)'!$C$23,Model!$U$2866)</f>
        <v>-0.03372363211</v>
      </c>
      <c r="AF2887" s="373">
        <f>PPMT('Assumptions (T&amp;D)'!$C$20,Model!AH$1,'Assumptions (T&amp;D)'!$C$23,Model!$U$2866)</f>
        <v>-0.03532550463</v>
      </c>
      <c r="AG2887" s="373">
        <f>PPMT('Assumptions (T&amp;D)'!$C$20,Model!AI$1,'Assumptions (T&amp;D)'!$C$23,Model!$U$2866)</f>
        <v>-0.0370034661</v>
      </c>
      <c r="AH2887" s="373">
        <f>PPMT('Assumptions (T&amp;D)'!$C$20,Model!AJ$1,'Assumptions (T&amp;D)'!$C$23,Model!$U$2866)</f>
        <v>-0.03876113074</v>
      </c>
      <c r="AI2887" s="373">
        <f>PPMT('Assumptions (T&amp;D)'!$C$20,Model!AK$1,'Assumptions (T&amp;D)'!$C$23,Model!$U$2866)</f>
        <v>-0.04060228445</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-0.02197688758</v>
      </c>
      <c r="W2888" s="373">
        <f>PPMT('Assumptions (T&amp;D)'!$C$20,Model!X$1,'Assumptions (T&amp;D)'!$C$23,Model!$V$2866)</f>
        <v>-0.02302078974</v>
      </c>
      <c r="X2888" s="373">
        <f>PPMT('Assumptions (T&amp;D)'!$C$20,Model!Y$1,'Assumptions (T&amp;D)'!$C$23,Model!$V$2866)</f>
        <v>-0.02411427726</v>
      </c>
      <c r="Y2888" s="373">
        <f>PPMT('Assumptions (T&amp;D)'!$C$20,Model!Z$1,'Assumptions (T&amp;D)'!$C$23,Model!$V$2866)</f>
        <v>-0.02525970542</v>
      </c>
      <c r="Z2888" s="373">
        <f>PPMT('Assumptions (T&amp;D)'!$C$20,Model!AA$1,'Assumptions (T&amp;D)'!$C$23,Model!$V$2866)</f>
        <v>-0.02645954143</v>
      </c>
      <c r="AA2888" s="373">
        <f>PPMT('Assumptions (T&amp;D)'!$C$20,Model!AB$1,'Assumptions (T&amp;D)'!$C$23,Model!$V$2866)</f>
        <v>-0.02771636965</v>
      </c>
      <c r="AB2888" s="373">
        <f>PPMT('Assumptions (T&amp;D)'!$C$20,Model!AC$1,'Assumptions (T&amp;D)'!$C$23,Model!$V$2866)</f>
        <v>-0.02903289721</v>
      </c>
      <c r="AC2888" s="373">
        <f>PPMT('Assumptions (T&amp;D)'!$C$20,Model!AD$1,'Assumptions (T&amp;D)'!$C$23,Model!$V$2866)</f>
        <v>-0.03041195983</v>
      </c>
      <c r="AD2888" s="373">
        <f>PPMT('Assumptions (T&amp;D)'!$C$20,Model!AE$1,'Assumptions (T&amp;D)'!$C$23,Model!$V$2866)</f>
        <v>-0.03185652792</v>
      </c>
      <c r="AE2888" s="373">
        <f>PPMT('Assumptions (T&amp;D)'!$C$20,Model!AF$1,'Assumptions (T&amp;D)'!$C$23,Model!$V$2866)</f>
        <v>-0.03336971299</v>
      </c>
      <c r="AF2888" s="373">
        <f>PPMT('Assumptions (T&amp;D)'!$C$20,Model!AG$1,'Assumptions (T&amp;D)'!$C$23,Model!$V$2866)</f>
        <v>-0.03495477436</v>
      </c>
      <c r="AG2888" s="373">
        <f>PPMT('Assumptions (T&amp;D)'!$C$20,Model!AH$1,'Assumptions (T&amp;D)'!$C$23,Model!$V$2866)</f>
        <v>-0.03661512614</v>
      </c>
      <c r="AH2888" s="373">
        <f>PPMT('Assumptions (T&amp;D)'!$C$20,Model!AI$1,'Assumptions (T&amp;D)'!$C$23,Model!$V$2866)</f>
        <v>-0.03835434464</v>
      </c>
      <c r="AI2888" s="373">
        <f>PPMT('Assumptions (T&amp;D)'!$C$20,Model!AJ$1,'Assumptions (T&amp;D)'!$C$23,Model!$V$2866)</f>
        <v>-0.04017617601</v>
      </c>
      <c r="AJ2888" s="373">
        <f>PPMT('Assumptions (T&amp;D)'!$C$20,Model!AK$1,'Assumptions (T&amp;D)'!$C$23,Model!$V$2866)</f>
        <v>-0.04208454437</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-0.02241088651</v>
      </c>
      <c r="X2889" s="373">
        <f>PPMT('Assumptions (T&amp;D)'!$C$20,Model!X$1,'Assumptions (T&amp;D)'!$C$23,Model!$W$2866)</f>
        <v>-0.02347540362</v>
      </c>
      <c r="Y2889" s="373">
        <f>PPMT('Assumptions (T&amp;D)'!$C$20,Model!Y$1,'Assumptions (T&amp;D)'!$C$23,Model!$W$2866)</f>
        <v>-0.02459048529</v>
      </c>
      <c r="Z2889" s="373">
        <f>PPMT('Assumptions (T&amp;D)'!$C$20,Model!Z$1,'Assumptions (T&amp;D)'!$C$23,Model!$W$2866)</f>
        <v>-0.02575853334</v>
      </c>
      <c r="AA2889" s="373">
        <f>PPMT('Assumptions (T&amp;D)'!$C$20,Model!AA$1,'Assumptions (T&amp;D)'!$C$23,Model!$W$2866)</f>
        <v>-0.02698206367</v>
      </c>
      <c r="AB2889" s="373">
        <f>PPMT('Assumptions (T&amp;D)'!$C$20,Model!AB$1,'Assumptions (T&amp;D)'!$C$23,Model!$W$2866)</f>
        <v>-0.0282637117</v>
      </c>
      <c r="AC2889" s="373">
        <f>PPMT('Assumptions (T&amp;D)'!$C$20,Model!AC$1,'Assumptions (T&amp;D)'!$C$23,Model!$W$2866)</f>
        <v>-0.029606238</v>
      </c>
      <c r="AD2889" s="373">
        <f>PPMT('Assumptions (T&amp;D)'!$C$20,Model!AD$1,'Assumptions (T&amp;D)'!$C$23,Model!$W$2866)</f>
        <v>-0.03101253431</v>
      </c>
      <c r="AE2889" s="373">
        <f>PPMT('Assumptions (T&amp;D)'!$C$20,Model!AE$1,'Assumptions (T&amp;D)'!$C$23,Model!$W$2866)</f>
        <v>-0.03248562969</v>
      </c>
      <c r="AF2889" s="373">
        <f>PPMT('Assumptions (T&amp;D)'!$C$20,Model!AF$1,'Assumptions (T&amp;D)'!$C$23,Model!$W$2866)</f>
        <v>-0.0340286971</v>
      </c>
      <c r="AG2889" s="373">
        <f>PPMT('Assumptions (T&amp;D)'!$C$20,Model!AG$1,'Assumptions (T&amp;D)'!$C$23,Model!$W$2866)</f>
        <v>-0.03564506021</v>
      </c>
      <c r="AH2889" s="373">
        <f>PPMT('Assumptions (T&amp;D)'!$C$20,Model!AH$1,'Assumptions (T&amp;D)'!$C$23,Model!$W$2866)</f>
        <v>-0.03733820057</v>
      </c>
      <c r="AI2889" s="373">
        <f>PPMT('Assumptions (T&amp;D)'!$C$20,Model!AI$1,'Assumptions (T&amp;D)'!$C$23,Model!$W$2866)</f>
        <v>-0.0391117651</v>
      </c>
      <c r="AJ2889" s="373">
        <f>PPMT('Assumptions (T&amp;D)'!$C$20,Model!AJ$1,'Assumptions (T&amp;D)'!$C$23,Model!$W$2866)</f>
        <v>-0.04096957394</v>
      </c>
      <c r="AK2889" s="373">
        <f>PPMT('Assumptions (T&amp;D)'!$C$20,Model!AK$1,'Assumptions (T&amp;D)'!$C$23,Model!$W$2866)</f>
        <v>-0.0429156287</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-0.02305778771</v>
      </c>
      <c r="Y2890" s="373">
        <f>PPMT('Assumptions (T&amp;D)'!$C$20,Model!X$1,'Assumptions (T&amp;D)'!$C$23,Model!$X$2866)</f>
        <v>-0.02415303263</v>
      </c>
      <c r="Z2890" s="373">
        <f>PPMT('Assumptions (T&amp;D)'!$C$20,Model!Y$1,'Assumptions (T&amp;D)'!$C$23,Model!$X$2866)</f>
        <v>-0.02530030168</v>
      </c>
      <c r="AA2890" s="373">
        <f>PPMT('Assumptions (T&amp;D)'!$C$20,Model!Z$1,'Assumptions (T&amp;D)'!$C$23,Model!$X$2866)</f>
        <v>-0.02650206601</v>
      </c>
      <c r="AB2890" s="373">
        <f>PPMT('Assumptions (T&amp;D)'!$C$20,Model!AA$1,'Assumptions (T&amp;D)'!$C$23,Model!$X$2866)</f>
        <v>-0.02776091415</v>
      </c>
      <c r="AC2890" s="373">
        <f>PPMT('Assumptions (T&amp;D)'!$C$20,Model!AB$1,'Assumptions (T&amp;D)'!$C$23,Model!$X$2866)</f>
        <v>-0.02907955757</v>
      </c>
      <c r="AD2890" s="373">
        <f>PPMT('Assumptions (T&amp;D)'!$C$20,Model!AC$1,'Assumptions (T&amp;D)'!$C$23,Model!$X$2866)</f>
        <v>-0.03046083655</v>
      </c>
      <c r="AE2890" s="373">
        <f>PPMT('Assumptions (T&amp;D)'!$C$20,Model!AD$1,'Assumptions (T&amp;D)'!$C$23,Model!$X$2866)</f>
        <v>-0.03190772629</v>
      </c>
      <c r="AF2890" s="373">
        <f>PPMT('Assumptions (T&amp;D)'!$C$20,Model!AE$1,'Assumptions (T&amp;D)'!$C$23,Model!$X$2866)</f>
        <v>-0.03342334329</v>
      </c>
      <c r="AG2890" s="373">
        <f>PPMT('Assumptions (T&amp;D)'!$C$20,Model!AF$1,'Assumptions (T&amp;D)'!$C$23,Model!$X$2866)</f>
        <v>-0.03501095209</v>
      </c>
      <c r="AH2890" s="373">
        <f>PPMT('Assumptions (T&amp;D)'!$C$20,Model!AG$1,'Assumptions (T&amp;D)'!$C$23,Model!$X$2866)</f>
        <v>-0.03667397232</v>
      </c>
      <c r="AI2890" s="373">
        <f>PPMT('Assumptions (T&amp;D)'!$C$20,Model!AH$1,'Assumptions (T&amp;D)'!$C$23,Model!$X$2866)</f>
        <v>-0.038415986</v>
      </c>
      <c r="AJ2890" s="373">
        <f>PPMT('Assumptions (T&amp;D)'!$C$20,Model!AI$1,'Assumptions (T&amp;D)'!$C$23,Model!$X$2866)</f>
        <v>-0.04024074534</v>
      </c>
      <c r="AK2890" s="373">
        <f>PPMT('Assumptions (T&amp;D)'!$C$20,Model!AJ$1,'Assumptions (T&amp;D)'!$C$23,Model!$X$2866)</f>
        <v>-0.04215218074</v>
      </c>
      <c r="AL2890" s="373">
        <f>PPMT('Assumptions (T&amp;D)'!$C$20,Model!AK$1,'Assumptions (T&amp;D)'!$C$23,Model!$X$2866)</f>
        <v>-0.04415440933</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-0.02361731563</v>
      </c>
      <c r="Z2891" s="373">
        <f>PPMT('Assumptions (T&amp;D)'!$C$20,Model!X$1,'Assumptions (T&amp;D)'!$C$23,Model!$Y$2866)</f>
        <v>-0.02473913813</v>
      </c>
      <c r="AA2891" s="373">
        <f>PPMT('Assumptions (T&amp;D)'!$C$20,Model!Y$1,'Assumptions (T&amp;D)'!$C$23,Model!$Y$2866)</f>
        <v>-0.02591424719</v>
      </c>
      <c r="AB2891" s="373">
        <f>PPMT('Assumptions (T&amp;D)'!$C$20,Model!Z$1,'Assumptions (T&amp;D)'!$C$23,Model!$Y$2866)</f>
        <v>-0.02714517393</v>
      </c>
      <c r="AC2891" s="373">
        <f>PPMT('Assumptions (T&amp;D)'!$C$20,Model!AA$1,'Assumptions (T&amp;D)'!$C$23,Model!$Y$2866)</f>
        <v>-0.02843456969</v>
      </c>
      <c r="AD2891" s="373">
        <f>PPMT('Assumptions (T&amp;D)'!$C$20,Model!AB$1,'Assumptions (T&amp;D)'!$C$23,Model!$Y$2866)</f>
        <v>-0.02978521175</v>
      </c>
      <c r="AE2891" s="373">
        <f>PPMT('Assumptions (T&amp;D)'!$C$20,Model!AC$1,'Assumptions (T&amp;D)'!$C$23,Model!$Y$2866)</f>
        <v>-0.03120000931</v>
      </c>
      <c r="AF2891" s="373">
        <f>PPMT('Assumptions (T&amp;D)'!$C$20,Model!AD$1,'Assumptions (T&amp;D)'!$C$23,Model!$Y$2866)</f>
        <v>-0.03268200975</v>
      </c>
      <c r="AG2891" s="373">
        <f>PPMT('Assumptions (T&amp;D)'!$C$20,Model!AE$1,'Assumptions (T&amp;D)'!$C$23,Model!$Y$2866)</f>
        <v>-0.03423440521</v>
      </c>
      <c r="AH2891" s="373">
        <f>PPMT('Assumptions (T&amp;D)'!$C$20,Model!AF$1,'Assumptions (T&amp;D)'!$C$23,Model!$Y$2866)</f>
        <v>-0.03586053946</v>
      </c>
      <c r="AI2891" s="373">
        <f>PPMT('Assumptions (T&amp;D)'!$C$20,Model!AG$1,'Assumptions (T&amp;D)'!$C$23,Model!$Y$2866)</f>
        <v>-0.03756391509</v>
      </c>
      <c r="AJ2891" s="373">
        <f>PPMT('Assumptions (T&amp;D)'!$C$20,Model!AH$1,'Assumptions (T&amp;D)'!$C$23,Model!$Y$2866)</f>
        <v>-0.03934820105</v>
      </c>
      <c r="AK2891" s="373">
        <f>PPMT('Assumptions (T&amp;D)'!$C$20,Model!AI$1,'Assumptions (T&amp;D)'!$C$23,Model!$Y$2866)</f>
        <v>-0.0412172406</v>
      </c>
      <c r="AL2891" s="373">
        <f>PPMT('Assumptions (T&amp;D)'!$C$20,Model!AJ$1,'Assumptions (T&amp;D)'!$C$23,Model!$Y$2866)</f>
        <v>-0.04317505953</v>
      </c>
      <c r="AM2891" s="373">
        <f>PPMT('Assumptions (T&amp;D)'!$C$20,Model!AK$1,'Assumptions (T&amp;D)'!$C$23,Model!$Y$2866)</f>
        <v>-0.04522587486</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-0.0241899505</v>
      </c>
      <c r="AA2892" s="373">
        <f>PPMT('Assumptions (T&amp;D)'!$C$20,Model!X$1,'Assumptions (T&amp;D)'!$C$23,Model!$Z$2866)</f>
        <v>-0.02533897315</v>
      </c>
      <c r="AB2892" s="373">
        <f>PPMT('Assumptions (T&amp;D)'!$C$20,Model!Y$1,'Assumptions (T&amp;D)'!$C$23,Model!$Z$2866)</f>
        <v>-0.02654257438</v>
      </c>
      <c r="AC2892" s="373">
        <f>PPMT('Assumptions (T&amp;D)'!$C$20,Model!Z$1,'Assumptions (T&amp;D)'!$C$23,Model!$Z$2866)</f>
        <v>-0.02780334666</v>
      </c>
      <c r="AD2892" s="373">
        <f>PPMT('Assumptions (T&amp;D)'!$C$20,Model!AA$1,'Assumptions (T&amp;D)'!$C$23,Model!$Z$2866)</f>
        <v>-0.02912400563</v>
      </c>
      <c r="AE2892" s="373">
        <f>PPMT('Assumptions (T&amp;D)'!$C$20,Model!AB$1,'Assumptions (T&amp;D)'!$C$23,Model!$Z$2866)</f>
        <v>-0.03050739589</v>
      </c>
      <c r="AF2892" s="373">
        <f>PPMT('Assumptions (T&amp;D)'!$C$20,Model!AC$1,'Assumptions (T&amp;D)'!$C$23,Model!$Z$2866)</f>
        <v>-0.0319564972</v>
      </c>
      <c r="AG2892" s="373">
        <f>PPMT('Assumptions (T&amp;D)'!$C$20,Model!AD$1,'Assumptions (T&amp;D)'!$C$23,Model!$Z$2866)</f>
        <v>-0.03347443082</v>
      </c>
      <c r="AH2892" s="373">
        <f>PPMT('Assumptions (T&amp;D)'!$C$20,Model!AE$1,'Assumptions (T&amp;D)'!$C$23,Model!$Z$2866)</f>
        <v>-0.03506446628</v>
      </c>
      <c r="AI2892" s="373">
        <f>PPMT('Assumptions (T&amp;D)'!$C$20,Model!AF$1,'Assumptions (T&amp;D)'!$C$23,Model!$Z$2866)</f>
        <v>-0.03673002843</v>
      </c>
      <c r="AJ2892" s="373">
        <f>PPMT('Assumptions (T&amp;D)'!$C$20,Model!AG$1,'Assumptions (T&amp;D)'!$C$23,Model!$Z$2866)</f>
        <v>-0.03847470478</v>
      </c>
      <c r="AK2892" s="373">
        <f>PPMT('Assumptions (T&amp;D)'!$C$20,Model!AH$1,'Assumptions (T&amp;D)'!$C$23,Model!$Z$2866)</f>
        <v>-0.04030225326</v>
      </c>
      <c r="AL2892" s="373">
        <f>PPMT('Assumptions (T&amp;D)'!$C$20,Model!AI$1,'Assumptions (T&amp;D)'!$C$23,Model!$Z$2866)</f>
        <v>-0.04221661028</v>
      </c>
      <c r="AM2892" s="373">
        <f>PPMT('Assumptions (T&amp;D)'!$C$20,Model!AJ$1,'Assumptions (T&amp;D)'!$C$23,Model!$Z$2866)</f>
        <v>-0.04422189927</v>
      </c>
      <c r="AN2892" s="373">
        <f>PPMT('Assumptions (T&amp;D)'!$C$20,Model!AK$1,'Assumptions (T&amp;D)'!$C$23,Model!$Z$2866)</f>
        <v>-0.04632243949</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-0.02477599179</v>
      </c>
      <c r="AB2893" s="373">
        <f>PPMT('Assumptions (T&amp;D)'!$C$20,Model!X$1,'Assumptions (T&amp;D)'!$C$23,Model!$AA$2866)</f>
        <v>-0.0259528514</v>
      </c>
      <c r="AC2893" s="373">
        <f>PPMT('Assumptions (T&amp;D)'!$C$20,Model!Y$1,'Assumptions (T&amp;D)'!$C$23,Model!$AA$2866)</f>
        <v>-0.02718561184</v>
      </c>
      <c r="AD2893" s="373">
        <f>PPMT('Assumptions (T&amp;D)'!$C$20,Model!Z$1,'Assumptions (T&amp;D)'!$C$23,Model!$AA$2866)</f>
        <v>-0.02847692841</v>
      </c>
      <c r="AE2893" s="373">
        <f>PPMT('Assumptions (T&amp;D)'!$C$20,Model!AA$1,'Assumptions (T&amp;D)'!$C$23,Model!$AA$2866)</f>
        <v>-0.0298295825</v>
      </c>
      <c r="AF2893" s="373">
        <f>PPMT('Assumptions (T&amp;D)'!$C$20,Model!AB$1,'Assumptions (T&amp;D)'!$C$23,Model!$AA$2866)</f>
        <v>-0.03124648767</v>
      </c>
      <c r="AG2893" s="373">
        <f>PPMT('Assumptions (T&amp;D)'!$C$20,Model!AC$1,'Assumptions (T&amp;D)'!$C$23,Model!$AA$2866)</f>
        <v>-0.03273069584</v>
      </c>
      <c r="AH2893" s="373">
        <f>PPMT('Assumptions (T&amp;D)'!$C$20,Model!AD$1,'Assumptions (T&amp;D)'!$C$23,Model!$AA$2866)</f>
        <v>-0.03428540389</v>
      </c>
      <c r="AI2893" s="373">
        <f>PPMT('Assumptions (T&amp;D)'!$C$20,Model!AE$1,'Assumptions (T&amp;D)'!$C$23,Model!$AA$2866)</f>
        <v>-0.03591396058</v>
      </c>
      <c r="AJ2893" s="373">
        <f>PPMT('Assumptions (T&amp;D)'!$C$20,Model!AF$1,'Assumptions (T&amp;D)'!$C$23,Model!$AA$2866)</f>
        <v>-0.0376198737</v>
      </c>
      <c r="AK2893" s="373">
        <f>PPMT('Assumptions (T&amp;D)'!$C$20,Model!AG$1,'Assumptions (T&amp;D)'!$C$23,Model!$AA$2866)</f>
        <v>-0.0394068177</v>
      </c>
      <c r="AL2893" s="373">
        <f>PPMT('Assumptions (T&amp;D)'!$C$20,Model!AH$1,'Assumptions (T&amp;D)'!$C$23,Model!$AA$2866)</f>
        <v>-0.04127864154</v>
      </c>
      <c r="AM2893" s="373">
        <f>PPMT('Assumptions (T&amp;D)'!$C$20,Model!AI$1,'Assumptions (T&amp;D)'!$C$23,Model!$AA$2866)</f>
        <v>-0.04323937702</v>
      </c>
      <c r="AN2893" s="373">
        <f>PPMT('Assumptions (T&amp;D)'!$C$20,Model!AJ$1,'Assumptions (T&amp;D)'!$C$23,Model!$AA$2866)</f>
        <v>-0.04529324743</v>
      </c>
      <c r="AO2893" s="373">
        <f>PPMT('Assumptions (T&amp;D)'!$C$20,Model!AK$1,'Assumptions (T&amp;D)'!$C$23,Model!$AA$2866)</f>
        <v>-0.04744467668</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-0.02537574568</v>
      </c>
      <c r="AC2894" s="373">
        <f>PPMT('Assumptions (T&amp;D)'!$C$20,Model!X$1,'Assumptions (T&amp;D)'!$C$23,Model!$AB$2866)</f>
        <v>-0.0265810936</v>
      </c>
      <c r="AD2894" s="373">
        <f>PPMT('Assumptions (T&amp;D)'!$C$20,Model!Y$1,'Assumptions (T&amp;D)'!$C$23,Model!$AB$2866)</f>
        <v>-0.02784369554</v>
      </c>
      <c r="AE2894" s="373">
        <f>PPMT('Assumptions (T&amp;D)'!$C$20,Model!Z$1,'Assumptions (T&amp;D)'!$C$23,Model!$AB$2866)</f>
        <v>-0.02916627108</v>
      </c>
      <c r="AF2894" s="373">
        <f>PPMT('Assumptions (T&amp;D)'!$C$20,Model!AA$1,'Assumptions (T&amp;D)'!$C$23,Model!$AB$2866)</f>
        <v>-0.03055166896</v>
      </c>
      <c r="AG2894" s="373">
        <f>PPMT('Assumptions (T&amp;D)'!$C$20,Model!AB$1,'Assumptions (T&amp;D)'!$C$23,Model!$AB$2866)</f>
        <v>-0.03200287323</v>
      </c>
      <c r="AH2894" s="373">
        <f>PPMT('Assumptions (T&amp;D)'!$C$20,Model!AC$1,'Assumptions (T&amp;D)'!$C$23,Model!$AB$2866)</f>
        <v>-0.03352300971</v>
      </c>
      <c r="AI2894" s="373">
        <f>PPMT('Assumptions (T&amp;D)'!$C$20,Model!AD$1,'Assumptions (T&amp;D)'!$C$23,Model!$AB$2866)</f>
        <v>-0.03511535267</v>
      </c>
      <c r="AJ2894" s="373">
        <f>PPMT('Assumptions (T&amp;D)'!$C$20,Model!AE$1,'Assumptions (T&amp;D)'!$C$23,Model!$AB$2866)</f>
        <v>-0.03678333192</v>
      </c>
      <c r="AK2894" s="373">
        <f>PPMT('Assumptions (T&amp;D)'!$C$20,Model!AF$1,'Assumptions (T&amp;D)'!$C$23,Model!$AB$2866)</f>
        <v>-0.03853054019</v>
      </c>
      <c r="AL2894" s="373">
        <f>PPMT('Assumptions (T&amp;D)'!$C$20,Model!AG$1,'Assumptions (T&amp;D)'!$C$23,Model!$AB$2866)</f>
        <v>-0.04036074085</v>
      </c>
      <c r="AM2894" s="373">
        <f>PPMT('Assumptions (T&amp;D)'!$C$20,Model!AH$1,'Assumptions (T&amp;D)'!$C$23,Model!$AB$2866)</f>
        <v>-0.04227787604</v>
      </c>
      <c r="AN2894" s="373">
        <f>PPMT('Assumptions (T&amp;D)'!$C$20,Model!AI$1,'Assumptions (T&amp;D)'!$C$23,Model!$AB$2866)</f>
        <v>-0.04428607515</v>
      </c>
      <c r="AO2894" s="373">
        <f>PPMT('Assumptions (T&amp;D)'!$C$20,Model!AJ$1,'Assumptions (T&amp;D)'!$C$23,Model!$AB$2866)</f>
        <v>-0.04638966372</v>
      </c>
      <c r="AP2894" s="373">
        <f>PPMT('Assumptions (T&amp;D)'!$C$20,Model!AK$1,'Assumptions (T&amp;D)'!$C$23,Model!$AB$2866)</f>
        <v>-0.04859317275</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-0.02598952521</v>
      </c>
      <c r="AD2895" s="373">
        <f>PPMT('Assumptions (T&amp;D)'!$C$20,Model!X$1,'Assumptions (T&amp;D)'!$C$23,Model!$AC$2866)</f>
        <v>-0.02722402766</v>
      </c>
      <c r="AE2895" s="373">
        <f>PPMT('Assumptions (T&amp;D)'!$C$20,Model!Y$1,'Assumptions (T&amp;D)'!$C$23,Model!$AC$2866)</f>
        <v>-0.02851716897</v>
      </c>
      <c r="AF2895" s="373">
        <f>PPMT('Assumptions (T&amp;D)'!$C$20,Model!Z$1,'Assumptions (T&amp;D)'!$C$23,Model!$AC$2866)</f>
        <v>-0.0298717345</v>
      </c>
      <c r="AG2895" s="373">
        <f>PPMT('Assumptions (T&amp;D)'!$C$20,Model!AA$1,'Assumptions (T&amp;D)'!$C$23,Model!$AC$2866)</f>
        <v>-0.03129064188</v>
      </c>
      <c r="AH2895" s="373">
        <f>PPMT('Assumptions (T&amp;D)'!$C$20,Model!AB$1,'Assumptions (T&amp;D)'!$C$23,Model!$AC$2866)</f>
        <v>-0.03277694737</v>
      </c>
      <c r="AI2895" s="373">
        <f>PPMT('Assumptions (T&amp;D)'!$C$20,Model!AC$1,'Assumptions (T&amp;D)'!$C$23,Model!$AC$2866)</f>
        <v>-0.03433385237</v>
      </c>
      <c r="AJ2895" s="373">
        <f>PPMT('Assumptions (T&amp;D)'!$C$20,Model!AD$1,'Assumptions (T&amp;D)'!$C$23,Model!$AC$2866)</f>
        <v>-0.03596471036</v>
      </c>
      <c r="AK2895" s="373">
        <f>PPMT('Assumptions (T&amp;D)'!$C$20,Model!AE$1,'Assumptions (T&amp;D)'!$C$23,Model!$AC$2866)</f>
        <v>-0.0376730341</v>
      </c>
      <c r="AL2895" s="373">
        <f>PPMT('Assumptions (T&amp;D)'!$C$20,Model!AF$1,'Assumptions (T&amp;D)'!$C$23,Model!$AC$2866)</f>
        <v>-0.03946250322</v>
      </c>
      <c r="AM2895" s="373">
        <f>PPMT('Assumptions (T&amp;D)'!$C$20,Model!AG$1,'Assumptions (T&amp;D)'!$C$23,Model!$AC$2866)</f>
        <v>-0.04133697213</v>
      </c>
      <c r="AN2895" s="373">
        <f>PPMT('Assumptions (T&amp;D)'!$C$20,Model!AH$1,'Assumptions (T&amp;D)'!$C$23,Model!$AC$2866)</f>
        <v>-0.0433004783</v>
      </c>
      <c r="AO2895" s="373">
        <f>PPMT('Assumptions (T&amp;D)'!$C$20,Model!AI$1,'Assumptions (T&amp;D)'!$C$23,Model!$AC$2866)</f>
        <v>-0.04535725102</v>
      </c>
      <c r="AP2895" s="373">
        <f>PPMT('Assumptions (T&amp;D)'!$C$20,Model!AJ$1,'Assumptions (T&amp;D)'!$C$23,Model!$AC$2866)</f>
        <v>-0.04751172045</v>
      </c>
      <c r="AQ2895" s="373">
        <f>PPMT('Assumptions (T&amp;D)'!$C$20,Model!AK$1,'Assumptions (T&amp;D)'!$C$23,Model!$AC$2866)</f>
        <v>-0.04976852717</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-0.02661765045</v>
      </c>
      <c r="AE2896" s="373">
        <f>PPMT('Assumptions (T&amp;D)'!$C$20,Model!X$1,'Assumptions (T&amp;D)'!$C$23,Model!$AD$2866)</f>
        <v>-0.02788198884</v>
      </c>
      <c r="AF2896" s="373">
        <f>PPMT('Assumptions (T&amp;D)'!$C$20,Model!Y$1,'Assumptions (T&amp;D)'!$C$23,Model!$AD$2866)</f>
        <v>-0.02920638331</v>
      </c>
      <c r="AG2896" s="373">
        <f>PPMT('Assumptions (T&amp;D)'!$C$20,Model!Z$1,'Assumptions (T&amp;D)'!$C$23,Model!$AD$2866)</f>
        <v>-0.03059368652</v>
      </c>
      <c r="AH2896" s="373">
        <f>PPMT('Assumptions (T&amp;D)'!$C$20,Model!AA$1,'Assumptions (T&amp;D)'!$C$23,Model!$AD$2866)</f>
        <v>-0.03204688663</v>
      </c>
      <c r="AI2896" s="373">
        <f>PPMT('Assumptions (T&amp;D)'!$C$20,Model!AB$1,'Assumptions (T&amp;D)'!$C$23,Model!$AD$2866)</f>
        <v>-0.03356911375</v>
      </c>
      <c r="AJ2896" s="373">
        <f>PPMT('Assumptions (T&amp;D)'!$C$20,Model!AC$1,'Assumptions (T&amp;D)'!$C$23,Model!$AD$2866)</f>
        <v>-0.03516364665</v>
      </c>
      <c r="AK2896" s="373">
        <f>PPMT('Assumptions (T&amp;D)'!$C$20,Model!AD$1,'Assumptions (T&amp;D)'!$C$23,Model!$AD$2866)</f>
        <v>-0.03683391986</v>
      </c>
      <c r="AL2896" s="373">
        <f>PPMT('Assumptions (T&amp;D)'!$C$20,Model!AE$1,'Assumptions (T&amp;D)'!$C$23,Model!$AD$2866)</f>
        <v>-0.03858353106</v>
      </c>
      <c r="AM2896" s="373">
        <f>PPMT('Assumptions (T&amp;D)'!$C$20,Model!AF$1,'Assumptions (T&amp;D)'!$C$23,Model!$AD$2866)</f>
        <v>-0.04041624878</v>
      </c>
      <c r="AN2896" s="373">
        <f>PPMT('Assumptions (T&amp;D)'!$C$20,Model!AG$1,'Assumptions (T&amp;D)'!$C$23,Model!$AD$2866)</f>
        <v>-0.0423360206</v>
      </c>
      <c r="AO2896" s="373">
        <f>PPMT('Assumptions (T&amp;D)'!$C$20,Model!AH$1,'Assumptions (T&amp;D)'!$C$23,Model!$AD$2866)</f>
        <v>-0.04434698158</v>
      </c>
      <c r="AP2896" s="373">
        <f>PPMT('Assumptions (T&amp;D)'!$C$20,Model!AI$1,'Assumptions (T&amp;D)'!$C$23,Model!$AD$2866)</f>
        <v>-0.0464534632</v>
      </c>
      <c r="AQ2896" s="373">
        <f>PPMT('Assumptions (T&amp;D)'!$C$20,Model!AJ$1,'Assumptions (T&amp;D)'!$C$23,Model!$AD$2866)</f>
        <v>-0.04866000271</v>
      </c>
      <c r="AR2896" s="373">
        <f>PPMT('Assumptions (T&amp;D)'!$C$20,Model!AK$1,'Assumptions (T&amp;D)'!$C$23,Model!$AD$2866)</f>
        <v>-0.05097135283</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-0.02726044863</v>
      </c>
      <c r="AF2897" s="373">
        <f>PPMT('Assumptions (T&amp;D)'!$C$20,Model!X$1,'Assumptions (T&amp;D)'!$C$23,Model!$AE$2866)</f>
        <v>-0.02855531994</v>
      </c>
      <c r="AG2897" s="373">
        <f>PPMT('Assumptions (T&amp;D)'!$C$20,Model!Y$1,'Assumptions (T&amp;D)'!$C$23,Model!$AE$2866)</f>
        <v>-0.02991169763</v>
      </c>
      <c r="AH2897" s="373">
        <f>PPMT('Assumptions (T&amp;D)'!$C$20,Model!Z$1,'Assumptions (T&amp;D)'!$C$23,Model!$AE$2866)</f>
        <v>-0.03133250327</v>
      </c>
      <c r="AI2897" s="373">
        <f>PPMT('Assumptions (T&amp;D)'!$C$20,Model!AA$1,'Assumptions (T&amp;D)'!$C$23,Model!$AE$2866)</f>
        <v>-0.03282079718</v>
      </c>
      <c r="AJ2897" s="373">
        <f>PPMT('Assumptions (T&amp;D)'!$C$20,Model!AB$1,'Assumptions (T&amp;D)'!$C$23,Model!$AE$2866)</f>
        <v>-0.03437978504</v>
      </c>
      <c r="AK2897" s="373">
        <f>PPMT('Assumptions (T&amp;D)'!$C$20,Model!AC$1,'Assumptions (T&amp;D)'!$C$23,Model!$AE$2866)</f>
        <v>-0.03601282483</v>
      </c>
      <c r="AL2897" s="373">
        <f>PPMT('Assumptions (T&amp;D)'!$C$20,Model!AD$1,'Assumptions (T&amp;D)'!$C$23,Model!$AE$2866)</f>
        <v>-0.03772343401</v>
      </c>
      <c r="AM2897" s="373">
        <f>PPMT('Assumptions (T&amp;D)'!$C$20,Model!AE$1,'Assumptions (T&amp;D)'!$C$23,Model!$AE$2866)</f>
        <v>-0.03951529713</v>
      </c>
      <c r="AN2897" s="373">
        <f>PPMT('Assumptions (T&amp;D)'!$C$20,Model!AF$1,'Assumptions (T&amp;D)'!$C$23,Model!$AE$2866)</f>
        <v>-0.04139227374</v>
      </c>
      <c r="AO2897" s="373">
        <f>PPMT('Assumptions (T&amp;D)'!$C$20,Model!AG$1,'Assumptions (T&amp;D)'!$C$23,Model!$AE$2866)</f>
        <v>-0.04335840674</v>
      </c>
      <c r="AP2897" s="373">
        <f>PPMT('Assumptions (T&amp;D)'!$C$20,Model!AH$1,'Assumptions (T&amp;D)'!$C$23,Model!$AE$2866)</f>
        <v>-0.04541793106</v>
      </c>
      <c r="AQ2897" s="373">
        <f>PPMT('Assumptions (T&amp;D)'!$C$20,Model!AI$1,'Assumptions (T&amp;D)'!$C$23,Model!$AE$2866)</f>
        <v>-0.04757528279</v>
      </c>
      <c r="AR2897" s="373">
        <f>PPMT('Assumptions (T&amp;D)'!$C$20,Model!AJ$1,'Assumptions (T&amp;D)'!$C$23,Model!$AE$2866)</f>
        <v>-0.04983510872</v>
      </c>
      <c r="AS2897" s="373">
        <f>PPMT('Assumptions (T&amp;D)'!$C$20,Model!AK$1,'Assumptions (T&amp;D)'!$C$23,Model!$AE$2866)</f>
        <v>-0.05220227639</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-0.02791825431</v>
      </c>
      <c r="AG2898" s="373">
        <f>PPMT('Assumptions (T&amp;D)'!$C$20,Model!X$1,'Assumptions (T&amp;D)'!$C$23,Model!$AF$2866)</f>
        <v>-0.02924437139</v>
      </c>
      <c r="AH2898" s="373">
        <f>PPMT('Assumptions (T&amp;D)'!$C$20,Model!Y$1,'Assumptions (T&amp;D)'!$C$23,Model!$AF$2866)</f>
        <v>-0.03063347903</v>
      </c>
      <c r="AI2898" s="373">
        <f>PPMT('Assumptions (T&amp;D)'!$C$20,Model!Z$1,'Assumptions (T&amp;D)'!$C$23,Model!$AF$2866)</f>
        <v>-0.03208856929</v>
      </c>
      <c r="AJ2898" s="373">
        <f>PPMT('Assumptions (T&amp;D)'!$C$20,Model!AA$1,'Assumptions (T&amp;D)'!$C$23,Model!$AF$2866)</f>
        <v>-0.03361277633</v>
      </c>
      <c r="AK2898" s="373">
        <f>PPMT('Assumptions (T&amp;D)'!$C$20,Model!AB$1,'Assumptions (T&amp;D)'!$C$23,Model!$AF$2866)</f>
        <v>-0.0352093832</v>
      </c>
      <c r="AL2898" s="373">
        <f>PPMT('Assumptions (T&amp;D)'!$C$20,Model!AC$1,'Assumptions (T&amp;D)'!$C$23,Model!$AF$2866)</f>
        <v>-0.03688182891</v>
      </c>
      <c r="AM2898" s="373">
        <f>PPMT('Assumptions (T&amp;D)'!$C$20,Model!AD$1,'Assumptions (T&amp;D)'!$C$23,Model!$AF$2866)</f>
        <v>-0.03863371578</v>
      </c>
      <c r="AN2898" s="373">
        <f>PPMT('Assumptions (T&amp;D)'!$C$20,Model!AE$1,'Assumptions (T&amp;D)'!$C$23,Model!$AF$2866)</f>
        <v>-0.04046881728</v>
      </c>
      <c r="AO2898" s="373">
        <f>PPMT('Assumptions (T&amp;D)'!$C$20,Model!AF$1,'Assumptions (T&amp;D)'!$C$23,Model!$AF$2866)</f>
        <v>-0.0423910861</v>
      </c>
      <c r="AP2898" s="373">
        <f>PPMT('Assumptions (T&amp;D)'!$C$20,Model!AG$1,'Assumptions (T&amp;D)'!$C$23,Model!$AF$2866)</f>
        <v>-0.04440466269</v>
      </c>
      <c r="AQ2898" s="373">
        <f>PPMT('Assumptions (T&amp;D)'!$C$20,Model!AH$1,'Assumptions (T&amp;D)'!$C$23,Model!$AF$2866)</f>
        <v>-0.04651388417</v>
      </c>
      <c r="AR2898" s="373">
        <f>PPMT('Assumptions (T&amp;D)'!$C$20,Model!AI$1,'Assumptions (T&amp;D)'!$C$23,Model!$AF$2866)</f>
        <v>-0.04872329366</v>
      </c>
      <c r="AS2898" s="373">
        <f>PPMT('Assumptions (T&amp;D)'!$C$20,Model!AJ$1,'Assumptions (T&amp;D)'!$C$23,Model!$AF$2866)</f>
        <v>-0.05103765011</v>
      </c>
      <c r="AT2898" s="373">
        <f>PPMT('Assumptions (T&amp;D)'!$C$20,Model!AK$1,'Assumptions (T&amp;D)'!$C$23,Model!$AF$2866)</f>
        <v>-0.05346193849</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-0.02859140956</v>
      </c>
      <c r="AH2899" s="373">
        <f>PPMT('Assumptions (T&amp;D)'!$C$20,Model!X$1,'Assumptions (T&amp;D)'!$C$23,Model!$AG$2866)</f>
        <v>-0.02994950151</v>
      </c>
      <c r="AI2899" s="373">
        <f>PPMT('Assumptions (T&amp;D)'!$C$20,Model!Y$1,'Assumptions (T&amp;D)'!$C$23,Model!$AG$2866)</f>
        <v>-0.03137210283</v>
      </c>
      <c r="AJ2899" s="373">
        <f>PPMT('Assumptions (T&amp;D)'!$C$20,Model!Z$1,'Assumptions (T&amp;D)'!$C$23,Model!$AG$2866)</f>
        <v>-0.03286227772</v>
      </c>
      <c r="AK2899" s="373">
        <f>PPMT('Assumptions (T&amp;D)'!$C$20,Model!AA$1,'Assumptions (T&amp;D)'!$C$23,Model!$AG$2866)</f>
        <v>-0.03442323591</v>
      </c>
      <c r="AL2899" s="373">
        <f>PPMT('Assumptions (T&amp;D)'!$C$20,Model!AB$1,'Assumptions (T&amp;D)'!$C$23,Model!$AG$2866)</f>
        <v>-0.03605833962</v>
      </c>
      <c r="AM2899" s="373">
        <f>PPMT('Assumptions (T&amp;D)'!$C$20,Model!AC$1,'Assumptions (T&amp;D)'!$C$23,Model!$AG$2866)</f>
        <v>-0.03777111075</v>
      </c>
      <c r="AN2899" s="373">
        <f>PPMT('Assumptions (T&amp;D)'!$C$20,Model!AD$1,'Assumptions (T&amp;D)'!$C$23,Model!$AG$2866)</f>
        <v>-0.03956523851</v>
      </c>
      <c r="AO2899" s="373">
        <f>PPMT('Assumptions (T&amp;D)'!$C$20,Model!AE$1,'Assumptions (T&amp;D)'!$C$23,Model!$AG$2866)</f>
        <v>-0.04144458734</v>
      </c>
      <c r="AP2899" s="373">
        <f>PPMT('Assumptions (T&amp;D)'!$C$20,Model!AF$1,'Assumptions (T&amp;D)'!$C$23,Model!$AG$2866)</f>
        <v>-0.04341320524</v>
      </c>
      <c r="AQ2899" s="373">
        <f>PPMT('Assumptions (T&amp;D)'!$C$20,Model!AG$1,'Assumptions (T&amp;D)'!$C$23,Model!$AG$2866)</f>
        <v>-0.04547533249</v>
      </c>
      <c r="AR2899" s="373">
        <f>PPMT('Assumptions (T&amp;D)'!$C$20,Model!AH$1,'Assumptions (T&amp;D)'!$C$23,Model!$AG$2866)</f>
        <v>-0.04763541078</v>
      </c>
      <c r="AS2899" s="373">
        <f>PPMT('Assumptions (T&amp;D)'!$C$20,Model!AI$1,'Assumptions (T&amp;D)'!$C$23,Model!$AG$2866)</f>
        <v>-0.04989809279</v>
      </c>
      <c r="AT2899" s="373">
        <f>PPMT('Assumptions (T&amp;D)'!$C$20,Model!AJ$1,'Assumptions (T&amp;D)'!$C$23,Model!$AG$2866)</f>
        <v>-0.0522682522</v>
      </c>
      <c r="AU2899" s="373">
        <f>PPMT('Assumptions (T&amp;D)'!$C$20,Model!AK$1,'Assumptions (T&amp;D)'!$C$23,Model!$AG$2866)</f>
        <v>-0.05475099418</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-0.02928026408</v>
      </c>
      <c r="AI2900" s="373">
        <f>PPMT('Assumptions (T&amp;D)'!$C$20,Model!X$1,'Assumptions (T&amp;D)'!$C$23,Model!$AH$2866)</f>
        <v>-0.03067107662</v>
      </c>
      <c r="AJ2900" s="373">
        <f>PPMT('Assumptions (T&amp;D)'!$C$20,Model!Y$1,'Assumptions (T&amp;D)'!$C$23,Model!$AH$2866)</f>
        <v>-0.03212795276</v>
      </c>
      <c r="AK2900" s="373">
        <f>PPMT('Assumptions (T&amp;D)'!$C$20,Model!Z$1,'Assumptions (T&amp;D)'!$C$23,Model!$AH$2866)</f>
        <v>-0.03365403052</v>
      </c>
      <c r="AL2900" s="373">
        <f>PPMT('Assumptions (T&amp;D)'!$C$20,Model!AA$1,'Assumptions (T&amp;D)'!$C$23,Model!$AH$2866)</f>
        <v>-0.03525259697</v>
      </c>
      <c r="AM2900" s="373">
        <f>PPMT('Assumptions (T&amp;D)'!$C$20,Model!AB$1,'Assumptions (T&amp;D)'!$C$23,Model!$AH$2866)</f>
        <v>-0.03692709532</v>
      </c>
      <c r="AN2900" s="373">
        <f>PPMT('Assumptions (T&amp;D)'!$C$20,Model!AC$1,'Assumptions (T&amp;D)'!$C$23,Model!$AH$2866)</f>
        <v>-0.03868113235</v>
      </c>
      <c r="AO2900" s="373">
        <f>PPMT('Assumptions (T&amp;D)'!$C$20,Model!AD$1,'Assumptions (T&amp;D)'!$C$23,Model!$AH$2866)</f>
        <v>-0.04051848614</v>
      </c>
      <c r="AP2900" s="373">
        <f>PPMT('Assumptions (T&amp;D)'!$C$20,Model!AE$1,'Assumptions (T&amp;D)'!$C$23,Model!$AH$2866)</f>
        <v>-0.04244311423</v>
      </c>
      <c r="AQ2900" s="373">
        <f>PPMT('Assumptions (T&amp;D)'!$C$20,Model!AF$1,'Assumptions (T&amp;D)'!$C$23,Model!$AH$2866)</f>
        <v>-0.04445916216</v>
      </c>
      <c r="AR2900" s="373">
        <f>PPMT('Assumptions (T&amp;D)'!$C$20,Model!AG$1,'Assumptions (T&amp;D)'!$C$23,Model!$AH$2866)</f>
        <v>-0.04657097236</v>
      </c>
      <c r="AS2900" s="373">
        <f>PPMT('Assumptions (T&amp;D)'!$C$20,Model!AH$1,'Assumptions (T&amp;D)'!$C$23,Model!$AH$2866)</f>
        <v>-0.04878309354</v>
      </c>
      <c r="AT2900" s="373">
        <f>PPMT('Assumptions (T&amp;D)'!$C$20,Model!AI$1,'Assumptions (T&amp;D)'!$C$23,Model!$AH$2866)</f>
        <v>-0.05110029049</v>
      </c>
      <c r="AU2900" s="373">
        <f>PPMT('Assumptions (T&amp;D)'!$C$20,Model!AJ$1,'Assumptions (T&amp;D)'!$C$23,Model!$AH$2866)</f>
        <v>-0.05352755429</v>
      </c>
      <c r="AV2900" s="373">
        <f>PPMT('Assumptions (T&amp;D)'!$C$20,Model!AK$1,'Assumptions (T&amp;D)'!$C$23,Model!$AH$2866)</f>
        <v>-0.05607011312</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-0.02998517541</v>
      </c>
      <c r="AJ2901" s="373">
        <f>PPMT('Assumptions (T&amp;D)'!$C$20,Model!X$1,'Assumptions (T&amp;D)'!$C$23,Model!$AI$2866)</f>
        <v>-0.03140947124</v>
      </c>
      <c r="AK2901" s="373">
        <f>PPMT('Assumptions (T&amp;D)'!$C$20,Model!Y$1,'Assumptions (T&amp;D)'!$C$23,Model!$AI$2866)</f>
        <v>-0.03290142113</v>
      </c>
      <c r="AL2901" s="373">
        <f>PPMT('Assumptions (T&amp;D)'!$C$20,Model!Z$1,'Assumptions (T&amp;D)'!$C$23,Model!$AI$2866)</f>
        <v>-0.03446423863</v>
      </c>
      <c r="AM2901" s="373">
        <f>PPMT('Assumptions (T&amp;D)'!$C$20,Model!AA$1,'Assumptions (T&amp;D)'!$C$23,Model!$AI$2866)</f>
        <v>-0.03610128997</v>
      </c>
      <c r="AN2901" s="373">
        <f>PPMT('Assumptions (T&amp;D)'!$C$20,Model!AB$1,'Assumptions (T&amp;D)'!$C$23,Model!$AI$2866)</f>
        <v>-0.03781610124</v>
      </c>
      <c r="AO2901" s="373">
        <f>PPMT('Assumptions (T&amp;D)'!$C$20,Model!AC$1,'Assumptions (T&amp;D)'!$C$23,Model!$AI$2866)</f>
        <v>-0.03961236605</v>
      </c>
      <c r="AP2901" s="373">
        <f>PPMT('Assumptions (T&amp;D)'!$C$20,Model!AD$1,'Assumptions (T&amp;D)'!$C$23,Model!$AI$2866)</f>
        <v>-0.04149395344</v>
      </c>
      <c r="AQ2901" s="373">
        <f>PPMT('Assumptions (T&amp;D)'!$C$20,Model!AE$1,'Assumptions (T&amp;D)'!$C$23,Model!$AI$2866)</f>
        <v>-0.04346491622</v>
      </c>
      <c r="AR2901" s="373">
        <f>PPMT('Assumptions (T&amp;D)'!$C$20,Model!AF$1,'Assumptions (T&amp;D)'!$C$23,Model!$AI$2866)</f>
        <v>-0.04552949974</v>
      </c>
      <c r="AS2901" s="373">
        <f>PPMT('Assumptions (T&amp;D)'!$C$20,Model!AG$1,'Assumptions (T&amp;D)'!$C$23,Model!$AI$2866)</f>
        <v>-0.04769215098</v>
      </c>
      <c r="AT2901" s="373">
        <f>PPMT('Assumptions (T&amp;D)'!$C$20,Model!AH$1,'Assumptions (T&amp;D)'!$C$23,Model!$AI$2866)</f>
        <v>-0.04995752815</v>
      </c>
      <c r="AU2901" s="373">
        <f>PPMT('Assumptions (T&amp;D)'!$C$20,Model!AI$1,'Assumptions (T&amp;D)'!$C$23,Model!$AI$2866)</f>
        <v>-0.05233051074</v>
      </c>
      <c r="AV2901" s="373">
        <f>PPMT('Assumptions (T&amp;D)'!$C$20,Model!AJ$1,'Assumptions (T&amp;D)'!$C$23,Model!$AI$2866)</f>
        <v>-0.05481621</v>
      </c>
      <c r="AW2901" s="373">
        <f>PPMT('Assumptions (T&amp;D)'!$C$20,Model!AK$1,'Assumptions (T&amp;D)'!$C$23,Model!$AI$2866)</f>
        <v>-0.05741997998</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-0.03070650909</v>
      </c>
      <c r="AK2902" s="373">
        <f>PPMT('Assumptions (T&amp;D)'!$C$20,Model!X$1,'Assumptions (T&amp;D)'!$C$23,Model!$AJ$2866)</f>
        <v>-0.03216506828</v>
      </c>
      <c r="AL2902" s="373">
        <f>PPMT('Assumptions (T&amp;D)'!$C$20,Model!Y$1,'Assumptions (T&amp;D)'!$C$23,Model!$AJ$2866)</f>
        <v>-0.03369290902</v>
      </c>
      <c r="AM2902" s="373">
        <f>PPMT('Assumptions (T&amp;D)'!$C$20,Model!Z$1,'Assumptions (T&amp;D)'!$C$23,Model!$AJ$2866)</f>
        <v>-0.0352933222</v>
      </c>
      <c r="AN2902" s="373">
        <f>PPMT('Assumptions (T&amp;D)'!$C$20,Model!AA$1,'Assumptions (T&amp;D)'!$C$23,Model!$AJ$2866)</f>
        <v>-0.036969755</v>
      </c>
      <c r="AO2902" s="373">
        <f>PPMT('Assumptions (T&amp;D)'!$C$20,Model!AB$1,'Assumptions (T&amp;D)'!$C$23,Model!$AJ$2866)</f>
        <v>-0.03872581836</v>
      </c>
      <c r="AP2902" s="373">
        <f>PPMT('Assumptions (T&amp;D)'!$C$20,Model!AC$1,'Assumptions (T&amp;D)'!$C$23,Model!$AJ$2866)</f>
        <v>-0.04056529474</v>
      </c>
      <c r="AQ2902" s="373">
        <f>PPMT('Assumptions (T&amp;D)'!$C$20,Model!AD$1,'Assumptions (T&amp;D)'!$C$23,Model!$AJ$2866)</f>
        <v>-0.04249214624</v>
      </c>
      <c r="AR2902" s="373">
        <f>PPMT('Assumptions (T&amp;D)'!$C$20,Model!AE$1,'Assumptions (T&amp;D)'!$C$23,Model!$AJ$2866)</f>
        <v>-0.04451052318</v>
      </c>
      <c r="AS2902" s="373">
        <f>PPMT('Assumptions (T&amp;D)'!$C$20,Model!AF$1,'Assumptions (T&amp;D)'!$C$23,Model!$AJ$2866)</f>
        <v>-0.04662477303</v>
      </c>
      <c r="AT2902" s="373">
        <f>PPMT('Assumptions (T&amp;D)'!$C$20,Model!AG$1,'Assumptions (T&amp;D)'!$C$23,Model!$AJ$2866)</f>
        <v>-0.04883944975</v>
      </c>
      <c r="AU2902" s="373">
        <f>PPMT('Assumptions (T&amp;D)'!$C$20,Model!AH$1,'Assumptions (T&amp;D)'!$C$23,Model!$AJ$2866)</f>
        <v>-0.05115932362</v>
      </c>
      <c r="AV2902" s="373">
        <f>PPMT('Assumptions (T&amp;D)'!$C$20,Model!AI$1,'Assumptions (T&amp;D)'!$C$23,Model!$AJ$2866)</f>
        <v>-0.05358939149</v>
      </c>
      <c r="AW2902" s="373">
        <f>PPMT('Assumptions (T&amp;D)'!$C$20,Model!AJ$1,'Assumptions (T&amp;D)'!$C$23,Model!$AJ$2866)</f>
        <v>-0.05613488758</v>
      </c>
      <c r="AX2902" s="373">
        <f>PPMT('Assumptions (T&amp;D)'!$C$20,Model!AK$1,'Assumptions (T&amp;D)'!$C$23,Model!$AJ$2866)</f>
        <v>-0.05880129474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-0.03144463884</v>
      </c>
      <c r="AL2903" s="373">
        <f>PPMT('Assumptions (T&amp;D)'!$C$20,Model!X$1,'Assumptions (T&amp;D)'!$C$23,Model!$AK$2866)</f>
        <v>-0.03293825919</v>
      </c>
      <c r="AM2903" s="373">
        <f>PPMT('Assumptions (T&amp;D)'!$C$20,Model!Y$1,'Assumptions (T&amp;D)'!$C$23,Model!$AK$2866)</f>
        <v>-0.0345028265</v>
      </c>
      <c r="AN2903" s="373">
        <f>PPMT('Assumptions (T&amp;D)'!$C$20,Model!Z$1,'Assumptions (T&amp;D)'!$C$23,Model!$AK$2866)</f>
        <v>-0.03614171076</v>
      </c>
      <c r="AO2903" s="373">
        <f>PPMT('Assumptions (T&amp;D)'!$C$20,Model!AA$1,'Assumptions (T&amp;D)'!$C$23,Model!$AK$2866)</f>
        <v>-0.03785844202</v>
      </c>
      <c r="AP2903" s="373">
        <f>PPMT('Assumptions (T&amp;D)'!$C$20,Model!AB$1,'Assumptions (T&amp;D)'!$C$23,Model!$AK$2866)</f>
        <v>-0.03965671801</v>
      </c>
      <c r="AQ2903" s="373">
        <f>PPMT('Assumptions (T&amp;D)'!$C$20,Model!AC$1,'Assumptions (T&amp;D)'!$C$23,Model!$AK$2866)</f>
        <v>-0.04154041212</v>
      </c>
      <c r="AR2903" s="373">
        <f>PPMT('Assumptions (T&amp;D)'!$C$20,Model!AD$1,'Assumptions (T&amp;D)'!$C$23,Model!$AK$2866)</f>
        <v>-0.04351358169</v>
      </c>
      <c r="AS2903" s="373">
        <f>PPMT('Assumptions (T&amp;D)'!$C$20,Model!AE$1,'Assumptions (T&amp;D)'!$C$23,Model!$AK$2866)</f>
        <v>-0.04558047682</v>
      </c>
      <c r="AT2903" s="373">
        <f>PPMT('Assumptions (T&amp;D)'!$C$20,Model!AF$1,'Assumptions (T&amp;D)'!$C$23,Model!$AK$2866)</f>
        <v>-0.04774554947</v>
      </c>
      <c r="AU2903" s="373">
        <f>PPMT('Assumptions (T&amp;D)'!$C$20,Model!AG$1,'Assumptions (T&amp;D)'!$C$23,Model!$AK$2866)</f>
        <v>-0.05001346307</v>
      </c>
      <c r="AV2903" s="373">
        <f>PPMT('Assumptions (T&amp;D)'!$C$20,Model!AH$1,'Assumptions (T&amp;D)'!$C$23,Model!$AK$2866)</f>
        <v>-0.05238910257</v>
      </c>
      <c r="AW2903" s="373">
        <f>PPMT('Assumptions (T&amp;D)'!$C$20,Model!AI$1,'Assumptions (T&amp;D)'!$C$23,Model!$AK$2866)</f>
        <v>-0.05487758494</v>
      </c>
      <c r="AX2903" s="373">
        <f>PPMT('Assumptions (T&amp;D)'!$C$20,Model!AJ$1,'Assumptions (T&amp;D)'!$C$23,Model!$AK$2866)</f>
        <v>-0.05748427023</v>
      </c>
      <c r="AY2903" s="373">
        <f>PPMT('Assumptions (T&amp;D)'!$C$20,Model!AK$1,'Assumptions (T&amp;D)'!$C$23,Model!$AK$2866)</f>
        <v>-0.06021477306</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-0.03219994672</v>
      </c>
      <c r="AM2904" s="373">
        <f>PPMT('Assumptions (T&amp;D)'!$C$20,Model!X$1,'Assumptions (T&amp;D)'!$C$23,Model!$AL$2866)</f>
        <v>-0.03372944419</v>
      </c>
      <c r="AN2904" s="373">
        <f>PPMT('Assumptions (T&amp;D)'!$C$20,Model!Y$1,'Assumptions (T&amp;D)'!$C$23,Model!$AL$2866)</f>
        <v>-0.03533159279</v>
      </c>
      <c r="AO2904" s="373">
        <f>PPMT('Assumptions (T&amp;D)'!$C$20,Model!Z$1,'Assumptions (T&amp;D)'!$C$23,Model!$AL$2866)</f>
        <v>-0.03700984345</v>
      </c>
      <c r="AP2904" s="373">
        <f>PPMT('Assumptions (T&amp;D)'!$C$20,Model!AA$1,'Assumptions (T&amp;D)'!$C$23,Model!$AL$2866)</f>
        <v>-0.03876781101</v>
      </c>
      <c r="AQ2904" s="373">
        <f>PPMT('Assumptions (T&amp;D)'!$C$20,Model!AB$1,'Assumptions (T&amp;D)'!$C$23,Model!$AL$2866)</f>
        <v>-0.04060928203</v>
      </c>
      <c r="AR2904" s="373">
        <f>PPMT('Assumptions (T&amp;D)'!$C$20,Model!AC$1,'Assumptions (T&amp;D)'!$C$23,Model!$AL$2866)</f>
        <v>-0.04253822293</v>
      </c>
      <c r="AS2904" s="373">
        <f>PPMT('Assumptions (T&amp;D)'!$C$20,Model!AD$1,'Assumptions (T&amp;D)'!$C$23,Model!$AL$2866)</f>
        <v>-0.04455878852</v>
      </c>
      <c r="AT2904" s="373">
        <f>PPMT('Assumptions (T&amp;D)'!$C$20,Model!AE$1,'Assumptions (T&amp;D)'!$C$23,Model!$AL$2866)</f>
        <v>-0.04667533097</v>
      </c>
      <c r="AU2904" s="373">
        <f>PPMT('Assumptions (T&amp;D)'!$C$20,Model!AF$1,'Assumptions (T&amp;D)'!$C$23,Model!$AL$2866)</f>
        <v>-0.04889240919</v>
      </c>
      <c r="AV2904" s="373">
        <f>PPMT('Assumptions (T&amp;D)'!$C$20,Model!AG$1,'Assumptions (T&amp;D)'!$C$23,Model!$AL$2866)</f>
        <v>-0.05121479863</v>
      </c>
      <c r="AW2904" s="373">
        <f>PPMT('Assumptions (T&amp;D)'!$C$20,Model!AH$1,'Assumptions (T&amp;D)'!$C$23,Model!$AL$2866)</f>
        <v>-0.05364750157</v>
      </c>
      <c r="AX2904" s="373">
        <f>PPMT('Assumptions (T&amp;D)'!$C$20,Model!AI$1,'Assumptions (T&amp;D)'!$C$23,Model!$AL$2866)</f>
        <v>-0.05619575789</v>
      </c>
      <c r="AY2904" s="373">
        <f>PPMT('Assumptions (T&amp;D)'!$C$20,Model!AJ$1,'Assumptions (T&amp;D)'!$C$23,Model!$AL$2866)</f>
        <v>-0.05886505639</v>
      </c>
      <c r="AZ2904" s="373">
        <f>PPMT('Assumptions (T&amp;D)'!$C$20,Model!AK$1,'Assumptions (T&amp;D)'!$C$23,Model!$AL$2866)</f>
        <v>-0.06166114657</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-0.03297282334</v>
      </c>
      <c r="AN2905" s="373">
        <f>PPMT('Assumptions (T&amp;D)'!$C$20,Model!X$1,'Assumptions (T&amp;D)'!$C$23,Model!$AM$2866)</f>
        <v>-0.03453903245</v>
      </c>
      <c r="AO2905" s="373">
        <f>PPMT('Assumptions (T&amp;D)'!$C$20,Model!Y$1,'Assumptions (T&amp;D)'!$C$23,Model!$AM$2866)</f>
        <v>-0.03617963649</v>
      </c>
      <c r="AP2905" s="373">
        <f>PPMT('Assumptions (T&amp;D)'!$C$20,Model!Z$1,'Assumptions (T&amp;D)'!$C$23,Model!$AM$2866)</f>
        <v>-0.03789816923</v>
      </c>
      <c r="AQ2905" s="373">
        <f>PPMT('Assumptions (T&amp;D)'!$C$20,Model!AA$1,'Assumptions (T&amp;D)'!$C$23,Model!$AM$2866)</f>
        <v>-0.03969833226</v>
      </c>
      <c r="AR2905" s="373">
        <f>PPMT('Assumptions (T&amp;D)'!$C$20,Model!AB$1,'Assumptions (T&amp;D)'!$C$23,Model!$AM$2866)</f>
        <v>-0.04158400305</v>
      </c>
      <c r="AS2905" s="373">
        <f>PPMT('Assumptions (T&amp;D)'!$C$20,Model!AC$1,'Assumptions (T&amp;D)'!$C$23,Model!$AM$2866)</f>
        <v>-0.04355924319</v>
      </c>
      <c r="AT2905" s="373">
        <f>PPMT('Assumptions (T&amp;D)'!$C$20,Model!AD$1,'Assumptions (T&amp;D)'!$C$23,Model!$AM$2866)</f>
        <v>-0.04562830724</v>
      </c>
      <c r="AU2905" s="373">
        <f>PPMT('Assumptions (T&amp;D)'!$C$20,Model!AE$1,'Assumptions (T&amp;D)'!$C$23,Model!$AM$2866)</f>
        <v>-0.04779565184</v>
      </c>
      <c r="AV2905" s="373">
        <f>PPMT('Assumptions (T&amp;D)'!$C$20,Model!AF$1,'Assumptions (T&amp;D)'!$C$23,Model!$AM$2866)</f>
        <v>-0.0500659453</v>
      </c>
      <c r="AW2905" s="373">
        <f>PPMT('Assumptions (T&amp;D)'!$C$20,Model!AG$1,'Assumptions (T&amp;D)'!$C$23,Model!$AM$2866)</f>
        <v>-0.0524440777</v>
      </c>
      <c r="AX2905" s="373">
        <f>PPMT('Assumptions (T&amp;D)'!$C$20,Model!AH$1,'Assumptions (T&amp;D)'!$C$23,Model!$AM$2866)</f>
        <v>-0.05493517139</v>
      </c>
      <c r="AY2905" s="373">
        <f>PPMT('Assumptions (T&amp;D)'!$C$20,Model!AI$1,'Assumptions (T&amp;D)'!$C$23,Model!$AM$2866)</f>
        <v>-0.05754459203</v>
      </c>
      <c r="AZ2905" s="373">
        <f>PPMT('Assumptions (T&amp;D)'!$C$20,Model!AJ$1,'Assumptions (T&amp;D)'!$C$23,Model!$AM$2866)</f>
        <v>-0.06027796015</v>
      </c>
      <c r="BA2905" s="373">
        <f>PPMT('Assumptions (T&amp;D)'!$C$20,Model!AK$1,'Assumptions (T&amp;D)'!$C$23,Model!$AM$2866)</f>
        <v>-0.06314116326</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-0.03376366804</v>
      </c>
      <c r="AO2906" s="373">
        <f>PPMT('Assumptions (T&amp;D)'!$C$20,Model!X$1,'Assumptions (T&amp;D)'!$C$23,Model!$AN$2866)</f>
        <v>-0.03536744227</v>
      </c>
      <c r="AP2906" s="373">
        <f>PPMT('Assumptions (T&amp;D)'!$C$20,Model!Y$1,'Assumptions (T&amp;D)'!$C$23,Model!$AN$2866)</f>
        <v>-0.03704739578</v>
      </c>
      <c r="AQ2906" s="373">
        <f>PPMT('Assumptions (T&amp;D)'!$C$20,Model!Z$1,'Assumptions (T&amp;D)'!$C$23,Model!$AN$2866)</f>
        <v>-0.03880714708</v>
      </c>
      <c r="AR2906" s="373">
        <f>PPMT('Assumptions (T&amp;D)'!$C$20,Model!AA$1,'Assumptions (T&amp;D)'!$C$23,Model!$AN$2866)</f>
        <v>-0.04065048657</v>
      </c>
      <c r="AS2906" s="373">
        <f>PPMT('Assumptions (T&amp;D)'!$C$20,Model!AB$1,'Assumptions (T&amp;D)'!$C$23,Model!$AN$2866)</f>
        <v>-0.04258138468</v>
      </c>
      <c r="AT2906" s="373">
        <f>PPMT('Assumptions (T&amp;D)'!$C$20,Model!AC$1,'Assumptions (T&amp;D)'!$C$23,Model!$AN$2866)</f>
        <v>-0.04460400045</v>
      </c>
      <c r="AU2906" s="373">
        <f>PPMT('Assumptions (T&amp;D)'!$C$20,Model!AD$1,'Assumptions (T&amp;D)'!$C$23,Model!$AN$2866)</f>
        <v>-0.04672269047</v>
      </c>
      <c r="AV2906" s="373">
        <f>PPMT('Assumptions (T&amp;D)'!$C$20,Model!AE$1,'Assumptions (T&amp;D)'!$C$23,Model!$AN$2866)</f>
        <v>-0.04894201827</v>
      </c>
      <c r="AW2906" s="373">
        <f>PPMT('Assumptions (T&amp;D)'!$C$20,Model!AF$1,'Assumptions (T&amp;D)'!$C$23,Model!$AN$2866)</f>
        <v>-0.05126676414</v>
      </c>
      <c r="AX2906" s="373">
        <f>PPMT('Assumptions (T&amp;D)'!$C$20,Model!AG$1,'Assumptions (T&amp;D)'!$C$23,Model!$AN$2866)</f>
        <v>-0.05370193544</v>
      </c>
      <c r="AY2906" s="373">
        <f>PPMT('Assumptions (T&amp;D)'!$C$20,Model!AH$1,'Assumptions (T&amp;D)'!$C$23,Model!$AN$2866)</f>
        <v>-0.05625277737</v>
      </c>
      <c r="AZ2906" s="373">
        <f>PPMT('Assumptions (T&amp;D)'!$C$20,Model!AI$1,'Assumptions (T&amp;D)'!$C$23,Model!$AN$2866)</f>
        <v>-0.05892478429</v>
      </c>
      <c r="BA2906" s="373">
        <f>PPMT('Assumptions (T&amp;D)'!$C$20,Model!AJ$1,'Assumptions (T&amp;D)'!$C$23,Model!$AN$2866)</f>
        <v>-0.06172371155</v>
      </c>
      <c r="BB2906" s="373">
        <f>PPMT('Assumptions (T&amp;D)'!$C$20,Model!AK$1,'Assumptions (T&amp;D)'!$C$23,Model!$AN$2866)</f>
        <v>-0.06465558785</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-0.03457288908</v>
      </c>
      <c r="AP2907" s="373">
        <f>PPMT('Assumptions (T&amp;D)'!$C$20,Model!X$1,'Assumptions (T&amp;D)'!$C$23,Model!$AO$2866)</f>
        <v>-0.03621510131</v>
      </c>
      <c r="AQ2907" s="373">
        <f>PPMT('Assumptions (T&amp;D)'!$C$20,Model!Y$1,'Assumptions (T&amp;D)'!$C$23,Model!$AO$2866)</f>
        <v>-0.03793531862</v>
      </c>
      <c r="AR2907" s="373">
        <f>PPMT('Assumptions (T&amp;D)'!$C$20,Model!Z$1,'Assumptions (T&amp;D)'!$C$23,Model!$AO$2866)</f>
        <v>-0.03973724626</v>
      </c>
      <c r="AS2907" s="373">
        <f>PPMT('Assumptions (T&amp;D)'!$C$20,Model!AA$1,'Assumptions (T&amp;D)'!$C$23,Model!$AO$2866)</f>
        <v>-0.04162476545</v>
      </c>
      <c r="AT2907" s="373">
        <f>PPMT('Assumptions (T&amp;D)'!$C$20,Model!AB$1,'Assumptions (T&amp;D)'!$C$23,Model!$AO$2866)</f>
        <v>-0.04360194181</v>
      </c>
      <c r="AU2907" s="373">
        <f>PPMT('Assumptions (T&amp;D)'!$C$20,Model!AC$1,'Assumptions (T&amp;D)'!$C$23,Model!$AO$2866)</f>
        <v>-0.04567303405</v>
      </c>
      <c r="AV2907" s="373">
        <f>PPMT('Assumptions (T&amp;D)'!$C$20,Model!AD$1,'Assumptions (T&amp;D)'!$C$23,Model!$AO$2866)</f>
        <v>-0.04784250317</v>
      </c>
      <c r="AW2907" s="373">
        <f>PPMT('Assumptions (T&amp;D)'!$C$20,Model!AE$1,'Assumptions (T&amp;D)'!$C$23,Model!$AO$2866)</f>
        <v>-0.05011502207</v>
      </c>
      <c r="AX2907" s="373">
        <f>PPMT('Assumptions (T&amp;D)'!$C$20,Model!AF$1,'Assumptions (T&amp;D)'!$C$23,Model!$AO$2866)</f>
        <v>-0.05249548562</v>
      </c>
      <c r="AY2907" s="373">
        <f>PPMT('Assumptions (T&amp;D)'!$C$20,Model!AG$1,'Assumptions (T&amp;D)'!$C$23,Model!$AO$2866)</f>
        <v>-0.05498902118</v>
      </c>
      <c r="AZ2907" s="373">
        <f>PPMT('Assumptions (T&amp;D)'!$C$20,Model!AH$1,'Assumptions (T&amp;D)'!$C$23,Model!$AO$2866)</f>
        <v>-0.05760099969</v>
      </c>
      <c r="BA2907" s="373">
        <f>PPMT('Assumptions (T&amp;D)'!$C$20,Model!AI$1,'Assumptions (T&amp;D)'!$C$23,Model!$AO$2866)</f>
        <v>-0.06033704717</v>
      </c>
      <c r="BB2907" s="373">
        <f>PPMT('Assumptions (T&amp;D)'!$C$20,Model!AJ$1,'Assumptions (T&amp;D)'!$C$23,Model!$AO$2866)</f>
        <v>-0.06320305691</v>
      </c>
      <c r="BC2907" s="373">
        <f>PPMT('Assumptions (T&amp;D)'!$C$20,Model!AK$1,'Assumptions (T&amp;D)'!$C$23,Model!$AO$2866)</f>
        <v>-0.06620520212</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-0.03540090383</v>
      </c>
      <c r="AQ2908" s="373">
        <f>PPMT('Assumptions (T&amp;D)'!$C$20,Model!X$1,'Assumptions (T&amp;D)'!$C$23,Model!$AP$2866)</f>
        <v>-0.03708244676</v>
      </c>
      <c r="AR2908" s="373">
        <f>PPMT('Assumptions (T&amp;D)'!$C$20,Model!Y$1,'Assumptions (T&amp;D)'!$C$23,Model!$AP$2866)</f>
        <v>-0.03884386298</v>
      </c>
      <c r="AS2908" s="373">
        <f>PPMT('Assumptions (T&amp;D)'!$C$20,Model!Z$1,'Assumptions (T&amp;D)'!$C$23,Model!$AP$2866)</f>
        <v>-0.04068894647</v>
      </c>
      <c r="AT2908" s="373">
        <f>PPMT('Assumptions (T&amp;D)'!$C$20,Model!AA$1,'Assumptions (T&amp;D)'!$C$23,Model!$AP$2866)</f>
        <v>-0.04262167143</v>
      </c>
      <c r="AU2908" s="373">
        <f>PPMT('Assumptions (T&amp;D)'!$C$20,Model!AB$1,'Assumptions (T&amp;D)'!$C$23,Model!$AP$2866)</f>
        <v>-0.04464620082</v>
      </c>
      <c r="AV2908" s="373">
        <f>PPMT('Assumptions (T&amp;D)'!$C$20,Model!AC$1,'Assumptions (T&amp;D)'!$C$23,Model!$AP$2866)</f>
        <v>-0.04676689536</v>
      </c>
      <c r="AW2908" s="373">
        <f>PPMT('Assumptions (T&amp;D)'!$C$20,Model!AD$1,'Assumptions (T&amp;D)'!$C$23,Model!$AP$2866)</f>
        <v>-0.04898832289</v>
      </c>
      <c r="AX2908" s="373">
        <f>PPMT('Assumptions (T&amp;D)'!$C$20,Model!AE$1,'Assumptions (T&amp;D)'!$C$23,Model!$AP$2866)</f>
        <v>-0.05131526823</v>
      </c>
      <c r="AY2908" s="373">
        <f>PPMT('Assumptions (T&amp;D)'!$C$20,Model!AF$1,'Assumptions (T&amp;D)'!$C$23,Model!$AP$2866)</f>
        <v>-0.05375274347</v>
      </c>
      <c r="AZ2908" s="373">
        <f>PPMT('Assumptions (T&amp;D)'!$C$20,Model!AG$1,'Assumptions (T&amp;D)'!$C$23,Model!$AP$2866)</f>
        <v>-0.05630599878</v>
      </c>
      <c r="BA2908" s="373">
        <f>PPMT('Assumptions (T&amp;D)'!$C$20,Model!AH$1,'Assumptions (T&amp;D)'!$C$23,Model!$AP$2866)</f>
        <v>-0.05898053373</v>
      </c>
      <c r="BB2908" s="373">
        <f>PPMT('Assumptions (T&amp;D)'!$C$20,Model!AI$1,'Assumptions (T&amp;D)'!$C$23,Model!$AP$2866)</f>
        <v>-0.06178210908</v>
      </c>
      <c r="BC2908" s="373">
        <f>PPMT('Assumptions (T&amp;D)'!$C$20,Model!AJ$1,'Assumptions (T&amp;D)'!$C$23,Model!$AP$2866)</f>
        <v>-0.06471675926</v>
      </c>
      <c r="BD2908" s="373">
        <f>PPMT('Assumptions (T&amp;D)'!$C$20,Model!AK$1,'Assumptions (T&amp;D)'!$C$23,Model!$AP$2866)</f>
        <v>-0.06779080532</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-0.03624813898</v>
      </c>
      <c r="AR2909" s="373">
        <f>PPMT('Assumptions (T&amp;D)'!$C$20,Model!X$1,'Assumptions (T&amp;D)'!$C$23,Model!$AQ$2866)</f>
        <v>-0.03796992558</v>
      </c>
      <c r="AS2909" s="373">
        <f>PPMT('Assumptions (T&amp;D)'!$C$20,Model!Y$1,'Assumptions (T&amp;D)'!$C$23,Model!$AQ$2866)</f>
        <v>-0.03977349705</v>
      </c>
      <c r="AT2909" s="373">
        <f>PPMT('Assumptions (T&amp;D)'!$C$20,Model!Z$1,'Assumptions (T&amp;D)'!$C$23,Model!$AQ$2866)</f>
        <v>-0.04166273816</v>
      </c>
      <c r="AU2909" s="373">
        <f>PPMT('Assumptions (T&amp;D)'!$C$20,Model!AA$1,'Assumptions (T&amp;D)'!$C$23,Model!$AQ$2866)</f>
        <v>-0.04364171822</v>
      </c>
      <c r="AV2909" s="373">
        <f>PPMT('Assumptions (T&amp;D)'!$C$20,Model!AB$1,'Assumptions (T&amp;D)'!$C$23,Model!$AQ$2866)</f>
        <v>-0.04571469984</v>
      </c>
      <c r="AW2909" s="373">
        <f>PPMT('Assumptions (T&amp;D)'!$C$20,Model!AC$1,'Assumptions (T&amp;D)'!$C$23,Model!$AQ$2866)</f>
        <v>-0.04788614808</v>
      </c>
      <c r="AX2909" s="373">
        <f>PPMT('Assumptions (T&amp;D)'!$C$20,Model!AD$1,'Assumptions (T&amp;D)'!$C$23,Model!$AQ$2866)</f>
        <v>-0.05016074011</v>
      </c>
      <c r="AY2909" s="373">
        <f>PPMT('Assumptions (T&amp;D)'!$C$20,Model!AE$1,'Assumptions (T&amp;D)'!$C$23,Model!$AQ$2866)</f>
        <v>-0.05254337527</v>
      </c>
      <c r="AZ2909" s="373">
        <f>PPMT('Assumptions (T&amp;D)'!$C$20,Model!AF$1,'Assumptions (T&amp;D)'!$C$23,Model!$AQ$2866)</f>
        <v>-0.05503918559</v>
      </c>
      <c r="BA2909" s="373">
        <f>PPMT('Assumptions (T&amp;D)'!$C$20,Model!AG$1,'Assumptions (T&amp;D)'!$C$23,Model!$AQ$2866)</f>
        <v>-0.05765354691</v>
      </c>
      <c r="BB2909" s="373">
        <f>PPMT('Assumptions (T&amp;D)'!$C$20,Model!AH$1,'Assumptions (T&amp;D)'!$C$23,Model!$AQ$2866)</f>
        <v>-0.06039209039</v>
      </c>
      <c r="BC2909" s="373">
        <f>PPMT('Assumptions (T&amp;D)'!$C$20,Model!AI$1,'Assumptions (T&amp;D)'!$C$23,Model!$AQ$2866)</f>
        <v>-0.06326071468</v>
      </c>
      <c r="BD2909" s="373">
        <f>PPMT('Assumptions (T&amp;D)'!$C$20,Model!AJ$1,'Assumptions (T&amp;D)'!$C$23,Model!$AQ$2866)</f>
        <v>-0.06626559863</v>
      </c>
      <c r="BE2909" s="373">
        <f>PPMT('Assumptions (T&amp;D)'!$C$20,Model!AK$1,'Assumptions (T&amp;D)'!$C$23,Model!$AQ$2866)</f>
        <v>-0.06941321456</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-0.03711503076</v>
      </c>
      <c r="AS2910" s="373">
        <f>PPMT('Assumptions (T&amp;D)'!$C$20,Model!X$1,'Assumptions (T&amp;D)'!$C$23,Model!$AR$2866)</f>
        <v>-0.03887799472</v>
      </c>
      <c r="AT2910" s="373">
        <f>PPMT('Assumptions (T&amp;D)'!$C$20,Model!Y$1,'Assumptions (T&amp;D)'!$C$23,Model!$AR$2866)</f>
        <v>-0.04072469947</v>
      </c>
      <c r="AU2910" s="373">
        <f>PPMT('Assumptions (T&amp;D)'!$C$20,Model!Z$1,'Assumptions (T&amp;D)'!$C$23,Model!$AR$2866)</f>
        <v>-0.04265912269</v>
      </c>
      <c r="AV2910" s="373">
        <f>PPMT('Assumptions (T&amp;D)'!$C$20,Model!AA$1,'Assumptions (T&amp;D)'!$C$23,Model!$AR$2866)</f>
        <v>-0.04468543102</v>
      </c>
      <c r="AW2910" s="373">
        <f>PPMT('Assumptions (T&amp;D)'!$C$20,Model!AB$1,'Assumptions (T&amp;D)'!$C$23,Model!$AR$2866)</f>
        <v>-0.046807989</v>
      </c>
      <c r="AX2910" s="373">
        <f>PPMT('Assumptions (T&amp;D)'!$C$20,Model!AC$1,'Assumptions (T&amp;D)'!$C$23,Model!$AR$2866)</f>
        <v>-0.04903136847</v>
      </c>
      <c r="AY2910" s="373">
        <f>PPMT('Assumptions (T&amp;D)'!$C$20,Model!AD$1,'Assumptions (T&amp;D)'!$C$23,Model!$AR$2866)</f>
        <v>-0.05136035847</v>
      </c>
      <c r="AZ2910" s="373">
        <f>PPMT('Assumptions (T&amp;D)'!$C$20,Model!AE$1,'Assumptions (T&amp;D)'!$C$23,Model!$AR$2866)</f>
        <v>-0.0537999755</v>
      </c>
      <c r="BA2910" s="373">
        <f>PPMT('Assumptions (T&amp;D)'!$C$20,Model!AF$1,'Assumptions (T&amp;D)'!$C$23,Model!$AR$2866)</f>
        <v>-0.05635547434</v>
      </c>
      <c r="BB2910" s="373">
        <f>PPMT('Assumptions (T&amp;D)'!$C$20,Model!AG$1,'Assumptions (T&amp;D)'!$C$23,Model!$AR$2866)</f>
        <v>-0.05903235937</v>
      </c>
      <c r="BC2910" s="373">
        <f>PPMT('Assumptions (T&amp;D)'!$C$20,Model!AH$1,'Assumptions (T&amp;D)'!$C$23,Model!$AR$2866)</f>
        <v>-0.06183639644</v>
      </c>
      <c r="BD2910" s="373">
        <f>PPMT('Assumptions (T&amp;D)'!$C$20,Model!AI$1,'Assumptions (T&amp;D)'!$C$23,Model!$AR$2866)</f>
        <v>-0.06477362527</v>
      </c>
      <c r="BE2910" s="373">
        <f>PPMT('Assumptions (T&amp;D)'!$C$20,Model!AJ$1,'Assumptions (T&amp;D)'!$C$23,Model!$AR$2866)</f>
        <v>-0.06785037247</v>
      </c>
      <c r="BF2910" s="373">
        <f>PPMT('Assumptions (T&amp;D)'!$C$20,Model!AK$1,'Assumptions (T&amp;D)'!$C$23,Model!$AR$2866)</f>
        <v>-0.07107326516</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-0.03800202511</v>
      </c>
      <c r="AT2911" s="373">
        <f>PPMT('Assumptions (T&amp;D)'!$C$20,Model!X$1,'Assumptions (T&amp;D)'!$C$23,Model!$AS$2866)</f>
        <v>-0.0398071213</v>
      </c>
      <c r="AU2911" s="373">
        <f>PPMT('Assumptions (T&amp;D)'!$C$20,Model!Y$1,'Assumptions (T&amp;D)'!$C$23,Model!$AS$2866)</f>
        <v>-0.04169795956</v>
      </c>
      <c r="AV2911" s="373">
        <f>PPMT('Assumptions (T&amp;D)'!$C$20,Model!Z$1,'Assumptions (T&amp;D)'!$C$23,Model!$AS$2866)</f>
        <v>-0.04367861264</v>
      </c>
      <c r="AW2911" s="373">
        <f>PPMT('Assumptions (T&amp;D)'!$C$20,Model!AA$1,'Assumptions (T&amp;D)'!$C$23,Model!$AS$2866)</f>
        <v>-0.04575334674</v>
      </c>
      <c r="AX2911" s="373">
        <f>PPMT('Assumptions (T&amp;D)'!$C$20,Model!AB$1,'Assumptions (T&amp;D)'!$C$23,Model!$AS$2866)</f>
        <v>-0.04792663071</v>
      </c>
      <c r="AY2911" s="373">
        <f>PPMT('Assumptions (T&amp;D)'!$C$20,Model!AC$1,'Assumptions (T&amp;D)'!$C$23,Model!$AS$2866)</f>
        <v>-0.05020314567</v>
      </c>
      <c r="AZ2911" s="373">
        <f>PPMT('Assumptions (T&amp;D)'!$C$20,Model!AD$1,'Assumptions (T&amp;D)'!$C$23,Model!$AS$2866)</f>
        <v>-0.05258779509</v>
      </c>
      <c r="BA2911" s="373">
        <f>PPMT('Assumptions (T&amp;D)'!$C$20,Model!AE$1,'Assumptions (T&amp;D)'!$C$23,Model!$AS$2866)</f>
        <v>-0.05508571536</v>
      </c>
      <c r="BB2911" s="373">
        <f>PPMT('Assumptions (T&amp;D)'!$C$20,Model!AF$1,'Assumptions (T&amp;D)'!$C$23,Model!$AS$2866)</f>
        <v>-0.05770228684</v>
      </c>
      <c r="BC2911" s="373">
        <f>PPMT('Assumptions (T&amp;D)'!$C$20,Model!AG$1,'Assumptions (T&amp;D)'!$C$23,Model!$AS$2866)</f>
        <v>-0.06044314546</v>
      </c>
      <c r="BD2911" s="373">
        <f>PPMT('Assumptions (T&amp;D)'!$C$20,Model!AH$1,'Assumptions (T&amp;D)'!$C$23,Model!$AS$2866)</f>
        <v>-0.06331419487</v>
      </c>
      <c r="BE2911" s="373">
        <f>PPMT('Assumptions (T&amp;D)'!$C$20,Model!AI$1,'Assumptions (T&amp;D)'!$C$23,Model!$AS$2866)</f>
        <v>-0.06632161913</v>
      </c>
      <c r="BF2911" s="373">
        <f>PPMT('Assumptions (T&amp;D)'!$C$20,Model!AJ$1,'Assumptions (T&amp;D)'!$C$23,Model!$AS$2866)</f>
        <v>-0.06947189604</v>
      </c>
      <c r="BG2911" s="373">
        <f>PPMT('Assumptions (T&amp;D)'!$C$20,Model!AK$1,'Assumptions (T&amp;D)'!$C$23,Model!$AS$2866)</f>
        <v>-0.0727718111</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-0.03890957793</v>
      </c>
      <c r="AU2912" s="373">
        <f>PPMT('Assumptions (T&amp;D)'!$C$20,Model!X$1,'Assumptions (T&amp;D)'!$C$23,Model!$AT$2866)</f>
        <v>-0.04075778288</v>
      </c>
      <c r="AV2912" s="373">
        <f>PPMT('Assumptions (T&amp;D)'!$C$20,Model!Y$1,'Assumptions (T&amp;D)'!$C$23,Model!$AT$2866)</f>
        <v>-0.04269377756</v>
      </c>
      <c r="AW2912" s="373">
        <f>PPMT('Assumptions (T&amp;D)'!$C$20,Model!Z$1,'Assumptions (T&amp;D)'!$C$23,Model!$AT$2866)</f>
        <v>-0.044721732</v>
      </c>
      <c r="AX2912" s="373">
        <f>PPMT('Assumptions (T&amp;D)'!$C$20,Model!AA$1,'Assumptions (T&amp;D)'!$C$23,Model!$AT$2866)</f>
        <v>-0.04684601427</v>
      </c>
      <c r="AY2912" s="373">
        <f>PPMT('Assumptions (T&amp;D)'!$C$20,Model!AB$1,'Assumptions (T&amp;D)'!$C$23,Model!$AT$2866)</f>
        <v>-0.04907119995</v>
      </c>
      <c r="AZ2912" s="373">
        <f>PPMT('Assumptions (T&amp;D)'!$C$20,Model!AC$1,'Assumptions (T&amp;D)'!$C$23,Model!$AT$2866)</f>
        <v>-0.05140208194</v>
      </c>
      <c r="BA2912" s="373">
        <f>PPMT('Assumptions (T&amp;D)'!$C$20,Model!AD$1,'Assumptions (T&amp;D)'!$C$23,Model!$AT$2866)</f>
        <v>-0.05384368084</v>
      </c>
      <c r="BB2912" s="373">
        <f>PPMT('Assumptions (T&amp;D)'!$C$20,Model!AE$1,'Assumptions (T&amp;D)'!$C$23,Model!$AT$2866)</f>
        <v>-0.05640125568</v>
      </c>
      <c r="BC2912" s="373">
        <f>PPMT('Assumptions (T&amp;D)'!$C$20,Model!AF$1,'Assumptions (T&amp;D)'!$C$23,Model!$AT$2866)</f>
        <v>-0.05908031532</v>
      </c>
      <c r="BD2912" s="373">
        <f>PPMT('Assumptions (T&amp;D)'!$C$20,Model!AG$1,'Assumptions (T&amp;D)'!$C$23,Model!$AT$2866)</f>
        <v>-0.0618866303</v>
      </c>
      <c r="BE2912" s="373">
        <f>PPMT('Assumptions (T&amp;D)'!$C$20,Model!AH$1,'Assumptions (T&amp;D)'!$C$23,Model!$AT$2866)</f>
        <v>-0.06482624524</v>
      </c>
      <c r="BF2912" s="373">
        <f>PPMT('Assumptions (T&amp;D)'!$C$20,Model!AI$1,'Assumptions (T&amp;D)'!$C$23,Model!$AT$2866)</f>
        <v>-0.06790549189</v>
      </c>
      <c r="BG2912" s="373">
        <f>PPMT('Assumptions (T&amp;D)'!$C$20,Model!AJ$1,'Assumptions (T&amp;D)'!$C$23,Model!$AT$2866)</f>
        <v>-0.07113100275</v>
      </c>
      <c r="BH2912" s="373">
        <f>PPMT('Assumptions (T&amp;D)'!$C$20,Model!AK$1,'Assumptions (T&amp;D)'!$C$23,Model!$AT$2866)</f>
        <v>-0.07450972538</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-0.03983815528</v>
      </c>
      <c r="AV2913" s="373">
        <f>PPMT('Assumptions (T&amp;D)'!$C$20,Model!X$1,'Assumptions (T&amp;D)'!$C$23,Model!$AU$2866)</f>
        <v>-0.04173046766</v>
      </c>
      <c r="AW2913" s="373">
        <f>PPMT('Assumptions (T&amp;D)'!$C$20,Model!Y$1,'Assumptions (T&amp;D)'!$C$23,Model!$AU$2866)</f>
        <v>-0.04371266487</v>
      </c>
      <c r="AX2913" s="373">
        <f>PPMT('Assumptions (T&amp;D)'!$C$20,Model!Z$1,'Assumptions (T&amp;D)'!$C$23,Model!$AU$2866)</f>
        <v>-0.04578901645</v>
      </c>
      <c r="AY2913" s="373">
        <f>PPMT('Assumptions (T&amp;D)'!$C$20,Model!AA$1,'Assumptions (T&amp;D)'!$C$23,Model!$AU$2866)</f>
        <v>-0.04796399473</v>
      </c>
      <c r="AZ2913" s="373">
        <f>PPMT('Assumptions (T&amp;D)'!$C$20,Model!AB$1,'Assumptions (T&amp;D)'!$C$23,Model!$AU$2866)</f>
        <v>-0.05024228448</v>
      </c>
      <c r="BA2913" s="373">
        <f>PPMT('Assumptions (T&amp;D)'!$C$20,Model!AC$1,'Assumptions (T&amp;D)'!$C$23,Model!$AU$2866)</f>
        <v>-0.05262879299</v>
      </c>
      <c r="BB2913" s="373">
        <f>PPMT('Assumptions (T&amp;D)'!$C$20,Model!AD$1,'Assumptions (T&amp;D)'!$C$23,Model!$AU$2866)</f>
        <v>-0.05512866066</v>
      </c>
      <c r="BC2913" s="373">
        <f>PPMT('Assumptions (T&amp;D)'!$C$20,Model!AE$1,'Assumptions (T&amp;D)'!$C$23,Model!$AU$2866)</f>
        <v>-0.05774727204</v>
      </c>
      <c r="BD2913" s="373">
        <f>PPMT('Assumptions (T&amp;D)'!$C$20,Model!AF$1,'Assumptions (T&amp;D)'!$C$23,Model!$AU$2866)</f>
        <v>-0.06049026747</v>
      </c>
      <c r="BE2913" s="373">
        <f>PPMT('Assumptions (T&amp;D)'!$C$20,Model!AG$1,'Assumptions (T&amp;D)'!$C$23,Model!$AU$2866)</f>
        <v>-0.06336355517</v>
      </c>
      <c r="BF2913" s="373">
        <f>PPMT('Assumptions (T&amp;D)'!$C$20,Model!AH$1,'Assumptions (T&amp;D)'!$C$23,Model!$AU$2866)</f>
        <v>-0.06637332404</v>
      </c>
      <c r="BG2913" s="373">
        <f>PPMT('Assumptions (T&amp;D)'!$C$20,Model!AI$1,'Assumptions (T&amp;D)'!$C$23,Model!$AU$2866)</f>
        <v>-0.06952605693</v>
      </c>
      <c r="BH2913" s="373">
        <f>PPMT('Assumptions (T&amp;D)'!$C$20,Model!AJ$1,'Assumptions (T&amp;D)'!$C$23,Model!$AU$2866)</f>
        <v>-0.07282854464</v>
      </c>
      <c r="BI2913" s="373">
        <f>PPMT('Assumptions (T&amp;D)'!$C$20,Model!AK$1,'Assumptions (T&amp;D)'!$C$23,Model!$AU$2866)</f>
        <v>-0.07628790051</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-0.04078823362</v>
      </c>
      <c r="AW2914" s="373">
        <f>PPMT('Assumptions (T&amp;D)'!$C$20,Model!X$1,'Assumptions (T&amp;D)'!$C$23,Model!$AV$2866)</f>
        <v>-0.04272567472</v>
      </c>
      <c r="AX2914" s="373">
        <f>PPMT('Assumptions (T&amp;D)'!$C$20,Model!Y$1,'Assumptions (T&amp;D)'!$C$23,Model!$AV$2866)</f>
        <v>-0.04475514427</v>
      </c>
      <c r="AY2914" s="373">
        <f>PPMT('Assumptions (T&amp;D)'!$C$20,Model!Z$1,'Assumptions (T&amp;D)'!$C$23,Model!$AV$2866)</f>
        <v>-0.04688101362</v>
      </c>
      <c r="AZ2914" s="373">
        <f>PPMT('Assumptions (T&amp;D)'!$C$20,Model!AA$1,'Assumptions (T&amp;D)'!$C$23,Model!$AV$2866)</f>
        <v>-0.04910786177</v>
      </c>
      <c r="BA2914" s="373">
        <f>PPMT('Assumptions (T&amp;D)'!$C$20,Model!AB$1,'Assumptions (T&amp;D)'!$C$23,Model!$AV$2866)</f>
        <v>-0.0514404852</v>
      </c>
      <c r="BB2914" s="373">
        <f>PPMT('Assumptions (T&amp;D)'!$C$20,Model!AC$1,'Assumptions (T&amp;D)'!$C$23,Model!$AV$2866)</f>
        <v>-0.05388390825</v>
      </c>
      <c r="BC2914" s="373">
        <f>PPMT('Assumptions (T&amp;D)'!$C$20,Model!AD$1,'Assumptions (T&amp;D)'!$C$23,Model!$AV$2866)</f>
        <v>-0.05644339389</v>
      </c>
      <c r="BD2914" s="373">
        <f>PPMT('Assumptions (T&amp;D)'!$C$20,Model!AE$1,'Assumptions (T&amp;D)'!$C$23,Model!$AV$2866)</f>
        <v>-0.0591244551</v>
      </c>
      <c r="BE2914" s="373">
        <f>PPMT('Assumptions (T&amp;D)'!$C$20,Model!AF$1,'Assumptions (T&amp;D)'!$C$23,Model!$AV$2866)</f>
        <v>-0.06193286672</v>
      </c>
      <c r="BF2914" s="373">
        <f>PPMT('Assumptions (T&amp;D)'!$C$20,Model!AG$1,'Assumptions (T&amp;D)'!$C$23,Model!$AV$2866)</f>
        <v>-0.06487467788</v>
      </c>
      <c r="BG2914" s="373">
        <f>PPMT('Assumptions (T&amp;D)'!$C$20,Model!AH$1,'Assumptions (T&amp;D)'!$C$23,Model!$AV$2866)</f>
        <v>-0.06795622508</v>
      </c>
      <c r="BH2914" s="373">
        <f>PPMT('Assumptions (T&amp;D)'!$C$20,Model!AI$1,'Assumptions (T&amp;D)'!$C$23,Model!$AV$2866)</f>
        <v>-0.07118414578</v>
      </c>
      <c r="BI2914" s="373">
        <f>PPMT('Assumptions (T&amp;D)'!$C$20,Model!AJ$1,'Assumptions (T&amp;D)'!$C$23,Model!$AV$2866)</f>
        <v>-0.0745653927</v>
      </c>
      <c r="BJ2914" s="373">
        <f>PPMT('Assumptions (T&amp;D)'!$C$20,Model!AK$1,'Assumptions (T&amp;D)'!$C$23,Model!$AV$2866)</f>
        <v>-0.07810724885</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-0.04176030002</v>
      </c>
      <c r="AX2915" s="373">
        <f>PPMT('Assumptions (T&amp;D)'!$C$20,Model!X$1,'Assumptions (T&amp;D)'!$C$23,Model!$AW$2866)</f>
        <v>-0.04374391427</v>
      </c>
      <c r="AY2915" s="373">
        <f>PPMT('Assumptions (T&amp;D)'!$C$20,Model!Y$1,'Assumptions (T&amp;D)'!$C$23,Model!$AW$2866)</f>
        <v>-0.0458217502</v>
      </c>
      <c r="AZ2915" s="373">
        <f>PPMT('Assumptions (T&amp;D)'!$C$20,Model!Z$1,'Assumptions (T&amp;D)'!$C$23,Model!$AW$2866)</f>
        <v>-0.04799828334</v>
      </c>
      <c r="BA2915" s="373">
        <f>PPMT('Assumptions (T&amp;D)'!$C$20,Model!AA$1,'Assumptions (T&amp;D)'!$C$23,Model!$AW$2866)</f>
        <v>-0.05027820179</v>
      </c>
      <c r="BB2915" s="373">
        <f>PPMT('Assumptions (T&amp;D)'!$C$20,Model!AB$1,'Assumptions (T&amp;D)'!$C$23,Model!$AW$2866)</f>
        <v>-0.05266641638</v>
      </c>
      <c r="BC2915" s="373">
        <f>PPMT('Assumptions (T&amp;D)'!$C$20,Model!AC$1,'Assumptions (T&amp;D)'!$C$23,Model!$AW$2866)</f>
        <v>-0.05516807116</v>
      </c>
      <c r="BD2915" s="373">
        <f>PPMT('Assumptions (T&amp;D)'!$C$20,Model!AD$1,'Assumptions (T&amp;D)'!$C$23,Model!$AW$2866)</f>
        <v>-0.05778855454</v>
      </c>
      <c r="BE2915" s="373">
        <f>PPMT('Assumptions (T&amp;D)'!$C$20,Model!AE$1,'Assumptions (T&amp;D)'!$C$23,Model!$AW$2866)</f>
        <v>-0.06053351088</v>
      </c>
      <c r="BF2915" s="373">
        <f>PPMT('Assumptions (T&amp;D)'!$C$20,Model!AF$1,'Assumptions (T&amp;D)'!$C$23,Model!$AW$2866)</f>
        <v>-0.06340885265</v>
      </c>
      <c r="BG2915" s="373">
        <f>PPMT('Assumptions (T&amp;D)'!$C$20,Model!AG$1,'Assumptions (T&amp;D)'!$C$23,Model!$AW$2866)</f>
        <v>-0.06642077315</v>
      </c>
      <c r="BH2915" s="373">
        <f>PPMT('Assumptions (T&amp;D)'!$C$20,Model!AH$1,'Assumptions (T&amp;D)'!$C$23,Model!$AW$2866)</f>
        <v>-0.06957575987</v>
      </c>
      <c r="BI2915" s="373">
        <f>PPMT('Assumptions (T&amp;D)'!$C$20,Model!AI$1,'Assumptions (T&amp;D)'!$C$23,Model!$AW$2866)</f>
        <v>-0.07288060846</v>
      </c>
      <c r="BJ2915" s="373">
        <f>PPMT('Assumptions (T&amp;D)'!$C$20,Model!AJ$1,'Assumptions (T&amp;D)'!$C$23,Model!$AW$2866)</f>
        <v>-0.07634243737</v>
      </c>
      <c r="BK2915" s="373">
        <f>PPMT('Assumptions (T&amp;D)'!$C$20,Model!AK$1,'Assumptions (T&amp;D)'!$C$23,Model!$AW$2866)</f>
        <v>-0.07996870314</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-0.04275485241</v>
      </c>
      <c r="AY2916" s="373">
        <f>PPMT('Assumptions (T&amp;D)'!$C$20,Model!X$1,'Assumptions (T&amp;D)'!$C$23,Model!$AX$2866)</f>
        <v>-0.0447857079</v>
      </c>
      <c r="AZ2916" s="373">
        <f>PPMT('Assumptions (T&amp;D)'!$C$20,Model!Y$1,'Assumptions (T&amp;D)'!$C$23,Model!$AX$2866)</f>
        <v>-0.04691302903</v>
      </c>
      <c r="BA2916" s="373">
        <f>PPMT('Assumptions (T&amp;D)'!$C$20,Model!Z$1,'Assumptions (T&amp;D)'!$C$23,Model!$AX$2866)</f>
        <v>-0.0491413979</v>
      </c>
      <c r="BB2916" s="373">
        <f>PPMT('Assumptions (T&amp;D)'!$C$20,Model!AA$1,'Assumptions (T&amp;D)'!$C$23,Model!$AX$2866)</f>
        <v>-0.05147561431</v>
      </c>
      <c r="BC2916" s="373">
        <f>PPMT('Assumptions (T&amp;D)'!$C$20,Model!AB$1,'Assumptions (T&amp;D)'!$C$23,Model!$AX$2866)</f>
        <v>-0.05392070598</v>
      </c>
      <c r="BD2916" s="373">
        <f>PPMT('Assumptions (T&amp;D)'!$C$20,Model!AC$1,'Assumptions (T&amp;D)'!$C$23,Model!$AX$2866)</f>
        <v>-0.05648193952</v>
      </c>
      <c r="BE2916" s="373">
        <f>PPMT('Assumptions (T&amp;D)'!$C$20,Model!AD$1,'Assumptions (T&amp;D)'!$C$23,Model!$AX$2866)</f>
        <v>-0.05916483165</v>
      </c>
      <c r="BF2916" s="373">
        <f>PPMT('Assumptions (T&amp;D)'!$C$20,Model!AE$1,'Assumptions (T&amp;D)'!$C$23,Model!$AX$2866)</f>
        <v>-0.06197516115</v>
      </c>
      <c r="BG2916" s="373">
        <f>PPMT('Assumptions (T&amp;D)'!$C$20,Model!AF$1,'Assumptions (T&amp;D)'!$C$23,Model!$AX$2866)</f>
        <v>-0.0649189813</v>
      </c>
      <c r="BH2916" s="373">
        <f>PPMT('Assumptions (T&amp;D)'!$C$20,Model!AG$1,'Assumptions (T&amp;D)'!$C$23,Model!$AX$2866)</f>
        <v>-0.06800263292</v>
      </c>
      <c r="BI2916" s="373">
        <f>PPMT('Assumptions (T&amp;D)'!$C$20,Model!AH$1,'Assumptions (T&amp;D)'!$C$23,Model!$AX$2866)</f>
        <v>-0.07123275798</v>
      </c>
      <c r="BJ2916" s="373">
        <f>PPMT('Assumptions (T&amp;D)'!$C$20,Model!AI$1,'Assumptions (T&amp;D)'!$C$23,Model!$AX$2866)</f>
        <v>-0.07461631398</v>
      </c>
      <c r="BK2916" s="373">
        <f>PPMT('Assumptions (T&amp;D)'!$C$20,Model!AJ$1,'Assumptions (T&amp;D)'!$C$23,Model!$AX$2866)</f>
        <v>-0.0781605889</v>
      </c>
      <c r="BL2916" s="373">
        <f>PPMT('Assumptions (T&amp;D)'!$C$20,Model!AK$1,'Assumptions (T&amp;D)'!$C$23,Model!$AX$2866)</f>
        <v>-0.08187321687</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-0.0437723998</v>
      </c>
      <c r="AZ2917" s="373">
        <f>PPMT('Assumptions (T&amp;D)'!$C$20,Model!X$1,'Assumptions (T&amp;D)'!$C$23,Model!$AY$2866)</f>
        <v>-0.04585158879</v>
      </c>
      <c r="BA2917" s="373">
        <f>PPMT('Assumptions (T&amp;D)'!$C$20,Model!Y$1,'Assumptions (T&amp;D)'!$C$23,Model!$AY$2866)</f>
        <v>-0.04802953926</v>
      </c>
      <c r="BB2917" s="373">
        <f>PPMT('Assumptions (T&amp;D)'!$C$20,Model!Z$1,'Assumptions (T&amp;D)'!$C$23,Model!$AY$2866)</f>
        <v>-0.05031094238</v>
      </c>
      <c r="BC2917" s="373">
        <f>PPMT('Assumptions (T&amp;D)'!$C$20,Model!AA$1,'Assumptions (T&amp;D)'!$C$23,Model!$AY$2866)</f>
        <v>-0.05270071214</v>
      </c>
      <c r="BD2917" s="373">
        <f>PPMT('Assumptions (T&amp;D)'!$C$20,Model!AB$1,'Assumptions (T&amp;D)'!$C$23,Model!$AY$2866)</f>
        <v>-0.05520399597</v>
      </c>
      <c r="BE2917" s="373">
        <f>PPMT('Assumptions (T&amp;D)'!$C$20,Model!AC$1,'Assumptions (T&amp;D)'!$C$23,Model!$AY$2866)</f>
        <v>-0.05782618577</v>
      </c>
      <c r="BF2917" s="373">
        <f>PPMT('Assumptions (T&amp;D)'!$C$20,Model!AD$1,'Assumptions (T&amp;D)'!$C$23,Model!$AY$2866)</f>
        <v>-0.0605729296</v>
      </c>
      <c r="BG2917" s="373">
        <f>PPMT('Assumptions (T&amp;D)'!$C$20,Model!AE$1,'Assumptions (T&amp;D)'!$C$23,Model!$AY$2866)</f>
        <v>-0.06345014375</v>
      </c>
      <c r="BH2917" s="373">
        <f>PPMT('Assumptions (T&amp;D)'!$C$20,Model!AF$1,'Assumptions (T&amp;D)'!$C$23,Model!$AY$2866)</f>
        <v>-0.06646402558</v>
      </c>
      <c r="BI2917" s="373">
        <f>PPMT('Assumptions (T&amp;D)'!$C$20,Model!AG$1,'Assumptions (T&amp;D)'!$C$23,Model!$AY$2866)</f>
        <v>-0.0696210668</v>
      </c>
      <c r="BJ2917" s="373">
        <f>PPMT('Assumptions (T&amp;D)'!$C$20,Model!AH$1,'Assumptions (T&amp;D)'!$C$23,Model!$AY$2866)</f>
        <v>-0.07292806747</v>
      </c>
      <c r="BK2917" s="373">
        <f>PPMT('Assumptions (T&amp;D)'!$C$20,Model!AI$1,'Assumptions (T&amp;D)'!$C$23,Model!$AY$2866)</f>
        <v>-0.07639215067</v>
      </c>
      <c r="BL2917" s="373">
        <f>PPMT('Assumptions (T&amp;D)'!$C$20,Model!AJ$1,'Assumptions (T&amp;D)'!$C$23,Model!$AY$2866)</f>
        <v>-0.08002077783</v>
      </c>
      <c r="BM2917" s="373">
        <f>PPMT('Assumptions (T&amp;D)'!$C$20,Model!AK$1,'Assumptions (T&amp;D)'!$C$23,Model!$AY$2866)</f>
        <v>-0.08382176478</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-0.04481346255</v>
      </c>
      <c r="BA2918" s="373">
        <f>PPMT('Assumptions (T&amp;D)'!$C$20,Model!X$1,'Assumptions (T&amp;D)'!$C$23,Model!$AZ$2866)</f>
        <v>-0.04694210202</v>
      </c>
      <c r="BB2918" s="373">
        <f>PPMT('Assumptions (T&amp;D)'!$C$20,Model!Y$1,'Assumptions (T&amp;D)'!$C$23,Model!$AZ$2866)</f>
        <v>-0.04917185187</v>
      </c>
      <c r="BC2918" s="373">
        <f>PPMT('Assumptions (T&amp;D)'!$C$20,Model!Z$1,'Assumptions (T&amp;D)'!$C$23,Model!$AZ$2866)</f>
        <v>-0.05150751483</v>
      </c>
      <c r="BD2918" s="373">
        <f>PPMT('Assumptions (T&amp;D)'!$C$20,Model!AA$1,'Assumptions (T&amp;D)'!$C$23,Model!$AZ$2866)</f>
        <v>-0.05395412178</v>
      </c>
      <c r="BE2918" s="373">
        <f>PPMT('Assumptions (T&amp;D)'!$C$20,Model!AB$1,'Assumptions (T&amp;D)'!$C$23,Model!$AZ$2866)</f>
        <v>-0.05651694257</v>
      </c>
      <c r="BF2918" s="373">
        <f>PPMT('Assumptions (T&amp;D)'!$C$20,Model!AC$1,'Assumptions (T&amp;D)'!$C$23,Model!$AZ$2866)</f>
        <v>-0.05920149734</v>
      </c>
      <c r="BG2918" s="373">
        <f>PPMT('Assumptions (T&amp;D)'!$C$20,Model!AD$1,'Assumptions (T&amp;D)'!$C$23,Model!$AZ$2866)</f>
        <v>-0.06201356846</v>
      </c>
      <c r="BH2918" s="373">
        <f>PPMT('Assumptions (T&amp;D)'!$C$20,Model!AE$1,'Assumptions (T&amp;D)'!$C$23,Model!$AZ$2866)</f>
        <v>-0.06495921297</v>
      </c>
      <c r="BI2918" s="373">
        <f>PPMT('Assumptions (T&amp;D)'!$C$20,Model!AF$1,'Assumptions (T&amp;D)'!$C$23,Model!$AZ$2866)</f>
        <v>-0.06804477558</v>
      </c>
      <c r="BJ2918" s="373">
        <f>PPMT('Assumptions (T&amp;D)'!$C$20,Model!AG$1,'Assumptions (T&amp;D)'!$C$23,Model!$AZ$2866)</f>
        <v>-0.07127690242</v>
      </c>
      <c r="BK2918" s="373">
        <f>PPMT('Assumptions (T&amp;D)'!$C$20,Model!AH$1,'Assumptions (T&amp;D)'!$C$23,Model!$AZ$2866)</f>
        <v>-0.07466255529</v>
      </c>
      <c r="BL2918" s="373">
        <f>PPMT('Assumptions (T&amp;D)'!$C$20,Model!AI$1,'Assumptions (T&amp;D)'!$C$23,Model!$AZ$2866)</f>
        <v>-0.07820902666</v>
      </c>
      <c r="BM2918" s="373">
        <f>PPMT('Assumptions (T&amp;D)'!$C$20,Model!AJ$1,'Assumptions (T&amp;D)'!$C$23,Model!$AZ$2866)</f>
        <v>-0.08192395543</v>
      </c>
      <c r="BN2918" s="373">
        <f>PPMT('Assumptions (T&amp;D)'!$C$20,Model!AK$1,'Assumptions (T&amp;D)'!$C$23,Model!$AZ$2866)</f>
        <v>-0.08581534331</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-0.04569843748</v>
      </c>
      <c r="BB2919" s="373">
        <f>PPMT('Assumptions (T&amp;D)'!$C$20,Model!X$1,'Assumptions (T&amp;D)'!$C$23,Model!$BA$2866)</f>
        <v>-0.04786911326</v>
      </c>
      <c r="BC2919" s="373">
        <f>PPMT('Assumptions (T&amp;D)'!$C$20,Model!Y$1,'Assumptions (T&amp;D)'!$C$23,Model!$BA$2866)</f>
        <v>-0.05014289614</v>
      </c>
      <c r="BD2919" s="373">
        <f>PPMT('Assumptions (T&amp;D)'!$C$20,Model!Z$1,'Assumptions (T&amp;D)'!$C$23,Model!$BA$2866)</f>
        <v>-0.0525246837</v>
      </c>
      <c r="BE2919" s="373">
        <f>PPMT('Assumptions (T&amp;D)'!$C$20,Model!AA$1,'Assumptions (T&amp;D)'!$C$23,Model!$BA$2866)</f>
        <v>-0.05501960618</v>
      </c>
      <c r="BF2919" s="373">
        <f>PPMT('Assumptions (T&amp;D)'!$C$20,Model!AB$1,'Assumptions (T&amp;D)'!$C$23,Model!$BA$2866)</f>
        <v>-0.05763303747</v>
      </c>
      <c r="BG2919" s="373">
        <f>PPMT('Assumptions (T&amp;D)'!$C$20,Model!AC$1,'Assumptions (T&amp;D)'!$C$23,Model!$BA$2866)</f>
        <v>-0.06037060675</v>
      </c>
      <c r="BH2919" s="373">
        <f>PPMT('Assumptions (T&amp;D)'!$C$20,Model!AD$1,'Assumptions (T&amp;D)'!$C$23,Model!$BA$2866)</f>
        <v>-0.06323821057</v>
      </c>
      <c r="BI2919" s="373">
        <f>PPMT('Assumptions (T&amp;D)'!$C$20,Model!AE$1,'Assumptions (T&amp;D)'!$C$23,Model!$BA$2866)</f>
        <v>-0.06624202558</v>
      </c>
      <c r="BJ2919" s="373">
        <f>PPMT('Assumptions (T&amp;D)'!$C$20,Model!AF$1,'Assumptions (T&amp;D)'!$C$23,Model!$BA$2866)</f>
        <v>-0.06938852179</v>
      </c>
      <c r="BK2919" s="373">
        <f>PPMT('Assumptions (T&amp;D)'!$C$20,Model!AG$1,'Assumptions (T&amp;D)'!$C$23,Model!$BA$2866)</f>
        <v>-0.07268447658</v>
      </c>
      <c r="BL2919" s="373">
        <f>PPMT('Assumptions (T&amp;D)'!$C$20,Model!AH$1,'Assumptions (T&amp;D)'!$C$23,Model!$BA$2866)</f>
        <v>-0.07613698921</v>
      </c>
      <c r="BM2919" s="373">
        <f>PPMT('Assumptions (T&amp;D)'!$C$20,Model!AI$1,'Assumptions (T&amp;D)'!$C$23,Model!$BA$2866)</f>
        <v>-0.0797534962</v>
      </c>
      <c r="BN2919" s="373">
        <f>PPMT('Assumptions (T&amp;D)'!$C$20,Model!AJ$1,'Assumptions (T&amp;D)'!$C$23,Model!$BA$2866)</f>
        <v>-0.08354178727</v>
      </c>
      <c r="BO2919" s="373">
        <f>PPMT('Assumptions (T&amp;D)'!$C$20,Model!AK$1,'Assumptions (T&amp;D) old'!$B$103,Model!$BA$2866)</f>
        <v>-0.08751002217</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-0.01258144831</v>
      </c>
      <c r="D2920" s="372">
        <f t="array" ref="D2920">SUM(IF(ISERROR(D2921:D2971),"",D2921:D2971))</f>
        <v>-0.02626416251</v>
      </c>
      <c r="E2920" s="372">
        <f t="array" ref="E2920">SUM(IF(ISERROR(E2921:E2971),"",E2921:E2971))</f>
        <v>-0.03965229384</v>
      </c>
      <c r="F2920" s="372">
        <f t="array" ref="F2920">SUM(IF(ISERROR(F2921:F2971),"",F2921:F2971))</f>
        <v>-0.05761724931</v>
      </c>
      <c r="G2920" s="372">
        <f t="array" ref="G2920">SUM(IF(ISERROR(G2921:G2971),"",G2921:G2971))</f>
        <v>-0.068652571</v>
      </c>
      <c r="H2920" s="372">
        <f t="array" ref="H2920">SUM(IF(ISERROR(H2921:H2971),"",H2921:H2971))</f>
        <v>-0.07998877553</v>
      </c>
      <c r="I2920" s="372">
        <f t="array" ref="I2920">SUM(IF(ISERROR(I2921:I2971),"",I2921:I2971))</f>
        <v>-0.09465401894</v>
      </c>
      <c r="J2920" s="372">
        <f t="array" ref="J2920">SUM(IF(ISERROR(J2921:J2971),"",J2921:J2971))</f>
        <v>-0.1072585642</v>
      </c>
      <c r="K2920" s="372">
        <f t="array" ref="K2920">SUM(IF(ISERROR(K2921:K2971),"",K2921:K2971))</f>
        <v>-0.1204878463</v>
      </c>
      <c r="L2920" s="372">
        <f t="array" ref="L2920">SUM(IF(ISERROR(L2921:L2971),"",L2921:L2971))</f>
        <v>-0.1277574741</v>
      </c>
      <c r="M2920" s="372">
        <f t="array" ref="M2920">SUM(IF(ISERROR(M2921:M2971),"",M2921:M2971))</f>
        <v>-0.1350956614</v>
      </c>
      <c r="N2920" s="372">
        <f t="array" ref="N2920">SUM(IF(ISERROR(N2921:N2971),"",N2921:N2971))</f>
        <v>-0.1464987204</v>
      </c>
      <c r="O2920" s="372">
        <f t="array" ref="O2920">SUM(IF(ISERROR(O2921:O2971),"",O2921:O2971))</f>
        <v>-0.1511750773</v>
      </c>
      <c r="P2920" s="372">
        <f t="array" ref="P2920">SUM(IF(ISERROR(P2921:P2971),"",P2921:P2971))</f>
        <v>-0.153873484</v>
      </c>
      <c r="Q2920" s="372">
        <f t="array" ref="Q2920">SUM(IF(ISERROR(Q2921:Q2971),"",Q2921:Q2971))</f>
        <v>-0.1586105698</v>
      </c>
      <c r="R2920" s="372">
        <f t="array" ref="R2920">SUM(IF(ISERROR(R2921:R2971),"",R2921:R2971))</f>
        <v>-0.1636385299</v>
      </c>
      <c r="S2920" s="372">
        <f t="array" ref="S2920">SUM(IF(ISERROR(S2921:S2971),"",S2921:S2971))</f>
        <v>-0.1687649705</v>
      </c>
      <c r="T2920" s="372">
        <f t="array" ref="T2920">SUM(IF(ISERROR(T2921:T2971),"",T2921:T2971))</f>
        <v>-0.1717687653</v>
      </c>
      <c r="U2920" s="372">
        <f t="array" ref="U2920">SUM(IF(ISERROR(U2921:U2971),"",U2921:U2971))</f>
        <v>-0.1745772089</v>
      </c>
      <c r="V2920" s="372">
        <f t="array" ref="V2920">SUM(IF(ISERROR(V2921:V2971),"",V2921:V2971))</f>
        <v>-0.1781734374</v>
      </c>
      <c r="W2920" s="372">
        <f t="array" ref="W2920">SUM(IF(ISERROR(W2921:W2971),"",W2921:W2971))</f>
        <v>-0.1816214395</v>
      </c>
      <c r="X2920" s="372">
        <f t="array" ref="X2920">SUM(IF(ISERROR(X2921:X2971),"",X2921:X2971))</f>
        <v>-0.1851926026</v>
      </c>
      <c r="Y2920" s="372">
        <f t="array" ref="Y2920">SUM(IF(ISERROR(Y2921:Y2971),"",Y2921:Y2971))</f>
        <v>-0.1891443517</v>
      </c>
      <c r="Z2920" s="372">
        <f t="array" ref="Z2920">SUM(IF(ISERROR(Z2921:Z2971),"",Z2921:Z2971))</f>
        <v>-0.193368231</v>
      </c>
      <c r="AA2920" s="372">
        <f t="array" ref="AA2920">SUM(IF(ISERROR(AA2921:AA2971),"",AA2921:AA2971))</f>
        <v>-0.1980051396</v>
      </c>
      <c r="AB2920" s="372">
        <f t="array" ref="AB2920">SUM(IF(ISERROR(AB2921:AB2971),"",AB2921:AB2971))</f>
        <v>-0.2025912208</v>
      </c>
      <c r="AC2920" s="372">
        <f t="array" ref="AC2920">SUM(IF(ISERROR(AC2921:AC2971),"",AC2921:AC2971))</f>
        <v>-0.2071955933</v>
      </c>
      <c r="AD2920" s="372">
        <f t="array" ref="AD2920">SUM(IF(ISERROR(AD2921:AD2971),"",AD2921:AD2971))</f>
        <v>-0.2122787237</v>
      </c>
      <c r="AE2920" s="372">
        <f t="array" ref="AE2920">SUM(IF(ISERROR(AE2921:AE2971),"",AE2921:AE2971))</f>
        <v>-0.2173291399</v>
      </c>
      <c r="AF2920" s="372">
        <f t="array" ref="AF2920">SUM(IF(ISERROR(AF2921:AF2971),"",AF2921:AF2971))</f>
        <v>-0.2222437554</v>
      </c>
      <c r="AG2920" s="372">
        <f t="array" ref="AG2920">SUM(IF(ISERROR(AG2921:AG2971),"",AG2921:AG2971))</f>
        <v>-0.2272976143</v>
      </c>
      <c r="AH2920" s="372">
        <f t="array" ref="AH2920">SUM(IF(ISERROR(AH2921:AH2971),"",AH2921:AH2971))</f>
        <v>-0.2326341258</v>
      </c>
      <c r="AI2920" s="372">
        <f t="array" ref="AI2920">SUM(IF(ISERROR(AI2921:AI2971),"",AI2921:AI2971))</f>
        <v>-0.2382874971</v>
      </c>
      <c r="AJ2920" s="372">
        <f t="array" ref="AJ2920">SUM(IF(ISERROR(AJ2921:AJ2971),"",AJ2921:AJ2971))</f>
        <v>-0.2440730119</v>
      </c>
      <c r="AK2920" s="372">
        <f t="array" ref="AK2920">SUM(IF(ISERROR(AK2921:AK2971),"",AK2921:AK2971))</f>
        <v>-0.2499703128</v>
      </c>
      <c r="AL2920" s="372">
        <f t="array" ref="AL2920">SUM(IF(ISERROR(AL2921:AL2971),"",AL2921:AL2971))</f>
        <v>-0.2560054118</v>
      </c>
      <c r="AM2920" s="372">
        <f t="array" ref="AM2920">SUM(IF(ISERROR(AM2921:AM2971),"",AM2921:AM2971))</f>
        <v>-0.2621719122</v>
      </c>
      <c r="AN2920" s="372">
        <f t="array" ref="AN2920">SUM(IF(ISERROR(AN2921:AN2971),"",AN2921:AN2971))</f>
        <v>-0.2684821267</v>
      </c>
      <c r="AO2920" s="372">
        <f t="array" ref="AO2920">SUM(IF(ISERROR(AO2921:AO2971),"",AO2921:AO2971))</f>
        <v>-0.2749393266</v>
      </c>
      <c r="AP2920" s="372">
        <f t="array" ref="AP2920">SUM(IF(ISERROR(AP2921:AP2971),"",AP2921:AP2971))</f>
        <v>-0.2815468564</v>
      </c>
      <c r="AQ2920" s="372">
        <f t="array" ref="AQ2920">SUM(IF(ISERROR(AQ2921:AQ2971),"",AQ2921:AQ2971))</f>
        <v>-0.2883081354</v>
      </c>
      <c r="AR2920" s="372">
        <f t="array" ref="AR2920">SUM(IF(ISERROR(AR2921:AR2971),"",AR2921:AR2971))</f>
        <v>-0.2952266591</v>
      </c>
      <c r="AS2920" s="372">
        <f t="array" ref="AS2920">SUM(IF(ISERROR(AS2921:AS2971),"",AS2921:AS2971))</f>
        <v>-0.3023060014</v>
      </c>
      <c r="AT2920" s="372">
        <f t="array" ref="AT2920">SUM(IF(ISERROR(AT2921:AT2971),"",AT2921:AT2971))</f>
        <v>-0.3095498158</v>
      </c>
      <c r="AU2920" s="372">
        <f t="array" ref="AU2920">SUM(IF(ISERROR(AU2921:AU2971),"",AU2921:AU2971))</f>
        <v>-0.3169618374</v>
      </c>
      <c r="AV2920" s="372">
        <f t="array" ref="AV2920">SUM(IF(ISERROR(AV2921:AV2971),"",AV2921:AV2971))</f>
        <v>-0.3245458848</v>
      </c>
      <c r="AW2920" s="372">
        <f t="array" ref="AW2920">SUM(IF(ISERROR(AW2921:AW2971),"",AW2921:AW2971))</f>
        <v>-0.3323058618</v>
      </c>
      <c r="AX2920" s="372">
        <f t="array" ref="AX2920">SUM(IF(ISERROR(AX2921:AX2971),"",AX2921:AX2971))</f>
        <v>-0.3402457593</v>
      </c>
      <c r="AY2920" s="372">
        <f t="array" ref="AY2920">SUM(IF(ISERROR(AY2921:AY2971),"",AY2921:AY2971))</f>
        <v>-0.348369657</v>
      </c>
      <c r="AZ2920" s="372">
        <f t="array" ref="AZ2920">SUM(IF(ISERROR(AZ2921:AZ2971),"",AZ2921:AZ2971))</f>
        <v>-0.3566817259</v>
      </c>
      <c r="BA2920" s="372">
        <f t="array" ref="BA2920">SUM(IF(ISERROR(BA2921:BA2971),"",BA2921:BA2971))</f>
        <v>-0.3650050309</v>
      </c>
      <c r="BB2920" s="372">
        <f t="array" ref="BB2920">SUM(IF(ISERROR(BB2921:BB2971),"",BB2921:BB2971))</f>
        <v>-0.3264692389</v>
      </c>
      <c r="BC2920" s="372">
        <f t="array" ref="BC2920">SUM(IF(ISERROR(BC2921:BC2971),"",BC2921:BC2971))</f>
        <v>-0.2892446644</v>
      </c>
      <c r="BD2920" s="372">
        <f t="array" ref="BD2920">SUM(IF(ISERROR(BD2921:BD2971),"",BD2921:BD2971))</f>
        <v>-0.2534689422</v>
      </c>
      <c r="BE2920" s="372">
        <f t="array" ref="BE2920">SUM(IF(ISERROR(BE2921:BE2971),"",BE2921:BE2971))</f>
        <v>-0.2192879958</v>
      </c>
      <c r="BF2920" s="372">
        <f t="array" ref="BF2920">SUM(IF(ISERROR(BF2921:BF2971),"",BF2921:BF2971))</f>
        <v>-0.1868564706</v>
      </c>
      <c r="BG2920" s="372">
        <f t="array" ref="BG2920">SUM(IF(ISERROR(BG2921:BG2971),"",BG2921:BG2971))</f>
        <v>-0.1563381893</v>
      </c>
      <c r="BH2920" s="372">
        <f t="array" ref="BH2920">SUM(IF(ISERROR(BH2921:BH2971),"",BH2921:BH2971))</f>
        <v>-0.1279066287</v>
      </c>
      <c r="BI2920" s="372">
        <f t="array" ref="BI2920">SUM(IF(ISERROR(BI2921:BI2971),"",BI2921:BI2971))</f>
        <v>-0.1017454215</v>
      </c>
      <c r="BJ2920" s="372">
        <f t="array" ref="BJ2920">SUM(IF(ISERROR(BJ2921:BJ2971),"",BJ2921:BJ2971))</f>
        <v>-0.07804888144</v>
      </c>
      <c r="BK2920" s="372">
        <f t="array" ref="BK2920">SUM(IF(ISERROR(BK2921:BK2971),"",BK2921:BK2971))</f>
        <v>-0.05702255558</v>
      </c>
      <c r="BL2920" s="372">
        <f t="array" ref="BL2920">SUM(IF(ISERROR(BL2921:BL2971),"",BL2921:BL2971))</f>
        <v>-0.03888380304</v>
      </c>
      <c r="BM2920" s="372">
        <f t="array" ref="BM2920">SUM(IF(ISERROR(BM2921:BM2971),"",BM2921:BM2971))</f>
        <v>-0.02386240253</v>
      </c>
      <c r="BN2920" s="372">
        <f t="array" ref="BN2920">SUM(IF(ISERROR(BN2921:BN2971),"",BN2921:BN2971))</f>
        <v>-0.01220118976</v>
      </c>
      <c r="BO2920" s="372">
        <f t="array" ref="BO2920">SUM(IF(ISERROR(BO2921:BO2971),"",BO2921:BO2971))</f>
        <v>-0.004156726053</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-0.01258144831</v>
      </c>
      <c r="D2921" s="373">
        <f>IPMT('Assumptions (T&amp;D)'!$C$20,Model!X$1,'Assumptions (T&amp;D)'!$C$23,Model!$C$2866)</f>
        <v>-0.01198733805</v>
      </c>
      <c r="E2921" s="373">
        <f>IPMT('Assumptions (T&amp;D)'!$C$20,Model!Y$1,'Assumptions (T&amp;D)'!$C$23,Model!$C$2866)</f>
        <v>-0.01136500755</v>
      </c>
      <c r="F2921" s="373">
        <f>IPMT('Assumptions (T&amp;D)'!$C$20,Model!Z$1,'Assumptions (T&amp;D)'!$C$23,Model!$C$2866)</f>
        <v>-0.01071311636</v>
      </c>
      <c r="G2921" s="373">
        <f>IPMT('Assumptions (T&amp;D)'!$C$20,Model!AA$1,'Assumptions (T&amp;D)'!$C$23,Model!$C$2866)</f>
        <v>-0.01003026033</v>
      </c>
      <c r="H2921" s="373">
        <f>IPMT('Assumptions (T&amp;D)'!$C$20,Model!AB$1,'Assumptions (T&amp;D)'!$C$23,Model!$C$2866)</f>
        <v>-0.009314968634</v>
      </c>
      <c r="I2921" s="373">
        <f>IPMT('Assumptions (T&amp;D)'!$C$20,Model!AC$1,'Assumptions (T&amp;D)'!$C$23,Model!$C$2866)</f>
        <v>-0.008565700587</v>
      </c>
      <c r="J2921" s="373">
        <f>IPMT('Assumptions (T&amp;D)'!$C$20,Model!AD$1,'Assumptions (T&amp;D)'!$C$23,Model!$C$2866)</f>
        <v>-0.007780842308</v>
      </c>
      <c r="K2921" s="373">
        <f>IPMT('Assumptions (T&amp;D)'!$C$20,Model!AE$1,'Assumptions (T&amp;D)'!$C$23,Model!$C$2866)</f>
        <v>-0.006958703261</v>
      </c>
      <c r="L2921" s="373">
        <f>IPMT('Assumptions (T&amp;D)'!$C$20,Model!AF$1,'Assumptions (T&amp;D)'!$C$23,Model!$C$2866)</f>
        <v>-0.006097512609</v>
      </c>
      <c r="M2921" s="373">
        <f>IPMT('Assumptions (T&amp;D)'!$C$20,Model!AG$1,'Assumptions (T&amp;D)'!$C$23,Model!$C$2866)</f>
        <v>-0.005195415401</v>
      </c>
      <c r="N2921" s="373">
        <f>IPMT('Assumptions (T&amp;D)'!$C$20,Model!AH$1,'Assumptions (T&amp;D)'!$C$23,Model!$C$2866)</f>
        <v>-0.004250468575</v>
      </c>
      <c r="O2921" s="373">
        <f>IPMT('Assumptions (T&amp;D)'!$C$20,Model!AI$1,'Assumptions (T&amp;D)'!$C$23,Model!$C$2866)</f>
        <v>-0.003260636776</v>
      </c>
      <c r="P2921" s="373">
        <f>IPMT('Assumptions (T&amp;D)'!$C$20,Model!AJ$1,'Assumptions (T&amp;D)'!$C$23,Model!$C$2866)</f>
        <v>-0.002223787966</v>
      </c>
      <c r="Q2921" s="373">
        <f>IPMT('Assumptions (T&amp;D)'!$C$20,Model!AK$1,'Assumptions (T&amp;D)'!$C$23,Model!$C$2866)</f>
        <v>-0.001137688837</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-0.01427682445</v>
      </c>
      <c r="E2922" s="373">
        <f>IPMT('Assumptions (T&amp;D)'!$C$20,Model!X$1,'Assumptions (T&amp;D)'!$C$23,Model!$D$2866)</f>
        <v>-0.01360265661</v>
      </c>
      <c r="F2922" s="373">
        <f>IPMT('Assumptions (T&amp;D)'!$C$20,Model!Y$1,'Assumptions (T&amp;D)'!$C$23,Model!$D$2866)</f>
        <v>-0.01289646579</v>
      </c>
      <c r="G2922" s="373">
        <f>IPMT('Assumptions (T&amp;D)'!$C$20,Model!Z$1,'Assumptions (T&amp;D)'!$C$23,Model!$D$2866)</f>
        <v>-0.01215673091</v>
      </c>
      <c r="H2922" s="373">
        <f>IPMT('Assumptions (T&amp;D)'!$C$20,Model!AA$1,'Assumptions (T&amp;D)'!$C$23,Model!$D$2866)</f>
        <v>-0.01138185862</v>
      </c>
      <c r="I2922" s="373">
        <f>IPMT('Assumptions (T&amp;D)'!$C$20,Model!AB$1,'Assumptions (T&amp;D)'!$C$23,Model!$D$2866)</f>
        <v>-0.01057017989</v>
      </c>
      <c r="J2922" s="373">
        <f>IPMT('Assumptions (T&amp;D)'!$C$20,Model!AC$1,'Assumptions (T&amp;D)'!$C$23,Model!$D$2866)</f>
        <v>-0.009719946428</v>
      </c>
      <c r="K2922" s="373">
        <f>IPMT('Assumptions (T&amp;D)'!$C$20,Model!AD$1,'Assumptions (T&amp;D)'!$C$23,Model!$D$2866)</f>
        <v>-0.008829326875</v>
      </c>
      <c r="L2922" s="373">
        <f>IPMT('Assumptions (T&amp;D)'!$C$20,Model!AE$1,'Assumptions (T&amp;D)'!$C$23,Model!$D$2866)</f>
        <v>-0.007896402894</v>
      </c>
      <c r="M2922" s="373">
        <f>IPMT('Assumptions (T&amp;D)'!$C$20,Model!AF$1,'Assumptions (T&amp;D)'!$C$23,Model!$D$2866)</f>
        <v>-0.006919165023</v>
      </c>
      <c r="N2922" s="373">
        <f>IPMT('Assumptions (T&amp;D)'!$C$20,Model!AG$1,'Assumptions (T&amp;D)'!$C$23,Model!$D$2866)</f>
        <v>-0.005895508354</v>
      </c>
      <c r="O2922" s="373">
        <f>IPMT('Assumptions (T&amp;D)'!$C$20,Model!AH$1,'Assumptions (T&amp;D)'!$C$23,Model!$D$2866)</f>
        <v>-0.004823227992</v>
      </c>
      <c r="P2922" s="373">
        <f>IPMT('Assumptions (T&amp;D)'!$C$20,Model!AI$1,'Assumptions (T&amp;D)'!$C$23,Model!$D$2866)</f>
        <v>-0.003700014314</v>
      </c>
      <c r="Q2922" s="373">
        <f>IPMT('Assumptions (T&amp;D)'!$C$20,Model!AJ$1,'Assumptions (T&amp;D)'!$C$23,Model!$D$2866)</f>
        <v>-0.002523447986</v>
      </c>
      <c r="R2922" s="373">
        <f>IPMT('Assumptions (T&amp;D)'!$C$20,Model!AK$1,'Assumptions (T&amp;D)'!$C$23,Model!$D$2866)</f>
        <v>-0.001290994757</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-0.01468462968</v>
      </c>
      <c r="F2923" s="373">
        <f>IPMT('Assumptions (T&amp;D)'!$C$20,Model!X$1,'Assumptions (T&amp;D)'!$C$23,Model!$E$2866)</f>
        <v>-0.01399120481</v>
      </c>
      <c r="G2923" s="373">
        <f>IPMT('Assumptions (T&amp;D)'!$C$20,Model!Y$1,'Assumptions (T&amp;D)'!$C$23,Model!$E$2866)</f>
        <v>-0.01326484225</v>
      </c>
      <c r="H2923" s="373">
        <f>IPMT('Assumptions (T&amp;D)'!$C$20,Model!Z$1,'Assumptions (T&amp;D)'!$C$23,Model!$E$2866)</f>
        <v>-0.01250397748</v>
      </c>
      <c r="I2923" s="373">
        <f>IPMT('Assumptions (T&amp;D)'!$C$20,Model!AA$1,'Assumptions (T&amp;D)'!$C$23,Model!$E$2866)</f>
        <v>-0.01170697163</v>
      </c>
      <c r="J2923" s="373">
        <f>IPMT('Assumptions (T&amp;D)'!$C$20,Model!AB$1,'Assumptions (T&amp;D)'!$C$23,Model!$E$2866)</f>
        <v>-0.010872108</v>
      </c>
      <c r="K2923" s="373">
        <f>IPMT('Assumptions (T&amp;D)'!$C$20,Model!AC$1,'Assumptions (T&amp;D)'!$C$23,Model!$E$2866)</f>
        <v>-0.009997588347</v>
      </c>
      <c r="L2923" s="373">
        <f>IPMT('Assumptions (T&amp;D)'!$C$20,Model!AD$1,'Assumptions (T&amp;D)'!$C$23,Model!$E$2866)</f>
        <v>-0.009081529011</v>
      </c>
      <c r="M2923" s="373">
        <f>IPMT('Assumptions (T&amp;D)'!$C$20,Model!AE$1,'Assumptions (T&amp;D)'!$C$23,Model!$E$2866)</f>
        <v>-0.008121956858</v>
      </c>
      <c r="N2923" s="373">
        <f>IPMT('Assumptions (T&amp;D)'!$C$20,Model!AF$1,'Assumptions (T&amp;D)'!$C$23,Model!$E$2866)</f>
        <v>-0.007116805027</v>
      </c>
      <c r="O2923" s="373">
        <f>IPMT('Assumptions (T&amp;D)'!$C$20,Model!AG$1,'Assumptions (T&amp;D)'!$C$23,Model!$E$2866)</f>
        <v>-0.006063908485</v>
      </c>
      <c r="P2923" s="373">
        <f>IPMT('Assumptions (T&amp;D)'!$C$20,Model!AH$1,'Assumptions (T&amp;D)'!$C$23,Model!$E$2866)</f>
        <v>-0.004960999356</v>
      </c>
      <c r="Q2923" s="373">
        <f>IPMT('Assumptions (T&amp;D)'!$C$20,Model!AI$1,'Assumptions (T&amp;D)'!$C$23,Model!$E$2866)</f>
        <v>-0.003805702044</v>
      </c>
      <c r="R2923" s="373">
        <f>IPMT('Assumptions (T&amp;D)'!$C$20,Model!AJ$1,'Assumptions (T&amp;D)'!$C$23,Model!$E$2866)</f>
        <v>-0.002595528109</v>
      </c>
      <c r="S2923" s="373">
        <f>IPMT('Assumptions (T&amp;D)'!$C$20,Model!AK$1,'Assumptions (T&amp;D)'!$C$23,Model!$E$2866)</f>
        <v>-0.001327870913</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-0.02001646236</v>
      </c>
      <c r="G2924" s="373">
        <f>IPMT('Assumptions (T&amp;D)'!$C$20,Model!X$1,'Assumptions (T&amp;D)'!$C$23,Model!$F$2866)</f>
        <v>-0.0190712623</v>
      </c>
      <c r="H2924" s="373">
        <f>IPMT('Assumptions (T&amp;D)'!$C$20,Model!Y$1,'Assumptions (T&amp;D)'!$C$23,Model!$F$2866)</f>
        <v>-0.01808116523</v>
      </c>
      <c r="I2924" s="373">
        <f>IPMT('Assumptions (T&amp;D)'!$C$20,Model!Z$1,'Assumptions (T&amp;D)'!$C$23,Model!$F$2866)</f>
        <v>-0.01704403856</v>
      </c>
      <c r="J2924" s="373">
        <f>IPMT('Assumptions (T&amp;D)'!$C$20,Model!AA$1,'Assumptions (T&amp;D)'!$C$23,Model!$F$2866)</f>
        <v>-0.01595764837</v>
      </c>
      <c r="K2924" s="373">
        <f>IPMT('Assumptions (T&amp;D)'!$C$20,Model!AB$1,'Assumptions (T&amp;D)'!$C$23,Model!$F$2866)</f>
        <v>-0.01481965465</v>
      </c>
      <c r="L2924" s="373">
        <f>IPMT('Assumptions (T&amp;D)'!$C$20,Model!AC$1,'Assumptions (T&amp;D)'!$C$23,Model!$F$2866)</f>
        <v>-0.01362760622</v>
      </c>
      <c r="M2924" s="373">
        <f>IPMT('Assumptions (T&amp;D)'!$C$20,Model!AD$1,'Assumptions (T&amp;D)'!$C$23,Model!$F$2866)</f>
        <v>-0.0123789355</v>
      </c>
      <c r="N2924" s="373">
        <f>IPMT('Assumptions (T&amp;D)'!$C$20,Model!AE$1,'Assumptions (T&amp;D)'!$C$23,Model!$F$2866)</f>
        <v>-0.01107095291</v>
      </c>
      <c r="O2924" s="373">
        <f>IPMT('Assumptions (T&amp;D)'!$C$20,Model!AF$1,'Assumptions (T&amp;D)'!$C$23,Model!$F$2866)</f>
        <v>-0.009700841155</v>
      </c>
      <c r="P2924" s="373">
        <f>IPMT('Assumptions (T&amp;D)'!$C$20,Model!AG$1,'Assumptions (T&amp;D)'!$C$23,Model!$F$2866)</f>
        <v>-0.008265649088</v>
      </c>
      <c r="Q2924" s="373">
        <f>IPMT('Assumptions (T&amp;D)'!$C$20,Model!AH$1,'Assumptions (T&amp;D)'!$C$23,Model!$F$2866)</f>
        <v>-0.006762285399</v>
      </c>
      <c r="R2924" s="373">
        <f>IPMT('Assumptions (T&amp;D)'!$C$20,Model!AI$1,'Assumptions (T&amp;D)'!$C$23,Model!$F$2866)</f>
        <v>-0.005187511934</v>
      </c>
      <c r="S2924" s="373">
        <f>IPMT('Assumptions (T&amp;D)'!$C$20,Model!AJ$1,'Assumptions (T&amp;D)'!$C$23,Model!$F$2866)</f>
        <v>-0.00353793673</v>
      </c>
      <c r="T2924" s="373">
        <f>IPMT('Assumptions (T&amp;D)'!$C$20,Model!AK$1,'Assumptions (T&amp;D)'!$C$23,Model!$F$2866)</f>
        <v>-0.001810006703</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-0.01412947522</v>
      </c>
      <c r="H2925" s="373">
        <f>IPMT('Assumptions (T&amp;D)'!$C$20,Model!X$1,'Assumptions (T&amp;D)'!$C$23,Model!$G$2866)</f>
        <v>-0.01346226537</v>
      </c>
      <c r="I2925" s="373">
        <f>IPMT('Assumptions (T&amp;D)'!$C$20,Model!Y$1,'Assumptions (T&amp;D)'!$C$23,Model!$G$2866)</f>
        <v>-0.01276336305</v>
      </c>
      <c r="J2925" s="373">
        <f>IPMT('Assumptions (T&amp;D)'!$C$20,Model!Z$1,'Assumptions (T&amp;D)'!$C$23,Model!$G$2866)</f>
        <v>-0.01203126288</v>
      </c>
      <c r="K2925" s="373">
        <f>IPMT('Assumptions (T&amp;D)'!$C$20,Model!AA$1,'Assumptions (T&amp;D)'!$C$23,Model!$G$2866)</f>
        <v>-0.01126438794</v>
      </c>
      <c r="L2925" s="373">
        <f>IPMT('Assumptions (T&amp;D)'!$C$20,Model!AB$1,'Assumptions (T&amp;D)'!$C$23,Model!$G$2866)</f>
        <v>-0.01046108645</v>
      </c>
      <c r="M2925" s="373">
        <f>IPMT('Assumptions (T&amp;D)'!$C$20,Model!AC$1,'Assumptions (T&amp;D)'!$C$23,Model!$G$2866)</f>
        <v>-0.009619628132</v>
      </c>
      <c r="N2925" s="373">
        <f>IPMT('Assumptions (T&amp;D)'!$C$20,Model!AD$1,'Assumptions (T&amp;D)'!$C$23,Model!$G$2866)</f>
        <v>-0.008738200547</v>
      </c>
      <c r="O2925" s="373">
        <f>IPMT('Assumptions (T&amp;D)'!$C$20,Model!AE$1,'Assumptions (T&amp;D)'!$C$23,Model!$G$2866)</f>
        <v>-0.007814905152</v>
      </c>
      <c r="P2925" s="373">
        <f>IPMT('Assumptions (T&amp;D)'!$C$20,Model!AF$1,'Assumptions (T&amp;D)'!$C$23,Model!$G$2866)</f>
        <v>-0.006847753226</v>
      </c>
      <c r="Q2925" s="373">
        <f>IPMT('Assumptions (T&amp;D)'!$C$20,Model!AG$1,'Assumptions (T&amp;D)'!$C$23,Model!$G$2866)</f>
        <v>-0.005834661583</v>
      </c>
      <c r="R2925" s="373">
        <f>IPMT('Assumptions (T&amp;D)'!$C$20,Model!AH$1,'Assumptions (T&amp;D)'!$C$23,Model!$G$2866)</f>
        <v>-0.004773448087</v>
      </c>
      <c r="S2925" s="373">
        <f>IPMT('Assumptions (T&amp;D)'!$C$20,Model!AI$1,'Assumptions (T&amp;D)'!$C$23,Model!$G$2866)</f>
        <v>-0.00366182695</v>
      </c>
      <c r="T2925" s="373">
        <f>IPMT('Assumptions (T&amp;D)'!$C$20,Model!AJ$1,'Assumptions (T&amp;D)'!$C$23,Model!$G$2866)</f>
        <v>-0.002497403809</v>
      </c>
      <c r="U2925" s="373">
        <f>IPMT('Assumptions (T&amp;D)'!$C$20,Model!AK$1,'Assumptions (T&amp;D)'!$C$23,Model!$G$2866)</f>
        <v>-0.001277670569</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-0.0152445402</v>
      </c>
      <c r="I2926" s="373">
        <f>IPMT('Assumptions (T&amp;D)'!$C$20,Model!X$1,'Assumptions (T&amp;D)'!$C$23,Model!$H$2866)</f>
        <v>-0.01452467572</v>
      </c>
      <c r="J2926" s="373">
        <f>IPMT('Assumptions (T&amp;D)'!$C$20,Model!Y$1,'Assumptions (T&amp;D)'!$C$23,Model!$H$2866)</f>
        <v>-0.01377061767</v>
      </c>
      <c r="K2926" s="373">
        <f>IPMT('Assumptions (T&amp;D)'!$C$20,Model!Z$1,'Assumptions (T&amp;D)'!$C$23,Model!$H$2866)</f>
        <v>-0.01298074187</v>
      </c>
      <c r="L2926" s="373">
        <f>IPMT('Assumptions (T&amp;D)'!$C$20,Model!AA$1,'Assumptions (T&amp;D)'!$C$23,Model!$H$2866)</f>
        <v>-0.01215334697</v>
      </c>
      <c r="M2926" s="373">
        <f>IPMT('Assumptions (T&amp;D)'!$C$20,Model!AB$1,'Assumptions (T&amp;D)'!$C$23,Model!$H$2866)</f>
        <v>-0.01128665081</v>
      </c>
      <c r="N2926" s="373">
        <f>IPMT('Assumptions (T&amp;D)'!$C$20,Model!AC$1,'Assumptions (T&amp;D)'!$C$23,Model!$H$2866)</f>
        <v>-0.01037878658</v>
      </c>
      <c r="O2926" s="373">
        <f>IPMT('Assumptions (T&amp;D)'!$C$20,Model!AD$1,'Assumptions (T&amp;D)'!$C$23,Model!$H$2866)</f>
        <v>-0.009427798803</v>
      </c>
      <c r="P2926" s="373">
        <f>IPMT('Assumptions (T&amp;D)'!$C$20,Model!AE$1,'Assumptions (T&amp;D)'!$C$23,Model!$H$2866)</f>
        <v>-0.008431639105</v>
      </c>
      <c r="Q2926" s="373">
        <f>IPMT('Assumptions (T&amp;D)'!$C$20,Model!AF$1,'Assumptions (T&amp;D)'!$C$23,Model!$H$2866)</f>
        <v>-0.007388161821</v>
      </c>
      <c r="R2926" s="373">
        <f>IPMT('Assumptions (T&amp;D)'!$C$20,Model!AG$1,'Assumptions (T&amp;D)'!$C$23,Model!$H$2866)</f>
        <v>-0.006295119366</v>
      </c>
      <c r="S2926" s="373">
        <f>IPMT('Assumptions (T&amp;D)'!$C$20,Model!AH$1,'Assumptions (T&amp;D)'!$C$23,Model!$H$2866)</f>
        <v>-0.005150157394</v>
      </c>
      <c r="T2926" s="373">
        <f>IPMT('Assumptions (T&amp;D)'!$C$20,Model!AI$1,'Assumptions (T&amp;D)'!$C$23,Model!$H$2866)</f>
        <v>-0.003950809729</v>
      </c>
      <c r="U2926" s="373">
        <f>IPMT('Assumptions (T&amp;D)'!$C$20,Model!AJ$1,'Assumptions (T&amp;D)'!$C$23,Model!$H$2866)</f>
        <v>-0.00269449305</v>
      </c>
      <c r="V2926" s="373">
        <f>IPMT('Assumptions (T&amp;D)'!$C$20,Model!AK$1,'Assumptions (T&amp;D)'!$C$23,Model!$H$2866)</f>
        <v>-0.001378501328</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-0.01947908951</v>
      </c>
      <c r="J2927" s="373">
        <f>IPMT('Assumptions (T&amp;D)'!$C$20,Model!X$1,'Assumptions (T&amp;D)'!$C$23,Model!$I$2866)</f>
        <v>-0.0185592648</v>
      </c>
      <c r="K2927" s="373">
        <f>IPMT('Assumptions (T&amp;D)'!$C$20,Model!Y$1,'Assumptions (T&amp;D)'!$C$23,Model!$I$2866)</f>
        <v>-0.01759574843</v>
      </c>
      <c r="L2927" s="373">
        <f>IPMT('Assumptions (T&amp;D)'!$C$20,Model!Z$1,'Assumptions (T&amp;D)'!$C$23,Model!$I$2866)</f>
        <v>-0.01658646502</v>
      </c>
      <c r="M2927" s="373">
        <f>IPMT('Assumptions (T&amp;D)'!$C$20,Model!AA$1,'Assumptions (T&amp;D)'!$C$23,Model!$I$2866)</f>
        <v>-0.01552924065</v>
      </c>
      <c r="N2927" s="373">
        <f>IPMT('Assumptions (T&amp;D)'!$C$20,Model!AB$1,'Assumptions (T&amp;D)'!$C$23,Model!$I$2866)</f>
        <v>-0.01442179813</v>
      </c>
      <c r="O2927" s="373">
        <f>IPMT('Assumptions (T&amp;D)'!$C$20,Model!AC$1,'Assumptions (T&amp;D)'!$C$23,Model!$I$2866)</f>
        <v>-0.01326175208</v>
      </c>
      <c r="P2927" s="373">
        <f>IPMT('Assumptions (T&amp;D)'!$C$20,Model!AD$1,'Assumptions (T&amp;D)'!$C$23,Model!$I$2866)</f>
        <v>-0.01204660385</v>
      </c>
      <c r="Q2927" s="373">
        <f>IPMT('Assumptions (T&amp;D)'!$C$20,Model!AE$1,'Assumptions (T&amp;D)'!$C$23,Model!$I$2866)</f>
        <v>-0.01077373608</v>
      </c>
      <c r="R2927" s="373">
        <f>IPMT('Assumptions (T&amp;D)'!$C$20,Model!AF$1,'Assumptions (T&amp;D)'!$C$23,Model!$I$2866)</f>
        <v>-0.00944040709</v>
      </c>
      <c r="S2927" s="373">
        <f>IPMT('Assumptions (T&amp;D)'!$C$20,Model!AG$1,'Assumptions (T&amp;D)'!$C$23,Model!$I$2866)</f>
        <v>-0.008043744971</v>
      </c>
      <c r="T2927" s="373">
        <f>IPMT('Assumptions (T&amp;D)'!$C$20,Model!AH$1,'Assumptions (T&amp;D)'!$C$23,Model!$I$2866)</f>
        <v>-0.006580741402</v>
      </c>
      <c r="U2927" s="373">
        <f>IPMT('Assumptions (T&amp;D)'!$C$20,Model!AI$1,'Assumptions (T&amp;D)'!$C$23,Model!$I$2866)</f>
        <v>-0.005048245163</v>
      </c>
      <c r="V2927" s="373">
        <f>IPMT('Assumptions (T&amp;D)'!$C$20,Model!AJ$1,'Assumptions (T&amp;D)'!$C$23,Model!$I$2866)</f>
        <v>-0.003442955353</v>
      </c>
      <c r="W2927" s="373">
        <f>IPMT('Assumptions (T&amp;D)'!$C$20,Model!AK$1,'Assumptions (T&amp;D)'!$C$23,Model!$I$2866)</f>
        <v>-0.001761414277</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-0.01856687375</v>
      </c>
      <c r="K2928" s="373">
        <f>IPMT('Assumptions (T&amp;D)'!$C$20,Model!X$1,'Assumptions (T&amp;D)'!$C$23,Model!$J$2866)</f>
        <v>-0.01769012491</v>
      </c>
      <c r="L2928" s="373">
        <f>IPMT('Assumptions (T&amp;D)'!$C$20,Model!Y$1,'Assumptions (T&amp;D)'!$C$23,Model!$J$2866)</f>
        <v>-0.0167717305</v>
      </c>
      <c r="M2928" s="373">
        <f>IPMT('Assumptions (T&amp;D)'!$C$20,Model!Z$1,'Assumptions (T&amp;D)'!$C$23,Model!$J$2866)</f>
        <v>-0.01580971236</v>
      </c>
      <c r="N2928" s="373">
        <f>IPMT('Assumptions (T&amp;D)'!$C$20,Model!AA$1,'Assumptions (T&amp;D)'!$C$23,Model!$J$2866)</f>
        <v>-0.01480199835</v>
      </c>
      <c r="O2928" s="373">
        <f>IPMT('Assumptions (T&amp;D)'!$C$20,Model!AB$1,'Assumptions (T&amp;D)'!$C$23,Model!$J$2866)</f>
        <v>-0.01374641793</v>
      </c>
      <c r="P2928" s="373">
        <f>IPMT('Assumptions (T&amp;D)'!$C$20,Model!AC$1,'Assumptions (T&amp;D)'!$C$23,Model!$J$2866)</f>
        <v>-0.01264069743</v>
      </c>
      <c r="Q2928" s="373">
        <f>IPMT('Assumptions (T&amp;D)'!$C$20,Model!AD$1,'Assumptions (T&amp;D)'!$C$23,Model!$J$2866)</f>
        <v>-0.01148245522</v>
      </c>
      <c r="R2928" s="373">
        <f>IPMT('Assumptions (T&amp;D)'!$C$20,Model!AE$1,'Assumptions (T&amp;D)'!$C$23,Model!$J$2866)</f>
        <v>-0.01026919649</v>
      </c>
      <c r="S2928" s="373">
        <f>IPMT('Assumptions (T&amp;D)'!$C$20,Model!AF$1,'Assumptions (T&amp;D)'!$C$23,Model!$J$2866)</f>
        <v>-0.008998307984</v>
      </c>
      <c r="T2928" s="373">
        <f>IPMT('Assumptions (T&amp;D)'!$C$20,Model!AG$1,'Assumptions (T&amp;D)'!$C$23,Model!$J$2866)</f>
        <v>-0.007667052268</v>
      </c>
      <c r="U2928" s="373">
        <f>IPMT('Assumptions (T&amp;D)'!$C$20,Model!AH$1,'Assumptions (T&amp;D)'!$C$23,Model!$J$2866)</f>
        <v>-0.006272561907</v>
      </c>
      <c r="V2928" s="373">
        <f>IPMT('Assumptions (T&amp;D)'!$C$20,Model!AI$1,'Assumptions (T&amp;D)'!$C$23,Model!$J$2866)</f>
        <v>-0.004811833253</v>
      </c>
      <c r="W2928" s="373">
        <f>IPMT('Assumptions (T&amp;D)'!$C$20,Model!AJ$1,'Assumptions (T&amp;D)'!$C$23,Model!$J$2866)</f>
        <v>-0.003281719988</v>
      </c>
      <c r="X2928" s="373">
        <f>IPMT('Assumptions (T&amp;D)'!$C$20,Model!AK$1,'Assumptions (T&amp;D)'!$C$23,Model!$J$2866)</f>
        <v>-0.001678926343</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-0.02035157004</v>
      </c>
      <c r="L2929" s="373">
        <f>IPMT('Assumptions (T&amp;D)'!$C$20,Model!X$1,'Assumptions (T&amp;D)'!$C$23,Model!$K$2866)</f>
        <v>-0.01939054582</v>
      </c>
      <c r="M2929" s="373">
        <f>IPMT('Assumptions (T&amp;D)'!$C$20,Model!Y$1,'Assumptions (T&amp;D)'!$C$23,Model!$K$2866)</f>
        <v>-0.01838387294</v>
      </c>
      <c r="N2929" s="373">
        <f>IPMT('Assumptions (T&amp;D)'!$C$20,Model!Z$1,'Assumptions (T&amp;D)'!$C$23,Model!$K$2866)</f>
        <v>-0.01732938311</v>
      </c>
      <c r="O2929" s="373">
        <f>IPMT('Assumptions (T&amp;D)'!$C$20,Model!AA$1,'Assumptions (T&amp;D)'!$C$23,Model!$K$2866)</f>
        <v>-0.016224805</v>
      </c>
      <c r="P2929" s="373">
        <f>IPMT('Assumptions (T&amp;D)'!$C$20,Model!AB$1,'Assumptions (T&amp;D)'!$C$23,Model!$K$2866)</f>
        <v>-0.01506775944</v>
      </c>
      <c r="Q2929" s="373">
        <f>IPMT('Assumptions (T&amp;D)'!$C$20,Model!AC$1,'Assumptions (T&amp;D)'!$C$23,Model!$K$2866)</f>
        <v>-0.01385575421</v>
      </c>
      <c r="R2929" s="373">
        <f>IPMT('Assumptions (T&amp;D)'!$C$20,Model!AD$1,'Assumptions (T&amp;D)'!$C$23,Model!$K$2866)</f>
        <v>-0.01258617874</v>
      </c>
      <c r="S2929" s="373">
        <f>IPMT('Assumptions (T&amp;D)'!$C$20,Model!AE$1,'Assumptions (T&amp;D)'!$C$23,Model!$K$2866)</f>
        <v>-0.01125629842</v>
      </c>
      <c r="T2929" s="373">
        <f>IPMT('Assumptions (T&amp;D)'!$C$20,Model!AF$1,'Assumptions (T&amp;D)'!$C$23,Model!$K$2866)</f>
        <v>-0.009863248797</v>
      </c>
      <c r="U2929" s="373">
        <f>IPMT('Assumptions (T&amp;D)'!$C$20,Model!AG$1,'Assumptions (T&amp;D)'!$C$23,Model!$K$2866)</f>
        <v>-0.008404029313</v>
      </c>
      <c r="V2929" s="373">
        <f>IPMT('Assumptions (T&amp;D)'!$C$20,Model!AH$1,'Assumptions (T&amp;D)'!$C$23,Model!$K$2866)</f>
        <v>-0.006875496904</v>
      </c>
      <c r="W2929" s="373">
        <f>IPMT('Assumptions (T&amp;D)'!$C$20,Model!AI$1,'Assumptions (T&amp;D)'!$C$23,Model!$K$2866)</f>
        <v>-0.005274359205</v>
      </c>
      <c r="X2929" s="373">
        <f>IPMT('Assumptions (T&amp;D)'!$C$20,Model!AJ$1,'Assumptions (T&amp;D)'!$C$23,Model!$K$2866)</f>
        <v>-0.003597167466</v>
      </c>
      <c r="Y2929" s="373">
        <f>IPMT('Assumptions (T&amp;D)'!$C$20,Model!AK$1,'Assumptions (T&amp;D)'!$C$23,Model!$K$2866)</f>
        <v>-0.001840309119</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-0.01569124859</v>
      </c>
      <c r="M2930" s="373">
        <f>IPMT('Assumptions (T&amp;D)'!$C$20,Model!X$1,'Assumptions (T&amp;D)'!$C$23,Model!$L$2866)</f>
        <v>-0.01495029004</v>
      </c>
      <c r="N2930" s="373">
        <f>IPMT('Assumptions (T&amp;D)'!$C$20,Model!Y$1,'Assumptions (T&amp;D)'!$C$23,Model!$L$2866)</f>
        <v>-0.01417413595</v>
      </c>
      <c r="O2930" s="373">
        <f>IPMT('Assumptions (T&amp;D)'!$C$20,Model!Z$1,'Assumptions (T&amp;D)'!$C$23,Model!$L$2866)</f>
        <v>-0.01336111454</v>
      </c>
      <c r="P2930" s="373">
        <f>IPMT('Assumptions (T&amp;D)'!$C$20,Model!AA$1,'Assumptions (T&amp;D)'!$C$23,Model!$L$2866)</f>
        <v>-0.01250947461</v>
      </c>
      <c r="Q2930" s="373">
        <f>IPMT('Assumptions (T&amp;D)'!$C$20,Model!AB$1,'Assumptions (T&amp;D)'!$C$23,Model!$L$2866)</f>
        <v>-0.01161738179</v>
      </c>
      <c r="R2930" s="373">
        <f>IPMT('Assumptions (T&amp;D)'!$C$20,Model!AC$1,'Assumptions (T&amp;D)'!$C$23,Model!$L$2866)</f>
        <v>-0.01068291455</v>
      </c>
      <c r="S2930" s="373">
        <f>IPMT('Assumptions (T&amp;D)'!$C$20,Model!AD$1,'Assumptions (T&amp;D)'!$C$23,Model!$L$2866)</f>
        <v>-0.009704060127</v>
      </c>
      <c r="T2930" s="373">
        <f>IPMT('Assumptions (T&amp;D)'!$C$20,Model!AE$1,'Assumptions (T&amp;D)'!$C$23,Model!$L$2866)</f>
        <v>-0.008678710116</v>
      </c>
      <c r="U2930" s="373">
        <f>IPMT('Assumptions (T&amp;D)'!$C$20,Model!AF$1,'Assumptions (T&amp;D)'!$C$23,Model!$L$2866)</f>
        <v>-0.007604655979</v>
      </c>
      <c r="V2930" s="373">
        <f>IPMT('Assumptions (T&amp;D)'!$C$20,Model!AG$1,'Assumptions (T&amp;D)'!$C$23,Model!$L$2866)</f>
        <v>-0.006479584271</v>
      </c>
      <c r="W2930" s="373">
        <f>IPMT('Assumptions (T&amp;D)'!$C$20,Model!AH$1,'Assumptions (T&amp;D)'!$C$23,Model!$L$2866)</f>
        <v>-0.005301071656</v>
      </c>
      <c r="X2930" s="373">
        <f>IPMT('Assumptions (T&amp;D)'!$C$20,Model!AI$1,'Assumptions (T&amp;D)'!$C$23,Model!$L$2866)</f>
        <v>-0.004066579693</v>
      </c>
      <c r="Y2930" s="373">
        <f>IPMT('Assumptions (T&amp;D)'!$C$20,Model!AJ$1,'Assumptions (T&amp;D)'!$C$23,Model!$L$2866)</f>
        <v>-0.002773449361</v>
      </c>
      <c r="Z2930" s="373">
        <f>IPMT('Assumptions (T&amp;D)'!$C$20,Model!AK$1,'Assumptions (T&amp;D)'!$C$23,Model!$L$2866)</f>
        <v>-0.001418895339</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-0.01690079373</v>
      </c>
      <c r="N2931" s="373">
        <f>IPMT('Assumptions (T&amp;D)'!$C$20,Model!X$1,'Assumptions (T&amp;D)'!$C$23,Model!$M$2866)</f>
        <v>-0.01610271908</v>
      </c>
      <c r="O2931" s="373">
        <f>IPMT('Assumptions (T&amp;D)'!$C$20,Model!Y$1,'Assumptions (T&amp;D)'!$C$23,Model!$M$2866)</f>
        <v>-0.01526673588</v>
      </c>
      <c r="P2931" s="373">
        <f>IPMT('Assumptions (T&amp;D)'!$C$20,Model!Z$1,'Assumptions (T&amp;D)'!$C$23,Model!$M$2866)</f>
        <v>-0.01439104348</v>
      </c>
      <c r="Q2931" s="373">
        <f>IPMT('Assumptions (T&amp;D)'!$C$20,Model!AA$1,'Assumptions (T&amp;D)'!$C$23,Model!$M$2866)</f>
        <v>-0.01347375569</v>
      </c>
      <c r="R2931" s="373">
        <f>IPMT('Assumptions (T&amp;D)'!$C$20,Model!AB$1,'Assumptions (T&amp;D)'!$C$23,Model!$M$2866)</f>
        <v>-0.01251289673</v>
      </c>
      <c r="S2931" s="373">
        <f>IPMT('Assumptions (T&amp;D)'!$C$20,Model!AC$1,'Assumptions (T&amp;D)'!$C$23,Model!$M$2866)</f>
        <v>-0.01150639697</v>
      </c>
      <c r="T2931" s="373">
        <f>IPMT('Assumptions (T&amp;D)'!$C$20,Model!AD$1,'Assumptions (T&amp;D)'!$C$23,Model!$M$2866)</f>
        <v>-0.01045208847</v>
      </c>
      <c r="U2931" s="373">
        <f>IPMT('Assumptions (T&amp;D)'!$C$20,Model!AE$1,'Assumptions (T&amp;D)'!$C$23,Model!$M$2866)</f>
        <v>-0.009347700321</v>
      </c>
      <c r="V2931" s="373">
        <f>IPMT('Assumptions (T&amp;D)'!$C$20,Model!AF$1,'Assumptions (T&amp;D)'!$C$23,Model!$M$2866)</f>
        <v>-0.008190853732</v>
      </c>
      <c r="W2931" s="373">
        <f>IPMT('Assumptions (T&amp;D)'!$C$20,Model!AG$1,'Assumptions (T&amp;D)'!$C$23,Model!$M$2866)</f>
        <v>-0.006979056929</v>
      </c>
      <c r="X2931" s="373">
        <f>IPMT('Assumptions (T&amp;D)'!$C$20,Model!AH$1,'Assumptions (T&amp;D)'!$C$23,Model!$M$2866)</f>
        <v>-0.005709699779</v>
      </c>
      <c r="Y2931" s="373">
        <f>IPMT('Assumptions (T&amp;D)'!$C$20,Model!AI$1,'Assumptions (T&amp;D)'!$C$23,Model!$M$2866)</f>
        <v>-0.004380048163</v>
      </c>
      <c r="Z2931" s="373">
        <f>IPMT('Assumptions (T&amp;D)'!$C$20,Model!AJ$1,'Assumptions (T&amp;D)'!$C$23,Model!$M$2866)</f>
        <v>-0.002987238096</v>
      </c>
      <c r="AA2931" s="373">
        <f>IPMT('Assumptions (T&amp;D)'!$C$20,Model!AK$1,'Assumptions (T&amp;D)'!$C$23,Model!$M$2866)</f>
        <v>-0.001528269551</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-0.0222179638</v>
      </c>
      <c r="O2932" s="373">
        <f>IPMT('Assumptions (T&amp;D)'!$C$20,Model!X$1,'Assumptions (T&amp;D)'!$C$23,Model!$N$2866)</f>
        <v>-0.02116880634</v>
      </c>
      <c r="P2932" s="373">
        <f>IPMT('Assumptions (T&amp;D)'!$C$20,Model!Y$1,'Assumptions (T&amp;D)'!$C$23,Model!$N$2866)</f>
        <v>-0.02006981391</v>
      </c>
      <c r="Q2932" s="373">
        <f>IPMT('Assumptions (T&amp;D)'!$C$20,Model!Z$1,'Assumptions (T&amp;D)'!$C$23,Model!$N$2866)</f>
        <v>-0.01891861933</v>
      </c>
      <c r="R2932" s="373">
        <f>IPMT('Assumptions (T&amp;D)'!$C$20,Model!AA$1,'Assumptions (T&amp;D)'!$C$23,Model!$N$2866)</f>
        <v>-0.01771274302</v>
      </c>
      <c r="S2932" s="373">
        <f>IPMT('Assumptions (T&amp;D)'!$C$20,Model!AB$1,'Assumptions (T&amp;D)'!$C$23,Model!$N$2866)</f>
        <v>-0.01644958758</v>
      </c>
      <c r="T2932" s="373">
        <f>IPMT('Assumptions (T&amp;D)'!$C$20,Model!AC$1,'Assumptions (T&amp;D)'!$C$23,Model!$N$2866)</f>
        <v>-0.01512643225</v>
      </c>
      <c r="U2932" s="373">
        <f>IPMT('Assumptions (T&amp;D)'!$C$20,Model!AD$1,'Assumptions (T&amp;D)'!$C$23,Model!$N$2866)</f>
        <v>-0.01374042705</v>
      </c>
      <c r="V2932" s="373">
        <f>IPMT('Assumptions (T&amp;D)'!$C$20,Model!AE$1,'Assumptions (T&amp;D)'!$C$23,Model!$N$2866)</f>
        <v>-0.0122885866</v>
      </c>
      <c r="W2932" s="373">
        <f>IPMT('Assumptions (T&amp;D)'!$C$20,Model!AF$1,'Assumptions (T&amp;D)'!$C$23,Model!$N$2866)</f>
        <v>-0.01076778372</v>
      </c>
      <c r="X2932" s="373">
        <f>IPMT('Assumptions (T&amp;D)'!$C$20,Model!AG$1,'Assumptions (T&amp;D)'!$C$23,Model!$N$2866)</f>
        <v>-0.009174742716</v>
      </c>
      <c r="Y2932" s="373">
        <f>IPMT('Assumptions (T&amp;D)'!$C$20,Model!AH$1,'Assumptions (T&amp;D)'!$C$23,Model!$N$2866)</f>
        <v>-0.00750603226</v>
      </c>
      <c r="Z2932" s="373">
        <f>IPMT('Assumptions (T&amp;D)'!$C$20,Model!AI$1,'Assumptions (T&amp;D)'!$C$23,Model!$N$2866)</f>
        <v>-0.005758058057</v>
      </c>
      <c r="AA2932" s="373">
        <f>IPMT('Assumptions (T&amp;D)'!$C$20,Model!AJ$1,'Assumptions (T&amp;D)'!$C$23,Model!$N$2866)</f>
        <v>-0.00392705508</v>
      </c>
      <c r="AB2932" s="373">
        <f>IPMT('Assumptions (T&amp;D)'!$C$20,Model!AK$1,'Assumptions (T&amp;D)'!$C$23,Model!$N$2866)</f>
        <v>-0.002009079461</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-0.01705412719</v>
      </c>
      <c r="P2933" s="373">
        <f>IPMT('Assumptions (T&amp;D)'!$C$20,Model!X$1,'Assumptions (T&amp;D)'!$C$23,Model!$O$2866)</f>
        <v>-0.01624881196</v>
      </c>
      <c r="Q2933" s="373">
        <f>IPMT('Assumptions (T&amp;D)'!$C$20,Model!Y$1,'Assumptions (T&amp;D)'!$C$23,Model!$O$2866)</f>
        <v>-0.01540524425</v>
      </c>
      <c r="R2933" s="373">
        <f>IPMT('Assumptions (T&amp;D)'!$C$20,Model!Z$1,'Assumptions (T&amp;D)'!$C$23,Model!$O$2866)</f>
        <v>-0.01452160708</v>
      </c>
      <c r="S2933" s="373">
        <f>IPMT('Assumptions (T&amp;D)'!$C$20,Model!AA$1,'Assumptions (T&amp;D)'!$C$23,Model!$O$2866)</f>
        <v>-0.01359599714</v>
      </c>
      <c r="T2933" s="373">
        <f>IPMT('Assumptions (T&amp;D)'!$C$20,Model!AB$1,'Assumptions (T&amp;D)'!$C$23,Model!$O$2866)</f>
        <v>-0.01262642073</v>
      </c>
      <c r="U2933" s="373">
        <f>IPMT('Assumptions (T&amp;D)'!$C$20,Model!AC$1,'Assumptions (T&amp;D)'!$C$23,Model!$O$2866)</f>
        <v>-0.01161078944</v>
      </c>
      <c r="V2933" s="373">
        <f>IPMT('Assumptions (T&amp;D)'!$C$20,Model!AD$1,'Assumptions (T&amp;D)'!$C$23,Model!$O$2866)</f>
        <v>-0.01054691567</v>
      </c>
      <c r="W2933" s="373">
        <f>IPMT('Assumptions (T&amp;D)'!$C$20,Model!AE$1,'Assumptions (T&amp;D)'!$C$23,Model!$O$2866)</f>
        <v>-0.009432507889</v>
      </c>
      <c r="X2933" s="373">
        <f>IPMT('Assumptions (T&amp;D)'!$C$20,Model!AF$1,'Assumptions (T&amp;D)'!$C$23,Model!$O$2866)</f>
        <v>-0.00826516574</v>
      </c>
      <c r="Y2933" s="373">
        <f>IPMT('Assumptions (T&amp;D)'!$C$20,Model!AG$1,'Assumptions (T&amp;D)'!$C$23,Model!$O$2866)</f>
        <v>-0.007042374839</v>
      </c>
      <c r="Z2933" s="373">
        <f>IPMT('Assumptions (T&amp;D)'!$C$20,Model!AH$1,'Assumptions (T&amp;D)'!$C$23,Model!$O$2866)</f>
        <v>-0.00576150137</v>
      </c>
      <c r="AA2933" s="373">
        <f>IPMT('Assumptions (T&amp;D)'!$C$20,Model!AI$1,'Assumptions (T&amp;D)'!$C$23,Model!$O$2866)</f>
        <v>-0.004419786411</v>
      </c>
      <c r="AB2933" s="373">
        <f>IPMT('Assumptions (T&amp;D)'!$C$20,Model!AJ$1,'Assumptions (T&amp;D)'!$C$23,Model!$O$2866)</f>
        <v>-0.003014339992</v>
      </c>
      <c r="AC2933" s="373">
        <f>IPMT('Assumptions (T&amp;D)'!$C$20,Model!AK$1,'Assumptions (T&amp;D)'!$C$23,Model!$O$2866)</f>
        <v>-0.001542134868</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-0.01646943631</v>
      </c>
      <c r="Q2934" s="373">
        <f>IPMT('Assumptions (T&amp;D)'!$C$20,Model!X$1,'Assumptions (T&amp;D)'!$C$23,Model!$P$2866)</f>
        <v>-0.01569173085</v>
      </c>
      <c r="R2934" s="373">
        <f>IPMT('Assumptions (T&amp;D)'!$C$20,Model!Y$1,'Assumptions (T&amp;D)'!$C$23,Model!$P$2866)</f>
        <v>-0.01487708437</v>
      </c>
      <c r="S2934" s="373">
        <f>IPMT('Assumptions (T&amp;D)'!$C$20,Model!Z$1,'Assumptions (T&amp;D)'!$C$23,Model!$P$2866)</f>
        <v>-0.01402374219</v>
      </c>
      <c r="T2934" s="373">
        <f>IPMT('Assumptions (T&amp;D)'!$C$20,Model!AA$1,'Assumptions (T&amp;D)'!$C$23,Model!$P$2866)</f>
        <v>-0.01312986625</v>
      </c>
      <c r="U2934" s="373">
        <f>IPMT('Assumptions (T&amp;D)'!$C$20,Model!AB$1,'Assumptions (T&amp;D)'!$C$23,Model!$P$2866)</f>
        <v>-0.01219353121</v>
      </c>
      <c r="V2934" s="373">
        <f>IPMT('Assumptions (T&amp;D)'!$C$20,Model!AC$1,'Assumptions (T&amp;D)'!$C$23,Model!$P$2866)</f>
        <v>-0.01121272025</v>
      </c>
      <c r="W2934" s="373">
        <f>IPMT('Assumptions (T&amp;D)'!$C$20,Model!AD$1,'Assumptions (T&amp;D)'!$C$23,Model!$P$2866)</f>
        <v>-0.01018532077</v>
      </c>
      <c r="X2934" s="373">
        <f>IPMT('Assumptions (T&amp;D)'!$C$20,Model!AE$1,'Assumptions (T&amp;D)'!$C$23,Model!$P$2866)</f>
        <v>-0.009109119817</v>
      </c>
      <c r="Y2934" s="373">
        <f>IPMT('Assumptions (T&amp;D)'!$C$20,Model!AF$1,'Assumptions (T&amp;D)'!$C$23,Model!$P$2866)</f>
        <v>-0.007981799317</v>
      </c>
      <c r="Z2934" s="373">
        <f>IPMT('Assumptions (T&amp;D)'!$C$20,Model!AG$1,'Assumptions (T&amp;D)'!$C$23,Model!$P$2866)</f>
        <v>-0.006800931094</v>
      </c>
      <c r="AA2934" s="373">
        <f>IPMT('Assumptions (T&amp;D)'!$C$20,Model!AH$1,'Assumptions (T&amp;D)'!$C$23,Model!$P$2866)</f>
        <v>-0.005563971631</v>
      </c>
      <c r="AB2934" s="373">
        <f>IPMT('Assumptions (T&amp;D)'!$C$20,Model!AI$1,'Assumptions (T&amp;D)'!$C$23,Model!$P$2866)</f>
        <v>-0.004268256593</v>
      </c>
      <c r="AC2934" s="373">
        <f>IPMT('Assumptions (T&amp;D)'!$C$20,Model!AJ$1,'Assumptions (T&amp;D)'!$C$23,Model!$P$2866)</f>
        <v>-0.00291099509</v>
      </c>
      <c r="AD2934" s="373">
        <f>IPMT('Assumptions (T&amp;D)'!$C$20,Model!AK$1,'Assumptions (T&amp;D)'!$C$23,Model!$P$2866)</f>
        <v>-0.001489263666</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-0.01993994468</v>
      </c>
      <c r="R2935" s="373">
        <f>IPMT('Assumptions (T&amp;D)'!$C$20,Model!X$1,'Assumptions (T&amp;D)'!$C$23,Model!$Q$2866)</f>
        <v>-0.01899835787</v>
      </c>
      <c r="S2935" s="373">
        <f>IPMT('Assumptions (T&amp;D)'!$C$20,Model!Y$1,'Assumptions (T&amp;D)'!$C$23,Model!$Q$2866)</f>
        <v>-0.01801204569</v>
      </c>
      <c r="T2935" s="373">
        <f>IPMT('Assumptions (T&amp;D)'!$C$20,Model!Z$1,'Assumptions (T&amp;D)'!$C$23,Model!$Q$2866)</f>
        <v>-0.01697888368</v>
      </c>
      <c r="U2935" s="373">
        <f>IPMT('Assumptions (T&amp;D)'!$C$20,Model!AA$1,'Assumptions (T&amp;D)'!$C$23,Model!$Q$2866)</f>
        <v>-0.01589664647</v>
      </c>
      <c r="V2935" s="373">
        <f>IPMT('Assumptions (T&amp;D)'!$C$20,Model!AB$1,'Assumptions (T&amp;D)'!$C$23,Model!$Q$2866)</f>
        <v>-0.014763003</v>
      </c>
      <c r="W2935" s="373">
        <f>IPMT('Assumptions (T&amp;D)'!$C$20,Model!AC$1,'Assumptions (T&amp;D)'!$C$23,Model!$Q$2866)</f>
        <v>-0.01357551146</v>
      </c>
      <c r="X2935" s="373">
        <f>IPMT('Assumptions (T&amp;D)'!$C$20,Model!AD$1,'Assumptions (T&amp;D)'!$C$23,Model!$Q$2866)</f>
        <v>-0.01233161408</v>
      </c>
      <c r="Y2935" s="373">
        <f>IPMT('Assumptions (T&amp;D)'!$C$20,Model!AE$1,'Assumptions (T&amp;D)'!$C$23,Model!$Q$2866)</f>
        <v>-0.01102863157</v>
      </c>
      <c r="Z2935" s="373">
        <f>IPMT('Assumptions (T&amp;D)'!$C$20,Model!AF$1,'Assumptions (T&amp;D)'!$C$23,Model!$Q$2866)</f>
        <v>-0.009663757387</v>
      </c>
      <c r="AA2935" s="373">
        <f>IPMT('Assumptions (T&amp;D)'!$C$20,Model!AG$1,'Assumptions (T&amp;D)'!$C$23,Model!$Q$2866)</f>
        <v>-0.008234051683</v>
      </c>
      <c r="AB2935" s="373">
        <f>IPMT('Assumptions (T&amp;D)'!$C$20,Model!AH$1,'Assumptions (T&amp;D)'!$C$23,Model!$Q$2866)</f>
        <v>-0.006736434958</v>
      </c>
      <c r="AC2935" s="373">
        <f>IPMT('Assumptions (T&amp;D)'!$C$20,Model!AI$1,'Assumptions (T&amp;D)'!$C$23,Model!$Q$2866)</f>
        <v>-0.005167681438</v>
      </c>
      <c r="AD2935" s="373">
        <f>IPMT('Assumptions (T&amp;D)'!$C$20,Model!AJ$1,'Assumptions (T&amp;D)'!$C$23,Model!$Q$2866)</f>
        <v>-0.003524412127</v>
      </c>
      <c r="AE2935" s="373">
        <f>IPMT('Assumptions (T&amp;D)'!$C$20,Model!AK$1,'Assumptions (T&amp;D)'!$C$23,Model!$Q$2866)</f>
        <v>-0.001803087523</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-0.02189454172</v>
      </c>
      <c r="S2936" s="373">
        <f>IPMT('Assumptions (T&amp;D)'!$C$20,Model!X$1,'Assumptions (T&amp;D)'!$C$23,Model!$R$2866)</f>
        <v>-0.02086065662</v>
      </c>
      <c r="T2936" s="373">
        <f>IPMT('Assumptions (T&amp;D)'!$C$20,Model!Y$1,'Assumptions (T&amp;D)'!$C$23,Model!$R$2866)</f>
        <v>-0.01977766198</v>
      </c>
      <c r="U2936" s="373">
        <f>IPMT('Assumptions (T&amp;D)'!$C$20,Model!Z$1,'Assumptions (T&amp;D)'!$C$23,Model!$R$2866)</f>
        <v>-0.0186432251</v>
      </c>
      <c r="V2936" s="373">
        <f>IPMT('Assumptions (T&amp;D)'!$C$20,Model!AA$1,'Assumptions (T&amp;D)'!$C$23,Model!$R$2866)</f>
        <v>-0.01745490246</v>
      </c>
      <c r="W2936" s="373">
        <f>IPMT('Assumptions (T&amp;D)'!$C$20,Model!AB$1,'Assumptions (T&amp;D)'!$C$23,Model!$R$2866)</f>
        <v>-0.0162101345</v>
      </c>
      <c r="X2936" s="373">
        <f>IPMT('Assumptions (T&amp;D)'!$C$20,Model!AC$1,'Assumptions (T&amp;D)'!$C$23,Model!$R$2866)</f>
        <v>-0.01490624006</v>
      </c>
      <c r="Y2936" s="373">
        <f>IPMT('Assumptions (T&amp;D)'!$C$20,Model!AD$1,'Assumptions (T&amp;D)'!$C$23,Model!$R$2866)</f>
        <v>-0.01354041063</v>
      </c>
      <c r="Z2936" s="373">
        <f>IPMT('Assumptions (T&amp;D)'!$C$20,Model!AE$1,'Assumptions (T&amp;D)'!$C$23,Model!$R$2866)</f>
        <v>-0.01210970431</v>
      </c>
      <c r="AA2936" s="373">
        <f>IPMT('Assumptions (T&amp;D)'!$C$20,Model!AF$1,'Assumptions (T&amp;D)'!$C$23,Model!$R$2866)</f>
        <v>-0.01061103943</v>
      </c>
      <c r="AB2936" s="373">
        <f>IPMT('Assumptions (T&amp;D)'!$C$20,Model!AG$1,'Assumptions (T&amp;D)'!$C$23,Model!$R$2866)</f>
        <v>-0.009041187976</v>
      </c>
      <c r="AC2936" s="373">
        <f>IPMT('Assumptions (T&amp;D)'!$C$20,Model!AH$1,'Assumptions (T&amp;D)'!$C$23,Model!$R$2866)</f>
        <v>-0.007396768576</v>
      </c>
      <c r="AD2936" s="373">
        <f>IPMT('Assumptions (T&amp;D)'!$C$20,Model!AI$1,'Assumptions (T&amp;D)'!$C$23,Model!$R$2866)</f>
        <v>-0.005674239255</v>
      </c>
      <c r="AE2936" s="373">
        <f>IPMT('Assumptions (T&amp;D)'!$C$20,Model!AJ$1,'Assumptions (T&amp;D)'!$C$23,Model!$R$2866)</f>
        <v>-0.003869889791</v>
      </c>
      <c r="AF2936" s="373">
        <f>IPMT('Assumptions (T&amp;D)'!$C$20,Model!AK$1,'Assumptions (T&amp;D)'!$C$23,Model!$R$2866)</f>
        <v>-0.001979833727</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-0.02263634086</v>
      </c>
      <c r="T2937" s="373">
        <f>IPMT('Assumptions (T&amp;D)'!$C$20,Model!X$1,'Assumptions (T&amp;D)'!$C$23,Model!$S$2866)</f>
        <v>-0.02156742717</v>
      </c>
      <c r="U2937" s="373">
        <f>IPMT('Assumptions (T&amp;D)'!$C$20,Model!Y$1,'Assumptions (T&amp;D)'!$C$23,Model!$S$2866)</f>
        <v>-0.02044774007</v>
      </c>
      <c r="V2937" s="373">
        <f>IPMT('Assumptions (T&amp;D)'!$C$20,Model!Z$1,'Assumptions (T&amp;D)'!$C$23,Model!$S$2866)</f>
        <v>-0.01927486784</v>
      </c>
      <c r="W2937" s="373">
        <f>IPMT('Assumptions (T&amp;D)'!$C$20,Model!AA$1,'Assumptions (T&amp;D)'!$C$23,Model!$S$2866)</f>
        <v>-0.01804628418</v>
      </c>
      <c r="X2937" s="373">
        <f>IPMT('Assumptions (T&amp;D)'!$C$20,Model!AB$1,'Assumptions (T&amp;D)'!$C$23,Model!$S$2866)</f>
        <v>-0.01675934279</v>
      </c>
      <c r="Y2937" s="373">
        <f>IPMT('Assumptions (T&amp;D)'!$C$20,Model!AC$1,'Assumptions (T&amp;D)'!$C$23,Model!$S$2866)</f>
        <v>-0.01541127169</v>
      </c>
      <c r="Z2937" s="373">
        <f>IPMT('Assumptions (T&amp;D)'!$C$20,Model!AD$1,'Assumptions (T&amp;D)'!$C$23,Model!$S$2866)</f>
        <v>-0.01399916721</v>
      </c>
      <c r="AA2937" s="373">
        <f>IPMT('Assumptions (T&amp;D)'!$C$20,Model!AE$1,'Assumptions (T&amp;D)'!$C$23,Model!$S$2866)</f>
        <v>-0.01251998776</v>
      </c>
      <c r="AB2937" s="373">
        <f>IPMT('Assumptions (T&amp;D)'!$C$20,Model!AF$1,'Assumptions (T&amp;D)'!$C$23,Model!$S$2866)</f>
        <v>-0.0109705473</v>
      </c>
      <c r="AC2937" s="373">
        <f>IPMT('Assumptions (T&amp;D)'!$C$20,Model!AG$1,'Assumptions (T&amp;D)'!$C$23,Model!$S$2866)</f>
        <v>-0.009347508409</v>
      </c>
      <c r="AD2937" s="373">
        <f>IPMT('Assumptions (T&amp;D)'!$C$20,Model!AH$1,'Assumptions (T&amp;D)'!$C$23,Model!$S$2866)</f>
        <v>-0.007647375173</v>
      </c>
      <c r="AE2937" s="373">
        <f>IPMT('Assumptions (T&amp;D)'!$C$20,Model!AI$1,'Assumptions (T&amp;D)'!$C$23,Model!$S$2866)</f>
        <v>-0.005866485609</v>
      </c>
      <c r="AF2937" s="373">
        <f>IPMT('Assumptions (T&amp;D)'!$C$20,Model!AJ$1,'Assumptions (T&amp;D)'!$C$23,Model!$S$2866)</f>
        <v>-0.00400100379</v>
      </c>
      <c r="AG2937" s="373">
        <f>IPMT('Assumptions (T&amp;D)'!$C$20,Model!AK$1,'Assumptions (T&amp;D)'!$C$23,Model!$S$2866)</f>
        <v>-0.002046911585</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-0.02106201192</v>
      </c>
      <c r="U2938" s="373">
        <f>IPMT('Assumptions (T&amp;D)'!$C$20,Model!X$1,'Assumptions (T&amp;D)'!$C$23,Model!$T$2866)</f>
        <v>-0.02006743983</v>
      </c>
      <c r="V2938" s="373">
        <f>IPMT('Assumptions (T&amp;D)'!$C$20,Model!Y$1,'Assumptions (T&amp;D)'!$C$23,Model!$T$2866)</f>
        <v>-0.01902562555</v>
      </c>
      <c r="W2938" s="373">
        <f>IPMT('Assumptions (T&amp;D)'!$C$20,Model!Z$1,'Assumptions (T&amp;D)'!$C$23,Model!$T$2866)</f>
        <v>-0.01793432511</v>
      </c>
      <c r="X2938" s="373">
        <f>IPMT('Assumptions (T&amp;D)'!$C$20,Model!AA$1,'Assumptions (T&amp;D)'!$C$23,Model!$T$2866)</f>
        <v>-0.01679118789</v>
      </c>
      <c r="Y2938" s="373">
        <f>IPMT('Assumptions (T&amp;D)'!$C$20,Model!AB$1,'Assumptions (T&amp;D)'!$C$23,Model!$T$2866)</f>
        <v>-0.01559375165</v>
      </c>
      <c r="Z2938" s="373">
        <f>IPMT('Assumptions (T&amp;D)'!$C$20,Model!AC$1,'Assumptions (T&amp;D)'!$C$23,Model!$T$2866)</f>
        <v>-0.01433943719</v>
      </c>
      <c r="AA2938" s="373">
        <f>IPMT('Assumptions (T&amp;D)'!$C$20,Model!AD$1,'Assumptions (T&amp;D)'!$C$23,Model!$T$2866)</f>
        <v>-0.01302554279</v>
      </c>
      <c r="AB2938" s="373">
        <f>IPMT('Assumptions (T&amp;D)'!$C$20,Model!AE$1,'Assumptions (T&amp;D)'!$C$23,Model!$T$2866)</f>
        <v>-0.01164923842</v>
      </c>
      <c r="AC2938" s="373">
        <f>IPMT('Assumptions (T&amp;D)'!$C$20,Model!AF$1,'Assumptions (T&amp;D)'!$C$23,Model!$T$2866)</f>
        <v>-0.01020755958</v>
      </c>
      <c r="AD2938" s="373">
        <f>IPMT('Assumptions (T&amp;D)'!$C$20,Model!AG$1,'Assumptions (T&amp;D)'!$C$23,Model!$T$2866)</f>
        <v>-0.008697400996</v>
      </c>
      <c r="AE2938" s="373">
        <f>IPMT('Assumptions (T&amp;D)'!$C$20,Model!AH$1,'Assumptions (T&amp;D)'!$C$23,Model!$T$2866)</f>
        <v>-0.007115509881</v>
      </c>
      <c r="AF2938" s="373">
        <f>IPMT('Assumptions (T&amp;D)'!$C$20,Model!AI$1,'Assumptions (T&amp;D)'!$C$23,Model!$T$2866)</f>
        <v>-0.005458478938</v>
      </c>
      <c r="AG2938" s="373">
        <f>IPMT('Assumptions (T&amp;D)'!$C$20,Model!AJ$1,'Assumptions (T&amp;D)'!$C$23,Model!$T$2866)</f>
        <v>-0.003722739026</v>
      </c>
      <c r="AH2938" s="373">
        <f>IPMT('Assumptions (T&amp;D)'!$C$20,Model!AK$1,'Assumptions (T&amp;D)'!$C$23,Model!$T$2866)</f>
        <v>-0.001904551467</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-0.02132805343</v>
      </c>
      <c r="V2939" s="373">
        <f>IPMT('Assumptions (T&amp;D)'!$C$20,Model!X$1,'Assumptions (T&amp;D)'!$C$23,Model!$U$2866)</f>
        <v>-0.02032091855</v>
      </c>
      <c r="W2939" s="373">
        <f>IPMT('Assumptions (T&amp;D)'!$C$20,Model!Y$1,'Assumptions (T&amp;D)'!$C$23,Model!$U$2866)</f>
        <v>-0.01926594477</v>
      </c>
      <c r="X2939" s="373">
        <f>IPMT('Assumptions (T&amp;D)'!$C$20,Model!Z$1,'Assumptions (T&amp;D)'!$C$23,Model!$U$2866)</f>
        <v>-0.01816085973</v>
      </c>
      <c r="Y2939" s="373">
        <f>IPMT('Assumptions (T&amp;D)'!$C$20,Model!AA$1,'Assumptions (T&amp;D)'!$C$23,Model!$U$2866)</f>
        <v>-0.01700328315</v>
      </c>
      <c r="Z2939" s="373">
        <f>IPMT('Assumptions (T&amp;D)'!$C$20,Model!AB$1,'Assumptions (T&amp;D)'!$C$23,Model!$U$2866)</f>
        <v>-0.01579072168</v>
      </c>
      <c r="AA2939" s="373">
        <f>IPMT('Assumptions (T&amp;D)'!$C$20,Model!AC$1,'Assumptions (T&amp;D)'!$C$23,Model!$U$2866)</f>
        <v>-0.01452056355</v>
      </c>
      <c r="AB2939" s="373">
        <f>IPMT('Assumptions (T&amp;D)'!$C$20,Model!AD$1,'Assumptions (T&amp;D)'!$C$23,Model!$U$2866)</f>
        <v>-0.0131900729</v>
      </c>
      <c r="AC2939" s="373">
        <f>IPMT('Assumptions (T&amp;D)'!$C$20,Model!AE$1,'Assumptions (T&amp;D)'!$C$23,Model!$U$2866)</f>
        <v>-0.01179638395</v>
      </c>
      <c r="AD2939" s="373">
        <f>IPMT('Assumptions (T&amp;D)'!$C$20,Model!AF$1,'Assumptions (T&amp;D)'!$C$23,Model!$U$2866)</f>
        <v>-0.01033649477</v>
      </c>
      <c r="AE2939" s="373">
        <f>IPMT('Assumptions (T&amp;D)'!$C$20,Model!AG$1,'Assumptions (T&amp;D)'!$C$23,Model!$U$2866)</f>
        <v>-0.008807260857</v>
      </c>
      <c r="AF2939" s="373">
        <f>IPMT('Assumptions (T&amp;D)'!$C$20,Model!AH$1,'Assumptions (T&amp;D)'!$C$23,Model!$U$2866)</f>
        <v>-0.007205388331</v>
      </c>
      <c r="AG2939" s="373">
        <f>IPMT('Assumptions (T&amp;D)'!$C$20,Model!AI$1,'Assumptions (T&amp;D)'!$C$23,Model!$U$2866)</f>
        <v>-0.005527426861</v>
      </c>
      <c r="AH2939" s="373">
        <f>IPMT('Assumptions (T&amp;D)'!$C$20,Model!AJ$1,'Assumptions (T&amp;D)'!$C$23,Model!$U$2866)</f>
        <v>-0.003769762222</v>
      </c>
      <c r="AI2939" s="373">
        <f>IPMT('Assumptions (T&amp;D)'!$C$20,Model!AK$1,'Assumptions (T&amp;D)'!$C$23,Model!$U$2866)</f>
        <v>-0.001928608511</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-0.02210667264</v>
      </c>
      <c r="W2940" s="373">
        <f>IPMT('Assumptions (T&amp;D)'!$C$20,Model!X$1,'Assumptions (T&amp;D)'!$C$23,Model!$V$2866)</f>
        <v>-0.02106277048</v>
      </c>
      <c r="X2940" s="373">
        <f>IPMT('Assumptions (T&amp;D)'!$C$20,Model!Y$1,'Assumptions (T&amp;D)'!$C$23,Model!$V$2866)</f>
        <v>-0.01996928297</v>
      </c>
      <c r="Y2940" s="373">
        <f>IPMT('Assumptions (T&amp;D)'!$C$20,Model!Z$1,'Assumptions (T&amp;D)'!$C$23,Model!$V$2866)</f>
        <v>-0.0188238548</v>
      </c>
      <c r="Z2940" s="373">
        <f>IPMT('Assumptions (T&amp;D)'!$C$20,Model!AA$1,'Assumptions (T&amp;D)'!$C$23,Model!$V$2866)</f>
        <v>-0.01762401879</v>
      </c>
      <c r="AA2940" s="373">
        <f>IPMT('Assumptions (T&amp;D)'!$C$20,Model!AB$1,'Assumptions (T&amp;D)'!$C$23,Model!$V$2866)</f>
        <v>-0.01636719057</v>
      </c>
      <c r="AB2940" s="373">
        <f>IPMT('Assumptions (T&amp;D)'!$C$20,Model!AC$1,'Assumptions (T&amp;D)'!$C$23,Model!$V$2866)</f>
        <v>-0.01505066301</v>
      </c>
      <c r="AC2940" s="373">
        <f>IPMT('Assumptions (T&amp;D)'!$C$20,Model!AD$1,'Assumptions (T&amp;D)'!$C$23,Model!$V$2866)</f>
        <v>-0.0136716004</v>
      </c>
      <c r="AD2940" s="373">
        <f>IPMT('Assumptions (T&amp;D)'!$C$20,Model!AE$1,'Assumptions (T&amp;D)'!$C$23,Model!$V$2866)</f>
        <v>-0.01222703231</v>
      </c>
      <c r="AE2940" s="373">
        <f>IPMT('Assumptions (T&amp;D)'!$C$20,Model!AF$1,'Assumptions (T&amp;D)'!$C$23,Model!$V$2866)</f>
        <v>-0.01071384723</v>
      </c>
      <c r="AF2940" s="373">
        <f>IPMT('Assumptions (T&amp;D)'!$C$20,Model!AG$1,'Assumptions (T&amp;D)'!$C$23,Model!$V$2866)</f>
        <v>-0.009128785862</v>
      </c>
      <c r="AG2940" s="373">
        <f>IPMT('Assumptions (T&amp;D)'!$C$20,Model!AH$1,'Assumptions (T&amp;D)'!$C$23,Model!$V$2866)</f>
        <v>-0.00746843408</v>
      </c>
      <c r="AH2940" s="373">
        <f>IPMT('Assumptions (T&amp;D)'!$C$20,Model!AI$1,'Assumptions (T&amp;D)'!$C$23,Model!$V$2866)</f>
        <v>-0.005729215588</v>
      </c>
      <c r="AI2940" s="373">
        <f>IPMT('Assumptions (T&amp;D)'!$C$20,Model!AJ$1,'Assumptions (T&amp;D)'!$C$23,Model!$V$2866)</f>
        <v>-0.003907384218</v>
      </c>
      <c r="AJ2940" s="373">
        <f>IPMT('Assumptions (T&amp;D)'!$C$20,Model!AK$1,'Assumptions (T&amp;D)'!$C$23,Model!$V$2866)</f>
        <v>-0.001999015857</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-0.02254323456</v>
      </c>
      <c r="X2941" s="373">
        <f>IPMT('Assumptions (T&amp;D)'!$C$20,Model!X$1,'Assumptions (T&amp;D)'!$C$23,Model!$W$2866)</f>
        <v>-0.02147871745</v>
      </c>
      <c r="Y2941" s="373">
        <f>IPMT('Assumptions (T&amp;D)'!$C$20,Model!Y$1,'Assumptions (T&amp;D)'!$C$23,Model!$W$2866)</f>
        <v>-0.02036363578</v>
      </c>
      <c r="Z2941" s="373">
        <f>IPMT('Assumptions (T&amp;D)'!$C$20,Model!Z$1,'Assumptions (T&amp;D)'!$C$23,Model!$W$2866)</f>
        <v>-0.01919558772</v>
      </c>
      <c r="AA2941" s="373">
        <f>IPMT('Assumptions (T&amp;D)'!$C$20,Model!AA$1,'Assumptions (T&amp;D)'!$C$23,Model!$W$2866)</f>
        <v>-0.01797205739</v>
      </c>
      <c r="AB2941" s="373">
        <f>IPMT('Assumptions (T&amp;D)'!$C$20,Model!AB$1,'Assumptions (T&amp;D)'!$C$23,Model!$W$2866)</f>
        <v>-0.01669040937</v>
      </c>
      <c r="AC2941" s="373">
        <f>IPMT('Assumptions (T&amp;D)'!$C$20,Model!AC$1,'Assumptions (T&amp;D)'!$C$23,Model!$W$2866)</f>
        <v>-0.01534788306</v>
      </c>
      <c r="AD2941" s="373">
        <f>IPMT('Assumptions (T&amp;D)'!$C$20,Model!AD$1,'Assumptions (T&amp;D)'!$C$23,Model!$W$2866)</f>
        <v>-0.01394158676</v>
      </c>
      <c r="AE2941" s="373">
        <f>IPMT('Assumptions (T&amp;D)'!$C$20,Model!AE$1,'Assumptions (T&amp;D)'!$C$23,Model!$W$2866)</f>
        <v>-0.01246849138</v>
      </c>
      <c r="AF2941" s="373">
        <f>IPMT('Assumptions (T&amp;D)'!$C$20,Model!AF$1,'Assumptions (T&amp;D)'!$C$23,Model!$W$2866)</f>
        <v>-0.01092542397</v>
      </c>
      <c r="AG2941" s="373">
        <f>IPMT('Assumptions (T&amp;D)'!$C$20,Model!AG$1,'Assumptions (T&amp;D)'!$C$23,Model!$W$2866)</f>
        <v>-0.009309060854</v>
      </c>
      <c r="AH2941" s="373">
        <f>IPMT('Assumptions (T&amp;D)'!$C$20,Model!AH$1,'Assumptions (T&amp;D)'!$C$23,Model!$W$2866)</f>
        <v>-0.007615920494</v>
      </c>
      <c r="AI2941" s="373">
        <f>IPMT('Assumptions (T&amp;D)'!$C$20,Model!AI$1,'Assumptions (T&amp;D)'!$C$23,Model!$W$2866)</f>
        <v>-0.005842355967</v>
      </c>
      <c r="AJ2941" s="373">
        <f>IPMT('Assumptions (T&amp;D)'!$C$20,Model!AJ$1,'Assumptions (T&amp;D)'!$C$23,Model!$W$2866)</f>
        <v>-0.003984547125</v>
      </c>
      <c r="AK2941" s="373">
        <f>IPMT('Assumptions (T&amp;D)'!$C$20,Model!AK$1,'Assumptions (T&amp;D)'!$C$23,Model!$W$2866)</f>
        <v>-0.002038492363</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-0.02319395606</v>
      </c>
      <c r="Y2942" s="373">
        <f>IPMT('Assumptions (T&amp;D)'!$C$20,Model!X$1,'Assumptions (T&amp;D)'!$C$23,Model!$X$2866)</f>
        <v>-0.02209871114</v>
      </c>
      <c r="Z2942" s="373">
        <f>IPMT('Assumptions (T&amp;D)'!$C$20,Model!Y$1,'Assumptions (T&amp;D)'!$C$23,Model!$X$2866)</f>
        <v>-0.02095144209</v>
      </c>
      <c r="AA2942" s="373">
        <f>IPMT('Assumptions (T&amp;D)'!$C$20,Model!Z$1,'Assumptions (T&amp;D)'!$C$23,Model!$X$2866)</f>
        <v>-0.01974967776</v>
      </c>
      <c r="AB2942" s="373">
        <f>IPMT('Assumptions (T&amp;D)'!$C$20,Model!AA$1,'Assumptions (T&amp;D)'!$C$23,Model!$X$2866)</f>
        <v>-0.01849082962</v>
      </c>
      <c r="AC2942" s="373">
        <f>IPMT('Assumptions (T&amp;D)'!$C$20,Model!AB$1,'Assumptions (T&amp;D)'!$C$23,Model!$X$2866)</f>
        <v>-0.0171721862</v>
      </c>
      <c r="AD2942" s="373">
        <f>IPMT('Assumptions (T&amp;D)'!$C$20,Model!AC$1,'Assumptions (T&amp;D)'!$C$23,Model!$X$2866)</f>
        <v>-0.01579090722</v>
      </c>
      <c r="AE2942" s="373">
        <f>IPMT('Assumptions (T&amp;D)'!$C$20,Model!AD$1,'Assumptions (T&amp;D)'!$C$23,Model!$X$2866)</f>
        <v>-0.01434401748</v>
      </c>
      <c r="AF2942" s="373">
        <f>IPMT('Assumptions (T&amp;D)'!$C$20,Model!AE$1,'Assumptions (T&amp;D)'!$C$23,Model!$X$2866)</f>
        <v>-0.01282840048</v>
      </c>
      <c r="AG2942" s="373">
        <f>IPMT('Assumptions (T&amp;D)'!$C$20,Model!AF$1,'Assumptions (T&amp;D)'!$C$23,Model!$X$2866)</f>
        <v>-0.01124079168</v>
      </c>
      <c r="AH2942" s="373">
        <f>IPMT('Assumptions (T&amp;D)'!$C$20,Model!AG$1,'Assumptions (T&amp;D)'!$C$23,Model!$X$2866)</f>
        <v>-0.009577771452</v>
      </c>
      <c r="AI2942" s="373">
        <f>IPMT('Assumptions (T&amp;D)'!$C$20,Model!AH$1,'Assumptions (T&amp;D)'!$C$23,Model!$X$2866)</f>
        <v>-0.007835757767</v>
      </c>
      <c r="AJ2942" s="373">
        <f>IPMT('Assumptions (T&amp;D)'!$C$20,Model!AI$1,'Assumptions (T&amp;D)'!$C$23,Model!$X$2866)</f>
        <v>-0.006010998432</v>
      </c>
      <c r="AK2942" s="373">
        <f>IPMT('Assumptions (T&amp;D)'!$C$20,Model!AJ$1,'Assumptions (T&amp;D)'!$C$23,Model!$X$2866)</f>
        <v>-0.004099563028</v>
      </c>
      <c r="AL2942" s="373">
        <f>IPMT('Assumptions (T&amp;D)'!$C$20,Model!AK$1,'Assumptions (T&amp;D)'!$C$23,Model!$X$2866)</f>
        <v>-0.002097334443</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-0.02375678828</v>
      </c>
      <c r="Z2943" s="373">
        <f>IPMT('Assumptions (T&amp;D)'!$C$20,Model!X$1,'Assumptions (T&amp;D)'!$C$23,Model!$Y$2866)</f>
        <v>-0.02263496579</v>
      </c>
      <c r="AA2943" s="373">
        <f>IPMT('Assumptions (T&amp;D)'!$C$20,Model!Y$1,'Assumptions (T&amp;D)'!$C$23,Model!$Y$2866)</f>
        <v>-0.02145985673</v>
      </c>
      <c r="AB2943" s="373">
        <f>IPMT('Assumptions (T&amp;D)'!$C$20,Model!Z$1,'Assumptions (T&amp;D)'!$C$23,Model!$Y$2866)</f>
        <v>-0.02022892999</v>
      </c>
      <c r="AC2943" s="373">
        <f>IPMT('Assumptions (T&amp;D)'!$C$20,Model!AA$1,'Assumptions (T&amp;D)'!$C$23,Model!$Y$2866)</f>
        <v>-0.01893953422</v>
      </c>
      <c r="AD2943" s="373">
        <f>IPMT('Assumptions (T&amp;D)'!$C$20,Model!AB$1,'Assumptions (T&amp;D)'!$C$23,Model!$Y$2866)</f>
        <v>-0.01758889216</v>
      </c>
      <c r="AE2943" s="373">
        <f>IPMT('Assumptions (T&amp;D)'!$C$20,Model!AC$1,'Assumptions (T&amp;D)'!$C$23,Model!$Y$2866)</f>
        <v>-0.01617409461</v>
      </c>
      <c r="AF2943" s="373">
        <f>IPMT('Assumptions (T&amp;D)'!$C$20,Model!AD$1,'Assumptions (T&amp;D)'!$C$23,Model!$Y$2866)</f>
        <v>-0.01469209416</v>
      </c>
      <c r="AG2943" s="373">
        <f>IPMT('Assumptions (T&amp;D)'!$C$20,Model!AE$1,'Assumptions (T&amp;D)'!$C$23,Model!$Y$2866)</f>
        <v>-0.0131396987</v>
      </c>
      <c r="AH2943" s="373">
        <f>IPMT('Assumptions (T&amp;D)'!$C$20,Model!AF$1,'Assumptions (T&amp;D)'!$C$23,Model!$Y$2866)</f>
        <v>-0.01151356445</v>
      </c>
      <c r="AI2943" s="373">
        <f>IPMT('Assumptions (T&amp;D)'!$C$20,Model!AG$1,'Assumptions (T&amp;D)'!$C$23,Model!$Y$2866)</f>
        <v>-0.009810188829</v>
      </c>
      <c r="AJ2943" s="373">
        <f>IPMT('Assumptions (T&amp;D)'!$C$20,Model!AH$1,'Assumptions (T&amp;D)'!$C$23,Model!$Y$2866)</f>
        <v>-0.008025902862</v>
      </c>
      <c r="AK2943" s="373">
        <f>IPMT('Assumptions (T&amp;D)'!$C$20,Model!AI$1,'Assumptions (T&amp;D)'!$C$23,Model!$Y$2866)</f>
        <v>-0.006156863312</v>
      </c>
      <c r="AL2943" s="373">
        <f>IPMT('Assumptions (T&amp;D)'!$C$20,Model!AJ$1,'Assumptions (T&amp;D)'!$C$23,Model!$Y$2866)</f>
        <v>-0.004199044383</v>
      </c>
      <c r="AM2943" s="373">
        <f>IPMT('Assumptions (T&amp;D)'!$C$20,Model!AK$1,'Assumptions (T&amp;D)'!$C$23,Model!$Y$2866)</f>
        <v>-0.002148229056</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-0.02433280486</v>
      </c>
      <c r="AA2944" s="373">
        <f>IPMT('Assumptions (T&amp;D)'!$C$20,Model!X$1,'Assumptions (T&amp;D)'!$C$23,Model!$Z$2866)</f>
        <v>-0.02318378221</v>
      </c>
      <c r="AB2944" s="373">
        <f>IPMT('Assumptions (T&amp;D)'!$C$20,Model!Y$1,'Assumptions (T&amp;D)'!$C$23,Model!$Z$2866)</f>
        <v>-0.02198018099</v>
      </c>
      <c r="AC2944" s="373">
        <f>IPMT('Assumptions (T&amp;D)'!$C$20,Model!Z$1,'Assumptions (T&amp;D)'!$C$23,Model!$Z$2866)</f>
        <v>-0.0207194087</v>
      </c>
      <c r="AD2944" s="373">
        <f>IPMT('Assumptions (T&amp;D)'!$C$20,Model!AA$1,'Assumptions (T&amp;D)'!$C$23,Model!$Z$2866)</f>
        <v>-0.01939874974</v>
      </c>
      <c r="AE2944" s="373">
        <f>IPMT('Assumptions (T&amp;D)'!$C$20,Model!AB$1,'Assumptions (T&amp;D)'!$C$23,Model!$Z$2866)</f>
        <v>-0.01801535947</v>
      </c>
      <c r="AF2944" s="373">
        <f>IPMT('Assumptions (T&amp;D)'!$C$20,Model!AC$1,'Assumptions (T&amp;D)'!$C$23,Model!$Z$2866)</f>
        <v>-0.01656625817</v>
      </c>
      <c r="AG2944" s="373">
        <f>IPMT('Assumptions (T&amp;D)'!$C$20,Model!AD$1,'Assumptions (T&amp;D)'!$C$23,Model!$Z$2866)</f>
        <v>-0.01504832455</v>
      </c>
      <c r="AH2944" s="373">
        <f>IPMT('Assumptions (T&amp;D)'!$C$20,Model!AE$1,'Assumptions (T&amp;D)'!$C$23,Model!$Z$2866)</f>
        <v>-0.01345828908</v>
      </c>
      <c r="AI2944" s="373">
        <f>IPMT('Assumptions (T&amp;D)'!$C$20,Model!AF$1,'Assumptions (T&amp;D)'!$C$23,Model!$Z$2866)</f>
        <v>-0.01179272694</v>
      </c>
      <c r="AJ2944" s="373">
        <f>IPMT('Assumptions (T&amp;D)'!$C$20,Model!AG$1,'Assumptions (T&amp;D)'!$C$23,Model!$Z$2866)</f>
        <v>-0.01004805059</v>
      </c>
      <c r="AK2944" s="373">
        <f>IPMT('Assumptions (T&amp;D)'!$C$20,Model!AH$1,'Assumptions (T&amp;D)'!$C$23,Model!$Z$2866)</f>
        <v>-0.008220502109</v>
      </c>
      <c r="AL2944" s="373">
        <f>IPMT('Assumptions (T&amp;D)'!$C$20,Model!AI$1,'Assumptions (T&amp;D)'!$C$23,Model!$Z$2866)</f>
        <v>-0.00630614508</v>
      </c>
      <c r="AM2944" s="373">
        <f>IPMT('Assumptions (T&amp;D)'!$C$20,Model!AJ$1,'Assumptions (T&amp;D)'!$C$23,Model!$Z$2866)</f>
        <v>-0.004300856091</v>
      </c>
      <c r="AN2944" s="373">
        <f>IPMT('Assumptions (T&amp;D)'!$C$20,Model!AK$1,'Assumptions (T&amp;D)'!$C$23,Model!$Z$2866)</f>
        <v>-0.002200315876</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-0.02492230703</v>
      </c>
      <c r="AB2945" s="373">
        <f>IPMT('Assumptions (T&amp;D)'!$C$20,Model!X$1,'Assumptions (T&amp;D)'!$C$23,Model!$AA$2866)</f>
        <v>-0.02374544742</v>
      </c>
      <c r="AC2945" s="373">
        <f>IPMT('Assumptions (T&amp;D)'!$C$20,Model!Y$1,'Assumptions (T&amp;D)'!$C$23,Model!$AA$2866)</f>
        <v>-0.02251268698</v>
      </c>
      <c r="AD2945" s="373">
        <f>IPMT('Assumptions (T&amp;D)'!$C$20,Model!Z$1,'Assumptions (T&amp;D)'!$C$23,Model!$AA$2866)</f>
        <v>-0.02122137042</v>
      </c>
      <c r="AE2945" s="373">
        <f>IPMT('Assumptions (T&amp;D)'!$C$20,Model!AA$1,'Assumptions (T&amp;D)'!$C$23,Model!$AA$2866)</f>
        <v>-0.01986871632</v>
      </c>
      <c r="AF2945" s="373">
        <f>IPMT('Assumptions (T&amp;D)'!$C$20,Model!AB$1,'Assumptions (T&amp;D)'!$C$23,Model!$AA$2866)</f>
        <v>-0.01845181115</v>
      </c>
      <c r="AG2945" s="373">
        <f>IPMT('Assumptions (T&amp;D)'!$C$20,Model!AC$1,'Assumptions (T&amp;D)'!$C$23,Model!$AA$2866)</f>
        <v>-0.01696760298</v>
      </c>
      <c r="AH2945" s="373">
        <f>IPMT('Assumptions (T&amp;D)'!$C$20,Model!AD$1,'Assumptions (T&amp;D)'!$C$23,Model!$AA$2866)</f>
        <v>-0.01541289493</v>
      </c>
      <c r="AI2945" s="373">
        <f>IPMT('Assumptions (T&amp;D)'!$C$20,Model!AE$1,'Assumptions (T&amp;D)'!$C$23,Model!$AA$2866)</f>
        <v>-0.01378433825</v>
      </c>
      <c r="AJ2945" s="373">
        <f>IPMT('Assumptions (T&amp;D)'!$C$20,Model!AF$1,'Assumptions (T&amp;D)'!$C$23,Model!$AA$2866)</f>
        <v>-0.01207842512</v>
      </c>
      <c r="AK2945" s="373">
        <f>IPMT('Assumptions (T&amp;D)'!$C$20,Model!AG$1,'Assumptions (T&amp;D)'!$C$23,Model!$AA$2866)</f>
        <v>-0.01029148112</v>
      </c>
      <c r="AL2945" s="373">
        <f>IPMT('Assumptions (T&amp;D)'!$C$20,Model!AH$1,'Assumptions (T&amp;D)'!$C$23,Model!$AA$2866)</f>
        <v>-0.008419657277</v>
      </c>
      <c r="AM2945" s="373">
        <f>IPMT('Assumptions (T&amp;D)'!$C$20,Model!AI$1,'Assumptions (T&amp;D)'!$C$23,Model!$AA$2866)</f>
        <v>-0.006458921803</v>
      </c>
      <c r="AN2945" s="373">
        <f>IPMT('Assumptions (T&amp;D)'!$C$20,Model!AJ$1,'Assumptions (T&amp;D)'!$C$23,Model!$AA$2866)</f>
        <v>-0.004405051395</v>
      </c>
      <c r="AO2945" s="373">
        <f>IPMT('Assumptions (T&amp;D)'!$C$20,Model!AK$1,'Assumptions (T&amp;D)'!$C$23,Model!$AA$2866)</f>
        <v>-0.002253622142</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-0.02552560278</v>
      </c>
      <c r="AC2946" s="373">
        <f>IPMT('Assumptions (T&amp;D)'!$C$20,Model!X$1,'Assumptions (T&amp;D)'!$C$23,Model!$AB$2866)</f>
        <v>-0.02432025486</v>
      </c>
      <c r="AD2946" s="373">
        <f>IPMT('Assumptions (T&amp;D)'!$C$20,Model!Y$1,'Assumptions (T&amp;D)'!$C$23,Model!$AB$2866)</f>
        <v>-0.02305765291</v>
      </c>
      <c r="AE2946" s="373">
        <f>IPMT('Assumptions (T&amp;D)'!$C$20,Model!Z$1,'Assumptions (T&amp;D)'!$C$23,Model!$AB$2866)</f>
        <v>-0.02173507737</v>
      </c>
      <c r="AF2946" s="373">
        <f>IPMT('Assumptions (T&amp;D)'!$C$20,Model!AA$1,'Assumptions (T&amp;D)'!$C$23,Model!$AB$2866)</f>
        <v>-0.0203496795</v>
      </c>
      <c r="AG2946" s="373">
        <f>IPMT('Assumptions (T&amp;D)'!$C$20,Model!AB$1,'Assumptions (T&amp;D)'!$C$23,Model!$AB$2866)</f>
        <v>-0.01889847522</v>
      </c>
      <c r="AH2946" s="373">
        <f>IPMT('Assumptions (T&amp;D)'!$C$20,Model!AC$1,'Assumptions (T&amp;D)'!$C$23,Model!$AB$2866)</f>
        <v>-0.01737833874</v>
      </c>
      <c r="AI2946" s="373">
        <f>IPMT('Assumptions (T&amp;D)'!$C$20,Model!AD$1,'Assumptions (T&amp;D)'!$C$23,Model!$AB$2866)</f>
        <v>-0.01578599578</v>
      </c>
      <c r="AJ2946" s="373">
        <f>IPMT('Assumptions (T&amp;D)'!$C$20,Model!AE$1,'Assumptions (T&amp;D)'!$C$23,Model!$AB$2866)</f>
        <v>-0.01411801653</v>
      </c>
      <c r="AK2946" s="373">
        <f>IPMT('Assumptions (T&amp;D)'!$C$20,Model!AF$1,'Assumptions (T&amp;D)'!$C$23,Model!$AB$2866)</f>
        <v>-0.01237080826</v>
      </c>
      <c r="AL2946" s="373">
        <f>IPMT('Assumptions (T&amp;D)'!$C$20,Model!AG$1,'Assumptions (T&amp;D)'!$C$23,Model!$AB$2866)</f>
        <v>-0.0105406076</v>
      </c>
      <c r="AM2946" s="373">
        <f>IPMT('Assumptions (T&amp;D)'!$C$20,Model!AH$1,'Assumptions (T&amp;D)'!$C$23,Model!$AB$2866)</f>
        <v>-0.008623472414</v>
      </c>
      <c r="AN2946" s="373">
        <f>IPMT('Assumptions (T&amp;D)'!$C$20,Model!AI$1,'Assumptions (T&amp;D)'!$C$23,Model!$AB$2866)</f>
        <v>-0.006615273302</v>
      </c>
      <c r="AO2946" s="373">
        <f>IPMT('Assumptions (T&amp;D)'!$C$20,Model!AJ$1,'Assumptions (T&amp;D)'!$C$23,Model!$AB$2866)</f>
        <v>-0.004511684732</v>
      </c>
      <c r="AP2946" s="373">
        <f>IPMT('Assumptions (T&amp;D)'!$C$20,Model!AK$1,'Assumptions (T&amp;D)'!$C$23,Model!$AB$2866)</f>
        <v>-0.002308175706</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-0.026143007</v>
      </c>
      <c r="AD2947" s="373">
        <f>IPMT('Assumptions (T&amp;D)'!$C$20,Model!X$1,'Assumptions (T&amp;D)'!$C$23,Model!$AC$2866)</f>
        <v>-0.02490850455</v>
      </c>
      <c r="AE2947" s="373">
        <f>IPMT('Assumptions (T&amp;D)'!$C$20,Model!Y$1,'Assumptions (T&amp;D)'!$C$23,Model!$AC$2866)</f>
        <v>-0.02361536324</v>
      </c>
      <c r="AF2947" s="373">
        <f>IPMT('Assumptions (T&amp;D)'!$C$20,Model!Z$1,'Assumptions (T&amp;D)'!$C$23,Model!$AC$2866)</f>
        <v>-0.02226079771</v>
      </c>
      <c r="AG2947" s="373">
        <f>IPMT('Assumptions (T&amp;D)'!$C$20,Model!AA$1,'Assumptions (T&amp;D)'!$C$23,Model!$AC$2866)</f>
        <v>-0.02084189032</v>
      </c>
      <c r="AH2947" s="373">
        <f>IPMT('Assumptions (T&amp;D)'!$C$20,Model!AB$1,'Assumptions (T&amp;D)'!$C$23,Model!$AC$2866)</f>
        <v>-0.01935558483</v>
      </c>
      <c r="AI2947" s="373">
        <f>IPMT('Assumptions (T&amp;D)'!$C$20,Model!AC$1,'Assumptions (T&amp;D)'!$C$23,Model!$AC$2866)</f>
        <v>-0.01779867983</v>
      </c>
      <c r="AJ2947" s="373">
        <f>IPMT('Assumptions (T&amp;D)'!$C$20,Model!AD$1,'Assumptions (T&amp;D)'!$C$23,Model!$AC$2866)</f>
        <v>-0.01616782185</v>
      </c>
      <c r="AK2947" s="373">
        <f>IPMT('Assumptions (T&amp;D)'!$C$20,Model!AE$1,'Assumptions (T&amp;D)'!$C$23,Model!$AC$2866)</f>
        <v>-0.0144594981</v>
      </c>
      <c r="AL2947" s="373">
        <f>IPMT('Assumptions (T&amp;D)'!$C$20,Model!AF$1,'Assumptions (T&amp;D)'!$C$23,Model!$AC$2866)</f>
        <v>-0.01267002898</v>
      </c>
      <c r="AM2947" s="373">
        <f>IPMT('Assumptions (T&amp;D)'!$C$20,Model!AG$1,'Assumptions (T&amp;D)'!$C$23,Model!$AC$2866)</f>
        <v>-0.01079556008</v>
      </c>
      <c r="AN2947" s="373">
        <f>IPMT('Assumptions (T&amp;D)'!$C$20,Model!AH$1,'Assumptions (T&amp;D)'!$C$23,Model!$AC$2866)</f>
        <v>-0.008832053905</v>
      </c>
      <c r="AO2947" s="373">
        <f>IPMT('Assumptions (T&amp;D)'!$C$20,Model!AI$1,'Assumptions (T&amp;D)'!$C$23,Model!$AC$2866)</f>
        <v>-0.006775281185</v>
      </c>
      <c r="AP2947" s="373">
        <f>IPMT('Assumptions (T&amp;D)'!$C$20,Model!AJ$1,'Assumptions (T&amp;D)'!$C$23,Model!$AC$2866)</f>
        <v>-0.004620811762</v>
      </c>
      <c r="AQ2947" s="373">
        <f>IPMT('Assumptions (T&amp;D)'!$C$20,Model!AK$1,'Assumptions (T&amp;D)'!$C$23,Model!$AC$2866)</f>
        <v>-0.00236400504</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-0.02677484165</v>
      </c>
      <c r="AE2948" s="373">
        <f>IPMT('Assumptions (T&amp;D)'!$C$20,Model!X$1,'Assumptions (T&amp;D)'!$C$23,Model!$AD$2866)</f>
        <v>-0.02551050325</v>
      </c>
      <c r="AF2948" s="373">
        <f>IPMT('Assumptions (T&amp;D)'!$C$20,Model!Y$1,'Assumptions (T&amp;D)'!$C$23,Model!$AD$2866)</f>
        <v>-0.02418610878</v>
      </c>
      <c r="AG2948" s="373">
        <f>IPMT('Assumptions (T&amp;D)'!$C$20,Model!Z$1,'Assumptions (T&amp;D)'!$C$23,Model!$AD$2866)</f>
        <v>-0.02279880557</v>
      </c>
      <c r="AH2948" s="373">
        <f>IPMT('Assumptions (T&amp;D)'!$C$20,Model!AA$1,'Assumptions (T&amp;D)'!$C$23,Model!$AD$2866)</f>
        <v>-0.02134560546</v>
      </c>
      <c r="AI2948" s="373">
        <f>IPMT('Assumptions (T&amp;D)'!$C$20,Model!AB$1,'Assumptions (T&amp;D)'!$C$23,Model!$AD$2866)</f>
        <v>-0.01982337835</v>
      </c>
      <c r="AJ2948" s="373">
        <f>IPMT('Assumptions (T&amp;D)'!$C$20,Model!AC$1,'Assumptions (T&amp;D)'!$C$23,Model!$AD$2866)</f>
        <v>-0.01822884545</v>
      </c>
      <c r="AK2948" s="373">
        <f>IPMT('Assumptions (T&amp;D)'!$C$20,Model!AD$1,'Assumptions (T&amp;D)'!$C$23,Model!$AD$2866)</f>
        <v>-0.01655857223</v>
      </c>
      <c r="AL2948" s="373">
        <f>IPMT('Assumptions (T&amp;D)'!$C$20,Model!AE$1,'Assumptions (T&amp;D)'!$C$23,Model!$AD$2866)</f>
        <v>-0.01480896104</v>
      </c>
      <c r="AM2948" s="373">
        <f>IPMT('Assumptions (T&amp;D)'!$C$20,Model!AF$1,'Assumptions (T&amp;D)'!$C$23,Model!$AD$2866)</f>
        <v>-0.01297624331</v>
      </c>
      <c r="AN2948" s="373">
        <f>IPMT('Assumptions (T&amp;D)'!$C$20,Model!AG$1,'Assumptions (T&amp;D)'!$C$23,Model!$AD$2866)</f>
        <v>-0.01105647149</v>
      </c>
      <c r="AO2948" s="373">
        <f>IPMT('Assumptions (T&amp;D)'!$C$20,Model!AH$1,'Assumptions (T&amp;D)'!$C$23,Model!$AD$2866)</f>
        <v>-0.009045510515</v>
      </c>
      <c r="AP2948" s="373">
        <f>IPMT('Assumptions (T&amp;D)'!$C$20,Model!AI$1,'Assumptions (T&amp;D)'!$C$23,Model!$AD$2866)</f>
        <v>-0.00693902889</v>
      </c>
      <c r="AQ2948" s="373">
        <f>IPMT('Assumptions (T&amp;D)'!$C$20,Model!AJ$1,'Assumptions (T&amp;D)'!$C$23,Model!$AD$2866)</f>
        <v>-0.004732489388</v>
      </c>
      <c r="AR2948" s="373">
        <f>IPMT('Assumptions (T&amp;D)'!$C$20,Model!AK$1,'Assumptions (T&amp;D)'!$C$23,Model!$AD$2866)</f>
        <v>-0.00242113926</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-0.02742143589</v>
      </c>
      <c r="AF2949" s="373">
        <f>IPMT('Assumptions (T&amp;D)'!$C$20,Model!X$1,'Assumptions (T&amp;D)'!$C$23,Model!$AE$2866)</f>
        <v>-0.02612656458</v>
      </c>
      <c r="AG2949" s="373">
        <f>IPMT('Assumptions (T&amp;D)'!$C$20,Model!Y$1,'Assumptions (T&amp;D)'!$C$23,Model!$AE$2866)</f>
        <v>-0.02477018688</v>
      </c>
      <c r="AH2949" s="373">
        <f>IPMT('Assumptions (T&amp;D)'!$C$20,Model!Z$1,'Assumptions (T&amp;D)'!$C$23,Model!$AE$2866)</f>
        <v>-0.02334938124</v>
      </c>
      <c r="AI2949" s="373">
        <f>IPMT('Assumptions (T&amp;D)'!$C$20,Model!AA$1,'Assumptions (T&amp;D)'!$C$23,Model!$AE$2866)</f>
        <v>-0.02186108734</v>
      </c>
      <c r="AJ2949" s="373">
        <f>IPMT('Assumptions (T&amp;D)'!$C$20,Model!AB$1,'Assumptions (T&amp;D)'!$C$23,Model!$AE$2866)</f>
        <v>-0.02030209947</v>
      </c>
      <c r="AK2949" s="373">
        <f>IPMT('Assumptions (T&amp;D)'!$C$20,Model!AC$1,'Assumptions (T&amp;D)'!$C$23,Model!$AE$2866)</f>
        <v>-0.01866905968</v>
      </c>
      <c r="AL2949" s="373">
        <f>IPMT('Assumptions (T&amp;D)'!$C$20,Model!AD$1,'Assumptions (T&amp;D)'!$C$23,Model!$AE$2866)</f>
        <v>-0.0169584505</v>
      </c>
      <c r="AM2949" s="373">
        <f>IPMT('Assumptions (T&amp;D)'!$C$20,Model!AE$1,'Assumptions (T&amp;D)'!$C$23,Model!$AE$2866)</f>
        <v>-0.01516658739</v>
      </c>
      <c r="AN2949" s="373">
        <f>IPMT('Assumptions (T&amp;D)'!$C$20,Model!AF$1,'Assumptions (T&amp;D)'!$C$23,Model!$AE$2866)</f>
        <v>-0.01328961077</v>
      </c>
      <c r="AO2949" s="373">
        <f>IPMT('Assumptions (T&amp;D)'!$C$20,Model!AG$1,'Assumptions (T&amp;D)'!$C$23,Model!$AE$2866)</f>
        <v>-0.01132347777</v>
      </c>
      <c r="AP2949" s="373">
        <f>IPMT('Assumptions (T&amp;D)'!$C$20,Model!AH$1,'Assumptions (T&amp;D)'!$C$23,Model!$AE$2866)</f>
        <v>-0.009263953451</v>
      </c>
      <c r="AQ2949" s="373">
        <f>IPMT('Assumptions (T&amp;D)'!$C$20,Model!AI$1,'Assumptions (T&amp;D)'!$C$23,Model!$AE$2866)</f>
        <v>-0.007106601725</v>
      </c>
      <c r="AR2949" s="373">
        <f>IPMT('Assumptions (T&amp;D)'!$C$20,Model!AJ$1,'Assumptions (T&amp;D)'!$C$23,Model!$AE$2866)</f>
        <v>-0.004846775793</v>
      </c>
      <c r="AS2949" s="373">
        <f>IPMT('Assumptions (T&amp;D)'!$C$20,Model!AK$1,'Assumptions (T&amp;D)'!$C$23,Model!$AE$2866)</f>
        <v>-0.002479608128</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-0.02808312626</v>
      </c>
      <c r="AG2950" s="373">
        <f>IPMT('Assumptions (T&amp;D)'!$C$20,Model!X$1,'Assumptions (T&amp;D)'!$C$23,Model!$AF$2866)</f>
        <v>-0.02675700918</v>
      </c>
      <c r="AH2950" s="373">
        <f>IPMT('Assumptions (T&amp;D)'!$C$20,Model!Y$1,'Assumptions (T&amp;D)'!$C$23,Model!$AF$2866)</f>
        <v>-0.02536790154</v>
      </c>
      <c r="AI2950" s="373">
        <f>IPMT('Assumptions (T&amp;D)'!$C$20,Model!Z$1,'Assumptions (T&amp;D)'!$C$23,Model!$AF$2866)</f>
        <v>-0.02391281129</v>
      </c>
      <c r="AJ2950" s="373">
        <f>IPMT('Assumptions (T&amp;D)'!$C$20,Model!AA$1,'Assumptions (T&amp;D)'!$C$23,Model!$AF$2866)</f>
        <v>-0.02238860424</v>
      </c>
      <c r="AK2950" s="373">
        <f>IPMT('Assumptions (T&amp;D)'!$C$20,Model!AB$1,'Assumptions (T&amp;D)'!$C$23,Model!$AF$2866)</f>
        <v>-0.02079199737</v>
      </c>
      <c r="AL2950" s="373">
        <f>IPMT('Assumptions (T&amp;D)'!$C$20,Model!AC$1,'Assumptions (T&amp;D)'!$C$23,Model!$AF$2866)</f>
        <v>-0.01911955167</v>
      </c>
      <c r="AM2950" s="373">
        <f>IPMT('Assumptions (T&amp;D)'!$C$20,Model!AD$1,'Assumptions (T&amp;D)'!$C$23,Model!$AF$2866)</f>
        <v>-0.01736766479</v>
      </c>
      <c r="AN2950" s="373">
        <f>IPMT('Assumptions (T&amp;D)'!$C$20,Model!AE$1,'Assumptions (T&amp;D)'!$C$23,Model!$AF$2866)</f>
        <v>-0.01553256329</v>
      </c>
      <c r="AO2950" s="373">
        <f>IPMT('Assumptions (T&amp;D)'!$C$20,Model!AF$1,'Assumptions (T&amp;D)'!$C$23,Model!$AF$2866)</f>
        <v>-0.01361029447</v>
      </c>
      <c r="AP2950" s="373">
        <f>IPMT('Assumptions (T&amp;D)'!$C$20,Model!AG$1,'Assumptions (T&amp;D)'!$C$23,Model!$AF$2866)</f>
        <v>-0.01159671788</v>
      </c>
      <c r="AQ2950" s="373">
        <f>IPMT('Assumptions (T&amp;D)'!$C$20,Model!AH$1,'Assumptions (T&amp;D)'!$C$23,Model!$AF$2866)</f>
        <v>-0.009487496406</v>
      </c>
      <c r="AR2950" s="373">
        <f>IPMT('Assumptions (T&amp;D)'!$C$20,Model!AI$1,'Assumptions (T&amp;D)'!$C$23,Model!$AF$2866)</f>
        <v>-0.007278086908</v>
      </c>
      <c r="AS2950" s="373">
        <f>IPMT('Assumptions (T&amp;D)'!$C$20,Model!AJ$1,'Assumptions (T&amp;D)'!$C$23,Model!$AF$2866)</f>
        <v>-0.004963730459</v>
      </c>
      <c r="AT2950" s="373">
        <f>IPMT('Assumptions (T&amp;D)'!$C$20,Model!AK$1,'Assumptions (T&amp;D)'!$C$23,Model!$AF$2866)</f>
        <v>-0.002539442078</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-0.02876025684</v>
      </c>
      <c r="AH2951" s="373">
        <f>IPMT('Assumptions (T&amp;D)'!$C$20,Model!X$1,'Assumptions (T&amp;D)'!$C$23,Model!$AG$2866)</f>
        <v>-0.02740216489</v>
      </c>
      <c r="AI2951" s="373">
        <f>IPMT('Assumptions (T&amp;D)'!$C$20,Model!Y$1,'Assumptions (T&amp;D)'!$C$23,Model!$AG$2866)</f>
        <v>-0.02597956357</v>
      </c>
      <c r="AJ2951" s="373">
        <f>IPMT('Assumptions (T&amp;D)'!$C$20,Model!Z$1,'Assumptions (T&amp;D)'!$C$23,Model!$AG$2866)</f>
        <v>-0.02448938868</v>
      </c>
      <c r="AK2951" s="373">
        <f>IPMT('Assumptions (T&amp;D)'!$C$20,Model!AA$1,'Assumptions (T&amp;D)'!$C$23,Model!$AG$2866)</f>
        <v>-0.02292843049</v>
      </c>
      <c r="AL2951" s="373">
        <f>IPMT('Assumptions (T&amp;D)'!$C$20,Model!AB$1,'Assumptions (T&amp;D)'!$C$23,Model!$AG$2866)</f>
        <v>-0.02129332678</v>
      </c>
      <c r="AM2951" s="373">
        <f>IPMT('Assumptions (T&amp;D)'!$C$20,Model!AC$1,'Assumptions (T&amp;D)'!$C$23,Model!$AG$2866)</f>
        <v>-0.01958055565</v>
      </c>
      <c r="AN2951" s="373">
        <f>IPMT('Assumptions (T&amp;D)'!$C$20,Model!AD$1,'Assumptions (T&amp;D)'!$C$23,Model!$AG$2866)</f>
        <v>-0.01778642789</v>
      </c>
      <c r="AO2951" s="373">
        <f>IPMT('Assumptions (T&amp;D)'!$C$20,Model!AE$1,'Assumptions (T&amp;D)'!$C$23,Model!$AG$2866)</f>
        <v>-0.01590707906</v>
      </c>
      <c r="AP2951" s="373">
        <f>IPMT('Assumptions (T&amp;D)'!$C$20,Model!AF$1,'Assumptions (T&amp;D)'!$C$23,Model!$AG$2866)</f>
        <v>-0.01393846116</v>
      </c>
      <c r="AQ2951" s="373">
        <f>IPMT('Assumptions (T&amp;D)'!$C$20,Model!AG$1,'Assumptions (T&amp;D)'!$C$23,Model!$AG$2866)</f>
        <v>-0.01187633392</v>
      </c>
      <c r="AR2951" s="373">
        <f>IPMT('Assumptions (T&amp;D)'!$C$20,Model!AH$1,'Assumptions (T&amp;D)'!$C$23,Model!$AG$2866)</f>
        <v>-0.009716255622</v>
      </c>
      <c r="AS2951" s="373">
        <f>IPMT('Assumptions (T&amp;D)'!$C$20,Model!AI$1,'Assumptions (T&amp;D)'!$C$23,Model!$AG$2866)</f>
        <v>-0.00745357361</v>
      </c>
      <c r="AT2951" s="373">
        <f>IPMT('Assumptions (T&amp;D)'!$C$20,Model!AJ$1,'Assumptions (T&amp;D)'!$C$23,Model!$AG$2866)</f>
        <v>-0.005083414203</v>
      </c>
      <c r="AU2951" s="373">
        <f>IPMT('Assumptions (T&amp;D)'!$C$20,Model!AK$1,'Assumptions (T&amp;D)'!$C$23,Model!$AG$2866)</f>
        <v>-0.002600672223</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-0.02945317941</v>
      </c>
      <c r="AI2952" s="373">
        <f>IPMT('Assumptions (T&amp;D)'!$C$20,Model!X$1,'Assumptions (T&amp;D)'!$C$23,Model!$AH$2866)</f>
        <v>-0.02806236687</v>
      </c>
      <c r="AJ2952" s="373">
        <f>IPMT('Assumptions (T&amp;D)'!$C$20,Model!Y$1,'Assumptions (T&amp;D)'!$C$23,Model!$AH$2866)</f>
        <v>-0.02660549073</v>
      </c>
      <c r="AK2952" s="373">
        <f>IPMT('Assumptions (T&amp;D)'!$C$20,Model!Z$1,'Assumptions (T&amp;D)'!$C$23,Model!$AH$2866)</f>
        <v>-0.02507941297</v>
      </c>
      <c r="AL2952" s="373">
        <f>IPMT('Assumptions (T&amp;D)'!$C$20,Model!AA$1,'Assumptions (T&amp;D)'!$C$23,Model!$AH$2866)</f>
        <v>-0.02348084652</v>
      </c>
      <c r="AM2952" s="373">
        <f>IPMT('Assumptions (T&amp;D)'!$C$20,Model!AB$1,'Assumptions (T&amp;D)'!$C$23,Model!$AH$2866)</f>
        <v>-0.02180634816</v>
      </c>
      <c r="AN2952" s="373">
        <f>IPMT('Assumptions (T&amp;D)'!$C$20,Model!AC$1,'Assumptions (T&amp;D)'!$C$23,Model!$AH$2866)</f>
        <v>-0.02005231114</v>
      </c>
      <c r="AO2952" s="373">
        <f>IPMT('Assumptions (T&amp;D)'!$C$20,Model!AD$1,'Assumptions (T&amp;D)'!$C$23,Model!$AH$2866)</f>
        <v>-0.01821495735</v>
      </c>
      <c r="AP2952" s="373">
        <f>IPMT('Assumptions (T&amp;D)'!$C$20,Model!AE$1,'Assumptions (T&amp;D)'!$C$23,Model!$AH$2866)</f>
        <v>-0.01629032926</v>
      </c>
      <c r="AQ2952" s="373">
        <f>IPMT('Assumptions (T&amp;D)'!$C$20,Model!AF$1,'Assumptions (T&amp;D)'!$C$23,Model!$AH$2866)</f>
        <v>-0.01427428133</v>
      </c>
      <c r="AR2952" s="373">
        <f>IPMT('Assumptions (T&amp;D)'!$C$20,Model!AG$1,'Assumptions (T&amp;D)'!$C$23,Model!$AH$2866)</f>
        <v>-0.01216247113</v>
      </c>
      <c r="AS2952" s="373">
        <f>IPMT('Assumptions (T&amp;D)'!$C$20,Model!AH$1,'Assumptions (T&amp;D)'!$C$23,Model!$AH$2866)</f>
        <v>-0.009950349943</v>
      </c>
      <c r="AT2952" s="373">
        <f>IPMT('Assumptions (T&amp;D)'!$C$20,Model!AI$1,'Assumptions (T&amp;D)'!$C$23,Model!$AH$2866)</f>
        <v>-0.007633153</v>
      </c>
      <c r="AU2952" s="373">
        <f>IPMT('Assumptions (T&amp;D)'!$C$20,Model!AJ$1,'Assumptions (T&amp;D)'!$C$23,Model!$AH$2866)</f>
        <v>-0.005205889202</v>
      </c>
      <c r="AV2952" s="373">
        <f>IPMT('Assumptions (T&amp;D)'!$C$20,Model!AK$1,'Assumptions (T&amp;D)'!$C$23,Model!$AH$2866)</f>
        <v>-0.002663330373</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-0.03016225361</v>
      </c>
      <c r="AJ2953" s="373">
        <f>IPMT('Assumptions (T&amp;D)'!$C$20,Model!X$1,'Assumptions (T&amp;D)'!$C$23,Model!$AI$2866)</f>
        <v>-0.02873795778</v>
      </c>
      <c r="AK2953" s="373">
        <f>IPMT('Assumptions (T&amp;D)'!$C$20,Model!Y$1,'Assumptions (T&amp;D)'!$C$23,Model!$AI$2866)</f>
        <v>-0.0272460079</v>
      </c>
      <c r="AL2953" s="373">
        <f>IPMT('Assumptions (T&amp;D)'!$C$20,Model!Z$1,'Assumptions (T&amp;D)'!$C$23,Model!$AI$2866)</f>
        <v>-0.02568319039</v>
      </c>
      <c r="AM2953" s="373">
        <f>IPMT('Assumptions (T&amp;D)'!$C$20,Model!AA$1,'Assumptions (T&amp;D)'!$C$23,Model!$AI$2866)</f>
        <v>-0.02404613906</v>
      </c>
      <c r="AN2953" s="373">
        <f>IPMT('Assumptions (T&amp;D)'!$C$20,Model!AB$1,'Assumptions (T&amp;D)'!$C$23,Model!$AI$2866)</f>
        <v>-0.02233132779</v>
      </c>
      <c r="AO2953" s="373">
        <f>IPMT('Assumptions (T&amp;D)'!$C$20,Model!AC$1,'Assumptions (T&amp;D)'!$C$23,Model!$AI$2866)</f>
        <v>-0.02053506298</v>
      </c>
      <c r="AP2953" s="373">
        <f>IPMT('Assumptions (T&amp;D)'!$C$20,Model!AD$1,'Assumptions (T&amp;D)'!$C$23,Model!$AI$2866)</f>
        <v>-0.01865347559</v>
      </c>
      <c r="AQ2953" s="373">
        <f>IPMT('Assumptions (T&amp;D)'!$C$20,Model!AE$1,'Assumptions (T&amp;D)'!$C$23,Model!$AI$2866)</f>
        <v>-0.0166825128</v>
      </c>
      <c r="AR2953" s="373">
        <f>IPMT('Assumptions (T&amp;D)'!$C$20,Model!AF$1,'Assumptions (T&amp;D)'!$C$23,Model!$AI$2866)</f>
        <v>-0.01461792928</v>
      </c>
      <c r="AS2953" s="373">
        <f>IPMT('Assumptions (T&amp;D)'!$C$20,Model!AG$1,'Assumptions (T&amp;D)'!$C$23,Model!$AI$2866)</f>
        <v>-0.01245527804</v>
      </c>
      <c r="AT2953" s="373">
        <f>IPMT('Assumptions (T&amp;D)'!$C$20,Model!AH$1,'Assumptions (T&amp;D)'!$C$23,Model!$AI$2866)</f>
        <v>-0.01018990087</v>
      </c>
      <c r="AU2953" s="373">
        <f>IPMT('Assumptions (T&amp;D)'!$C$20,Model!AI$1,'Assumptions (T&amp;D)'!$C$23,Model!$AI$2866)</f>
        <v>-0.007816918284</v>
      </c>
      <c r="AV2953" s="373">
        <f>IPMT('Assumptions (T&amp;D)'!$C$20,Model!AJ$1,'Assumptions (T&amp;D)'!$C$23,Model!$AI$2866)</f>
        <v>-0.005331219024</v>
      </c>
      <c r="AW2953" s="373">
        <f>IPMT('Assumptions (T&amp;D)'!$C$20,Model!AK$1,'Assumptions (T&amp;D)'!$C$23,Model!$AI$2866)</f>
        <v>-0.002727449049</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-0.03088784715</v>
      </c>
      <c r="AK2954" s="373">
        <f>IPMT('Assumptions (T&amp;D)'!$C$20,Model!X$1,'Assumptions (T&amp;D)'!$C$23,Model!$AJ$2866)</f>
        <v>-0.02942928797</v>
      </c>
      <c r="AL2954" s="373">
        <f>IPMT('Assumptions (T&amp;D)'!$C$20,Model!Y$1,'Assumptions (T&amp;D)'!$C$23,Model!$AJ$2866)</f>
        <v>-0.02790144723</v>
      </c>
      <c r="AM2954" s="373">
        <f>IPMT('Assumptions (T&amp;D)'!$C$20,Model!Z$1,'Assumptions (T&amp;D)'!$C$23,Model!$AJ$2866)</f>
        <v>-0.02630103405</v>
      </c>
      <c r="AN2954" s="373">
        <f>IPMT('Assumptions (T&amp;D)'!$C$20,Model!AA$1,'Assumptions (T&amp;D)'!$C$23,Model!$AJ$2866)</f>
        <v>-0.02462460124</v>
      </c>
      <c r="AO2954" s="373">
        <f>IPMT('Assumptions (T&amp;D)'!$C$20,Model!AB$1,'Assumptions (T&amp;D)'!$C$23,Model!$AJ$2866)</f>
        <v>-0.02286853788</v>
      </c>
      <c r="AP2954" s="373">
        <f>IPMT('Assumptions (T&amp;D)'!$C$20,Model!AC$1,'Assumptions (T&amp;D)'!$C$23,Model!$AJ$2866)</f>
        <v>-0.02102906151</v>
      </c>
      <c r="AQ2954" s="373">
        <f>IPMT('Assumptions (T&amp;D)'!$C$20,Model!AD$1,'Assumptions (T&amp;D)'!$C$23,Model!$AJ$2866)</f>
        <v>-0.01910221001</v>
      </c>
      <c r="AR2954" s="373">
        <f>IPMT('Assumptions (T&amp;D)'!$C$20,Model!AE$1,'Assumptions (T&amp;D)'!$C$23,Model!$AJ$2866)</f>
        <v>-0.01708383306</v>
      </c>
      <c r="AS2954" s="373">
        <f>IPMT('Assumptions (T&amp;D)'!$C$20,Model!AF$1,'Assumptions (T&amp;D)'!$C$23,Model!$AJ$2866)</f>
        <v>-0.01496958321</v>
      </c>
      <c r="AT2954" s="373">
        <f>IPMT('Assumptions (T&amp;D)'!$C$20,Model!AG$1,'Assumptions (T&amp;D)'!$C$23,Model!$AJ$2866)</f>
        <v>-0.01275490649</v>
      </c>
      <c r="AU2954" s="373">
        <f>IPMT('Assumptions (T&amp;D)'!$C$20,Model!AH$1,'Assumptions (T&amp;D)'!$C$23,Model!$AJ$2866)</f>
        <v>-0.01043503263</v>
      </c>
      <c r="AV2954" s="373">
        <f>IPMT('Assumptions (T&amp;D)'!$C$20,Model!AI$1,'Assumptions (T&amp;D)'!$C$23,Model!$AJ$2866)</f>
        <v>-0.008004964756</v>
      </c>
      <c r="AW2954" s="373">
        <f>IPMT('Assumptions (T&amp;D)'!$C$20,Model!AJ$1,'Assumptions (T&amp;D)'!$C$23,Model!$AJ$2866)</f>
        <v>-0.005459468661</v>
      </c>
      <c r="AX2954" s="373">
        <f>IPMT('Assumptions (T&amp;D)'!$C$20,Model!AK$1,'Assumptions (T&amp;D)'!$C$23,Model!$AJ$2866)</f>
        <v>-0.0027930615</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-0.03163033594</v>
      </c>
      <c r="AL2955" s="373">
        <f>IPMT('Assumptions (T&amp;D)'!$C$20,Model!X$1,'Assumptions (T&amp;D)'!$C$23,Model!$AK$2866)</f>
        <v>-0.0301367156</v>
      </c>
      <c r="AM2955" s="373">
        <f>IPMT('Assumptions (T&amp;D)'!$C$20,Model!Y$1,'Assumptions (T&amp;D)'!$C$23,Model!$AK$2866)</f>
        <v>-0.02857214829</v>
      </c>
      <c r="AN2955" s="373">
        <f>IPMT('Assumptions (T&amp;D)'!$C$20,Model!Z$1,'Assumptions (T&amp;D)'!$C$23,Model!$AK$2866)</f>
        <v>-0.02693326403</v>
      </c>
      <c r="AO2955" s="373">
        <f>IPMT('Assumptions (T&amp;D)'!$C$20,Model!AA$1,'Assumptions (T&amp;D)'!$C$23,Model!$AK$2866)</f>
        <v>-0.02521653277</v>
      </c>
      <c r="AP2955" s="373">
        <f>IPMT('Assumptions (T&amp;D)'!$C$20,Model!AB$1,'Assumptions (T&amp;D)'!$C$23,Model!$AK$2866)</f>
        <v>-0.02341825677</v>
      </c>
      <c r="AQ2955" s="373">
        <f>IPMT('Assumptions (T&amp;D)'!$C$20,Model!AC$1,'Assumptions (T&amp;D)'!$C$23,Model!$AK$2866)</f>
        <v>-0.02153456266</v>
      </c>
      <c r="AR2955" s="373">
        <f>IPMT('Assumptions (T&amp;D)'!$C$20,Model!AD$1,'Assumptions (T&amp;D)'!$C$23,Model!$AK$2866)</f>
        <v>-0.01956139309</v>
      </c>
      <c r="AS2955" s="373">
        <f>IPMT('Assumptions (T&amp;D)'!$C$20,Model!AE$1,'Assumptions (T&amp;D)'!$C$23,Model!$AK$2866)</f>
        <v>-0.01749449796</v>
      </c>
      <c r="AT2955" s="373">
        <f>IPMT('Assumptions (T&amp;D)'!$C$20,Model!AF$1,'Assumptions (T&amp;D)'!$C$23,Model!$AK$2866)</f>
        <v>-0.01532942531</v>
      </c>
      <c r="AU2955" s="373">
        <f>IPMT('Assumptions (T&amp;D)'!$C$20,Model!AG$1,'Assumptions (T&amp;D)'!$C$23,Model!$AK$2866)</f>
        <v>-0.01306151171</v>
      </c>
      <c r="AV2955" s="373">
        <f>IPMT('Assumptions (T&amp;D)'!$C$20,Model!AH$1,'Assumptions (T&amp;D)'!$C$23,Model!$AK$2866)</f>
        <v>-0.01068587221</v>
      </c>
      <c r="AW2955" s="373">
        <f>IPMT('Assumptions (T&amp;D)'!$C$20,Model!AI$1,'Assumptions (T&amp;D)'!$C$23,Model!$AK$2866)</f>
        <v>-0.008197389841</v>
      </c>
      <c r="AX2955" s="373">
        <f>IPMT('Assumptions (T&amp;D)'!$C$20,Model!AJ$1,'Assumptions (T&amp;D)'!$C$23,Model!$AK$2866)</f>
        <v>-0.005590704556</v>
      </c>
      <c r="AY2955" s="373">
        <f>IPMT('Assumptions (T&amp;D)'!$C$20,Model!AK$1,'Assumptions (T&amp;D)'!$C$23,Model!$AK$2866)</f>
        <v>-0.00286020172</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-0.03239010431</v>
      </c>
      <c r="AM2956" s="373">
        <f>IPMT('Assumptions (T&amp;D)'!$C$20,Model!X$1,'Assumptions (T&amp;D)'!$C$23,Model!$AL$2866)</f>
        <v>-0.03086060684</v>
      </c>
      <c r="AN2956" s="373">
        <f>IPMT('Assumptions (T&amp;D)'!$C$20,Model!Y$1,'Assumptions (T&amp;D)'!$C$23,Model!$AL$2866)</f>
        <v>-0.02925845824</v>
      </c>
      <c r="AO2956" s="373">
        <f>IPMT('Assumptions (T&amp;D)'!$C$20,Model!Z$1,'Assumptions (T&amp;D)'!$C$23,Model!$AL$2866)</f>
        <v>-0.02758020758</v>
      </c>
      <c r="AP2956" s="373">
        <f>IPMT('Assumptions (T&amp;D)'!$C$20,Model!AA$1,'Assumptions (T&amp;D)'!$C$23,Model!$AL$2866)</f>
        <v>-0.02582224002</v>
      </c>
      <c r="AQ2956" s="373">
        <f>IPMT('Assumptions (T&amp;D)'!$C$20,Model!AB$1,'Assumptions (T&amp;D)'!$C$23,Model!$AL$2866)</f>
        <v>-0.023980769</v>
      </c>
      <c r="AR2956" s="373">
        <f>IPMT('Assumptions (T&amp;D)'!$C$20,Model!AC$1,'Assumptions (T&amp;D)'!$C$23,Model!$AL$2866)</f>
        <v>-0.0220518281</v>
      </c>
      <c r="AS2956" s="373">
        <f>IPMT('Assumptions (T&amp;D)'!$C$20,Model!AD$1,'Assumptions (T&amp;D)'!$C$23,Model!$AL$2866)</f>
        <v>-0.02003126251</v>
      </c>
      <c r="AT2956" s="373">
        <f>IPMT('Assumptions (T&amp;D)'!$C$20,Model!AE$1,'Assumptions (T&amp;D)'!$C$23,Model!$AL$2866)</f>
        <v>-0.01791472006</v>
      </c>
      <c r="AU2956" s="373">
        <f>IPMT('Assumptions (T&amp;D)'!$C$20,Model!AF$1,'Assumptions (T&amp;D)'!$C$23,Model!$AL$2866)</f>
        <v>-0.01569764184</v>
      </c>
      <c r="AV2956" s="373">
        <f>IPMT('Assumptions (T&amp;D)'!$C$20,Model!AG$1,'Assumptions (T&amp;D)'!$C$23,Model!$AL$2866)</f>
        <v>-0.0133752524</v>
      </c>
      <c r="AW2956" s="373">
        <f>IPMT('Assumptions (T&amp;D)'!$C$20,Model!AH$1,'Assumptions (T&amp;D)'!$C$23,Model!$AL$2866)</f>
        <v>-0.01094254946</v>
      </c>
      <c r="AX2956" s="373">
        <f>IPMT('Assumptions (T&amp;D)'!$C$20,Model!AI$1,'Assumptions (T&amp;D)'!$C$23,Model!$AL$2866)</f>
        <v>-0.00839429314</v>
      </c>
      <c r="AY2956" s="373">
        <f>IPMT('Assumptions (T&amp;D)'!$C$20,Model!AJ$1,'Assumptions (T&amp;D)'!$C$23,Model!$AL$2866)</f>
        <v>-0.005724994641</v>
      </c>
      <c r="AZ2956" s="373">
        <f>IPMT('Assumptions (T&amp;D)'!$C$20,Model!AK$1,'Assumptions (T&amp;D)'!$C$23,Model!$AL$2866)</f>
        <v>-0.002928904462</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-0.03316754517</v>
      </c>
      <c r="AN2957" s="373">
        <f>IPMT('Assumptions (T&amp;D)'!$C$20,Model!X$1,'Assumptions (T&amp;D)'!$C$23,Model!$AM$2866)</f>
        <v>-0.03160133607</v>
      </c>
      <c r="AO2957" s="373">
        <f>IPMT('Assumptions (T&amp;D)'!$C$20,Model!Y$1,'Assumptions (T&amp;D)'!$C$23,Model!$AM$2866)</f>
        <v>-0.02996073202</v>
      </c>
      <c r="AP2957" s="373">
        <f>IPMT('Assumptions (T&amp;D)'!$C$20,Model!Z$1,'Assumptions (T&amp;D)'!$C$23,Model!$AM$2866)</f>
        <v>-0.02824219929</v>
      </c>
      <c r="AQ2957" s="373">
        <f>IPMT('Assumptions (T&amp;D)'!$C$20,Model!AA$1,'Assumptions (T&amp;D)'!$C$23,Model!$AM$2866)</f>
        <v>-0.02644203625</v>
      </c>
      <c r="AR2957" s="373">
        <f>IPMT('Assumptions (T&amp;D)'!$C$20,Model!AB$1,'Assumptions (T&amp;D)'!$C$23,Model!$AM$2866)</f>
        <v>-0.02455636547</v>
      </c>
      <c r="AS2957" s="373">
        <f>IPMT('Assumptions (T&amp;D)'!$C$20,Model!AC$1,'Assumptions (T&amp;D)'!$C$23,Model!$AM$2866)</f>
        <v>-0.02258112533</v>
      </c>
      <c r="AT2957" s="373">
        <f>IPMT('Assumptions (T&amp;D)'!$C$20,Model!AD$1,'Assumptions (T&amp;D)'!$C$23,Model!$AM$2866)</f>
        <v>-0.02051206127</v>
      </c>
      <c r="AU2957" s="373">
        <f>IPMT('Assumptions (T&amp;D)'!$C$20,Model!AE$1,'Assumptions (T&amp;D)'!$C$23,Model!$AM$2866)</f>
        <v>-0.01834471668</v>
      </c>
      <c r="AV2957" s="373">
        <f>IPMT('Assumptions (T&amp;D)'!$C$20,Model!AF$1,'Assumptions (T&amp;D)'!$C$23,Model!$AM$2866)</f>
        <v>-0.01607442322</v>
      </c>
      <c r="AW2957" s="373">
        <f>IPMT('Assumptions (T&amp;D)'!$C$20,Model!AG$1,'Assumptions (T&amp;D)'!$C$23,Model!$AM$2866)</f>
        <v>-0.01369629082</v>
      </c>
      <c r="AX2957" s="373">
        <f>IPMT('Assumptions (T&amp;D)'!$C$20,Model!AH$1,'Assumptions (T&amp;D)'!$C$23,Model!$AM$2866)</f>
        <v>-0.01120519712</v>
      </c>
      <c r="AY2957" s="373">
        <f>IPMT('Assumptions (T&amp;D)'!$C$20,Model!AI$1,'Assumptions (T&amp;D)'!$C$23,Model!$AM$2866)</f>
        <v>-0.008595776484</v>
      </c>
      <c r="AZ2957" s="373">
        <f>IPMT('Assumptions (T&amp;D)'!$C$20,Model!AJ$1,'Assumptions (T&amp;D)'!$C$23,Model!$AM$2866)</f>
        <v>-0.005862408362</v>
      </c>
      <c r="BA2957" s="373">
        <f>IPMT('Assumptions (T&amp;D)'!$C$20,Model!AK$1,'Assumptions (T&amp;D)'!$C$23,Model!$AM$2866)</f>
        <v>-0.002999205255</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-0.03396306023</v>
      </c>
      <c r="AO2958" s="373">
        <f>IPMT('Assumptions (T&amp;D)'!$C$20,Model!X$1,'Assumptions (T&amp;D)'!$C$23,Model!$AN$2866)</f>
        <v>-0.032359286</v>
      </c>
      <c r="AP2958" s="373">
        <f>IPMT('Assumptions (T&amp;D)'!$C$20,Model!Y$1,'Assumptions (T&amp;D)'!$C$23,Model!$AN$2866)</f>
        <v>-0.03067933249</v>
      </c>
      <c r="AQ2958" s="373">
        <f>IPMT('Assumptions (T&amp;D)'!$C$20,Model!Z$1,'Assumptions (T&amp;D)'!$C$23,Model!$AN$2866)</f>
        <v>-0.02891958119</v>
      </c>
      <c r="AR2958" s="373">
        <f>IPMT('Assumptions (T&amp;D)'!$C$20,Model!AA$1,'Assumptions (T&amp;D)'!$C$23,Model!$AN$2866)</f>
        <v>-0.0270762417</v>
      </c>
      <c r="AS2958" s="373">
        <f>IPMT('Assumptions (T&amp;D)'!$C$20,Model!AB$1,'Assumptions (T&amp;D)'!$C$23,Model!$AN$2866)</f>
        <v>-0.02514534359</v>
      </c>
      <c r="AT2958" s="373">
        <f>IPMT('Assumptions (T&amp;D)'!$C$20,Model!AC$1,'Assumptions (T&amp;D)'!$C$23,Model!$AN$2866)</f>
        <v>-0.02312272782</v>
      </c>
      <c r="AU2958" s="373">
        <f>IPMT('Assumptions (T&amp;D)'!$C$20,Model!AD$1,'Assumptions (T&amp;D)'!$C$23,Model!$AN$2866)</f>
        <v>-0.0210040378</v>
      </c>
      <c r="AV2958" s="373">
        <f>IPMT('Assumptions (T&amp;D)'!$C$20,Model!AE$1,'Assumptions (T&amp;D)'!$C$23,Model!$AN$2866)</f>
        <v>-0.01878471</v>
      </c>
      <c r="AW2958" s="373">
        <f>IPMT('Assumptions (T&amp;D)'!$C$20,Model!AF$1,'Assumptions (T&amp;D)'!$C$23,Model!$AN$2866)</f>
        <v>-0.01645996413</v>
      </c>
      <c r="AX2958" s="373">
        <f>IPMT('Assumptions (T&amp;D)'!$C$20,Model!AG$1,'Assumptions (T&amp;D)'!$C$23,Model!$AN$2866)</f>
        <v>-0.01402479283</v>
      </c>
      <c r="AY2958" s="373">
        <f>IPMT('Assumptions (T&amp;D)'!$C$20,Model!AH$1,'Assumptions (T&amp;D)'!$C$23,Model!$AN$2866)</f>
        <v>-0.0114739509</v>
      </c>
      <c r="AZ2958" s="373">
        <f>IPMT('Assumptions (T&amp;D)'!$C$20,Model!AI$1,'Assumptions (T&amp;D)'!$C$23,Model!$AN$2866)</f>
        <v>-0.008801943975</v>
      </c>
      <c r="BA2958" s="373">
        <f>IPMT('Assumptions (T&amp;D)'!$C$20,Model!AJ$1,'Assumptions (T&amp;D)'!$C$23,Model!$AN$2866)</f>
        <v>-0.006003016721</v>
      </c>
      <c r="BB2958" s="373">
        <f>IPMT('Assumptions (T&amp;D)'!$C$20,Model!AK$1,'Assumptions (T&amp;D)'!$C$23,Model!$AN$2866)</f>
        <v>-0.003071140423</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-0.03477706014</v>
      </c>
      <c r="AP2959" s="373">
        <f>IPMT('Assumptions (T&amp;D)'!$C$20,Model!X$1,'Assumptions (T&amp;D)'!$C$23,Model!$AO$2866)</f>
        <v>-0.03313484791</v>
      </c>
      <c r="AQ2959" s="373">
        <f>IPMT('Assumptions (T&amp;D)'!$C$20,Model!Y$1,'Assumptions (T&amp;D)'!$C$23,Model!$AO$2866)</f>
        <v>-0.0314146306</v>
      </c>
      <c r="AR2959" s="373">
        <f>IPMT('Assumptions (T&amp;D)'!$C$20,Model!Z$1,'Assumptions (T&amp;D)'!$C$23,Model!$AO$2866)</f>
        <v>-0.02961270296</v>
      </c>
      <c r="AS2959" s="373">
        <f>IPMT('Assumptions (T&amp;D)'!$C$20,Model!AA$1,'Assumptions (T&amp;D)'!$C$23,Model!$AO$2866)</f>
        <v>-0.02772518376</v>
      </c>
      <c r="AT2959" s="373">
        <f>IPMT('Assumptions (T&amp;D)'!$C$20,Model!AB$1,'Assumptions (T&amp;D)'!$C$23,Model!$AO$2866)</f>
        <v>-0.0257480074</v>
      </c>
      <c r="AU2959" s="373">
        <f>IPMT('Assumptions (T&amp;D)'!$C$20,Model!AC$1,'Assumptions (T&amp;D)'!$C$23,Model!$AO$2866)</f>
        <v>-0.02367691517</v>
      </c>
      <c r="AV2959" s="373">
        <f>IPMT('Assumptions (T&amp;D)'!$C$20,Model!AD$1,'Assumptions (T&amp;D)'!$C$23,Model!$AO$2866)</f>
        <v>-0.02150744605</v>
      </c>
      <c r="AW2959" s="373">
        <f>IPMT('Assumptions (T&amp;D)'!$C$20,Model!AE$1,'Assumptions (T&amp;D)'!$C$23,Model!$AO$2866)</f>
        <v>-0.01923492715</v>
      </c>
      <c r="AX2959" s="373">
        <f>IPMT('Assumptions (T&amp;D)'!$C$20,Model!AF$1,'Assumptions (T&amp;D)'!$C$23,Model!$AO$2866)</f>
        <v>-0.0168544636</v>
      </c>
      <c r="AY2959" s="373">
        <f>IPMT('Assumptions (T&amp;D)'!$C$20,Model!AG$1,'Assumptions (T&amp;D)'!$C$23,Model!$AO$2866)</f>
        <v>-0.01436092804</v>
      </c>
      <c r="AZ2959" s="373">
        <f>IPMT('Assumptions (T&amp;D)'!$C$20,Model!AH$1,'Assumptions (T&amp;D)'!$C$23,Model!$AO$2866)</f>
        <v>-0.01174894953</v>
      </c>
      <c r="BA2959" s="373">
        <f>IPMT('Assumptions (T&amp;D)'!$C$20,Model!AI$1,'Assumptions (T&amp;D)'!$C$23,Model!$AO$2866)</f>
        <v>-0.009012902045</v>
      </c>
      <c r="BB2959" s="373">
        <f>IPMT('Assumptions (T&amp;D)'!$C$20,Model!AJ$1,'Assumptions (T&amp;D)'!$C$23,Model!$AO$2866)</f>
        <v>-0.006146892304</v>
      </c>
      <c r="BC2959" s="373">
        <f>IPMT('Assumptions (T&amp;D)'!$C$20,Model!AK$1,'Assumptions (T&amp;D)'!$C$23,Model!$AO$2866)</f>
        <v>-0.003144747101</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-0.03560996475</v>
      </c>
      <c r="AQ2960" s="373">
        <f>IPMT('Assumptions (T&amp;D)'!$C$20,Model!X$1,'Assumptions (T&amp;D)'!$C$23,Model!$AP$2866)</f>
        <v>-0.03392842182</v>
      </c>
      <c r="AR2960" s="373">
        <f>IPMT('Assumptions (T&amp;D)'!$C$20,Model!Y$1,'Assumptions (T&amp;D)'!$C$23,Model!$AP$2866)</f>
        <v>-0.0321670056</v>
      </c>
      <c r="AS2960" s="373">
        <f>IPMT('Assumptions (T&amp;D)'!$C$20,Model!Z$1,'Assumptions (T&amp;D)'!$C$23,Model!$AP$2866)</f>
        <v>-0.03032192211</v>
      </c>
      <c r="AT2960" s="373">
        <f>IPMT('Assumptions (T&amp;D)'!$C$20,Model!AA$1,'Assumptions (T&amp;D)'!$C$23,Model!$AP$2866)</f>
        <v>-0.02838919715</v>
      </c>
      <c r="AU2960" s="373">
        <f>IPMT('Assumptions (T&amp;D)'!$C$20,Model!AB$1,'Assumptions (T&amp;D)'!$C$23,Model!$AP$2866)</f>
        <v>-0.02636466775</v>
      </c>
      <c r="AV2960" s="373">
        <f>IPMT('Assumptions (T&amp;D)'!$C$20,Model!AC$1,'Assumptions (T&amp;D)'!$C$23,Model!$AP$2866)</f>
        <v>-0.02424397322</v>
      </c>
      <c r="AW2960" s="373">
        <f>IPMT('Assumptions (T&amp;D)'!$C$20,Model!AD$1,'Assumptions (T&amp;D)'!$C$23,Model!$AP$2866)</f>
        <v>-0.02202254569</v>
      </c>
      <c r="AX2960" s="373">
        <f>IPMT('Assumptions (T&amp;D)'!$C$20,Model!AE$1,'Assumptions (T&amp;D)'!$C$23,Model!$AP$2866)</f>
        <v>-0.01969560035</v>
      </c>
      <c r="AY2960" s="373">
        <f>IPMT('Assumptions (T&amp;D)'!$C$20,Model!AF$1,'Assumptions (T&amp;D)'!$C$23,Model!$AP$2866)</f>
        <v>-0.01725812511</v>
      </c>
      <c r="AZ2960" s="373">
        <f>IPMT('Assumptions (T&amp;D)'!$C$20,Model!AG$1,'Assumptions (T&amp;D)'!$C$23,Model!$AP$2866)</f>
        <v>-0.01470486979</v>
      </c>
      <c r="BA2960" s="373">
        <f>IPMT('Assumptions (T&amp;D)'!$C$20,Model!AH$1,'Assumptions (T&amp;D)'!$C$23,Model!$AP$2866)</f>
        <v>-0.01203033485</v>
      </c>
      <c r="BB2960" s="373">
        <f>IPMT('Assumptions (T&amp;D)'!$C$20,Model!AI$1,'Assumptions (T&amp;D)'!$C$23,Model!$AP$2866)</f>
        <v>-0.009228759499</v>
      </c>
      <c r="BC2960" s="373">
        <f>IPMT('Assumptions (T&amp;D)'!$C$20,Model!AJ$1,'Assumptions (T&amp;D)'!$C$23,Model!$AP$2866)</f>
        <v>-0.006294109318</v>
      </c>
      <c r="BD2960" s="373">
        <f>IPMT('Assumptions (T&amp;D)'!$C$20,Model!AK$1,'Assumptions (T&amp;D)'!$C$23,Model!$AP$2866)</f>
        <v>-0.003220063253</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-0.03646220327</v>
      </c>
      <c r="AR2961" s="373">
        <f>IPMT('Assumptions (T&amp;D)'!$C$20,Model!X$1,'Assumptions (T&amp;D)'!$C$23,Model!$AQ$2866)</f>
        <v>-0.03474041667</v>
      </c>
      <c r="AS2961" s="373">
        <f>IPMT('Assumptions (T&amp;D)'!$C$20,Model!Y$1,'Assumptions (T&amp;D)'!$C$23,Model!$AQ$2866)</f>
        <v>-0.03293684521</v>
      </c>
      <c r="AT2961" s="373">
        <f>IPMT('Assumptions (T&amp;D)'!$C$20,Model!Z$1,'Assumptions (T&amp;D)'!$C$23,Model!$AQ$2866)</f>
        <v>-0.0310476041</v>
      </c>
      <c r="AU2961" s="373">
        <f>IPMT('Assumptions (T&amp;D)'!$C$20,Model!AA$1,'Assumptions (T&amp;D)'!$C$23,Model!$AQ$2866)</f>
        <v>-0.02906862403</v>
      </c>
      <c r="AV2961" s="373">
        <f>IPMT('Assumptions (T&amp;D)'!$C$20,Model!AB$1,'Assumptions (T&amp;D)'!$C$23,Model!$AQ$2866)</f>
        <v>-0.02699564242</v>
      </c>
      <c r="AW2961" s="373">
        <f>IPMT('Assumptions (T&amp;D)'!$C$20,Model!AC$1,'Assumptions (T&amp;D)'!$C$23,Model!$AQ$2866)</f>
        <v>-0.02482419418</v>
      </c>
      <c r="AX2961" s="373">
        <f>IPMT('Assumptions (T&amp;D)'!$C$20,Model!AD$1,'Assumptions (T&amp;D)'!$C$23,Model!$AQ$2866)</f>
        <v>-0.02254960214</v>
      </c>
      <c r="AY2961" s="373">
        <f>IPMT('Assumptions (T&amp;D)'!$C$20,Model!AE$1,'Assumptions (T&amp;D)'!$C$23,Model!$AQ$2866)</f>
        <v>-0.02016696699</v>
      </c>
      <c r="AZ2961" s="373">
        <f>IPMT('Assumptions (T&amp;D)'!$C$20,Model!AF$1,'Assumptions (T&amp;D)'!$C$23,Model!$AQ$2866)</f>
        <v>-0.01767115666</v>
      </c>
      <c r="BA2961" s="373">
        <f>IPMT('Assumptions (T&amp;D)'!$C$20,Model!AG$1,'Assumptions (T&amp;D)'!$C$23,Model!$AQ$2866)</f>
        <v>-0.01505679535</v>
      </c>
      <c r="BB2961" s="373">
        <f>IPMT('Assumptions (T&amp;D)'!$C$20,Model!AH$1,'Assumptions (T&amp;D)'!$C$23,Model!$AQ$2866)</f>
        <v>-0.01231825187</v>
      </c>
      <c r="BC2961" s="373">
        <f>IPMT('Assumptions (T&amp;D)'!$C$20,Model!AI$1,'Assumptions (T&amp;D)'!$C$23,Model!$AQ$2866)</f>
        <v>-0.009449627574</v>
      </c>
      <c r="BD2961" s="373">
        <f>IPMT('Assumptions (T&amp;D)'!$C$20,Model!AJ$1,'Assumptions (T&amp;D)'!$C$23,Model!$AQ$2866)</f>
        <v>-0.006444743627</v>
      </c>
      <c r="BE2961" s="373">
        <f>IPMT('Assumptions (T&amp;D)'!$C$20,Model!AK$1,'Assumptions (T&amp;D)'!$C$23,Model!$AQ$2866)</f>
        <v>-0.003297127692</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-0.0373342145</v>
      </c>
      <c r="AS2962" s="373">
        <f>IPMT('Assumptions (T&amp;D)'!$C$20,Model!X$1,'Assumptions (T&amp;D)'!$C$23,Model!$AR$2866)</f>
        <v>-0.03557125054</v>
      </c>
      <c r="AT2962" s="373">
        <f>IPMT('Assumptions (T&amp;D)'!$C$20,Model!Y$1,'Assumptions (T&amp;D)'!$C$23,Model!$AR$2866)</f>
        <v>-0.03372454579</v>
      </c>
      <c r="AU2962" s="373">
        <f>IPMT('Assumptions (T&amp;D)'!$C$20,Model!Z$1,'Assumptions (T&amp;D)'!$C$23,Model!$AR$2866)</f>
        <v>-0.03179012257</v>
      </c>
      <c r="AV2962" s="373">
        <f>IPMT('Assumptions (T&amp;D)'!$C$20,Model!AA$1,'Assumptions (T&amp;D)'!$C$23,Model!$AR$2866)</f>
        <v>-0.02976381424</v>
      </c>
      <c r="AW2962" s="373">
        <f>IPMT('Assumptions (T&amp;D)'!$C$20,Model!AB$1,'Assumptions (T&amp;D)'!$C$23,Model!$AR$2866)</f>
        <v>-0.02764125626</v>
      </c>
      <c r="AX2962" s="373">
        <f>IPMT('Assumptions (T&amp;D)'!$C$20,Model!AC$1,'Assumptions (T&amp;D)'!$C$23,Model!$AR$2866)</f>
        <v>-0.02541787679</v>
      </c>
      <c r="AY2962" s="373">
        <f>IPMT('Assumptions (T&amp;D)'!$C$20,Model!AD$1,'Assumptions (T&amp;D)'!$C$23,Model!$AR$2866)</f>
        <v>-0.02308888678</v>
      </c>
      <c r="AZ2962" s="373">
        <f>IPMT('Assumptions (T&amp;D)'!$C$20,Model!AE$1,'Assumptions (T&amp;D)'!$C$23,Model!$AR$2866)</f>
        <v>-0.02064926976</v>
      </c>
      <c r="BA2962" s="373">
        <f>IPMT('Assumptions (T&amp;D)'!$C$20,Model!AF$1,'Assumptions (T&amp;D)'!$C$23,Model!$AR$2866)</f>
        <v>-0.01809377092</v>
      </c>
      <c r="BB2962" s="373">
        <f>IPMT('Assumptions (T&amp;D)'!$C$20,Model!AG$1,'Assumptions (T&amp;D)'!$C$23,Model!$AR$2866)</f>
        <v>-0.01541688589</v>
      </c>
      <c r="BC2962" s="373">
        <f>IPMT('Assumptions (T&amp;D)'!$C$20,Model!AH$1,'Assumptions (T&amp;D)'!$C$23,Model!$AR$2866)</f>
        <v>-0.01261284882</v>
      </c>
      <c r="BD2962" s="373">
        <f>IPMT('Assumptions (T&amp;D)'!$C$20,Model!AI$1,'Assumptions (T&amp;D)'!$C$23,Model!$AR$2866)</f>
        <v>-0.009675619988</v>
      </c>
      <c r="BE2962" s="373">
        <f>IPMT('Assumptions (T&amp;D)'!$C$20,Model!AJ$1,'Assumptions (T&amp;D)'!$C$23,Model!$AR$2866)</f>
        <v>-0.006598872788</v>
      </c>
      <c r="BF2962" s="373">
        <f>IPMT('Assumptions (T&amp;D)'!$C$20,Model!AK$1,'Assumptions (T&amp;D)'!$C$23,Model!$AR$2866)</f>
        <v>-0.003375980095</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-0.03822644702</v>
      </c>
      <c r="AT2963" s="373">
        <f>IPMT('Assumptions (T&amp;D)'!$C$20,Model!X$1,'Assumptions (T&amp;D)'!$C$23,Model!$AS$2866)</f>
        <v>-0.03642135082</v>
      </c>
      <c r="AU2963" s="373">
        <f>IPMT('Assumptions (T&amp;D)'!$C$20,Model!Y$1,'Assumptions (T&amp;D)'!$C$23,Model!$AS$2866)</f>
        <v>-0.03453051256</v>
      </c>
      <c r="AV2963" s="373">
        <f>IPMT('Assumptions (T&amp;D)'!$C$20,Model!Z$1,'Assumptions (T&amp;D)'!$C$23,Model!$AS$2866)</f>
        <v>-0.03254985948</v>
      </c>
      <c r="AW2963" s="373">
        <f>IPMT('Assumptions (T&amp;D)'!$C$20,Model!AA$1,'Assumptions (T&amp;D)'!$C$23,Model!$AS$2866)</f>
        <v>-0.03047512538</v>
      </c>
      <c r="AX2963" s="373">
        <f>IPMT('Assumptions (T&amp;D)'!$C$20,Model!AB$1,'Assumptions (T&amp;D)'!$C$23,Model!$AS$2866)</f>
        <v>-0.02830184141</v>
      </c>
      <c r="AY2963" s="373">
        <f>IPMT('Assumptions (T&amp;D)'!$C$20,Model!AC$1,'Assumptions (T&amp;D)'!$C$23,Model!$AS$2866)</f>
        <v>-0.02602532645</v>
      </c>
      <c r="AZ2963" s="373">
        <f>IPMT('Assumptions (T&amp;D)'!$C$20,Model!AD$1,'Assumptions (T&amp;D)'!$C$23,Model!$AS$2866)</f>
        <v>-0.02364067703</v>
      </c>
      <c r="BA2963" s="373">
        <f>IPMT('Assumptions (T&amp;D)'!$C$20,Model!AE$1,'Assumptions (T&amp;D)'!$C$23,Model!$AS$2866)</f>
        <v>-0.02114275677</v>
      </c>
      <c r="BB2963" s="373">
        <f>IPMT('Assumptions (T&amp;D)'!$C$20,Model!AF$1,'Assumptions (T&amp;D)'!$C$23,Model!$AS$2866)</f>
        <v>-0.01852618529</v>
      </c>
      <c r="BC2963" s="373">
        <f>IPMT('Assumptions (T&amp;D)'!$C$20,Model!AG$1,'Assumptions (T&amp;D)'!$C$23,Model!$AS$2866)</f>
        <v>-0.01578532666</v>
      </c>
      <c r="BD2963" s="373">
        <f>IPMT('Assumptions (T&amp;D)'!$C$20,Model!AH$1,'Assumptions (T&amp;D)'!$C$23,Model!$AS$2866)</f>
        <v>-0.01291427725</v>
      </c>
      <c r="BE2963" s="373">
        <f>IPMT('Assumptions (T&amp;D)'!$C$20,Model!AI$1,'Assumptions (T&amp;D)'!$C$23,Model!$AS$2866)</f>
        <v>-0.009906852997</v>
      </c>
      <c r="BF2963" s="373">
        <f>IPMT('Assumptions (T&amp;D)'!$C$20,Model!AJ$1,'Assumptions (T&amp;D)'!$C$23,Model!$AS$2866)</f>
        <v>-0.006756576089</v>
      </c>
      <c r="BG2963" s="373">
        <f>IPMT('Assumptions (T&amp;D)'!$C$20,Model!AK$1,'Assumptions (T&amp;D)'!$C$23,Model!$AS$2866)</f>
        <v>-0.003456661027</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-0.03913935941</v>
      </c>
      <c r="AU2964" s="373">
        <f>IPMT('Assumptions (T&amp;D)'!$C$20,Model!X$1,'Assumptions (T&amp;D)'!$C$23,Model!$AT$2866)</f>
        <v>-0.03729115446</v>
      </c>
      <c r="AV2964" s="373">
        <f>IPMT('Assumptions (T&amp;D)'!$C$20,Model!Y$1,'Assumptions (T&amp;D)'!$C$23,Model!$AT$2866)</f>
        <v>-0.03535515977</v>
      </c>
      <c r="AW2964" s="373">
        <f>IPMT('Assumptions (T&amp;D)'!$C$20,Model!Z$1,'Assumptions (T&amp;D)'!$C$23,Model!$AT$2866)</f>
        <v>-0.03332720534</v>
      </c>
      <c r="AX2964" s="373">
        <f>IPMT('Assumptions (T&amp;D)'!$C$20,Model!AA$1,'Assumptions (T&amp;D)'!$C$23,Model!$AT$2866)</f>
        <v>-0.03120292307</v>
      </c>
      <c r="AY2964" s="373">
        <f>IPMT('Assumptions (T&amp;D)'!$C$20,Model!AB$1,'Assumptions (T&amp;D)'!$C$23,Model!$AT$2866)</f>
        <v>-0.02897773739</v>
      </c>
      <c r="AZ2964" s="373">
        <f>IPMT('Assumptions (T&amp;D)'!$C$20,Model!AC$1,'Assumptions (T&amp;D)'!$C$23,Model!$AT$2866)</f>
        <v>-0.02664685539</v>
      </c>
      <c r="BA2964" s="373">
        <f>IPMT('Assumptions (T&amp;D)'!$C$20,Model!AD$1,'Assumptions (T&amp;D)'!$C$23,Model!$AT$2866)</f>
        <v>-0.0242052565</v>
      </c>
      <c r="BB2964" s="373">
        <f>IPMT('Assumptions (T&amp;D)'!$C$20,Model!AE$1,'Assumptions (T&amp;D)'!$C$23,Model!$AT$2866)</f>
        <v>-0.02164768166</v>
      </c>
      <c r="BC2964" s="373">
        <f>IPMT('Assumptions (T&amp;D)'!$C$20,Model!AF$1,'Assumptions (T&amp;D)'!$C$23,Model!$AT$2866)</f>
        <v>-0.01896862202</v>
      </c>
      <c r="BD2964" s="373">
        <f>IPMT('Assumptions (T&amp;D)'!$C$20,Model!AG$1,'Assumptions (T&amp;D)'!$C$23,Model!$AT$2866)</f>
        <v>-0.01616230704</v>
      </c>
      <c r="BE2964" s="373">
        <f>IPMT('Assumptions (T&amp;D)'!$C$20,Model!AH$1,'Assumptions (T&amp;D)'!$C$23,Model!$AT$2866)</f>
        <v>-0.0132226921</v>
      </c>
      <c r="BF2964" s="373">
        <f>IPMT('Assumptions (T&amp;D)'!$C$20,Model!AI$1,'Assumptions (T&amp;D)'!$C$23,Model!$AT$2866)</f>
        <v>-0.01014344545</v>
      </c>
      <c r="BG2964" s="373">
        <f>IPMT('Assumptions (T&amp;D)'!$C$20,Model!AJ$1,'Assumptions (T&amp;D)'!$C$23,Model!$AT$2866)</f>
        <v>-0.006917934586</v>
      </c>
      <c r="BH2964" s="373">
        <f>IPMT('Assumptions (T&amp;D)'!$C$20,Model!AK$1,'Assumptions (T&amp;D)'!$C$23,Model!$AT$2866)</f>
        <v>-0.003539211956</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-0.0400734205</v>
      </c>
      <c r="AV2965" s="373">
        <f>IPMT('Assumptions (T&amp;D)'!$C$20,Model!X$1,'Assumptions (T&amp;D)'!$C$23,Model!$AU$2866)</f>
        <v>-0.03818110813</v>
      </c>
      <c r="AW2965" s="373">
        <f>IPMT('Assumptions (T&amp;D)'!$C$20,Model!Y$1,'Assumptions (T&amp;D)'!$C$23,Model!$AU$2866)</f>
        <v>-0.03619891091</v>
      </c>
      <c r="AX2965" s="373">
        <f>IPMT('Assumptions (T&amp;D)'!$C$20,Model!Z$1,'Assumptions (T&amp;D)'!$C$23,Model!$AU$2866)</f>
        <v>-0.03412255933</v>
      </c>
      <c r="AY2965" s="373">
        <f>IPMT('Assumptions (T&amp;D)'!$C$20,Model!AA$1,'Assumptions (T&amp;D)'!$C$23,Model!$AU$2866)</f>
        <v>-0.03194758105</v>
      </c>
      <c r="AZ2965" s="373">
        <f>IPMT('Assumptions (T&amp;D)'!$C$20,Model!AB$1,'Assumptions (T&amp;D)'!$C$23,Model!$AU$2866)</f>
        <v>-0.0296692913</v>
      </c>
      <c r="BA2965" s="373">
        <f>IPMT('Assumptions (T&amp;D)'!$C$20,Model!AC$1,'Assumptions (T&amp;D)'!$C$23,Model!$AU$2866)</f>
        <v>-0.02728278279</v>
      </c>
      <c r="BB2965" s="373">
        <f>IPMT('Assumptions (T&amp;D)'!$C$20,Model!AD$1,'Assumptions (T&amp;D)'!$C$23,Model!$AU$2866)</f>
        <v>-0.02478291512</v>
      </c>
      <c r="BC2965" s="373">
        <f>IPMT('Assumptions (T&amp;D)'!$C$20,Model!AE$1,'Assumptions (T&amp;D)'!$C$23,Model!$AU$2866)</f>
        <v>-0.02216430374</v>
      </c>
      <c r="BD2965" s="373">
        <f>IPMT('Assumptions (T&amp;D)'!$C$20,Model!AF$1,'Assumptions (T&amp;D)'!$C$23,Model!$AU$2866)</f>
        <v>-0.01942130832</v>
      </c>
      <c r="BE2965" s="373">
        <f>IPMT('Assumptions (T&amp;D)'!$C$20,Model!AG$1,'Assumptions (T&amp;D)'!$C$23,Model!$AU$2866)</f>
        <v>-0.01654802061</v>
      </c>
      <c r="BF2965" s="373">
        <f>IPMT('Assumptions (T&amp;D)'!$C$20,Model!AH$1,'Assumptions (T&amp;D)'!$C$23,Model!$AU$2866)</f>
        <v>-0.01353825174</v>
      </c>
      <c r="BG2965" s="373">
        <f>IPMT('Assumptions (T&amp;D)'!$C$20,Model!AI$1,'Assumptions (T&amp;D)'!$C$23,Model!$AU$2866)</f>
        <v>-0.01038551885</v>
      </c>
      <c r="BH2965" s="373">
        <f>IPMT('Assumptions (T&amp;D)'!$C$20,Model!AJ$1,'Assumptions (T&amp;D)'!$C$23,Model!$AU$2866)</f>
        <v>-0.007083031144</v>
      </c>
      <c r="BI2965" s="373">
        <f>IPMT('Assumptions (T&amp;D)'!$C$20,Model!AK$1,'Assumptions (T&amp;D)'!$C$23,Model!$AU$2866)</f>
        <v>-0.003623675274</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-0.04102910955</v>
      </c>
      <c r="AW2966" s="373">
        <f>IPMT('Assumptions (T&amp;D)'!$C$20,Model!X$1,'Assumptions (T&amp;D)'!$C$23,Model!$AV$2866)</f>
        <v>-0.03909166846</v>
      </c>
      <c r="AX2966" s="373">
        <f>IPMT('Assumptions (T&amp;D)'!$C$20,Model!Y$1,'Assumptions (T&amp;D)'!$C$23,Model!$AV$2866)</f>
        <v>-0.03706219891</v>
      </c>
      <c r="AY2966" s="373">
        <f>IPMT('Assumptions (T&amp;D)'!$C$20,Model!Z$1,'Assumptions (T&amp;D)'!$C$23,Model!$AV$2866)</f>
        <v>-0.03493632955</v>
      </c>
      <c r="AZ2966" s="373">
        <f>IPMT('Assumptions (T&amp;D)'!$C$20,Model!AA$1,'Assumptions (T&amp;D)'!$C$23,Model!$AV$2866)</f>
        <v>-0.03270948141</v>
      </c>
      <c r="BA2966" s="373">
        <f>IPMT('Assumptions (T&amp;D)'!$C$20,Model!AB$1,'Assumptions (T&amp;D)'!$C$23,Model!$AV$2866)</f>
        <v>-0.03037685797</v>
      </c>
      <c r="BB2966" s="373">
        <f>IPMT('Assumptions (T&amp;D)'!$C$20,Model!AC$1,'Assumptions (T&amp;D)'!$C$23,Model!$AV$2866)</f>
        <v>-0.02793343493</v>
      </c>
      <c r="BC2966" s="373">
        <f>IPMT('Assumptions (T&amp;D)'!$C$20,Model!AD$1,'Assumptions (T&amp;D)'!$C$23,Model!$AV$2866)</f>
        <v>-0.02537394929</v>
      </c>
      <c r="BD2966" s="373">
        <f>IPMT('Assumptions (T&amp;D)'!$C$20,Model!AE$1,'Assumptions (T&amp;D)'!$C$23,Model!$AV$2866)</f>
        <v>-0.02269288808</v>
      </c>
      <c r="BE2966" s="373">
        <f>IPMT('Assumptions (T&amp;D)'!$C$20,Model!AF$1,'Assumptions (T&amp;D)'!$C$23,Model!$AV$2866)</f>
        <v>-0.01988447646</v>
      </c>
      <c r="BF2966" s="373">
        <f>IPMT('Assumptions (T&amp;D)'!$C$20,Model!AG$1,'Assumptions (T&amp;D)'!$C$23,Model!$AV$2866)</f>
        <v>-0.01694266529</v>
      </c>
      <c r="BG2966" s="373">
        <f>IPMT('Assumptions (T&amp;D)'!$C$20,Model!AH$1,'Assumptions (T&amp;D)'!$C$23,Model!$AV$2866)</f>
        <v>-0.01386111809</v>
      </c>
      <c r="BH2966" s="373">
        <f>IPMT('Assumptions (T&amp;D)'!$C$20,Model!AI$1,'Assumptions (T&amp;D)'!$C$23,Model!$AV$2866)</f>
        <v>-0.0106331974</v>
      </c>
      <c r="BI2966" s="373">
        <f>IPMT('Assumptions (T&amp;D)'!$C$20,Model!AJ$1,'Assumptions (T&amp;D)'!$C$23,Model!$AV$2866)</f>
        <v>-0.007251950474</v>
      </c>
      <c r="BJ2966" s="373">
        <f>IPMT('Assumptions (T&amp;D)'!$C$20,Model!AK$1,'Assumptions (T&amp;D)'!$C$23,Model!$AV$2866)</f>
        <v>-0.003710094321</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-0.04200691652</v>
      </c>
      <c r="AX2967" s="373">
        <f>IPMT('Assumptions (T&amp;D)'!$C$20,Model!X$1,'Assumptions (T&amp;D)'!$C$23,Model!$AW$2866)</f>
        <v>-0.04002330227</v>
      </c>
      <c r="AY2967" s="373">
        <f>IPMT('Assumptions (T&amp;D)'!$C$20,Model!Y$1,'Assumptions (T&amp;D)'!$C$23,Model!$AW$2866)</f>
        <v>-0.03794546634</v>
      </c>
      <c r="AZ2967" s="373">
        <f>IPMT('Assumptions (T&amp;D)'!$C$20,Model!Z$1,'Assumptions (T&amp;D)'!$C$23,Model!$AW$2866)</f>
        <v>-0.0357689332</v>
      </c>
      <c r="BA2967" s="373">
        <f>IPMT('Assumptions (T&amp;D)'!$C$20,Model!AA$1,'Assumptions (T&amp;D)'!$C$23,Model!$AW$2866)</f>
        <v>-0.03348901475</v>
      </c>
      <c r="BB2967" s="373">
        <f>IPMT('Assumptions (T&amp;D)'!$C$20,Model!AB$1,'Assumptions (T&amp;D)'!$C$23,Model!$AW$2866)</f>
        <v>-0.03110080016</v>
      </c>
      <c r="BC2967" s="373">
        <f>IPMT('Assumptions (T&amp;D)'!$C$20,Model!AC$1,'Assumptions (T&amp;D)'!$C$23,Model!$AW$2866)</f>
        <v>-0.02859914538</v>
      </c>
      <c r="BD2967" s="373">
        <f>IPMT('Assumptions (T&amp;D)'!$C$20,Model!AD$1,'Assumptions (T&amp;D)'!$C$23,Model!$AW$2866)</f>
        <v>-0.025978662</v>
      </c>
      <c r="BE2967" s="373">
        <f>IPMT('Assumptions (T&amp;D)'!$C$20,Model!AE$1,'Assumptions (T&amp;D)'!$C$23,Model!$AW$2866)</f>
        <v>-0.02323370566</v>
      </c>
      <c r="BF2967" s="373">
        <f>IPMT('Assumptions (T&amp;D)'!$C$20,Model!AF$1,'Assumptions (T&amp;D)'!$C$23,Model!$AW$2866)</f>
        <v>-0.0203583639</v>
      </c>
      <c r="BG2967" s="373">
        <f>IPMT('Assumptions (T&amp;D)'!$C$20,Model!AG$1,'Assumptions (T&amp;D)'!$C$23,Model!$AW$2866)</f>
        <v>-0.01734644339</v>
      </c>
      <c r="BH2967" s="373">
        <f>IPMT('Assumptions (T&amp;D)'!$C$20,Model!AH$1,'Assumptions (T&amp;D)'!$C$23,Model!$AW$2866)</f>
        <v>-0.01419145667</v>
      </c>
      <c r="BI2967" s="373">
        <f>IPMT('Assumptions (T&amp;D)'!$C$20,Model!AI$1,'Assumptions (T&amp;D)'!$C$23,Model!$AW$2866)</f>
        <v>-0.01088660808</v>
      </c>
      <c r="BJ2967" s="373">
        <f>IPMT('Assumptions (T&amp;D)'!$C$20,Model!AJ$1,'Assumptions (T&amp;D)'!$C$23,Model!$AW$2866)</f>
        <v>-0.007424779174</v>
      </c>
      <c r="BK2967" s="373">
        <f>IPMT('Assumptions (T&amp;D)'!$C$20,Model!AK$1,'Assumptions (T&amp;D)'!$C$23,Model!$AW$2866)</f>
        <v>-0.003798513399</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-0.04300734226</v>
      </c>
      <c r="AY2968" s="373">
        <f>IPMT('Assumptions (T&amp;D)'!$C$20,Model!X$1,'Assumptions (T&amp;D)'!$C$23,Model!$AX$2866)</f>
        <v>-0.04097648677</v>
      </c>
      <c r="AZ2968" s="373">
        <f>IPMT('Assumptions (T&amp;D)'!$C$20,Model!Y$1,'Assumptions (T&amp;D)'!$C$23,Model!$AX$2866)</f>
        <v>-0.03884916565</v>
      </c>
      <c r="BA2968" s="373">
        <f>IPMT('Assumptions (T&amp;D)'!$C$20,Model!Z$1,'Assumptions (T&amp;D)'!$C$23,Model!$AX$2866)</f>
        <v>-0.03662079677</v>
      </c>
      <c r="BB2968" s="373">
        <f>IPMT('Assumptions (T&amp;D)'!$C$20,Model!AA$1,'Assumptions (T&amp;D)'!$C$23,Model!$AX$2866)</f>
        <v>-0.03428658037</v>
      </c>
      <c r="BC2968" s="373">
        <f>IPMT('Assumptions (T&amp;D)'!$C$20,Model!AB$1,'Assumptions (T&amp;D)'!$C$23,Model!$AX$2866)</f>
        <v>-0.03184148869</v>
      </c>
      <c r="BD2968" s="373">
        <f>IPMT('Assumptions (T&amp;D)'!$C$20,Model!AC$1,'Assumptions (T&amp;D)'!$C$23,Model!$AX$2866)</f>
        <v>-0.02928025515</v>
      </c>
      <c r="BE2968" s="373">
        <f>IPMT('Assumptions (T&amp;D)'!$C$20,Model!AD$1,'Assumptions (T&amp;D)'!$C$23,Model!$AX$2866)</f>
        <v>-0.02659736303</v>
      </c>
      <c r="BF2968" s="373">
        <f>IPMT('Assumptions (T&amp;D)'!$C$20,Model!AE$1,'Assumptions (T&amp;D)'!$C$23,Model!$AX$2866)</f>
        <v>-0.02378703352</v>
      </c>
      <c r="BG2968" s="373">
        <f>IPMT('Assumptions (T&amp;D)'!$C$20,Model!AF$1,'Assumptions (T&amp;D)'!$C$23,Model!$AX$2866)</f>
        <v>-0.02084321337</v>
      </c>
      <c r="BH2968" s="373">
        <f>IPMT('Assumptions (T&amp;D)'!$C$20,Model!AG$1,'Assumptions (T&amp;D)'!$C$23,Model!$AX$2866)</f>
        <v>-0.01775956176</v>
      </c>
      <c r="BI2968" s="373">
        <f>IPMT('Assumptions (T&amp;D)'!$C$20,Model!AH$1,'Assumptions (T&amp;D)'!$C$23,Model!$AX$2866)</f>
        <v>-0.01452943669</v>
      </c>
      <c r="BJ2968" s="373">
        <f>IPMT('Assumptions (T&amp;D)'!$C$20,Model!AI$1,'Assumptions (T&amp;D)'!$C$23,Model!$AX$2866)</f>
        <v>-0.01114588069</v>
      </c>
      <c r="BK2968" s="373">
        <f>IPMT('Assumptions (T&amp;D)'!$C$20,Model!AJ$1,'Assumptions (T&amp;D)'!$C$23,Model!$AX$2866)</f>
        <v>-0.007601605774</v>
      </c>
      <c r="BL2968" s="373">
        <f>IPMT('Assumptions (T&amp;D)'!$C$20,Model!AK$1,'Assumptions (T&amp;D)'!$C$23,Model!$AX$2866)</f>
        <v>-0.003888977801</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-0.0440308988</v>
      </c>
      <c r="AZ2969" s="373">
        <f>IPMT('Assumptions (T&amp;D)'!$C$20,Model!X$1,'Assumptions (T&amp;D)'!$C$23,Model!$AY$2866)</f>
        <v>-0.04195170981</v>
      </c>
      <c r="BA2969" s="373">
        <f>IPMT('Assumptions (T&amp;D)'!$C$20,Model!Y$1,'Assumptions (T&amp;D)'!$C$23,Model!$AY$2866)</f>
        <v>-0.03977375935</v>
      </c>
      <c r="BB2969" s="373">
        <f>IPMT('Assumptions (T&amp;D)'!$C$20,Model!Z$1,'Assumptions (T&amp;D)'!$C$23,Model!$AY$2866)</f>
        <v>-0.03749235623</v>
      </c>
      <c r="BC2969" s="373">
        <f>IPMT('Assumptions (T&amp;D)'!$C$20,Model!AA$1,'Assumptions (T&amp;D)'!$C$23,Model!$AY$2866)</f>
        <v>-0.03510258647</v>
      </c>
      <c r="BD2969" s="373">
        <f>IPMT('Assumptions (T&amp;D)'!$C$20,Model!AB$1,'Assumptions (T&amp;D)'!$C$23,Model!$AY$2866)</f>
        <v>-0.03259930264</v>
      </c>
      <c r="BE2969" s="373">
        <f>IPMT('Assumptions (T&amp;D)'!$C$20,Model!AC$1,'Assumptions (T&amp;D)'!$C$23,Model!$AY$2866)</f>
        <v>-0.02997711283</v>
      </c>
      <c r="BF2969" s="373">
        <f>IPMT('Assumptions (T&amp;D)'!$C$20,Model!AD$1,'Assumptions (T&amp;D)'!$C$23,Model!$AY$2866)</f>
        <v>-0.02723036901</v>
      </c>
      <c r="BG2969" s="373">
        <f>IPMT('Assumptions (T&amp;D)'!$C$20,Model!AE$1,'Assumptions (T&amp;D)'!$C$23,Model!$AY$2866)</f>
        <v>-0.02435315485</v>
      </c>
      <c r="BH2969" s="373">
        <f>IPMT('Assumptions (T&amp;D)'!$C$20,Model!AF$1,'Assumptions (T&amp;D)'!$C$23,Model!$AY$2866)</f>
        <v>-0.02133927302</v>
      </c>
      <c r="BI2969" s="373">
        <f>IPMT('Assumptions (T&amp;D)'!$C$20,Model!AG$1,'Assumptions (T&amp;D)'!$C$23,Model!$AY$2866)</f>
        <v>-0.01818223181</v>
      </c>
      <c r="BJ2969" s="373">
        <f>IPMT('Assumptions (T&amp;D)'!$C$20,Model!AH$1,'Assumptions (T&amp;D)'!$C$23,Model!$AY$2866)</f>
        <v>-0.01487523114</v>
      </c>
      <c r="BK2969" s="373">
        <f>IPMT('Assumptions (T&amp;D)'!$C$20,Model!AI$1,'Assumptions (T&amp;D)'!$C$23,Model!$AY$2866)</f>
        <v>-0.01141114793</v>
      </c>
      <c r="BL2969" s="373">
        <f>IPMT('Assumptions (T&amp;D)'!$C$20,Model!AJ$1,'Assumptions (T&amp;D)'!$C$23,Model!$AY$2866)</f>
        <v>-0.007782520774</v>
      </c>
      <c r="BM2969" s="373">
        <f>IPMT('Assumptions (T&amp;D)'!$C$20,Model!AK$1,'Assumptions (T&amp;D)'!$C$23,Model!$AY$2866)</f>
        <v>-0.003981533827</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-0.04507810957</v>
      </c>
      <c r="BA2970" s="373">
        <f>IPMT('Assumptions (T&amp;D)'!$C$20,Model!X$1,'Assumptions (T&amp;D)'!$C$23,Model!$AZ$2866)</f>
        <v>-0.0429494701</v>
      </c>
      <c r="BB2970" s="373">
        <f>IPMT('Assumptions (T&amp;D)'!$C$20,Model!Y$1,'Assumptions (T&amp;D)'!$C$23,Model!$AZ$2866)</f>
        <v>-0.04071972025</v>
      </c>
      <c r="BC2970" s="373">
        <f>IPMT('Assumptions (T&amp;D)'!$C$20,Model!Z$1,'Assumptions (T&amp;D)'!$C$23,Model!$AZ$2866)</f>
        <v>-0.03838405729</v>
      </c>
      <c r="BD2970" s="373">
        <f>IPMT('Assumptions (T&amp;D)'!$C$20,Model!AA$1,'Assumptions (T&amp;D)'!$C$23,Model!$AZ$2866)</f>
        <v>-0.03593745034</v>
      </c>
      <c r="BE2970" s="373">
        <f>IPMT('Assumptions (T&amp;D)'!$C$20,Model!AB$1,'Assumptions (T&amp;D)'!$C$23,Model!$AZ$2866)</f>
        <v>-0.03337462955</v>
      </c>
      <c r="BF2970" s="373">
        <f>IPMT('Assumptions (T&amp;D)'!$C$20,Model!AC$1,'Assumptions (T&amp;D)'!$C$23,Model!$AZ$2866)</f>
        <v>-0.03069007478</v>
      </c>
      <c r="BG2970" s="373">
        <f>IPMT('Assumptions (T&amp;D)'!$C$20,Model!AD$1,'Assumptions (T&amp;D)'!$C$23,Model!$AZ$2866)</f>
        <v>-0.02787800366</v>
      </c>
      <c r="BH2970" s="373">
        <f>IPMT('Assumptions (T&amp;D)'!$C$20,Model!AE$1,'Assumptions (T&amp;D)'!$C$23,Model!$AZ$2866)</f>
        <v>-0.02493235915</v>
      </c>
      <c r="BI2970" s="373">
        <f>IPMT('Assumptions (T&amp;D)'!$C$20,Model!AF$1,'Assumptions (T&amp;D)'!$C$23,Model!$AZ$2866)</f>
        <v>-0.02184679654</v>
      </c>
      <c r="BJ2970" s="373">
        <f>IPMT('Assumptions (T&amp;D)'!$C$20,Model!AG$1,'Assumptions (T&amp;D)'!$C$23,Model!$AZ$2866)</f>
        <v>-0.0186146697</v>
      </c>
      <c r="BK2970" s="373">
        <f>IPMT('Assumptions (T&amp;D)'!$C$20,Model!AH$1,'Assumptions (T&amp;D)'!$C$23,Model!$AZ$2866)</f>
        <v>-0.01522901683</v>
      </c>
      <c r="BL2970" s="373">
        <f>IPMT('Assumptions (T&amp;D)'!$C$20,Model!AI$1,'Assumptions (T&amp;D)'!$C$23,Model!$AZ$2866)</f>
        <v>-0.01168254546</v>
      </c>
      <c r="BM2970" s="373">
        <f>IPMT('Assumptions (T&amp;D)'!$C$20,Model!AJ$1,'Assumptions (T&amp;D)'!$C$23,Model!$AZ$2866)</f>
        <v>-0.00796761669</v>
      </c>
      <c r="BN2970" s="373">
        <f>IPMT('Assumptions (T&amp;D)'!$C$20,Model!AK$1,'Assumptions (T&amp;D)'!$C$23,Model!$AZ$2866)</f>
        <v>-0.004076228807</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-0.04596831074</v>
      </c>
      <c r="BB2971" s="373">
        <f>IPMT('Assumptions (T&amp;D)'!$C$20,Model!X$1,'Assumptions (T&amp;D)'!$C$23,Model!$BA$2866)</f>
        <v>-0.04379763496</v>
      </c>
      <c r="BC2971" s="373">
        <f>IPMT('Assumptions (T&amp;D)'!$C$20,Model!Y$1,'Assumptions (T&amp;D)'!$C$23,Model!$BA$2866)</f>
        <v>-0.04152385208</v>
      </c>
      <c r="BD2971" s="373">
        <f>IPMT('Assumptions (T&amp;D)'!$C$20,Model!Z$1,'Assumptions (T&amp;D)'!$C$23,Model!$BA$2866)</f>
        <v>-0.03914206452</v>
      </c>
      <c r="BE2971" s="373">
        <f>IPMT('Assumptions (T&amp;D)'!$C$20,Model!AA$1,'Assumptions (T&amp;D)'!$C$23,Model!$BA$2866)</f>
        <v>-0.03664714204</v>
      </c>
      <c r="BF2971" s="373">
        <f>IPMT('Assumptions (T&amp;D)'!$C$20,Model!AB$1,'Assumptions (T&amp;D)'!$C$23,Model!$BA$2866)</f>
        <v>-0.03403371075</v>
      </c>
      <c r="BG2971" s="373">
        <f>IPMT('Assumptions (T&amp;D)'!$C$20,Model!AC$1,'Assumptions (T&amp;D)'!$C$23,Model!$BA$2866)</f>
        <v>-0.03129614147</v>
      </c>
      <c r="BH2971" s="373">
        <f>IPMT('Assumptions (T&amp;D)'!$C$20,Model!AD$1,'Assumptions (T&amp;D)'!$C$23,Model!$BA$2866)</f>
        <v>-0.02842853764</v>
      </c>
      <c r="BI2971" s="373">
        <f>IPMT('Assumptions (T&amp;D)'!$C$20,Model!AE$1,'Assumptions (T&amp;D)'!$C$23,Model!$BA$2866)</f>
        <v>-0.02542472264</v>
      </c>
      <c r="BJ2971" s="373">
        <f>IPMT('Assumptions (T&amp;D)'!$C$20,Model!AF$1,'Assumptions (T&amp;D)'!$C$23,Model!$BA$2866)</f>
        <v>-0.02227822643</v>
      </c>
      <c r="BK2971" s="373">
        <f>IPMT('Assumptions (T&amp;D)'!$C$20,Model!AG$1,'Assumptions (T&amp;D)'!$C$23,Model!$BA$2866)</f>
        <v>-0.01898227164</v>
      </c>
      <c r="BL2971" s="373">
        <f>IPMT('Assumptions (T&amp;D)'!$C$20,Model!AH$1,'Assumptions (T&amp;D)'!$C$23,Model!$BA$2866)</f>
        <v>-0.01552975901</v>
      </c>
      <c r="BM2971" s="373">
        <f>IPMT('Assumptions (T&amp;D)'!$C$20,Model!AI$1,'Assumptions (T&amp;D)'!$C$23,Model!$BA$2866)</f>
        <v>-0.01191325202</v>
      </c>
      <c r="BN2971" s="373">
        <f>IPMT('Assumptions (T&amp;D)'!$C$20,Model!AJ$1,'Assumptions (T&amp;D)'!$C$23,Model!$BA$2866)</f>
        <v>-0.008124960948</v>
      </c>
      <c r="BO2971" s="373">
        <f>IPMT('Assumptions (T&amp;D)'!$C$20,Model!AK$1,'Assumptions (T&amp;D)'!$C$23,Model!$BA$2866)</f>
        <v>-0.004156726053</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0.02205064363</v>
      </c>
      <c r="D2972" s="371">
        <f>SUM($C$2865:D2865)*'Assumptions (T&amp;D)'!$C$25</f>
        <v>0.04707265701</v>
      </c>
      <c r="E2972" s="371">
        <f>SUM($C$2865:E2865)*'Assumptions (T&amp;D)'!$C$25</f>
        <v>0.07280940271</v>
      </c>
      <c r="F2972" s="371">
        <f>SUM($C$2865:F2865)*'Assumptions (T&amp;D)'!$C$25</f>
        <v>0.1078908867</v>
      </c>
      <c r="G2972" s="371">
        <f>SUM($C$2865:G2865)*'Assumptions (T&amp;D)'!$C$25</f>
        <v>0.1326546512</v>
      </c>
      <c r="H2972" s="371">
        <f>SUM($C$2865:H2865)*'Assumptions (T&amp;D)'!$C$25</f>
        <v>0.1593727138</v>
      </c>
      <c r="I2972" s="371">
        <f>SUM($C$2865:I2865)*'Assumptions (T&amp;D)'!$C$25</f>
        <v>0.1935123812</v>
      </c>
      <c r="J2972" s="371">
        <f>SUM($C$2865:J2865)*'Assumptions (T&amp;D)'!$C$25</f>
        <v>0.2260532704</v>
      </c>
      <c r="K2972" s="371">
        <f>SUM($C$2865:K2865)*'Assumptions (T&amp;D)'!$C$25</f>
        <v>0.2617220748</v>
      </c>
      <c r="L2972" s="371">
        <f>SUM($C$2865:L2865)*'Assumptions (T&amp;D)'!$C$25</f>
        <v>0.2892230526</v>
      </c>
      <c r="M2972" s="371">
        <f>SUM($C$2865:M2865)*'Assumptions (T&amp;D)'!$C$25</f>
        <v>0.3188439174</v>
      </c>
      <c r="N2972" s="371">
        <f>SUM($C$2865:N2865)*'Assumptions (T&amp;D)'!$C$25</f>
        <v>0.3577838223</v>
      </c>
      <c r="O2972" s="371">
        <f>SUM($C$2865:O2865)*'Assumptions (T&amp;D)'!$C$25</f>
        <v>0.3876734242</v>
      </c>
      <c r="P2972" s="371">
        <f>SUM($C$2865:P2865)*'Assumptions (T&amp;D)'!$C$25</f>
        <v>0.4165382784</v>
      </c>
      <c r="Q2972" s="371">
        <f>SUM($C$2865:Q2865)*'Assumptions (T&amp;D)'!$C$25</f>
        <v>0.4514856551</v>
      </c>
      <c r="R2972" s="371">
        <f>SUM($C$2865:R2865)*'Assumptions (T&amp;D)'!$C$25</f>
        <v>0.4898587203</v>
      </c>
      <c r="S2972" s="371">
        <f>SUM($C$2865:S2865)*'Assumptions (T&amp;D)'!$C$25</f>
        <v>0.5295318861</v>
      </c>
      <c r="T2972" s="371">
        <f>SUM($C$2865:T2865)*'Assumptions (T&amp;D)'!$C$25</f>
        <v>0.5664458333</v>
      </c>
      <c r="U2972" s="371">
        <f>SUM($C$2865:U2865)*'Assumptions (T&amp;D)'!$C$25</f>
        <v>0.6038260533</v>
      </c>
      <c r="V2972" s="371">
        <f>SUM($C$2865:V2865)*'Assumptions (T&amp;D)'!$C$25</f>
        <v>0.6425709059</v>
      </c>
      <c r="W2972" s="371">
        <f>SUM($C$2865:W2865)*'Assumptions (T&amp;D)'!$C$25</f>
        <v>0.6820808907</v>
      </c>
      <c r="X2972" s="371">
        <f>SUM($C$2865:X2865)*'Assumptions (T&amp;D)'!$C$25</f>
        <v>0.7227313505</v>
      </c>
      <c r="Y2972" s="371">
        <f>SUM($C$2865:Y2865)*'Assumptions (T&amp;D)'!$C$25</f>
        <v>0.7643682478</v>
      </c>
      <c r="Z2972" s="371">
        <f>SUM($C$2865:Z2865)*'Assumptions (T&amp;D)'!$C$25</f>
        <v>0.80701469</v>
      </c>
      <c r="AA2972" s="371">
        <f>SUM($C$2865:AA2865)*'Assumptions (T&amp;D)'!$C$25</f>
        <v>0.8506943124</v>
      </c>
      <c r="AB2972" s="371">
        <f>SUM($C$2865:AB2865)*'Assumptions (T&amp;D)'!$C$25</f>
        <v>0.8954312899</v>
      </c>
      <c r="AC2972" s="371">
        <f>SUM($C$2865:AC2865)*'Assumptions (T&amp;D)'!$C$25</f>
        <v>0.9412503495</v>
      </c>
      <c r="AD2972" s="371">
        <f>SUM($C$2865:AD2865)*'Assumptions (T&amp;D)'!$C$25</f>
        <v>0.9881767825</v>
      </c>
      <c r="AE2972" s="371">
        <f>SUM($C$2865:AE2865)*'Assumptions (T&amp;D)'!$C$25</f>
        <v>1.036236457</v>
      </c>
      <c r="AF2972" s="371">
        <f>SUM($C$2865:AF2865)*'Assumptions (T&amp;D)'!$C$25</f>
        <v>1.085455831</v>
      </c>
      <c r="AG2972" s="371">
        <f>SUM($C$2865:AG2865)*'Assumptions (T&amp;D)'!$C$25</f>
        <v>1.135861965</v>
      </c>
      <c r="AH2972" s="371">
        <f>SUM($C$2865:AH2865)*'Assumptions (T&amp;D)'!$C$25</f>
        <v>1.187482538</v>
      </c>
      <c r="AI2972" s="371">
        <f>SUM($C$2865:AI2865)*'Assumptions (T&amp;D)'!$C$25</f>
        <v>1.240345856</v>
      </c>
      <c r="AJ2972" s="371">
        <f>SUM($C$2865:AJ2865)*'Assumptions (T&amp;D)'!$C$25</f>
        <v>1.294480872</v>
      </c>
      <c r="AK2972" s="371">
        <f>SUM($C$2865:AK2865)*'Assumptions (T&amp;D)'!$C$25</f>
        <v>1.349917198</v>
      </c>
      <c r="AL2972" s="371">
        <f>SUM($C$2865:AL2865)*'Assumptions (T&amp;D)'!$C$25</f>
        <v>1.406685117</v>
      </c>
      <c r="AM2972" s="371">
        <f>SUM($C$2865:AM2865)*'Assumptions (T&amp;D)'!$C$25</f>
        <v>1.464815604</v>
      </c>
      <c r="AN2972" s="371">
        <f>SUM($C$2865:AN2865)*'Assumptions (T&amp;D)'!$C$25</f>
        <v>1.524340336</v>
      </c>
      <c r="AO2972" s="371">
        <f>SUM($C$2865:AO2865)*'Assumptions (T&amp;D)'!$C$25</f>
        <v>1.58529171</v>
      </c>
      <c r="AP2972" s="371">
        <f>SUM($C$2865:AP2865)*'Assumptions (T&amp;D)'!$C$25</f>
        <v>1.647702859</v>
      </c>
      <c r="AQ2972" s="371">
        <f>SUM($C$2865:AQ2865)*'Assumptions (T&amp;D)'!$C$25</f>
        <v>1.711607668</v>
      </c>
      <c r="AR2972" s="371">
        <f>SUM($C$2865:AR2865)*'Assumptions (T&amp;D)'!$C$25</f>
        <v>1.777040791</v>
      </c>
      <c r="AS2972" s="371">
        <f>SUM($C$2865:AS2865)*'Assumptions (T&amp;D)'!$C$25</f>
        <v>1.844037669</v>
      </c>
      <c r="AT2972" s="371">
        <f>SUM($C$2865:AT2865)*'Assumptions (T&amp;D)'!$C$25</f>
        <v>1.912634547</v>
      </c>
      <c r="AU2972" s="371">
        <f>SUM($C$2865:AU2865)*'Assumptions (T&amp;D)'!$C$25</f>
        <v>1.982868489</v>
      </c>
      <c r="AV2972" s="371">
        <f>SUM($C$2865:AV2865)*'Assumptions (T&amp;D)'!$C$25</f>
        <v>2.054777402</v>
      </c>
      <c r="AW2972" s="371">
        <f>SUM($C$2865:AW2865)*'Assumptions (T&amp;D)'!$C$25</f>
        <v>2.12840005</v>
      </c>
      <c r="AX2972" s="371">
        <f>SUM($C$2865:AX2865)*'Assumptions (T&amp;D)'!$C$25</f>
        <v>2.203776076</v>
      </c>
      <c r="AY2972" s="371">
        <f>SUM($C$2865:AY2865)*'Assumptions (T&amp;D)'!$C$25</f>
        <v>2.28094602</v>
      </c>
      <c r="AZ2972" s="371">
        <f>SUM($C$2865:AZ2865)*'Assumptions (T&amp;D)'!$C$25</f>
        <v>2.359951338</v>
      </c>
      <c r="BA2972" s="371">
        <f>SUM($C$2865:BA2865)*'Assumptions (T&amp;D)'!$C$25</f>
        <v>2.440516852</v>
      </c>
      <c r="BB2972" s="371">
        <f>SUM($C$2865:BB2865)*'Assumptions (T&amp;D)'!$C$25</f>
        <v>2.440516852</v>
      </c>
      <c r="BC2972" s="371">
        <f>SUM($C$2865:BC2865)*'Assumptions (T&amp;D)'!$C$25</f>
        <v>2.440516852</v>
      </c>
      <c r="BD2972" s="371">
        <f>SUM($C$2865:BD2865)*'Assumptions (T&amp;D)'!$C$25</f>
        <v>2.440516852</v>
      </c>
      <c r="BE2972" s="371">
        <f>SUM($C$2865:BE2865)*'Assumptions (T&amp;D)'!$C$25</f>
        <v>2.440516852</v>
      </c>
      <c r="BF2972" s="371">
        <f>SUM($C$2865:BF2865)*'Assumptions (T&amp;D)'!$C$25</f>
        <v>2.440516852</v>
      </c>
      <c r="BG2972" s="371">
        <f>SUM($C$2865:BG2865)*'Assumptions (T&amp;D)'!$C$25</f>
        <v>2.440516852</v>
      </c>
      <c r="BH2972" s="371">
        <f>SUM($C$2865:BH2865)*'Assumptions (T&amp;D)'!$C$25</f>
        <v>2.440516852</v>
      </c>
      <c r="BI2972" s="371">
        <f>SUM($C$2865:BI2865)*'Assumptions (T&amp;D)'!$C$25</f>
        <v>2.440516852</v>
      </c>
      <c r="BJ2972" s="371">
        <f>SUM($C$2865:BJ2865)*'Assumptions (T&amp;D)'!$C$25</f>
        <v>2.440516852</v>
      </c>
      <c r="BK2972" s="371">
        <f>SUM($C$2865:BK2865)*'Assumptions (T&amp;D)'!$C$25</f>
        <v>2.440516852</v>
      </c>
      <c r="BL2972" s="371">
        <f>SUM($C$2865:BL2865)*'Assumptions (T&amp;D)'!$C$25</f>
        <v>2.440516852</v>
      </c>
      <c r="BM2972" s="371">
        <f>SUM($C$2865:BM2865)*'Assumptions (T&amp;D)'!$C$25</f>
        <v>2.440516852</v>
      </c>
      <c r="BN2972" s="371">
        <f>SUM($C$2865:BN2865)*'Assumptions (T&amp;D)'!$C$25</f>
        <v>2.440516852</v>
      </c>
      <c r="BO2972" s="371">
        <f>SUM($C$2865:BO2865)*'Assumptions (T&amp;D)'!$C$25</f>
        <v>2.440516852</v>
      </c>
      <c r="BP2972" s="371">
        <f>SUM($C$2865:BP2865)*'Assumptions (T&amp;D)'!$C$25</f>
        <v>2.440516852</v>
      </c>
      <c r="BQ2972" s="371">
        <f>SUM($C$2865:BQ2865)*'Assumptions (T&amp;D)'!$C$25</f>
        <v>2.440516852</v>
      </c>
      <c r="BR2972" s="371">
        <f>SUM($C$2865:BR2865)*'Assumptions (T&amp;D)'!$C$25</f>
        <v>2.440516852</v>
      </c>
      <c r="BS2972" s="371">
        <f>SUM($C$2865:BS2865)*'Assumptions (T&amp;D)'!$C$25</f>
        <v>2.440516852</v>
      </c>
      <c r="BT2972" s="371">
        <f>SUM($C$2865:BT2865)*'Assumptions (T&amp;D)'!$C$25</f>
        <v>2.440516852</v>
      </c>
      <c r="BU2972" s="371">
        <f>SUM($C$2865:BU2865)*'Assumptions (T&amp;D)'!$C$25</f>
        <v>2.440516852</v>
      </c>
      <c r="BV2972" s="371">
        <f>SUM($C$2865:BV2865)*'Assumptions (T&amp;D)'!$C$25</f>
        <v>2.440516852</v>
      </c>
      <c r="BW2972" s="371">
        <f>SUM($C$2865:BW2865)*'Assumptions (T&amp;D)'!$C$25</f>
        <v>2.440516852</v>
      </c>
      <c r="BX2972" s="371">
        <f>SUM($C$2865:BX2865)*'Assumptions (T&amp;D)'!$C$25</f>
        <v>2.440516852</v>
      </c>
      <c r="BY2972" s="371">
        <f>SUM($C$2865:BY2865)*'Assumptions (T&amp;D)'!$C$25</f>
        <v>2.440516852</v>
      </c>
      <c r="BZ2972" s="371">
        <f>SUM($C$2865:BZ2865)*'Assumptions (T&amp;D)'!$C$25</f>
        <v>2.440516852</v>
      </c>
      <c r="CA2972" s="371">
        <f>SUM($C$2865:CA2865)*'Assumptions (T&amp;D)'!$C$25</f>
        <v>2.440516852</v>
      </c>
      <c r="CB2972" s="371">
        <f>SUM($C$2865:CB2865)*'Assumptions (T&amp;D)'!$C$25</f>
        <v>2.440516852</v>
      </c>
      <c r="CC2972" s="371">
        <f>SUM($C$2865:CC2865)*'Assumptions (T&amp;D)'!$C$25</f>
        <v>2.440516852</v>
      </c>
      <c r="CD2972" s="371">
        <f>SUM($C$2865:CD2865)*'Assumptions (T&amp;D)'!$C$25</f>
        <v>2.440516852</v>
      </c>
    </row>
    <row r="2973" ht="15.75" customHeight="1">
      <c r="A2973" s="365" t="s">
        <v>373</v>
      </c>
      <c r="B2973" s="159" t="s">
        <v>351</v>
      </c>
      <c r="C2973" s="372">
        <f t="shared" ref="C2973:BU2973" si="96">SUM(C2974:C3024)</f>
        <v>0.02483180588</v>
      </c>
      <c r="D2973" s="372">
        <f t="shared" si="96"/>
        <v>0.0759874466</v>
      </c>
      <c r="E2973" s="372">
        <f t="shared" si="96"/>
        <v>0.1274684782</v>
      </c>
      <c r="F2973" s="372">
        <f t="shared" si="96"/>
        <v>0.1864248937</v>
      </c>
      <c r="G2973" s="372">
        <f t="shared" si="96"/>
        <v>0.2398255587</v>
      </c>
      <c r="H2973" s="372">
        <f t="shared" si="96"/>
        <v>0.2798522874</v>
      </c>
      <c r="I2973" s="372">
        <f t="shared" si="96"/>
        <v>0.3274187983</v>
      </c>
      <c r="J2973" s="372">
        <f t="shared" si="96"/>
        <v>0.3779347354</v>
      </c>
      <c r="K2973" s="372">
        <f t="shared" si="96"/>
        <v>0.4282744879</v>
      </c>
      <c r="L2973" s="372">
        <f t="shared" si="96"/>
        <v>0.471590621</v>
      </c>
      <c r="M2973" s="372">
        <f t="shared" si="96"/>
        <v>0.5074098244</v>
      </c>
      <c r="N2973" s="372">
        <f t="shared" si="96"/>
        <v>0.5568201935</v>
      </c>
      <c r="O2973" s="372">
        <f t="shared" si="96"/>
        <v>0.6054696932</v>
      </c>
      <c r="P2973" s="372">
        <f t="shared" si="96"/>
        <v>0.6417954189</v>
      </c>
      <c r="Q2973" s="372">
        <f t="shared" si="96"/>
        <v>0.6843705304</v>
      </c>
      <c r="R2973" s="372">
        <f t="shared" si="96"/>
        <v>0.737746431</v>
      </c>
      <c r="S2973" s="372">
        <f t="shared" si="96"/>
        <v>0.7960221633</v>
      </c>
      <c r="T2973" s="372">
        <f t="shared" si="96"/>
        <v>0.8511549528</v>
      </c>
      <c r="U2973" s="372">
        <f t="shared" si="96"/>
        <v>0.9024966394</v>
      </c>
      <c r="V2973" s="372">
        <f t="shared" si="96"/>
        <v>0.9558232816</v>
      </c>
      <c r="W2973" s="372">
        <f t="shared" si="96"/>
        <v>0.9959363313</v>
      </c>
      <c r="X2973" s="372">
        <f t="shared" si="96"/>
        <v>1.02023981</v>
      </c>
      <c r="Y2973" s="372">
        <f t="shared" si="96"/>
        <v>1.043680923</v>
      </c>
      <c r="Z2973" s="372">
        <f t="shared" si="96"/>
        <v>1.062124314</v>
      </c>
      <c r="AA2973" s="372">
        <f t="shared" si="96"/>
        <v>1.083050593</v>
      </c>
      <c r="AB2973" s="372">
        <f t="shared" si="96"/>
        <v>1.111109628</v>
      </c>
      <c r="AC2973" s="372">
        <f t="shared" si="96"/>
        <v>1.134356142</v>
      </c>
      <c r="AD2973" s="372">
        <f t="shared" si="96"/>
        <v>1.155237807</v>
      </c>
      <c r="AE2973" s="372">
        <f t="shared" si="96"/>
        <v>1.176659173</v>
      </c>
      <c r="AF2973" s="372">
        <f t="shared" si="96"/>
        <v>1.203069452</v>
      </c>
      <c r="AG2973" s="372">
        <f t="shared" si="96"/>
        <v>1.235184571</v>
      </c>
      <c r="AH2973" s="372">
        <f t="shared" si="96"/>
        <v>1.261332664</v>
      </c>
      <c r="AI2973" s="372">
        <f t="shared" si="96"/>
        <v>1.289033504</v>
      </c>
      <c r="AJ2973" s="372">
        <f t="shared" si="96"/>
        <v>1.325254345</v>
      </c>
      <c r="AK2973" s="372">
        <f t="shared" si="96"/>
        <v>1.359902441</v>
      </c>
      <c r="AL2973" s="372">
        <f t="shared" si="96"/>
        <v>1.390039659</v>
      </c>
      <c r="AM2973" s="372">
        <f t="shared" si="96"/>
        <v>1.418911787</v>
      </c>
      <c r="AN2973" s="372">
        <f t="shared" si="96"/>
        <v>1.450704796</v>
      </c>
      <c r="AO2973" s="372">
        <f t="shared" si="96"/>
        <v>1.486022204</v>
      </c>
      <c r="AP2973" s="372">
        <f t="shared" si="96"/>
        <v>1.522148545</v>
      </c>
      <c r="AQ2973" s="372">
        <f t="shared" si="96"/>
        <v>1.558930883</v>
      </c>
      <c r="AR2973" s="372">
        <f t="shared" si="96"/>
        <v>1.596567598</v>
      </c>
      <c r="AS2973" s="372">
        <f t="shared" si="96"/>
        <v>1.634959855</v>
      </c>
      <c r="AT2973" s="372">
        <f t="shared" si="96"/>
        <v>1.674245817</v>
      </c>
      <c r="AU2973" s="372">
        <f t="shared" si="96"/>
        <v>1.71444581</v>
      </c>
      <c r="AV2973" s="372">
        <f t="shared" si="96"/>
        <v>1.755580613</v>
      </c>
      <c r="AW2973" s="372">
        <f t="shared" si="96"/>
        <v>1.79767147</v>
      </c>
      <c r="AX2973" s="372">
        <f t="shared" si="96"/>
        <v>1.8407401</v>
      </c>
      <c r="AY2973" s="372">
        <f t="shared" si="96"/>
        <v>1.884808705</v>
      </c>
      <c r="AZ2973" s="372">
        <f t="shared" si="96"/>
        <v>1.929899986</v>
      </c>
      <c r="BA2973" s="372">
        <f t="shared" si="96"/>
        <v>1.975679517</v>
      </c>
      <c r="BB2973" s="372">
        <f t="shared" si="96"/>
        <v>1.92930737</v>
      </c>
      <c r="BC2973" s="372">
        <f t="shared" si="96"/>
        <v>1.795912682</v>
      </c>
      <c r="BD2973" s="372">
        <f t="shared" si="96"/>
        <v>1.672748045</v>
      </c>
      <c r="BE2973" s="372">
        <f t="shared" si="96"/>
        <v>1.559064386</v>
      </c>
      <c r="BF2973" s="372">
        <f t="shared" si="96"/>
        <v>1.454340497</v>
      </c>
      <c r="BG2973" s="372">
        <f t="shared" si="96"/>
        <v>1.357550162</v>
      </c>
      <c r="BH2973" s="372">
        <f t="shared" si="96"/>
        <v>1.268384787</v>
      </c>
      <c r="BI2973" s="372">
        <f t="shared" si="96"/>
        <v>1.186253962</v>
      </c>
      <c r="BJ2973" s="372">
        <f t="shared" si="96"/>
        <v>1.103641823</v>
      </c>
      <c r="BK2973" s="372">
        <f t="shared" si="96"/>
        <v>1.019051857</v>
      </c>
      <c r="BL2973" s="372">
        <f t="shared" si="96"/>
        <v>0.9324381666</v>
      </c>
      <c r="BM2973" s="372">
        <f t="shared" si="96"/>
        <v>0.8437538112</v>
      </c>
      <c r="BN2973" s="372">
        <f t="shared" si="96"/>
        <v>0.7529507858</v>
      </c>
      <c r="BO2973" s="372">
        <f t="shared" si="96"/>
        <v>0.6599799967</v>
      </c>
      <c r="BP2973" s="372">
        <f t="shared" si="96"/>
        <v>0.5647912377</v>
      </c>
      <c r="BQ2973" s="372">
        <f t="shared" si="96"/>
        <v>0.467333165</v>
      </c>
      <c r="BR2973" s="372">
        <f t="shared" si="96"/>
        <v>0.3675532718</v>
      </c>
      <c r="BS2973" s="372">
        <f t="shared" si="96"/>
        <v>0.2653978626</v>
      </c>
      <c r="BT2973" s="372">
        <f t="shared" si="96"/>
        <v>0.1608120264</v>
      </c>
      <c r="BU2973" s="372">
        <f t="shared" si="96"/>
        <v>0.0539522805</v>
      </c>
      <c r="BV2973" s="32"/>
      <c r="BW2973" s="32"/>
      <c r="BX2973" s="32"/>
      <c r="BY2973" s="32"/>
      <c r="BZ2973" s="32"/>
      <c r="CA2973" s="32"/>
      <c r="CB2973" s="32"/>
      <c r="CC2973" s="32"/>
      <c r="CD2973" s="32"/>
    </row>
    <row r="2974" ht="15.75" hidden="1" customHeight="1" outlineLevel="1">
      <c r="A2974" s="365"/>
      <c r="B2974" s="38"/>
      <c r="C2974" s="372">
        <f>$C2865*'Assumptions (T&amp;D)'!C$24</f>
        <v>0.02483180588</v>
      </c>
      <c r="D2974" s="372">
        <f>$C2865*'Assumptions (T&amp;D)'!D$24</f>
        <v>0.0478095036</v>
      </c>
      <c r="E2974" s="372">
        <f>$C2865*'Assumptions (T&amp;D)'!E$24</f>
        <v>0.04423372355</v>
      </c>
      <c r="F2974" s="372">
        <f>$C2865*'Assumptions (T&amp;D)'!F$24</f>
        <v>0.0409228161</v>
      </c>
      <c r="G2974" s="372">
        <f>$C2865*'Assumptions (T&amp;D)'!G$24</f>
        <v>0.03781056309</v>
      </c>
      <c r="H2974" s="372">
        <f>$C2865*'Assumptions (T&amp;D)'!H$24</f>
        <v>0.03502940083</v>
      </c>
      <c r="I2974" s="372">
        <f>$C2865*'Assumptions (T&amp;D)'!I$24</f>
        <v>0.03238067487</v>
      </c>
      <c r="J2974" s="372">
        <f>$C2865*'Assumptions (T&amp;D)'!J$24</f>
        <v>0.02993060336</v>
      </c>
      <c r="K2974" s="372">
        <f>$C2865*'Assumptions (T&amp;D)'!K$24</f>
        <v>0.02953329447</v>
      </c>
      <c r="L2974" s="372">
        <f>$C2865*'Assumptions (T&amp;D)'!L$24</f>
        <v>0.02953329447</v>
      </c>
      <c r="M2974" s="372">
        <f>$C2865*'Assumptions (T&amp;D)'!M$24</f>
        <v>0.02953329447</v>
      </c>
      <c r="N2974" s="372">
        <f>$C2865*'Assumptions (T&amp;D)'!N$24</f>
        <v>0.02953329447</v>
      </c>
      <c r="O2974" s="372">
        <f>$C2865*'Assumptions (T&amp;D)'!O$24</f>
        <v>0.02953329447</v>
      </c>
      <c r="P2974" s="372">
        <f>$C2865*'Assumptions (T&amp;D)'!P$24</f>
        <v>0.02953329447</v>
      </c>
      <c r="Q2974" s="372">
        <f>$C2865*'Assumptions (T&amp;D)'!Q$24</f>
        <v>0.02953329447</v>
      </c>
      <c r="R2974" s="372">
        <f>$C2865*'Assumptions (T&amp;D)'!R$24</f>
        <v>0.02953329447</v>
      </c>
      <c r="S2974" s="372">
        <f>$C2865*'Assumptions (T&amp;D)'!S$24</f>
        <v>0.02953329447</v>
      </c>
      <c r="T2974" s="372">
        <f>$C2865*'Assumptions (T&amp;D)'!T$24</f>
        <v>0.02953329447</v>
      </c>
      <c r="U2974" s="372">
        <f>$C2865*'Assumptions (T&amp;D)'!U$24</f>
        <v>0.02953329447</v>
      </c>
      <c r="V2974" s="372">
        <f>$C2865*'Assumptions (T&amp;D)'!V$24</f>
        <v>0.02953329447</v>
      </c>
      <c r="W2974" s="372">
        <f>$C2865*'Assumptions (T&amp;D)'!W$24</f>
        <v>0.01476664723</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0.028177943</v>
      </c>
      <c r="E2975" s="372">
        <f>$D2865*'Assumptions (T&amp;D)'!D$24</f>
        <v>0.05425193292</v>
      </c>
      <c r="F2975" s="372">
        <f>$D2865*'Assumptions (T&amp;D)'!E$24</f>
        <v>0.05019430913</v>
      </c>
      <c r="G2975" s="372">
        <f>$D2865*'Assumptions (T&amp;D)'!F$24</f>
        <v>0.04643725007</v>
      </c>
      <c r="H2975" s="372">
        <f>$D2865*'Assumptions (T&amp;D)'!G$24</f>
        <v>0.04290561454</v>
      </c>
      <c r="I2975" s="372">
        <f>$D2865*'Assumptions (T&amp;D)'!H$24</f>
        <v>0.03974968493</v>
      </c>
      <c r="J2975" s="372">
        <f>$D2865*'Assumptions (T&amp;D)'!I$24</f>
        <v>0.03674403767</v>
      </c>
      <c r="K2975" s="372">
        <f>$D2865*'Assumptions (T&amp;D)'!J$24</f>
        <v>0.03396381396</v>
      </c>
      <c r="L2975" s="372">
        <f>$D2865*'Assumptions (T&amp;D)'!K$24</f>
        <v>0.03351296688</v>
      </c>
      <c r="M2975" s="372">
        <f>$D2865*'Assumptions (T&amp;D)'!L$24</f>
        <v>0.03351296688</v>
      </c>
      <c r="N2975" s="372">
        <f>$D2865*'Assumptions (T&amp;D)'!M$24</f>
        <v>0.03351296688</v>
      </c>
      <c r="O2975" s="372">
        <f>$D2865*'Assumptions (T&amp;D)'!N$24</f>
        <v>0.03351296688</v>
      </c>
      <c r="P2975" s="372">
        <f>$D2865*'Assumptions (T&amp;D)'!O$24</f>
        <v>0.03351296688</v>
      </c>
      <c r="Q2975" s="372">
        <f>$D2865*'Assumptions (T&amp;D)'!P$24</f>
        <v>0.03351296688</v>
      </c>
      <c r="R2975" s="372">
        <f>$D2865*'Assumptions (T&amp;D)'!Q$24</f>
        <v>0.03351296688</v>
      </c>
      <c r="S2975" s="372">
        <f>$D2865*'Assumptions (T&amp;D)'!R$24</f>
        <v>0.03351296688</v>
      </c>
      <c r="T2975" s="372">
        <f>$D2865*'Assumptions (T&amp;D)'!S$24</f>
        <v>0.03351296688</v>
      </c>
      <c r="U2975" s="372">
        <f>$D2865*'Assumptions (T&amp;D)'!T$24</f>
        <v>0.03351296688</v>
      </c>
      <c r="V2975" s="372">
        <f>$D2865*'Assumptions (T&amp;D)'!U$24</f>
        <v>0.03351296688</v>
      </c>
      <c r="W2975" s="372">
        <f>$D2865*'Assumptions (T&amp;D)'!V$24</f>
        <v>0.03351296688</v>
      </c>
      <c r="X2975" s="372">
        <f>$D2865*'Assumptions (T&amp;D)'!W$24</f>
        <v>0.01675648344</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0.02898282173</v>
      </c>
      <c r="F2976" s="372">
        <f>$E2865*'Assumptions (T&amp;D)'!D$24</f>
        <v>0.05580159278</v>
      </c>
      <c r="G2976" s="372">
        <f>$E2865*'Assumptions (T&amp;D)'!E$24</f>
        <v>0.05162806645</v>
      </c>
      <c r="H2976" s="372">
        <f>$E2865*'Assumptions (T&amp;D)'!F$24</f>
        <v>0.04776369022</v>
      </c>
      <c r="I2976" s="372">
        <f>$E2865*'Assumptions (T&amp;D)'!G$24</f>
        <v>0.04413117656</v>
      </c>
      <c r="J2976" s="372">
        <f>$E2865*'Assumptions (T&amp;D)'!H$24</f>
        <v>0.04088510053</v>
      </c>
      <c r="K2976" s="372">
        <f>$E2865*'Assumptions (T&amp;D)'!I$24</f>
        <v>0.03779359954</v>
      </c>
      <c r="L2976" s="372">
        <f>$E2865*'Assumptions (T&amp;D)'!J$24</f>
        <v>0.03493396113</v>
      </c>
      <c r="M2976" s="372">
        <f>$E2865*'Assumptions (T&amp;D)'!K$24</f>
        <v>0.03447023598</v>
      </c>
      <c r="N2976" s="372">
        <f>$E2865*'Assumptions (T&amp;D)'!L$24</f>
        <v>0.03447023598</v>
      </c>
      <c r="O2976" s="372">
        <f>$E2865*'Assumptions (T&amp;D)'!M$24</f>
        <v>0.03447023598</v>
      </c>
      <c r="P2976" s="372">
        <f>$E2865*'Assumptions (T&amp;D)'!N$24</f>
        <v>0.03447023598</v>
      </c>
      <c r="Q2976" s="372">
        <f>$E2865*'Assumptions (T&amp;D)'!O$24</f>
        <v>0.03447023598</v>
      </c>
      <c r="R2976" s="372">
        <f>$E2865*'Assumptions (T&amp;D)'!P$24</f>
        <v>0.03447023598</v>
      </c>
      <c r="S2976" s="372">
        <f>$E2865*'Assumptions (T&amp;D)'!Q$24</f>
        <v>0.03447023598</v>
      </c>
      <c r="T2976" s="372">
        <f>$E2865*'Assumptions (T&amp;D)'!R$24</f>
        <v>0.03447023598</v>
      </c>
      <c r="U2976" s="372">
        <f>$E2865*'Assumptions (T&amp;D)'!S$24</f>
        <v>0.03447023598</v>
      </c>
      <c r="V2976" s="372">
        <f>$E2865*'Assumptions (T&amp;D)'!T$24</f>
        <v>0.03447023598</v>
      </c>
      <c r="W2976" s="372">
        <f>$E2865*'Assumptions (T&amp;D)'!U$24</f>
        <v>0.03447023598</v>
      </c>
      <c r="X2976" s="372">
        <f>$E2865*'Assumptions (T&amp;D)'!V$24</f>
        <v>0.03447023598</v>
      </c>
      <c r="Y2976" s="372">
        <f>$E2865*'Assumptions (T&amp;D)'!W$24</f>
        <v>0.01723511799</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0.0395061757</v>
      </c>
      <c r="G2977" s="372">
        <f>$F2865*'Assumptions (T&amp;D)'!D$24</f>
        <v>0.07606255695</v>
      </c>
      <c r="H2977" s="372">
        <f>$F2865*'Assumptions (T&amp;D)'!E$24</f>
        <v>0.07037366765</v>
      </c>
      <c r="I2977" s="372">
        <f>$F2865*'Assumptions (T&amp;D)'!F$24</f>
        <v>0.06510617756</v>
      </c>
      <c r="J2977" s="372">
        <f>$F2865*'Assumptions (T&amp;D)'!G$24</f>
        <v>0.06015473687</v>
      </c>
      <c r="K2977" s="372">
        <f>$F2865*'Assumptions (T&amp;D)'!H$24</f>
        <v>0.05573004519</v>
      </c>
      <c r="L2977" s="372">
        <f>$F2865*'Assumptions (T&amp;D)'!I$24</f>
        <v>0.05151605312</v>
      </c>
      <c r="M2977" s="372">
        <f>$F2865*'Assumptions (T&amp;D)'!J$24</f>
        <v>0.04761811045</v>
      </c>
      <c r="N2977" s="372">
        <f>$F2865*'Assumptions (T&amp;D)'!K$24</f>
        <v>0.04698601164</v>
      </c>
      <c r="O2977" s="372">
        <f>$F2865*'Assumptions (T&amp;D)'!L$24</f>
        <v>0.04698601164</v>
      </c>
      <c r="P2977" s="372">
        <f>$F2865*'Assumptions (T&amp;D)'!M$24</f>
        <v>0.04698601164</v>
      </c>
      <c r="Q2977" s="372">
        <f>$F2865*'Assumptions (T&amp;D)'!N$24</f>
        <v>0.04698601164</v>
      </c>
      <c r="R2977" s="372">
        <f>$F2865*'Assumptions (T&amp;D)'!O$24</f>
        <v>0.04698601164</v>
      </c>
      <c r="S2977" s="372">
        <f>$F2865*'Assumptions (T&amp;D)'!P$24</f>
        <v>0.04698601164</v>
      </c>
      <c r="T2977" s="372">
        <f>$F2865*'Assumptions (T&amp;D)'!Q$24</f>
        <v>0.04698601164</v>
      </c>
      <c r="U2977" s="372">
        <f>$F2865*'Assumptions (T&amp;D)'!R$24</f>
        <v>0.04698601164</v>
      </c>
      <c r="V2977" s="372">
        <f>$F2865*'Assumptions (T&amp;D)'!S$24</f>
        <v>0.04698601164</v>
      </c>
      <c r="W2977" s="372">
        <f>$F2865*'Assumptions (T&amp;D)'!T$24</f>
        <v>0.04698601164</v>
      </c>
      <c r="X2977" s="372">
        <f>$F2865*'Assumptions (T&amp;D)'!U$24</f>
        <v>0.04698601164</v>
      </c>
      <c r="Y2977" s="372">
        <f>$F2865*'Assumptions (T&amp;D)'!V$24</f>
        <v>0.04698601164</v>
      </c>
      <c r="Z2977" s="372">
        <f>$F2865*'Assumptions (T&amp;D)'!W$24</f>
        <v>0.02349300582</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0.02788712214</v>
      </c>
      <c r="H2978" s="372">
        <f>$G2865*'Assumptions (T&amp;D)'!D$24</f>
        <v>0.05369200582</v>
      </c>
      <c r="I2978" s="372">
        <f>$G2865*'Assumptions (T&amp;D)'!E$24</f>
        <v>0.04967626023</v>
      </c>
      <c r="J2978" s="372">
        <f>$G2865*'Assumptions (T&amp;D)'!F$24</f>
        <v>0.04595797728</v>
      </c>
      <c r="K2978" s="372">
        <f>$G2865*'Assumptions (T&amp;D)'!G$24</f>
        <v>0.04246279131</v>
      </c>
      <c r="L2978" s="372">
        <f>$G2865*'Assumptions (T&amp;D)'!H$24</f>
        <v>0.03933943363</v>
      </c>
      <c r="M2978" s="372">
        <f>$G2865*'Assumptions (T&amp;D)'!I$24</f>
        <v>0.03636480727</v>
      </c>
      <c r="N2978" s="372">
        <f>$G2865*'Assumptions (T&amp;D)'!J$24</f>
        <v>0.03361327788</v>
      </c>
      <c r="O2978" s="372">
        <f>$G2865*'Assumptions (T&amp;D)'!K$24</f>
        <v>0.03316708393</v>
      </c>
      <c r="P2978" s="372">
        <f>$G2865*'Assumptions (T&amp;D)'!L$24</f>
        <v>0.03316708393</v>
      </c>
      <c r="Q2978" s="372">
        <f>$G2865*'Assumptions (T&amp;D)'!M$24</f>
        <v>0.03316708393</v>
      </c>
      <c r="R2978" s="372">
        <f>$G2865*'Assumptions (T&amp;D)'!N$24</f>
        <v>0.03316708393</v>
      </c>
      <c r="S2978" s="372">
        <f>$G2865*'Assumptions (T&amp;D)'!O$24</f>
        <v>0.03316708393</v>
      </c>
      <c r="T2978" s="372">
        <f>$G2865*'Assumptions (T&amp;D)'!P$24</f>
        <v>0.03316708393</v>
      </c>
      <c r="U2978" s="372">
        <f>$G2865*'Assumptions (T&amp;D)'!Q$24</f>
        <v>0.03316708393</v>
      </c>
      <c r="V2978" s="372">
        <f>$G2865*'Assumptions (T&amp;D)'!R$24</f>
        <v>0.03316708393</v>
      </c>
      <c r="W2978" s="372">
        <f>$G2865*'Assumptions (T&amp;D)'!S$24</f>
        <v>0.03316708393</v>
      </c>
      <c r="X2978" s="372">
        <f>$G2865*'Assumptions (T&amp;D)'!T$24</f>
        <v>0.03316708393</v>
      </c>
      <c r="Y2978" s="372">
        <f>$G2865*'Assumptions (T&amp;D)'!U$24</f>
        <v>0.03316708393</v>
      </c>
      <c r="Z2978" s="372">
        <f>$G2865*'Assumptions (T&amp;D)'!V$24</f>
        <v>0.03316708393</v>
      </c>
      <c r="AA2978" s="372">
        <f>$G2865*'Assumptions (T&amp;D)'!W$24</f>
        <v>0.01658354196</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0.03008790829</v>
      </c>
      <c r="I2979" s="372">
        <f>$H2865*'Assumptions (T&amp;D)'!D$24</f>
        <v>0.05792925276</v>
      </c>
      <c r="J2979" s="372">
        <f>$H2865*'Assumptions (T&amp;D)'!E$24</f>
        <v>0.05359659397</v>
      </c>
      <c r="K2979" s="372">
        <f>$H2865*'Assumptions (T&amp;D)'!F$24</f>
        <v>0.04958487286</v>
      </c>
      <c r="L2979" s="372">
        <f>$H2865*'Assumptions (T&amp;D)'!G$24</f>
        <v>0.04581385502</v>
      </c>
      <c r="M2979" s="372">
        <f>$H2865*'Assumptions (T&amp;D)'!H$24</f>
        <v>0.0424440093</v>
      </c>
      <c r="N2979" s="372">
        <f>$H2865*'Assumptions (T&amp;D)'!I$24</f>
        <v>0.03923463241</v>
      </c>
      <c r="O2979" s="372">
        <f>$H2865*'Assumptions (T&amp;D)'!J$24</f>
        <v>0.03626595879</v>
      </c>
      <c r="P2979" s="372">
        <f>$H2865*'Assumptions (T&amp;D)'!K$24</f>
        <v>0.03578455226</v>
      </c>
      <c r="Q2979" s="372">
        <f>$H2865*'Assumptions (T&amp;D)'!L$24</f>
        <v>0.03578455226</v>
      </c>
      <c r="R2979" s="372">
        <f>$H2865*'Assumptions (T&amp;D)'!M$24</f>
        <v>0.03578455226</v>
      </c>
      <c r="S2979" s="372">
        <f>$H2865*'Assumptions (T&amp;D)'!N$24</f>
        <v>0.03578455226</v>
      </c>
      <c r="T2979" s="372">
        <f>$H2865*'Assumptions (T&amp;D)'!O$24</f>
        <v>0.03578455226</v>
      </c>
      <c r="U2979" s="372">
        <f>$H2865*'Assumptions (T&amp;D)'!P$24</f>
        <v>0.03578455226</v>
      </c>
      <c r="V2979" s="372">
        <f>$H2865*'Assumptions (T&amp;D)'!Q$24</f>
        <v>0.03578455226</v>
      </c>
      <c r="W2979" s="372">
        <f>$H2865*'Assumptions (T&amp;D)'!R$24</f>
        <v>0.03578455226</v>
      </c>
      <c r="X2979" s="372">
        <f>$H2865*'Assumptions (T&amp;D)'!S$24</f>
        <v>0.03578455226</v>
      </c>
      <c r="Y2979" s="372">
        <f>$H2865*'Assumptions (T&amp;D)'!T$24</f>
        <v>0.03578455226</v>
      </c>
      <c r="Z2979" s="372">
        <f>$H2865*'Assumptions (T&amp;D)'!U$24</f>
        <v>0.03578455226</v>
      </c>
      <c r="AA2979" s="372">
        <f>$H2865*'Assumptions (T&amp;D)'!V$24</f>
        <v>0.03578455226</v>
      </c>
      <c r="AB2979" s="372">
        <f>$H2865*'Assumptions (T&amp;D)'!W$24</f>
        <v>0.01789227613</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0.03844557139</v>
      </c>
      <c r="J2980" s="372">
        <f>$I2865*'Assumptions (T&amp;D)'!D$24</f>
        <v>0.07402054012</v>
      </c>
      <c r="K2980" s="372">
        <f>$I2865*'Assumptions (T&amp;D)'!E$24</f>
        <v>0.06848437784</v>
      </c>
      <c r="L2980" s="372">
        <f>$I2865*'Assumptions (T&amp;D)'!F$24</f>
        <v>0.06335830166</v>
      </c>
      <c r="M2980" s="372">
        <f>$I2865*'Assumptions (T&amp;D)'!G$24</f>
        <v>0.05853979004</v>
      </c>
      <c r="N2980" s="372">
        <f>$I2865*'Assumptions (T&amp;D)'!H$24</f>
        <v>0.05423388605</v>
      </c>
      <c r="O2980" s="372">
        <f>$I2865*'Assumptions (T&amp;D)'!I$24</f>
        <v>0.0501330251</v>
      </c>
      <c r="P2980" s="372">
        <f>$I2865*'Assumptions (T&amp;D)'!J$24</f>
        <v>0.04633972872</v>
      </c>
      <c r="Q2980" s="372">
        <f>$I2865*'Assumptions (T&amp;D)'!K$24</f>
        <v>0.04572459958</v>
      </c>
      <c r="R2980" s="372">
        <f>$I2865*'Assumptions (T&amp;D)'!L$24</f>
        <v>0.04572459958</v>
      </c>
      <c r="S2980" s="372">
        <f>$I2865*'Assumptions (T&amp;D)'!M$24</f>
        <v>0.04572459958</v>
      </c>
      <c r="T2980" s="372">
        <f>$I2865*'Assumptions (T&amp;D)'!N$24</f>
        <v>0.04572459958</v>
      </c>
      <c r="U2980" s="372">
        <f>$I2865*'Assumptions (T&amp;D)'!O$24</f>
        <v>0.04572459958</v>
      </c>
      <c r="V2980" s="372">
        <f>$I2865*'Assumptions (T&amp;D)'!P$24</f>
        <v>0.04572459958</v>
      </c>
      <c r="W2980" s="372">
        <f>$I2865*'Assumptions (T&amp;D)'!Q$24</f>
        <v>0.04572459958</v>
      </c>
      <c r="X2980" s="372">
        <f>$I2865*'Assumptions (T&amp;D)'!R$24</f>
        <v>0.04572459958</v>
      </c>
      <c r="Y2980" s="372">
        <f>$I2865*'Assumptions (T&amp;D)'!S$24</f>
        <v>0.04572459958</v>
      </c>
      <c r="Z2980" s="372">
        <f>$I2865*'Assumptions (T&amp;D)'!T$24</f>
        <v>0.04572459958</v>
      </c>
      <c r="AA2980" s="372">
        <f>$I2865*'Assumptions (T&amp;D)'!U$24</f>
        <v>0.04572459958</v>
      </c>
      <c r="AB2980" s="372">
        <f>$I2865*'Assumptions (T&amp;D)'!V$24</f>
        <v>0.04572459958</v>
      </c>
      <c r="AC2980" s="372">
        <f>$I2865*'Assumptions (T&amp;D)'!W$24</f>
        <v>0.02286229979</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0.03664514557</v>
      </c>
      <c r="K2981" s="372">
        <f>$J2865*'Assumptions (T&amp;D)'!D$24</f>
        <v>0.07055412026</v>
      </c>
      <c r="L2981" s="372">
        <f>$J2865*'Assumptions (T&amp;D)'!E$24</f>
        <v>0.0652772193</v>
      </c>
      <c r="M2981" s="372">
        <f>$J2865*'Assumptions (T&amp;D)'!F$24</f>
        <v>0.06039119989</v>
      </c>
      <c r="N2981" s="372">
        <f>$J2865*'Assumptions (T&amp;D)'!G$24</f>
        <v>0.05579834165</v>
      </c>
      <c r="O2981" s="372">
        <f>$J2865*'Assumptions (T&amp;D)'!H$24</f>
        <v>0.05169408535</v>
      </c>
      <c r="P2981" s="372">
        <f>$J2865*'Assumptions (T&amp;D)'!I$24</f>
        <v>0.04778526982</v>
      </c>
      <c r="Q2981" s="372">
        <f>$J2865*'Assumptions (T&amp;D)'!J$24</f>
        <v>0.04416961546</v>
      </c>
      <c r="R2981" s="372">
        <f>$J2865*'Assumptions (T&amp;D)'!K$24</f>
        <v>0.04358329313</v>
      </c>
      <c r="S2981" s="372">
        <f>$J2865*'Assumptions (T&amp;D)'!L$24</f>
        <v>0.04358329313</v>
      </c>
      <c r="T2981" s="372">
        <f>$J2865*'Assumptions (T&amp;D)'!M$24</f>
        <v>0.04358329313</v>
      </c>
      <c r="U2981" s="372">
        <f>$J2865*'Assumptions (T&amp;D)'!N$24</f>
        <v>0.04358329313</v>
      </c>
      <c r="V2981" s="372">
        <f>$J2865*'Assumptions (T&amp;D)'!O$24</f>
        <v>0.04358329313</v>
      </c>
      <c r="W2981" s="372">
        <f>$J2865*'Assumptions (T&amp;D)'!P$24</f>
        <v>0.04358329313</v>
      </c>
      <c r="X2981" s="372">
        <f>$J2865*'Assumptions (T&amp;D)'!Q$24</f>
        <v>0.04358329313</v>
      </c>
      <c r="Y2981" s="372">
        <f>$J2865*'Assumptions (T&amp;D)'!R$24</f>
        <v>0.04358329313</v>
      </c>
      <c r="Z2981" s="372">
        <f>$J2865*'Assumptions (T&amp;D)'!S$24</f>
        <v>0.04358329313</v>
      </c>
      <c r="AA2981" s="372">
        <f>$J2865*'Assumptions (T&amp;D)'!T$24</f>
        <v>0.04358329313</v>
      </c>
      <c r="AB2981" s="372">
        <f>$J2865*'Assumptions (T&amp;D)'!U$24</f>
        <v>0.04358329313</v>
      </c>
      <c r="AC2981" s="372">
        <f>$J2865*'Assumptions (T&amp;D)'!V$24</f>
        <v>0.04358329313</v>
      </c>
      <c r="AD2981" s="372">
        <f>$J2865*'Assumptions (T&amp;D)'!W$24</f>
        <v>0.02179164656</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0.04016757246</v>
      </c>
      <c r="L2982" s="372">
        <f>$K2865*'Assumptions (T&amp;D)'!D$24</f>
        <v>0.07733596617</v>
      </c>
      <c r="M2982" s="372">
        <f>$K2865*'Assumptions (T&amp;D)'!E$24</f>
        <v>0.07155183574</v>
      </c>
      <c r="N2982" s="372">
        <f>$K2865*'Assumptions (T&amp;D)'!F$24</f>
        <v>0.06619615941</v>
      </c>
      <c r="O2982" s="372">
        <f>$K2865*'Assumptions (T&amp;D)'!G$24</f>
        <v>0.06116182366</v>
      </c>
      <c r="P2982" s="372">
        <f>$K2865*'Assumptions (T&amp;D)'!H$24</f>
        <v>0.05666305555</v>
      </c>
      <c r="Q2982" s="372">
        <f>$K2865*'Assumptions (T&amp;D)'!I$24</f>
        <v>0.05237851448</v>
      </c>
      <c r="R2982" s="372">
        <f>$K2865*'Assumptions (T&amp;D)'!J$24</f>
        <v>0.048415314</v>
      </c>
      <c r="S2982" s="372">
        <f>$K2865*'Assumptions (T&amp;D)'!K$24</f>
        <v>0.04777263284</v>
      </c>
      <c r="T2982" s="372">
        <f>$K2865*'Assumptions (T&amp;D)'!L$24</f>
        <v>0.04777263284</v>
      </c>
      <c r="U2982" s="372">
        <f>$K2865*'Assumptions (T&amp;D)'!M$24</f>
        <v>0.04777263284</v>
      </c>
      <c r="V2982" s="372">
        <f>$K2865*'Assumptions (T&amp;D)'!N$24</f>
        <v>0.04777263284</v>
      </c>
      <c r="W2982" s="372">
        <f>$K2865*'Assumptions (T&amp;D)'!O$24</f>
        <v>0.04777263284</v>
      </c>
      <c r="X2982" s="372">
        <f>$K2865*'Assumptions (T&amp;D)'!P$24</f>
        <v>0.04777263284</v>
      </c>
      <c r="Y2982" s="372">
        <f>$K2865*'Assumptions (T&amp;D)'!Q$24</f>
        <v>0.04777263284</v>
      </c>
      <c r="Z2982" s="372">
        <f>$K2865*'Assumptions (T&amp;D)'!R$24</f>
        <v>0.04777263284</v>
      </c>
      <c r="AA2982" s="372">
        <f>$K2865*'Assumptions (T&amp;D)'!S$24</f>
        <v>0.04777263284</v>
      </c>
      <c r="AB2982" s="372">
        <f>$K2865*'Assumptions (T&amp;D)'!T$24</f>
        <v>0.04777263284</v>
      </c>
      <c r="AC2982" s="372">
        <f>$K2865*'Assumptions (T&amp;D)'!U$24</f>
        <v>0.04777263284</v>
      </c>
      <c r="AD2982" s="372">
        <f>$K2865*'Assumptions (T&amp;D)'!V$24</f>
        <v>0.04777263284</v>
      </c>
      <c r="AE2982" s="372">
        <f>$K2865*'Assumptions (T&amp;D)'!W$24</f>
        <v>0.02388631642</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0.03096956959</v>
      </c>
      <c r="M2983" s="372">
        <f>$L2865*'Assumptions (T&amp;D)'!D$24</f>
        <v>0.05962674466</v>
      </c>
      <c r="N2983" s="372">
        <f>$L2865*'Assumptions (T&amp;D)'!E$24</f>
        <v>0.05516712664</v>
      </c>
      <c r="O2983" s="372">
        <f>$L2865*'Assumptions (T&amp;D)'!F$24</f>
        <v>0.05103785069</v>
      </c>
      <c r="P2983" s="372">
        <f>$L2865*'Assumptions (T&amp;D)'!G$24</f>
        <v>0.0471563313</v>
      </c>
      <c r="Q2983" s="372">
        <f>$L2865*'Assumptions (T&amp;D)'!H$24</f>
        <v>0.04368773951</v>
      </c>
      <c r="R2983" s="372">
        <f>$L2865*'Assumptions (T&amp;D)'!I$24</f>
        <v>0.04038431875</v>
      </c>
      <c r="S2983" s="372">
        <f>$L2865*'Assumptions (T&amp;D)'!J$24</f>
        <v>0.03732865455</v>
      </c>
      <c r="T2983" s="372">
        <f>$L2865*'Assumptions (T&amp;D)'!K$24</f>
        <v>0.03683314144</v>
      </c>
      <c r="U2983" s="372">
        <f>$L2865*'Assumptions (T&amp;D)'!L$24</f>
        <v>0.03683314144</v>
      </c>
      <c r="V2983" s="372">
        <f>$L2865*'Assumptions (T&amp;D)'!M$24</f>
        <v>0.03683314144</v>
      </c>
      <c r="W2983" s="372">
        <f>$L2865*'Assumptions (T&amp;D)'!N$24</f>
        <v>0.03683314144</v>
      </c>
      <c r="X2983" s="372">
        <f>$L2865*'Assumptions (T&amp;D)'!O$24</f>
        <v>0.03683314144</v>
      </c>
      <c r="Y2983" s="372">
        <f>$L2865*'Assumptions (T&amp;D)'!P$24</f>
        <v>0.03683314144</v>
      </c>
      <c r="Z2983" s="372">
        <f>$L2865*'Assumptions (T&amp;D)'!Q$24</f>
        <v>0.03683314144</v>
      </c>
      <c r="AA2983" s="372">
        <f>$L2865*'Assumptions (T&amp;D)'!R$24</f>
        <v>0.03683314144</v>
      </c>
      <c r="AB2983" s="372">
        <f>$L2865*'Assumptions (T&amp;D)'!S$24</f>
        <v>0.03683314144</v>
      </c>
      <c r="AC2983" s="372">
        <f>$L2865*'Assumptions (T&amp;D)'!T$24</f>
        <v>0.03683314144</v>
      </c>
      <c r="AD2983" s="372">
        <f>$L2865*'Assumptions (T&amp;D)'!U$24</f>
        <v>0.03683314144</v>
      </c>
      <c r="AE2983" s="372">
        <f>$L2865*'Assumptions (T&amp;D)'!V$24</f>
        <v>0.03683314144</v>
      </c>
      <c r="AF2983" s="372">
        <f>$L2865*'Assumptions (T&amp;D)'!W$24</f>
        <v>0.01841657072</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0.03335682974</v>
      </c>
      <c r="N2984" s="372">
        <f>$M2865*'Assumptions (T&amp;D)'!D$24</f>
        <v>0.06422301618</v>
      </c>
      <c r="O2984" s="372">
        <f>$M2865*'Assumptions (T&amp;D)'!E$24</f>
        <v>0.0594196327</v>
      </c>
      <c r="P2984" s="372">
        <f>$M2865*'Assumptions (T&amp;D)'!F$24</f>
        <v>0.0549720554</v>
      </c>
      <c r="Q2984" s="372">
        <f>$M2865*'Assumptions (T&amp;D)'!G$24</f>
        <v>0.05079133274</v>
      </c>
      <c r="R2984" s="372">
        <f>$M2865*'Assumptions (T&amp;D)'!H$24</f>
        <v>0.04705536781</v>
      </c>
      <c r="S2984" s="372">
        <f>$M2865*'Assumptions (T&amp;D)'!I$24</f>
        <v>0.04349730597</v>
      </c>
      <c r="T2984" s="372">
        <f>$M2865*'Assumptions (T&amp;D)'!J$24</f>
        <v>0.04020609877</v>
      </c>
      <c r="U2984" s="372">
        <f>$M2865*'Assumptions (T&amp;D)'!K$24</f>
        <v>0.0396723895</v>
      </c>
      <c r="V2984" s="372">
        <f>$M2865*'Assumptions (T&amp;D)'!L$24</f>
        <v>0.0396723895</v>
      </c>
      <c r="W2984" s="372">
        <f>$M2865*'Assumptions (T&amp;D)'!M$24</f>
        <v>0.0396723895</v>
      </c>
      <c r="X2984" s="372">
        <f>$M2865*'Assumptions (T&amp;D)'!N$24</f>
        <v>0.0396723895</v>
      </c>
      <c r="Y2984" s="372">
        <f>$M2865*'Assumptions (T&amp;D)'!O$24</f>
        <v>0.0396723895</v>
      </c>
      <c r="Z2984" s="372">
        <f>$M2865*'Assumptions (T&amp;D)'!P$24</f>
        <v>0.0396723895</v>
      </c>
      <c r="AA2984" s="372">
        <f>$M2865*'Assumptions (T&amp;D)'!Q$24</f>
        <v>0.0396723895</v>
      </c>
      <c r="AB2984" s="372">
        <f>$M2865*'Assumptions (T&amp;D)'!R$24</f>
        <v>0.0396723895</v>
      </c>
      <c r="AC2984" s="372">
        <f>$M2865*'Assumptions (T&amp;D)'!S$24</f>
        <v>0.0396723895</v>
      </c>
      <c r="AD2984" s="372">
        <f>$M2865*'Assumptions (T&amp;D)'!T$24</f>
        <v>0.0396723895</v>
      </c>
      <c r="AE2984" s="372">
        <f>$M2865*'Assumptions (T&amp;D)'!U$24</f>
        <v>0.0396723895</v>
      </c>
      <c r="AF2984" s="372">
        <f>$M2865*'Assumptions (T&amp;D)'!V$24</f>
        <v>0.0396723895</v>
      </c>
      <c r="AG2984" s="372">
        <f>$M2865*'Assumptions (T&amp;D)'!W$24</f>
        <v>0.01983619475</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0.04385124434</v>
      </c>
      <c r="O2985" s="372">
        <f>$N2865*'Assumptions (T&amp;D)'!D$24</f>
        <v>0.08442826243</v>
      </c>
      <c r="P2985" s="372">
        <f>$N2865*'Assumptions (T&amp;D)'!E$24</f>
        <v>0.07811368324</v>
      </c>
      <c r="Q2985" s="372">
        <f>$N2865*'Assumptions (T&amp;D)'!F$24</f>
        <v>0.07226685067</v>
      </c>
      <c r="R2985" s="372">
        <f>$N2865*'Assumptions (T&amp;D)'!G$24</f>
        <v>0.06677082804</v>
      </c>
      <c r="S2985" s="372">
        <f>$N2865*'Assumptions (T&amp;D)'!H$24</f>
        <v>0.06185948868</v>
      </c>
      <c r="T2985" s="372">
        <f>$N2865*'Assumptions (T&amp;D)'!I$24</f>
        <v>0.05718202261</v>
      </c>
      <c r="U2985" s="372">
        <f>$N2865*'Assumptions (T&amp;D)'!J$24</f>
        <v>0.05285536651</v>
      </c>
      <c r="V2985" s="372">
        <f>$N2865*'Assumptions (T&amp;D)'!K$24</f>
        <v>0.0521537466</v>
      </c>
      <c r="W2985" s="372">
        <f>$N2865*'Assumptions (T&amp;D)'!L$24</f>
        <v>0.0521537466</v>
      </c>
      <c r="X2985" s="372">
        <f>$N2865*'Assumptions (T&amp;D)'!M$24</f>
        <v>0.0521537466</v>
      </c>
      <c r="Y2985" s="372">
        <f>$N2865*'Assumptions (T&amp;D)'!N$24</f>
        <v>0.0521537466</v>
      </c>
      <c r="Z2985" s="372">
        <f>$N2865*'Assumptions (T&amp;D)'!O$24</f>
        <v>0.0521537466</v>
      </c>
      <c r="AA2985" s="372">
        <f>$N2865*'Assumptions (T&amp;D)'!P$24</f>
        <v>0.0521537466</v>
      </c>
      <c r="AB2985" s="372">
        <f>$N2865*'Assumptions (T&amp;D)'!Q$24</f>
        <v>0.0521537466</v>
      </c>
      <c r="AC2985" s="372">
        <f>$N2865*'Assumptions (T&amp;D)'!R$24</f>
        <v>0.0521537466</v>
      </c>
      <c r="AD2985" s="372">
        <f>$N2865*'Assumptions (T&amp;D)'!S$24</f>
        <v>0.0521537466</v>
      </c>
      <c r="AE2985" s="372">
        <f>$N2865*'Assumptions (T&amp;D)'!T$24</f>
        <v>0.0521537466</v>
      </c>
      <c r="AF2985" s="372">
        <f>$N2865*'Assumptions (T&amp;D)'!U$24</f>
        <v>0.0521537466</v>
      </c>
      <c r="AG2985" s="372">
        <f>$N2865*'Assumptions (T&amp;D)'!V$24</f>
        <v>0.0521537466</v>
      </c>
      <c r="AH2985" s="372">
        <f>$N2865*'Assumptions (T&amp;D)'!W$24</f>
        <v>0.0260768733</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0.03365946156</v>
      </c>
      <c r="P2986" s="372">
        <f>$O2865*'Assumptions (T&amp;D)'!D$24</f>
        <v>0.06480568332</v>
      </c>
      <c r="Q2986" s="372">
        <f>$O2865*'Assumptions (T&amp;D)'!E$24</f>
        <v>0.05995872086</v>
      </c>
      <c r="R2986" s="372">
        <f>$O2865*'Assumptions (T&amp;D)'!F$24</f>
        <v>0.05547079265</v>
      </c>
      <c r="S2986" s="372">
        <f>$O2865*'Assumptions (T&amp;D)'!G$24</f>
        <v>0.05125214013</v>
      </c>
      <c r="T2986" s="372">
        <f>$O2865*'Assumptions (T&amp;D)'!H$24</f>
        <v>0.04748228044</v>
      </c>
      <c r="U2986" s="372">
        <f>$O2865*'Assumptions (T&amp;D)'!I$24</f>
        <v>0.04389193787</v>
      </c>
      <c r="V2986" s="372">
        <f>$O2865*'Assumptions (T&amp;D)'!J$24</f>
        <v>0.040570871</v>
      </c>
      <c r="W2986" s="372">
        <f>$O2865*'Assumptions (T&amp;D)'!K$24</f>
        <v>0.04003231961</v>
      </c>
      <c r="X2986" s="372">
        <f>$O2865*'Assumptions (T&amp;D)'!L$24</f>
        <v>0.04003231961</v>
      </c>
      <c r="Y2986" s="372">
        <f>$O2865*'Assumptions (T&amp;D)'!M$24</f>
        <v>0.04003231961</v>
      </c>
      <c r="Z2986" s="372">
        <f>$O2865*'Assumptions (T&amp;D)'!N$24</f>
        <v>0.04003231961</v>
      </c>
      <c r="AA2986" s="372">
        <f>$O2865*'Assumptions (T&amp;D)'!O$24</f>
        <v>0.04003231961</v>
      </c>
      <c r="AB2986" s="372">
        <f>$O2865*'Assumptions (T&amp;D)'!P$24</f>
        <v>0.04003231961</v>
      </c>
      <c r="AC2986" s="372">
        <f>$O2865*'Assumptions (T&amp;D)'!Q$24</f>
        <v>0.04003231961</v>
      </c>
      <c r="AD2986" s="372">
        <f>$O2865*'Assumptions (T&amp;D)'!R$24</f>
        <v>0.04003231961</v>
      </c>
      <c r="AE2986" s="372">
        <f>$O2865*'Assumptions (T&amp;D)'!S$24</f>
        <v>0.04003231961</v>
      </c>
      <c r="AF2986" s="372">
        <f>$O2865*'Assumptions (T&amp;D)'!T$24</f>
        <v>0.04003231961</v>
      </c>
      <c r="AG2986" s="372">
        <f>$O2865*'Assumptions (T&amp;D)'!U$24</f>
        <v>0.04003231961</v>
      </c>
      <c r="AH2986" s="372">
        <f>$O2865*'Assumptions (T&amp;D)'!V$24</f>
        <v>0.04003231961</v>
      </c>
      <c r="AI2986" s="372">
        <f>$O2865*'Assumptions (T&amp;D)'!W$24</f>
        <v>0.02001615981</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0.03250546641</v>
      </c>
      <c r="Q2987" s="372">
        <f>$P2865*'Assumptions (T&amp;D)'!D$24</f>
        <v>0.06258385799</v>
      </c>
      <c r="R2987" s="372">
        <f>$P2865*'Assumptions (T&amp;D)'!E$24</f>
        <v>0.05790307082</v>
      </c>
      <c r="S2987" s="372">
        <f>$P2865*'Assumptions (T&amp;D)'!F$24</f>
        <v>0.05356900864</v>
      </c>
      <c r="T2987" s="372">
        <f>$P2865*'Assumptions (T&amp;D)'!G$24</f>
        <v>0.04949499018</v>
      </c>
      <c r="U2987" s="372">
        <f>$P2865*'Assumptions (T&amp;D)'!H$24</f>
        <v>0.04585437794</v>
      </c>
      <c r="V2987" s="372">
        <f>$P2865*'Assumptions (T&amp;D)'!I$24</f>
        <v>0.04238712819</v>
      </c>
      <c r="W2987" s="372">
        <f>$P2865*'Assumptions (T&amp;D)'!J$24</f>
        <v>0.03917992217</v>
      </c>
      <c r="X2987" s="372">
        <f>$P2865*'Assumptions (T&amp;D)'!K$24</f>
        <v>0.03865983471</v>
      </c>
      <c r="Y2987" s="372">
        <f>$P2865*'Assumptions (T&amp;D)'!L$24</f>
        <v>0.03865983471</v>
      </c>
      <c r="Z2987" s="372">
        <f>$P2865*'Assumptions (T&amp;D)'!M$24</f>
        <v>0.03865983471</v>
      </c>
      <c r="AA2987" s="372">
        <f>$P2865*'Assumptions (T&amp;D)'!N$24</f>
        <v>0.03865983471</v>
      </c>
      <c r="AB2987" s="372">
        <f>$P2865*'Assumptions (T&amp;D)'!O$24</f>
        <v>0.03865983471</v>
      </c>
      <c r="AC2987" s="372">
        <f>$P2865*'Assumptions (T&amp;D)'!P$24</f>
        <v>0.03865983471</v>
      </c>
      <c r="AD2987" s="372">
        <f>$P2865*'Assumptions (T&amp;D)'!Q$24</f>
        <v>0.03865983471</v>
      </c>
      <c r="AE2987" s="372">
        <f>$P2865*'Assumptions (T&amp;D)'!R$24</f>
        <v>0.03865983471</v>
      </c>
      <c r="AF2987" s="372">
        <f>$P2865*'Assumptions (T&amp;D)'!S$24</f>
        <v>0.03865983471</v>
      </c>
      <c r="AG2987" s="372">
        <f>$P2865*'Assumptions (T&amp;D)'!T$24</f>
        <v>0.03865983471</v>
      </c>
      <c r="AH2987" s="372">
        <f>$P2865*'Assumptions (T&amp;D)'!U$24</f>
        <v>0.03865983471</v>
      </c>
      <c r="AI2987" s="372">
        <f>$P2865*'Assumptions (T&amp;D)'!V$24</f>
        <v>0.03865983471</v>
      </c>
      <c r="AJ2987" s="372">
        <f>$P2865*'Assumptions (T&amp;D)'!W$24</f>
        <v>0.01932991736</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0.03935515397</v>
      </c>
      <c r="R2988" s="372">
        <f>$Q2865*'Assumptions (T&amp;D)'!D$24</f>
        <v>0.07577178978</v>
      </c>
      <c r="S2988" s="372">
        <f>$Q2865*'Assumptions (T&amp;D)'!E$24</f>
        <v>0.07010464761</v>
      </c>
      <c r="T2988" s="372">
        <f>$Q2865*'Assumptions (T&amp;D)'!F$24</f>
        <v>0.06485729374</v>
      </c>
      <c r="U2988" s="372">
        <f>$Q2865*'Assumptions (T&amp;D)'!G$24</f>
        <v>0.05992478111</v>
      </c>
      <c r="V2988" s="372">
        <f>$Q2865*'Assumptions (T&amp;D)'!H$24</f>
        <v>0.05551700387</v>
      </c>
      <c r="W2988" s="372">
        <f>$Q2865*'Assumptions (T&amp;D)'!I$24</f>
        <v>0.05131912078</v>
      </c>
      <c r="X2988" s="372">
        <f>$Q2865*'Assumptions (T&amp;D)'!J$24</f>
        <v>0.04743607892</v>
      </c>
      <c r="Y2988" s="372">
        <f>$Q2865*'Assumptions (T&amp;D)'!K$24</f>
        <v>0.04680639646</v>
      </c>
      <c r="Z2988" s="372">
        <f>$Q2865*'Assumptions (T&amp;D)'!L$24</f>
        <v>0.04680639646</v>
      </c>
      <c r="AA2988" s="372">
        <f>$Q2865*'Assumptions (T&amp;D)'!M$24</f>
        <v>0.04680639646</v>
      </c>
      <c r="AB2988" s="372">
        <f>$Q2865*'Assumptions (T&amp;D)'!N$24</f>
        <v>0.04680639646</v>
      </c>
      <c r="AC2988" s="372">
        <f>$Q2865*'Assumptions (T&amp;D)'!O$24</f>
        <v>0.04680639646</v>
      </c>
      <c r="AD2988" s="372">
        <f>$Q2865*'Assumptions (T&amp;D)'!P$24</f>
        <v>0.04680639646</v>
      </c>
      <c r="AE2988" s="372">
        <f>$Q2865*'Assumptions (T&amp;D)'!Q$24</f>
        <v>0.04680639646</v>
      </c>
      <c r="AF2988" s="372">
        <f>$Q2865*'Assumptions (T&amp;D)'!R$24</f>
        <v>0.04680639646</v>
      </c>
      <c r="AG2988" s="372">
        <f>$Q2865*'Assumptions (T&amp;D)'!S$24</f>
        <v>0.04680639646</v>
      </c>
      <c r="AH2988" s="372">
        <f>$Q2865*'Assumptions (T&amp;D)'!T$24</f>
        <v>0.04680639646</v>
      </c>
      <c r="AI2988" s="372">
        <f>$Q2865*'Assumptions (T&amp;D)'!U$24</f>
        <v>0.04680639646</v>
      </c>
      <c r="AJ2988" s="372">
        <f>$Q2865*'Assumptions (T&amp;D)'!V$24</f>
        <v>0.04680639646</v>
      </c>
      <c r="AK2988" s="372">
        <f>$Q2865*'Assumptions (T&amp;D)'!W$24</f>
        <v>0.02340319823</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0.04321291128</v>
      </c>
      <c r="S2989" s="372">
        <f>$R2865*'Assumptions (T&amp;D)'!D$24</f>
        <v>0.08319925852</v>
      </c>
      <c r="T2989" s="372">
        <f>$R2865*'Assumptions (T&amp;D)'!E$24</f>
        <v>0.0769765993</v>
      </c>
      <c r="U2989" s="372">
        <f>$R2865*'Assumptions (T&amp;D)'!F$24</f>
        <v>0.07121487779</v>
      </c>
      <c r="V2989" s="372">
        <f>$R2865*'Assumptions (T&amp;D)'!G$24</f>
        <v>0.06579885958</v>
      </c>
      <c r="W2989" s="372">
        <f>$R2865*'Assumptions (T&amp;D)'!H$24</f>
        <v>0.06095901352</v>
      </c>
      <c r="X2989" s="372">
        <f>$R2865*'Assumptions (T&amp;D)'!I$24</f>
        <v>0.05634963631</v>
      </c>
      <c r="Y2989" s="372">
        <f>$R2865*'Assumptions (T&amp;D)'!J$24</f>
        <v>0.0520859624</v>
      </c>
      <c r="Z2989" s="372">
        <f>$R2865*'Assumptions (T&amp;D)'!K$24</f>
        <v>0.05139455582</v>
      </c>
      <c r="AA2989" s="372">
        <f>$R2865*'Assumptions (T&amp;D)'!L$24</f>
        <v>0.05139455582</v>
      </c>
      <c r="AB2989" s="372">
        <f>$R2865*'Assumptions (T&amp;D)'!M$24</f>
        <v>0.05139455582</v>
      </c>
      <c r="AC2989" s="372">
        <f>$R2865*'Assumptions (T&amp;D)'!N$24</f>
        <v>0.05139455582</v>
      </c>
      <c r="AD2989" s="372">
        <f>$R2865*'Assumptions (T&amp;D)'!O$24</f>
        <v>0.05139455582</v>
      </c>
      <c r="AE2989" s="372">
        <f>$R2865*'Assumptions (T&amp;D)'!P$24</f>
        <v>0.05139455582</v>
      </c>
      <c r="AF2989" s="372">
        <f>$R2865*'Assumptions (T&amp;D)'!Q$24</f>
        <v>0.05139455582</v>
      </c>
      <c r="AG2989" s="372">
        <f>$R2865*'Assumptions (T&amp;D)'!R$24</f>
        <v>0.05139455582</v>
      </c>
      <c r="AH2989" s="372">
        <f>$R2865*'Assumptions (T&amp;D)'!S$24</f>
        <v>0.05139455582</v>
      </c>
      <c r="AI2989" s="372">
        <f>$R2865*'Assumptions (T&amp;D)'!T$24</f>
        <v>0.05139455582</v>
      </c>
      <c r="AJ2989" s="372">
        <f>$R2865*'Assumptions (T&amp;D)'!U$24</f>
        <v>0.05139455582</v>
      </c>
      <c r="AK2989" s="372">
        <f>$R2865*'Assumptions (T&amp;D)'!V$24</f>
        <v>0.05139455582</v>
      </c>
      <c r="AL2989" s="372">
        <f>$R2865*'Assumptions (T&amp;D)'!W$24</f>
        <v>0.02569727791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0.04467698854</v>
      </c>
      <c r="T2990" s="372">
        <f>$S2865*'Assumptions (T&amp;D)'!D$24</f>
        <v>0.08601809527</v>
      </c>
      <c r="U2990" s="372">
        <f>$S2865*'Assumptions (T&amp;D)'!E$24</f>
        <v>0.07958460892</v>
      </c>
      <c r="V2990" s="372">
        <f>$S2865*'Assumptions (T&amp;D)'!F$24</f>
        <v>0.07362767711</v>
      </c>
      <c r="W2990" s="372">
        <f>$S2865*'Assumptions (T&amp;D)'!G$24</f>
        <v>0.06802816121</v>
      </c>
      <c r="X2990" s="372">
        <f>$S2865*'Assumptions (T&amp;D)'!H$24</f>
        <v>0.0630243385</v>
      </c>
      <c r="Y2990" s="372">
        <f>$S2865*'Assumptions (T&amp;D)'!I$24</f>
        <v>0.05825879305</v>
      </c>
      <c r="Z2990" s="372">
        <f>$S2865*'Assumptions (T&amp;D)'!J$24</f>
        <v>0.05385066352</v>
      </c>
      <c r="AA2990" s="372">
        <f>$S2865*'Assumptions (T&amp;D)'!K$24</f>
        <v>0.0531358317</v>
      </c>
      <c r="AB2990" s="372">
        <f>$S2865*'Assumptions (T&amp;D)'!L$24</f>
        <v>0.0531358317</v>
      </c>
      <c r="AC2990" s="372">
        <f>$S2865*'Assumptions (T&amp;D)'!M$24</f>
        <v>0.0531358317</v>
      </c>
      <c r="AD2990" s="372">
        <f>$S2865*'Assumptions (T&amp;D)'!N$24</f>
        <v>0.0531358317</v>
      </c>
      <c r="AE2990" s="372">
        <f>$S2865*'Assumptions (T&amp;D)'!O$24</f>
        <v>0.0531358317</v>
      </c>
      <c r="AF2990" s="372">
        <f>$S2865*'Assumptions (T&amp;D)'!P$24</f>
        <v>0.0531358317</v>
      </c>
      <c r="AG2990" s="372">
        <f>$S2865*'Assumptions (T&amp;D)'!Q$24</f>
        <v>0.0531358317</v>
      </c>
      <c r="AH2990" s="372">
        <f>$S2865*'Assumptions (T&amp;D)'!R$24</f>
        <v>0.0531358317</v>
      </c>
      <c r="AI2990" s="372">
        <f>$S2865*'Assumptions (T&amp;D)'!S$24</f>
        <v>0.0531358317</v>
      </c>
      <c r="AJ2990" s="372">
        <f>$S2865*'Assumptions (T&amp;D)'!T$24</f>
        <v>0.0531358317</v>
      </c>
      <c r="AK2990" s="372">
        <f>$S2865*'Assumptions (T&amp;D)'!U$24</f>
        <v>0.0531358317</v>
      </c>
      <c r="AL2990" s="372">
        <f>$S2865*'Assumptions (T&amp;D)'!V$24</f>
        <v>0.0531358317</v>
      </c>
      <c r="AM2990" s="372">
        <f>$S2865*'Assumptions (T&amp;D)'!W$24</f>
        <v>0.02656791585</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0.04156976037</v>
      </c>
      <c r="U2991" s="372">
        <f>$T2865*'Assumptions (T&amp;D)'!D$24</f>
        <v>0.0800356453</v>
      </c>
      <c r="V2991" s="372">
        <f>$T2865*'Assumptions (T&amp;D)'!E$24</f>
        <v>0.07404959981</v>
      </c>
      <c r="W2991" s="372">
        <f>$T2865*'Assumptions (T&amp;D)'!F$24</f>
        <v>0.06850696509</v>
      </c>
      <c r="X2991" s="372">
        <f>$T2865*'Assumptions (T&amp;D)'!G$24</f>
        <v>0.06329688846</v>
      </c>
      <c r="Y2991" s="372">
        <f>$T2865*'Assumptions (T&amp;D)'!H$24</f>
        <v>0.0586410753</v>
      </c>
      <c r="Z2991" s="372">
        <f>$T2865*'Assumptions (T&amp;D)'!I$24</f>
        <v>0.05420696752</v>
      </c>
      <c r="AA2991" s="372">
        <f>$T2865*'Assumptions (T&amp;D)'!J$24</f>
        <v>0.05010541783</v>
      </c>
      <c r="AB2991" s="372">
        <f>$T2865*'Assumptions (T&amp;D)'!K$24</f>
        <v>0.04944030167</v>
      </c>
      <c r="AC2991" s="372">
        <f>$T2865*'Assumptions (T&amp;D)'!L$24</f>
        <v>0.04944030167</v>
      </c>
      <c r="AD2991" s="372">
        <f>$T2865*'Assumptions (T&amp;D)'!M$24</f>
        <v>0.04944030167</v>
      </c>
      <c r="AE2991" s="372">
        <f>$T2865*'Assumptions (T&amp;D)'!N$24</f>
        <v>0.04944030167</v>
      </c>
      <c r="AF2991" s="372">
        <f>$T2865*'Assumptions (T&amp;D)'!O$24</f>
        <v>0.04944030167</v>
      </c>
      <c r="AG2991" s="372">
        <f>$T2865*'Assumptions (T&amp;D)'!P$24</f>
        <v>0.04944030167</v>
      </c>
      <c r="AH2991" s="372">
        <f>$T2865*'Assumptions (T&amp;D)'!Q$24</f>
        <v>0.04944030167</v>
      </c>
      <c r="AI2991" s="372">
        <f>$T2865*'Assumptions (T&amp;D)'!R$24</f>
        <v>0.04944030167</v>
      </c>
      <c r="AJ2991" s="372">
        <f>$T2865*'Assumptions (T&amp;D)'!S$24</f>
        <v>0.04944030167</v>
      </c>
      <c r="AK2991" s="372">
        <f>$T2865*'Assumptions (T&amp;D)'!T$24</f>
        <v>0.04944030167</v>
      </c>
      <c r="AL2991" s="372">
        <f>$T2865*'Assumptions (T&amp;D)'!U$24</f>
        <v>0.04944030167</v>
      </c>
      <c r="AM2991" s="372">
        <f>$T2865*'Assumptions (T&amp;D)'!V$24</f>
        <v>0.04944030167</v>
      </c>
      <c r="AN2991" s="372">
        <f>$T2865*'Assumptions (T&amp;D)'!W$24</f>
        <v>0.02472015083</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0.0420948423</v>
      </c>
      <c r="V2992" s="372">
        <f>$U2865*'Assumptions (T&amp;D)'!D$24</f>
        <v>0.08104660304</v>
      </c>
      <c r="W2992" s="372">
        <f>$U2865*'Assumptions (T&amp;D)'!E$24</f>
        <v>0.07498494575</v>
      </c>
      <c r="X2992" s="372">
        <f>$U2865*'Assumptions (T&amp;D)'!F$24</f>
        <v>0.06937230011</v>
      </c>
      <c r="Y2992" s="372">
        <f>$U2865*'Assumptions (T&amp;D)'!G$24</f>
        <v>0.06409641321</v>
      </c>
      <c r="Z2992" s="372">
        <f>$U2865*'Assumptions (T&amp;D)'!H$24</f>
        <v>0.05938179087</v>
      </c>
      <c r="AA2992" s="372">
        <f>$U2865*'Assumptions (T&amp;D)'!I$24</f>
        <v>0.05489167436</v>
      </c>
      <c r="AB2992" s="372">
        <f>$U2865*'Assumptions (T&amp;D)'!J$24</f>
        <v>0.05073831658</v>
      </c>
      <c r="AC2992" s="372">
        <f>$U2865*'Assumptions (T&amp;D)'!K$24</f>
        <v>0.05006479911</v>
      </c>
      <c r="AD2992" s="372">
        <f>$U2865*'Assumptions (T&amp;D)'!L$24</f>
        <v>0.05006479911</v>
      </c>
      <c r="AE2992" s="372">
        <f>$U2865*'Assumptions (T&amp;D)'!M$24</f>
        <v>0.05006479911</v>
      </c>
      <c r="AF2992" s="372">
        <f>$U2865*'Assumptions (T&amp;D)'!N$24</f>
        <v>0.05006479911</v>
      </c>
      <c r="AG2992" s="372">
        <f>$U2865*'Assumptions (T&amp;D)'!O$24</f>
        <v>0.05006479911</v>
      </c>
      <c r="AH2992" s="372">
        <f>$U2865*'Assumptions (T&amp;D)'!P$24</f>
        <v>0.05006479911</v>
      </c>
      <c r="AI2992" s="372">
        <f>$U2865*'Assumptions (T&amp;D)'!Q$24</f>
        <v>0.05006479911</v>
      </c>
      <c r="AJ2992" s="372">
        <f>$U2865*'Assumptions (T&amp;D)'!R$24</f>
        <v>0.05006479911</v>
      </c>
      <c r="AK2992" s="372">
        <f>$U2865*'Assumptions (T&amp;D)'!S$24</f>
        <v>0.05006479911</v>
      </c>
      <c r="AL2992" s="372">
        <f>$U2865*'Assumptions (T&amp;D)'!T$24</f>
        <v>0.05006479911</v>
      </c>
      <c r="AM2992" s="372">
        <f>$U2865*'Assumptions (T&amp;D)'!U$24</f>
        <v>0.05006479911</v>
      </c>
      <c r="AN2992" s="372">
        <f>$U2865*'Assumptions (T&amp;D)'!V$24</f>
        <v>0.05006479911</v>
      </c>
      <c r="AO2992" s="372">
        <f>$U2865*'Assumptions (T&amp;D)'!W$24</f>
        <v>0.02503239955</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0.04363159074</v>
      </c>
      <c r="W2993" s="372">
        <f>$V2865*'Assumptions (T&amp;D)'!D$24</f>
        <v>0.08400535604</v>
      </c>
      <c r="X2993" s="372">
        <f>$V2865*'Assumptions (T&amp;D)'!E$24</f>
        <v>0.07772240697</v>
      </c>
      <c r="Y2993" s="372">
        <f>$V2865*'Assumptions (T&amp;D)'!F$24</f>
        <v>0.07190486154</v>
      </c>
      <c r="Z2993" s="372">
        <f>$V2865*'Assumptions (T&amp;D)'!G$24</f>
        <v>0.06643636883</v>
      </c>
      <c r="AA2993" s="372">
        <f>$V2865*'Assumptions (T&amp;D)'!H$24</f>
        <v>0.06154963067</v>
      </c>
      <c r="AB2993" s="372">
        <f>$V2865*'Assumptions (T&amp;D)'!I$24</f>
        <v>0.05689559432</v>
      </c>
      <c r="AC2993" s="372">
        <f>$V2865*'Assumptions (T&amp;D)'!J$24</f>
        <v>0.0525906107</v>
      </c>
      <c r="AD2993" s="372">
        <f>$V2865*'Assumptions (T&amp;D)'!K$24</f>
        <v>0.05189250525</v>
      </c>
      <c r="AE2993" s="372">
        <f>$V2865*'Assumptions (T&amp;D)'!L$24</f>
        <v>0.05189250525</v>
      </c>
      <c r="AF2993" s="372">
        <f>$V2865*'Assumptions (T&amp;D)'!M$24</f>
        <v>0.05189250525</v>
      </c>
      <c r="AG2993" s="372">
        <f>$V2865*'Assumptions (T&amp;D)'!N$24</f>
        <v>0.05189250525</v>
      </c>
      <c r="AH2993" s="372">
        <f>$V2865*'Assumptions (T&amp;D)'!O$24</f>
        <v>0.05189250525</v>
      </c>
      <c r="AI2993" s="372">
        <f>$V2865*'Assumptions (T&amp;D)'!P$24</f>
        <v>0.05189250525</v>
      </c>
      <c r="AJ2993" s="372">
        <f>$V2865*'Assumptions (T&amp;D)'!Q$24</f>
        <v>0.05189250525</v>
      </c>
      <c r="AK2993" s="372">
        <f>$V2865*'Assumptions (T&amp;D)'!R$24</f>
        <v>0.05189250525</v>
      </c>
      <c r="AL2993" s="372">
        <f>$V2865*'Assumptions (T&amp;D)'!S$24</f>
        <v>0.05189250525</v>
      </c>
      <c r="AM2993" s="372">
        <f>$V2865*'Assumptions (T&amp;D)'!T$24</f>
        <v>0.05189250525</v>
      </c>
      <c r="AN2993" s="372">
        <f>$V2865*'Assumptions (T&amp;D)'!U$24</f>
        <v>0.05189250525</v>
      </c>
      <c r="AO2993" s="372">
        <f>$V2865*'Assumptions (T&amp;D)'!V$24</f>
        <v>0.05189250525</v>
      </c>
      <c r="AP2993" s="372">
        <f>$V2865*'Assumptions (T&amp;D)'!W$24</f>
        <v>0.02594625263</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0.0444932261</v>
      </c>
      <c r="X2994" s="372">
        <f>$W2865*'Assumptions (T&amp;D)'!D$24</f>
        <v>0.08566429131</v>
      </c>
      <c r="Y2994" s="372">
        <f>$W2865*'Assumptions (T&amp;D)'!E$24</f>
        <v>0.07925726676</v>
      </c>
      <c r="Z2994" s="372">
        <f>$W2865*'Assumptions (T&amp;D)'!F$24</f>
        <v>0.07332483661</v>
      </c>
      <c r="AA2994" s="372">
        <f>$W2865*'Assumptions (T&amp;D)'!G$24</f>
        <v>0.06774835227</v>
      </c>
      <c r="AB2994" s="372">
        <f>$W2865*'Assumptions (T&amp;D)'!H$24</f>
        <v>0.06276511095</v>
      </c>
      <c r="AC2994" s="372">
        <f>$W2865*'Assumptions (T&amp;D)'!I$24</f>
        <v>0.05801916683</v>
      </c>
      <c r="AD2994" s="372">
        <f>$W2865*'Assumptions (T&amp;D)'!J$24</f>
        <v>0.05362916852</v>
      </c>
      <c r="AE2994" s="372">
        <f>$W2865*'Assumptions (T&amp;D)'!K$24</f>
        <v>0.05291727691</v>
      </c>
      <c r="AF2994" s="372">
        <f>$W2865*'Assumptions (T&amp;D)'!L$24</f>
        <v>0.05291727691</v>
      </c>
      <c r="AG2994" s="372">
        <f>$W2865*'Assumptions (T&amp;D)'!M$24</f>
        <v>0.05291727691</v>
      </c>
      <c r="AH2994" s="372">
        <f>$W2865*'Assumptions (T&amp;D)'!N$24</f>
        <v>0.05291727691</v>
      </c>
      <c r="AI2994" s="372">
        <f>$W2865*'Assumptions (T&amp;D)'!O$24</f>
        <v>0.05291727691</v>
      </c>
      <c r="AJ2994" s="372">
        <f>$W2865*'Assumptions (T&amp;D)'!P$24</f>
        <v>0.05291727691</v>
      </c>
      <c r="AK2994" s="372">
        <f>$W2865*'Assumptions (T&amp;D)'!Q$24</f>
        <v>0.05291727691</v>
      </c>
      <c r="AL2994" s="372">
        <f>$W2865*'Assumptions (T&amp;D)'!R$24</f>
        <v>0.05291727691</v>
      </c>
      <c r="AM2994" s="372">
        <f>$W2865*'Assumptions (T&amp;D)'!S$24</f>
        <v>0.05291727691</v>
      </c>
      <c r="AN2994" s="372">
        <f>$W2865*'Assumptions (T&amp;D)'!T$24</f>
        <v>0.05291727691</v>
      </c>
      <c r="AO2994" s="372">
        <f>$W2865*'Assumptions (T&amp;D)'!U$24</f>
        <v>0.05291727691</v>
      </c>
      <c r="AP2994" s="372">
        <f>$W2865*'Assumptions (T&amp;D)'!V$24</f>
        <v>0.05291727691</v>
      </c>
      <c r="AQ2994" s="372">
        <f>$W2865*'Assumptions (T&amp;D)'!W$24</f>
        <v>0.02645863845</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0.04577754485</v>
      </c>
      <c r="Y2995" s="372">
        <f>$X2865*'Assumptions (T&amp;D)'!D$24</f>
        <v>0.08813703301</v>
      </c>
      <c r="Z2995" s="372">
        <f>$X2865*'Assumptions (T&amp;D)'!E$24</f>
        <v>0.08154506655</v>
      </c>
      <c r="AA2995" s="372">
        <f>$X2865*'Assumptions (T&amp;D)'!F$24</f>
        <v>0.07544139391</v>
      </c>
      <c r="AB2995" s="372">
        <f>$X2865*'Assumptions (T&amp;D)'!G$24</f>
        <v>0.06970394162</v>
      </c>
      <c r="AC2995" s="372">
        <f>$X2865*'Assumptions (T&amp;D)'!H$24</f>
        <v>0.0645768566</v>
      </c>
      <c r="AD2995" s="372">
        <f>$X2865*'Assumptions (T&amp;D)'!I$24</f>
        <v>0.05969391848</v>
      </c>
      <c r="AE2995" s="372">
        <f>$X2865*'Assumptions (T&amp;D)'!J$24</f>
        <v>0.05517720072</v>
      </c>
      <c r="AF2995" s="372">
        <f>$X2865*'Assumptions (T&amp;D)'!K$24</f>
        <v>0.05444476</v>
      </c>
      <c r="AG2995" s="372">
        <f>$X2865*'Assumptions (T&amp;D)'!L$24</f>
        <v>0.05444476</v>
      </c>
      <c r="AH2995" s="372">
        <f>$X2865*'Assumptions (T&amp;D)'!M$24</f>
        <v>0.05444476</v>
      </c>
      <c r="AI2995" s="372">
        <f>$X2865*'Assumptions (T&amp;D)'!N$24</f>
        <v>0.05444476</v>
      </c>
      <c r="AJ2995" s="372">
        <f>$X2865*'Assumptions (T&amp;D)'!O$24</f>
        <v>0.05444476</v>
      </c>
      <c r="AK2995" s="372">
        <f>$X2865*'Assumptions (T&amp;D)'!P$24</f>
        <v>0.05444476</v>
      </c>
      <c r="AL2995" s="372">
        <f>$X2865*'Assumptions (T&amp;D)'!Q$24</f>
        <v>0.05444476</v>
      </c>
      <c r="AM2995" s="372">
        <f>$X2865*'Assumptions (T&amp;D)'!R$24</f>
        <v>0.05444476</v>
      </c>
      <c r="AN2995" s="372">
        <f>$X2865*'Assumptions (T&amp;D)'!S$24</f>
        <v>0.05444476</v>
      </c>
      <c r="AO2995" s="372">
        <f>$X2865*'Assumptions (T&amp;D)'!T$24</f>
        <v>0.05444476</v>
      </c>
      <c r="AP2995" s="372">
        <f>$X2865*'Assumptions (T&amp;D)'!U$24</f>
        <v>0.05444476</v>
      </c>
      <c r="AQ2995" s="372">
        <f>$X2865*'Assumptions (T&amp;D)'!V$24</f>
        <v>0.05444476</v>
      </c>
      <c r="AR2995" s="372">
        <f>$X2865*'Assumptions (T&amp;D)'!W$24</f>
        <v>0.02722238</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0.04688839792</v>
      </c>
      <c r="Z2996" s="372">
        <f>$Y2865*'Assumptions (T&amp;D)'!D$24</f>
        <v>0.09027579547</v>
      </c>
      <c r="AA2996" s="372">
        <f>$Y2865*'Assumptions (T&amp;D)'!E$24</f>
        <v>0.08352386617</v>
      </c>
      <c r="AB2996" s="372">
        <f>$Y2865*'Assumptions (T&amp;D)'!F$24</f>
        <v>0.07727207978</v>
      </c>
      <c r="AC2996" s="372">
        <f>$Y2865*'Assumptions (T&amp;D)'!G$24</f>
        <v>0.07139540057</v>
      </c>
      <c r="AD2996" s="372">
        <f>$Y2865*'Assumptions (T&amp;D)'!H$24</f>
        <v>0.0661439</v>
      </c>
      <c r="AE2996" s="372">
        <f>$Y2865*'Assumptions (T&amp;D)'!I$24</f>
        <v>0.06114247089</v>
      </c>
      <c r="AF2996" s="372">
        <f>$Y2865*'Assumptions (T&amp;D)'!J$24</f>
        <v>0.05651614896</v>
      </c>
      <c r="AG2996" s="372">
        <f>$Y2865*'Assumptions (T&amp;D)'!K$24</f>
        <v>0.0557659346</v>
      </c>
      <c r="AH2996" s="372">
        <f>$Y2865*'Assumptions (T&amp;D)'!L$24</f>
        <v>0.0557659346</v>
      </c>
      <c r="AI2996" s="372">
        <f>$Y2865*'Assumptions (T&amp;D)'!M$24</f>
        <v>0.0557659346</v>
      </c>
      <c r="AJ2996" s="372">
        <f>$Y2865*'Assumptions (T&amp;D)'!N$24</f>
        <v>0.0557659346</v>
      </c>
      <c r="AK2996" s="372">
        <f>$Y2865*'Assumptions (T&amp;D)'!O$24</f>
        <v>0.0557659346</v>
      </c>
      <c r="AL2996" s="372">
        <f>$Y2865*'Assumptions (T&amp;D)'!P$24</f>
        <v>0.0557659346</v>
      </c>
      <c r="AM2996" s="372">
        <f>$Y2865*'Assumptions (T&amp;D)'!Q$24</f>
        <v>0.0557659346</v>
      </c>
      <c r="AN2996" s="372">
        <f>$Y2865*'Assumptions (T&amp;D)'!R$24</f>
        <v>0.0557659346</v>
      </c>
      <c r="AO2996" s="372">
        <f>$Y2865*'Assumptions (T&amp;D)'!S$24</f>
        <v>0.0557659346</v>
      </c>
      <c r="AP2996" s="372">
        <f>$Y2865*'Assumptions (T&amp;D)'!T$24</f>
        <v>0.0557659346</v>
      </c>
      <c r="AQ2996" s="372">
        <f>$Y2865*'Assumptions (T&amp;D)'!U$24</f>
        <v>0.0557659346</v>
      </c>
      <c r="AR2996" s="372">
        <f>$Y2865*'Assumptions (T&amp;D)'!V$24</f>
        <v>0.0557659346</v>
      </c>
      <c r="AS2996" s="372">
        <f>$Y2865*'Assumptions (T&amp;D)'!W$24</f>
        <v>0.0278829673</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0.04802527275</v>
      </c>
      <c r="AA2997" s="372">
        <f>$Z2865*'Assumptions (T&amp;D)'!D$24</f>
        <v>0.09246465847</v>
      </c>
      <c r="AB2997" s="372">
        <f>$Z2865*'Assumptions (T&amp;D)'!E$24</f>
        <v>0.08554901919</v>
      </c>
      <c r="AC2997" s="372">
        <f>$Z2865*'Assumptions (T&amp;D)'!F$24</f>
        <v>0.07914564949</v>
      </c>
      <c r="AD2997" s="372">
        <f>$Z2865*'Assumptions (T&amp;D)'!G$24</f>
        <v>0.07312648198</v>
      </c>
      <c r="AE2997" s="372">
        <f>$Z2865*'Assumptions (T&amp;D)'!H$24</f>
        <v>0.06774765143</v>
      </c>
      <c r="AF2997" s="372">
        <f>$Z2865*'Assumptions (T&amp;D)'!I$24</f>
        <v>0.06262495567</v>
      </c>
      <c r="AG2997" s="372">
        <f>$Z2865*'Assumptions (T&amp;D)'!J$24</f>
        <v>0.05788646209</v>
      </c>
      <c r="AH2997" s="372">
        <f>$Z2865*'Assumptions (T&amp;D)'!K$24</f>
        <v>0.05711805773</v>
      </c>
      <c r="AI2997" s="372">
        <f>$Z2865*'Assumptions (T&amp;D)'!L$24</f>
        <v>0.05711805773</v>
      </c>
      <c r="AJ2997" s="372">
        <f>$Z2865*'Assumptions (T&amp;D)'!M$24</f>
        <v>0.05711805773</v>
      </c>
      <c r="AK2997" s="372">
        <f>$Z2865*'Assumptions (T&amp;D)'!N$24</f>
        <v>0.05711805773</v>
      </c>
      <c r="AL2997" s="372">
        <f>$Z2865*'Assumptions (T&amp;D)'!O$24</f>
        <v>0.05711805773</v>
      </c>
      <c r="AM2997" s="372">
        <f>$Z2865*'Assumptions (T&amp;D)'!P$24</f>
        <v>0.05711805773</v>
      </c>
      <c r="AN2997" s="372">
        <f>$Z2865*'Assumptions (T&amp;D)'!Q$24</f>
        <v>0.05711805773</v>
      </c>
      <c r="AO2997" s="372">
        <f>$Z2865*'Assumptions (T&amp;D)'!R$24</f>
        <v>0.05711805773</v>
      </c>
      <c r="AP2997" s="372">
        <f>$Z2865*'Assumptions (T&amp;D)'!S$24</f>
        <v>0.05711805773</v>
      </c>
      <c r="AQ2997" s="372">
        <f>$Z2865*'Assumptions (T&amp;D)'!T$24</f>
        <v>0.05711805773</v>
      </c>
      <c r="AR2997" s="372">
        <f>$Z2865*'Assumptions (T&amp;D)'!U$24</f>
        <v>0.05711805773</v>
      </c>
      <c r="AS2997" s="372">
        <f>$Z2865*'Assumptions (T&amp;D)'!V$24</f>
        <v>0.05711805773</v>
      </c>
      <c r="AT2997" s="372">
        <f>$Z2865*'Assumptions (T&amp;D)'!W$24</f>
        <v>0.02855902886</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0.04918876387</v>
      </c>
      <c r="AB2998" s="372">
        <f>$AA2865*'Assumptions (T&amp;D)'!D$24</f>
        <v>0.09470476671</v>
      </c>
      <c r="AC2998" s="372">
        <f>$AA2865*'Assumptions (T&amp;D)'!E$24</f>
        <v>0.08762158472</v>
      </c>
      <c r="AD2998" s="372">
        <f>$AA2865*'Assumptions (T&amp;D)'!F$24</f>
        <v>0.08106308287</v>
      </c>
      <c r="AE2998" s="372">
        <f>$AA2865*'Assumptions (T&amp;D)'!G$24</f>
        <v>0.07489809113</v>
      </c>
      <c r="AF2998" s="372">
        <f>$AA2865*'Assumptions (T&amp;D)'!H$24</f>
        <v>0.06938894957</v>
      </c>
      <c r="AG2998" s="372">
        <f>$AA2865*'Assumptions (T&amp;D)'!I$24</f>
        <v>0.06414214809</v>
      </c>
      <c r="AH2998" s="372">
        <f>$AA2865*'Assumptions (T&amp;D)'!J$24</f>
        <v>0.05928885672</v>
      </c>
      <c r="AI2998" s="372">
        <f>$AA2865*'Assumptions (T&amp;D)'!K$24</f>
        <v>0.0585018365</v>
      </c>
      <c r="AJ2998" s="372">
        <f>$AA2865*'Assumptions (T&amp;D)'!L$24</f>
        <v>0.0585018365</v>
      </c>
      <c r="AK2998" s="372">
        <f>$AA2865*'Assumptions (T&amp;D)'!M$24</f>
        <v>0.0585018365</v>
      </c>
      <c r="AL2998" s="372">
        <f>$AA2865*'Assumptions (T&amp;D)'!N$24</f>
        <v>0.0585018365</v>
      </c>
      <c r="AM2998" s="372">
        <f>$AA2865*'Assumptions (T&amp;D)'!O$24</f>
        <v>0.0585018365</v>
      </c>
      <c r="AN2998" s="372">
        <f>$AA2865*'Assumptions (T&amp;D)'!P$24</f>
        <v>0.0585018365</v>
      </c>
      <c r="AO2998" s="372">
        <f>$AA2865*'Assumptions (T&amp;D)'!Q$24</f>
        <v>0.0585018365</v>
      </c>
      <c r="AP2998" s="372">
        <f>$AA2865*'Assumptions (T&amp;D)'!R$24</f>
        <v>0.0585018365</v>
      </c>
      <c r="AQ2998" s="372">
        <f>$AA2865*'Assumptions (T&amp;D)'!S$24</f>
        <v>0.0585018365</v>
      </c>
      <c r="AR2998" s="372">
        <f>$AA2865*'Assumptions (T&amp;D)'!T$24</f>
        <v>0.0585018365</v>
      </c>
      <c r="AS2998" s="372">
        <f>$AA2865*'Assumptions (T&amp;D)'!U$24</f>
        <v>0.0585018365</v>
      </c>
      <c r="AT2998" s="372">
        <f>$AA2865*'Assumptions (T&amp;D)'!V$24</f>
        <v>0.0585018365</v>
      </c>
      <c r="AU2998" s="372">
        <f>$AA2865*'Assumptions (T&amp;D)'!W$24</f>
        <v>0.02925091825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0.05037947917</v>
      </c>
      <c r="AC2999" s="372">
        <f>$AB2865*'Assumptions (T&amp;D)'!D$24</f>
        <v>0.09699729055</v>
      </c>
      <c r="AD2999" s="372">
        <f>$AB2865*'Assumptions (T&amp;D)'!E$24</f>
        <v>0.08974264555</v>
      </c>
      <c r="AE2999" s="372">
        <f>$AB2865*'Assumptions (T&amp;D)'!F$24</f>
        <v>0.08302538167</v>
      </c>
      <c r="AF2999" s="372">
        <f>$AB2865*'Assumptions (T&amp;D)'!G$24</f>
        <v>0.07671115361</v>
      </c>
      <c r="AG2999" s="372">
        <f>$AB2865*'Assumptions (T&amp;D)'!H$24</f>
        <v>0.07106865194</v>
      </c>
      <c r="AH2999" s="372">
        <f>$AB2865*'Assumptions (T&amp;D)'!I$24</f>
        <v>0.06569484083</v>
      </c>
      <c r="AI2999" s="372">
        <f>$AB2865*'Assumptions (T&amp;D)'!J$24</f>
        <v>0.06072406555</v>
      </c>
      <c r="AJ2999" s="372">
        <f>$AB2865*'Assumptions (T&amp;D)'!K$24</f>
        <v>0.05991799389</v>
      </c>
      <c r="AK2999" s="372">
        <f>$AB2865*'Assumptions (T&amp;D)'!L$24</f>
        <v>0.05991799389</v>
      </c>
      <c r="AL2999" s="372">
        <f>$AB2865*'Assumptions (T&amp;D)'!M$24</f>
        <v>0.05991799389</v>
      </c>
      <c r="AM2999" s="372">
        <f>$AB2865*'Assumptions (T&amp;D)'!N$24</f>
        <v>0.05991799389</v>
      </c>
      <c r="AN2999" s="372">
        <f>$AB2865*'Assumptions (T&amp;D)'!O$24</f>
        <v>0.05991799389</v>
      </c>
      <c r="AO2999" s="372">
        <f>$AB2865*'Assumptions (T&amp;D)'!P$24</f>
        <v>0.05991799389</v>
      </c>
      <c r="AP2999" s="372">
        <f>$AB2865*'Assumptions (T&amp;D)'!Q$24</f>
        <v>0.05991799389</v>
      </c>
      <c r="AQ2999" s="372">
        <f>$AB2865*'Assumptions (T&amp;D)'!R$24</f>
        <v>0.05991799389</v>
      </c>
      <c r="AR2999" s="372">
        <f>$AB2865*'Assumptions (T&amp;D)'!S$24</f>
        <v>0.05991799389</v>
      </c>
      <c r="AS2999" s="372">
        <f>$AB2865*'Assumptions (T&amp;D)'!T$24</f>
        <v>0.05991799389</v>
      </c>
      <c r="AT2999" s="372">
        <f>$AB2865*'Assumptions (T&amp;D)'!U$24</f>
        <v>0.05991799389</v>
      </c>
      <c r="AU2999" s="372">
        <f>$AB2865*'Assumptions (T&amp;D)'!V$24</f>
        <v>0.05991799389</v>
      </c>
      <c r="AV2999" s="372">
        <f>$AB2865*'Assumptions (T&amp;D)'!W$24</f>
        <v>0.02995899694</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0.05159804013</v>
      </c>
      <c r="AD3000" s="372">
        <f>$AC2865*'Assumptions (T&amp;D)'!D$24</f>
        <v>0.0993434266</v>
      </c>
      <c r="AE3000" s="372">
        <f>$AC2865*'Assumptions (T&amp;D)'!E$24</f>
        <v>0.09191330882</v>
      </c>
      <c r="AF3000" s="372">
        <f>$AC2865*'Assumptions (T&amp;D)'!F$24</f>
        <v>0.08503357013</v>
      </c>
      <c r="AG3000" s="372">
        <f>$AC2865*'Assumptions (T&amp;D)'!G$24</f>
        <v>0.07856661577</v>
      </c>
      <c r="AH3000" s="372">
        <f>$AC2865*'Assumptions (T&amp;D)'!H$24</f>
        <v>0.07278763528</v>
      </c>
      <c r="AI3000" s="372">
        <f>$AC2865*'Assumptions (T&amp;D)'!I$24</f>
        <v>0.06728384433</v>
      </c>
      <c r="AJ3000" s="372">
        <f>$AC2865*'Assumptions (T&amp;D)'!J$24</f>
        <v>0.0621928377</v>
      </c>
      <c r="AK3000" s="372">
        <f>$AC2865*'Assumptions (T&amp;D)'!K$24</f>
        <v>0.06136726906</v>
      </c>
      <c r="AL3000" s="372">
        <f>$AC2865*'Assumptions (T&amp;D)'!L$24</f>
        <v>0.06136726906</v>
      </c>
      <c r="AM3000" s="372">
        <f>$AC2865*'Assumptions (T&amp;D)'!M$24</f>
        <v>0.06136726906</v>
      </c>
      <c r="AN3000" s="372">
        <f>$AC2865*'Assumptions (T&amp;D)'!N$24</f>
        <v>0.06136726906</v>
      </c>
      <c r="AO3000" s="372">
        <f>$AC2865*'Assumptions (T&amp;D)'!O$24</f>
        <v>0.06136726906</v>
      </c>
      <c r="AP3000" s="372">
        <f>$AC2865*'Assumptions (T&amp;D)'!P$24</f>
        <v>0.06136726906</v>
      </c>
      <c r="AQ3000" s="372">
        <f>$AC2865*'Assumptions (T&amp;D)'!Q$24</f>
        <v>0.06136726906</v>
      </c>
      <c r="AR3000" s="372">
        <f>$AC2865*'Assumptions (T&amp;D)'!R$24</f>
        <v>0.06136726906</v>
      </c>
      <c r="AS3000" s="372">
        <f>$AC2865*'Assumptions (T&amp;D)'!S$24</f>
        <v>0.06136726906</v>
      </c>
      <c r="AT3000" s="372">
        <f>$AC2865*'Assumptions (T&amp;D)'!T$24</f>
        <v>0.06136726906</v>
      </c>
      <c r="AU3000" s="372">
        <f>$AC2865*'Assumptions (T&amp;D)'!U$24</f>
        <v>0.06136726906</v>
      </c>
      <c r="AV3000" s="372">
        <f>$AC2865*'Assumptions (T&amp;D)'!V$24</f>
        <v>0.06136726906</v>
      </c>
      <c r="AW3000" s="372">
        <f>$AC2865*'Assumptions (T&amp;D)'!W$24</f>
        <v>0.03068363453</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0.0528450822</v>
      </c>
      <c r="AE3001" s="372">
        <f>$AD2865*'Assumptions (T&amp;D)'!D$24</f>
        <v>0.1017443983</v>
      </c>
      <c r="AF3001" s="372">
        <f>$AD2865*'Assumptions (T&amp;D)'!E$24</f>
        <v>0.09413470642</v>
      </c>
      <c r="AG3001" s="372">
        <f>$AD2865*'Assumptions (T&amp;D)'!F$24</f>
        <v>0.08708869546</v>
      </c>
      <c r="AH3001" s="372">
        <f>$AD2865*'Assumptions (T&amp;D)'!G$24</f>
        <v>0.08046544516</v>
      </c>
      <c r="AI3001" s="372">
        <f>$AD2865*'Assumptions (T&amp;D)'!H$24</f>
        <v>0.07454679595</v>
      </c>
      <c r="AJ3001" s="372">
        <f>$AD2865*'Assumptions (T&amp;D)'!I$24</f>
        <v>0.06890998719</v>
      </c>
      <c r="AK3001" s="372">
        <f>$AD2865*'Assumptions (T&amp;D)'!J$24</f>
        <v>0.06369593908</v>
      </c>
      <c r="AL3001" s="372">
        <f>$AD2865*'Assumptions (T&amp;D)'!K$24</f>
        <v>0.06285041776</v>
      </c>
      <c r="AM3001" s="372">
        <f>$AD2865*'Assumptions (T&amp;D)'!L$24</f>
        <v>0.06285041776</v>
      </c>
      <c r="AN3001" s="372">
        <f>$AD2865*'Assumptions (T&amp;D)'!M$24</f>
        <v>0.06285041776</v>
      </c>
      <c r="AO3001" s="372">
        <f>$AD2865*'Assumptions (T&amp;D)'!N$24</f>
        <v>0.06285041776</v>
      </c>
      <c r="AP3001" s="372">
        <f>$AD2865*'Assumptions (T&amp;D)'!O$24</f>
        <v>0.06285041776</v>
      </c>
      <c r="AQ3001" s="372">
        <f>$AD2865*'Assumptions (T&amp;D)'!P$24</f>
        <v>0.06285041776</v>
      </c>
      <c r="AR3001" s="372">
        <f>$AD2865*'Assumptions (T&amp;D)'!Q$24</f>
        <v>0.06285041776</v>
      </c>
      <c r="AS3001" s="372">
        <f>$AD2865*'Assumptions (T&amp;D)'!R$24</f>
        <v>0.06285041776</v>
      </c>
      <c r="AT3001" s="372">
        <f>$AD2865*'Assumptions (T&amp;D)'!S$24</f>
        <v>0.06285041776</v>
      </c>
      <c r="AU3001" s="372">
        <f>$AD2865*'Assumptions (T&amp;D)'!T$24</f>
        <v>0.06285041776</v>
      </c>
      <c r="AV3001" s="372">
        <f>$AD2865*'Assumptions (T&amp;D)'!U$24</f>
        <v>0.06285041776</v>
      </c>
      <c r="AW3001" s="372">
        <f>$AD2865*'Assumptions (T&amp;D)'!V$24</f>
        <v>0.06285041776</v>
      </c>
      <c r="AX3001" s="372">
        <f>$AD2865*'Assumptions (T&amp;D)'!W$24</f>
        <v>0.03142520888</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0.05412125504</v>
      </c>
      <c r="AF3002" s="372">
        <f>$AE2865*'Assumptions (T&amp;D)'!D$24</f>
        <v>0.1042014564</v>
      </c>
      <c r="AG3002" s="372">
        <f>$AE2865*'Assumptions (T&amp;D)'!E$24</f>
        <v>0.09640799565</v>
      </c>
      <c r="AH3002" s="372">
        <f>$AE2865*'Assumptions (T&amp;D)'!F$24</f>
        <v>0.08919182831</v>
      </c>
      <c r="AI3002" s="372">
        <f>$AE2865*'Assumptions (T&amp;D)'!G$24</f>
        <v>0.08240863101</v>
      </c>
      <c r="AJ3002" s="372">
        <f>$AE2865*'Assumptions (T&amp;D)'!H$24</f>
        <v>0.07634705044</v>
      </c>
      <c r="AK3002" s="372">
        <f>$AE2865*'Assumptions (T&amp;D)'!I$24</f>
        <v>0.07057411657</v>
      </c>
      <c r="AL3002" s="372">
        <f>$AE2865*'Assumptions (T&amp;D)'!J$24</f>
        <v>0.06523415274</v>
      </c>
      <c r="AM3002" s="372">
        <f>$AE2865*'Assumptions (T&amp;D)'!K$24</f>
        <v>0.06436821266</v>
      </c>
      <c r="AN3002" s="372">
        <f>$AE2865*'Assumptions (T&amp;D)'!L$24</f>
        <v>0.06436821266</v>
      </c>
      <c r="AO3002" s="372">
        <f>$AE2865*'Assumptions (T&amp;D)'!M$24</f>
        <v>0.06436821266</v>
      </c>
      <c r="AP3002" s="372">
        <f>$AE2865*'Assumptions (T&amp;D)'!N$24</f>
        <v>0.06436821266</v>
      </c>
      <c r="AQ3002" s="372">
        <f>$AE2865*'Assumptions (T&amp;D)'!O$24</f>
        <v>0.06436821266</v>
      </c>
      <c r="AR3002" s="372">
        <f>$AE2865*'Assumptions (T&amp;D)'!P$24</f>
        <v>0.06436821266</v>
      </c>
      <c r="AS3002" s="372">
        <f>$AE2865*'Assumptions (T&amp;D)'!Q$24</f>
        <v>0.06436821266</v>
      </c>
      <c r="AT3002" s="372">
        <f>$AE2865*'Assumptions (T&amp;D)'!R$24</f>
        <v>0.06436821266</v>
      </c>
      <c r="AU3002" s="372">
        <f>$AE2865*'Assumptions (T&amp;D)'!S$24</f>
        <v>0.06436821266</v>
      </c>
      <c r="AV3002" s="372">
        <f>$AE2865*'Assumptions (T&amp;D)'!T$24</f>
        <v>0.06436821266</v>
      </c>
      <c r="AW3002" s="372">
        <f>$AE2865*'Assumptions (T&amp;D)'!U$24</f>
        <v>0.06436821266</v>
      </c>
      <c r="AX3002" s="372">
        <f>$AE2865*'Assumptions (T&amp;D)'!V$24</f>
        <v>0.06436821266</v>
      </c>
      <c r="AY3002" s="372">
        <f>$AE2865*'Assumptions (T&amp;D)'!W$24</f>
        <v>0.03218410633</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0.05542722288</v>
      </c>
      <c r="AG3003" s="372">
        <f>$AF2865*'Assumptions (T&amp;D)'!D$24</f>
        <v>0.1067158798</v>
      </c>
      <c r="AH3003" s="372">
        <f>$AF2865*'Assumptions (T&amp;D)'!E$24</f>
        <v>0.09873435969</v>
      </c>
      <c r="AI3003" s="372">
        <f>$AF2865*'Assumptions (T&amp;D)'!F$24</f>
        <v>0.09134406331</v>
      </c>
      <c r="AJ3003" s="372">
        <f>$AF2865*'Assumptions (T&amp;D)'!G$24</f>
        <v>0.08439718471</v>
      </c>
      <c r="AK3003" s="372">
        <f>$AF2865*'Assumptions (T&amp;D)'!H$24</f>
        <v>0.07818933575</v>
      </c>
      <c r="AL3003" s="372">
        <f>$AF2865*'Assumptions (T&amp;D)'!I$24</f>
        <v>0.07227709864</v>
      </c>
      <c r="AM3003" s="372">
        <f>$AF2865*'Assumptions (T&amp;D)'!J$24</f>
        <v>0.06680827931</v>
      </c>
      <c r="AN3003" s="372">
        <f>$AF2865*'Assumptions (T&amp;D)'!K$24</f>
        <v>0.06592144375</v>
      </c>
      <c r="AO3003" s="372">
        <f>$AF2865*'Assumptions (T&amp;D)'!L$24</f>
        <v>0.06592144375</v>
      </c>
      <c r="AP3003" s="372">
        <f>$AF2865*'Assumptions (T&amp;D)'!M$24</f>
        <v>0.06592144375</v>
      </c>
      <c r="AQ3003" s="372">
        <f>$AF2865*'Assumptions (T&amp;D)'!N$24</f>
        <v>0.06592144375</v>
      </c>
      <c r="AR3003" s="372">
        <f>$AF2865*'Assumptions (T&amp;D)'!O$24</f>
        <v>0.06592144375</v>
      </c>
      <c r="AS3003" s="372">
        <f>$AF2865*'Assumptions (T&amp;D)'!P$24</f>
        <v>0.06592144375</v>
      </c>
      <c r="AT3003" s="372">
        <f>$AF2865*'Assumptions (T&amp;D)'!Q$24</f>
        <v>0.06592144375</v>
      </c>
      <c r="AU3003" s="372">
        <f>$AF2865*'Assumptions (T&amp;D)'!R$24</f>
        <v>0.06592144375</v>
      </c>
      <c r="AV3003" s="372">
        <f>$AF2865*'Assumptions (T&amp;D)'!S$24</f>
        <v>0.06592144375</v>
      </c>
      <c r="AW3003" s="372">
        <f>$AF2865*'Assumptions (T&amp;D)'!T$24</f>
        <v>0.06592144375</v>
      </c>
      <c r="AX3003" s="372">
        <f>$AF2865*'Assumptions (T&amp;D)'!U$24</f>
        <v>0.06592144375</v>
      </c>
      <c r="AY3003" s="372">
        <f>$AF2865*'Assumptions (T&amp;D)'!V$24</f>
        <v>0.06592144375</v>
      </c>
      <c r="AZ3003" s="372">
        <f>$AF2865*'Assumptions (T&amp;D)'!W$24</f>
        <v>0.03296072187</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0.05676366482</v>
      </c>
      <c r="AH3004" s="372">
        <f>$AG2865*'Assumptions (T&amp;D)'!D$24</f>
        <v>0.109288976</v>
      </c>
      <c r="AI3004" s="372">
        <f>$AG2865*'Assumptions (T&amp;D)'!E$24</f>
        <v>0.1011150083</v>
      </c>
      <c r="AJ3004" s="372">
        <f>$AG2865*'Assumptions (T&amp;D)'!F$24</f>
        <v>0.09354651962</v>
      </c>
      <c r="AK3004" s="372">
        <f>$AG2865*'Assumptions (T&amp;D)'!G$24</f>
        <v>0.0864321403</v>
      </c>
      <c r="AL3004" s="372">
        <f>$AG2865*'Assumptions (T&amp;D)'!H$24</f>
        <v>0.08007460984</v>
      </c>
      <c r="AM3004" s="372">
        <f>$AG2865*'Assumptions (T&amp;D)'!I$24</f>
        <v>0.07401981892</v>
      </c>
      <c r="AN3004" s="372">
        <f>$AG2865*'Assumptions (T&amp;D)'!J$24</f>
        <v>0.06841913733</v>
      </c>
      <c r="AO3004" s="372">
        <f>$AG2865*'Assumptions (T&amp;D)'!K$24</f>
        <v>0.06751091869</v>
      </c>
      <c r="AP3004" s="372">
        <f>$AG2865*'Assumptions (T&amp;D)'!L$24</f>
        <v>0.06751091869</v>
      </c>
      <c r="AQ3004" s="372">
        <f>$AG2865*'Assumptions (T&amp;D)'!M$24</f>
        <v>0.06751091869</v>
      </c>
      <c r="AR3004" s="372">
        <f>$AG2865*'Assumptions (T&amp;D)'!N$24</f>
        <v>0.06751091869</v>
      </c>
      <c r="AS3004" s="372">
        <f>$AG2865*'Assumptions (T&amp;D)'!O$24</f>
        <v>0.06751091869</v>
      </c>
      <c r="AT3004" s="372">
        <f>$AG2865*'Assumptions (T&amp;D)'!P$24</f>
        <v>0.06751091869</v>
      </c>
      <c r="AU3004" s="372">
        <f>$AG2865*'Assumptions (T&amp;D)'!Q$24</f>
        <v>0.06751091869</v>
      </c>
      <c r="AV3004" s="372">
        <f>$AG2865*'Assumptions (T&amp;D)'!R$24</f>
        <v>0.06751091869</v>
      </c>
      <c r="AW3004" s="372">
        <f>$AG2865*'Assumptions (T&amp;D)'!S$24</f>
        <v>0.06751091869</v>
      </c>
      <c r="AX3004" s="372">
        <f>$AG2865*'Assumptions (T&amp;D)'!T$24</f>
        <v>0.06751091869</v>
      </c>
      <c r="AY3004" s="372">
        <f>$AG2865*'Assumptions (T&amp;D)'!U$24</f>
        <v>0.06751091869</v>
      </c>
      <c r="AZ3004" s="372">
        <f>$AG2865*'Assumptions (T&amp;D)'!V$24</f>
        <v>0.06751091869</v>
      </c>
      <c r="BA3004" s="372">
        <f>$AG2865*'Assumptions (T&amp;D)'!W$24</f>
        <v>0.03375545935</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0.05813127515</v>
      </c>
      <c r="AI3005" s="372">
        <f>$AH2865*'Assumptions (T&amp;D)'!D$24</f>
        <v>0.1119220818</v>
      </c>
      <c r="AJ3005" s="372">
        <f>$AH2865*'Assumptions (T&amp;D)'!E$24</f>
        <v>0.1035511781</v>
      </c>
      <c r="AK3005" s="372">
        <f>$AH2865*'Assumptions (T&amp;D)'!F$24</f>
        <v>0.09580034145</v>
      </c>
      <c r="AL3005" s="372">
        <f>$AH2865*'Assumptions (T&amp;D)'!G$24</f>
        <v>0.08851455496</v>
      </c>
      <c r="AM3005" s="372">
        <f>$AH2865*'Assumptions (T&amp;D)'!H$24</f>
        <v>0.08200385215</v>
      </c>
      <c r="AN3005" s="372">
        <f>$AH2865*'Assumptions (T&amp;D)'!I$24</f>
        <v>0.0758031828</v>
      </c>
      <c r="AO3005" s="372">
        <f>$AH2865*'Assumptions (T&amp;D)'!J$24</f>
        <v>0.07006756365</v>
      </c>
      <c r="AP3005" s="372">
        <f>$AH2865*'Assumptions (T&amp;D)'!K$24</f>
        <v>0.06913746325</v>
      </c>
      <c r="AQ3005" s="372">
        <f>$AH2865*'Assumptions (T&amp;D)'!L$24</f>
        <v>0.06913746325</v>
      </c>
      <c r="AR3005" s="372">
        <f>$AH2865*'Assumptions (T&amp;D)'!M$24</f>
        <v>0.06913746325</v>
      </c>
      <c r="AS3005" s="372">
        <f>$AH2865*'Assumptions (T&amp;D)'!N$24</f>
        <v>0.06913746325</v>
      </c>
      <c r="AT3005" s="372">
        <f>$AH2865*'Assumptions (T&amp;D)'!O$24</f>
        <v>0.06913746325</v>
      </c>
      <c r="AU3005" s="372">
        <f>$AH2865*'Assumptions (T&amp;D)'!P$24</f>
        <v>0.06913746325</v>
      </c>
      <c r="AV3005" s="372">
        <f>$AH2865*'Assumptions (T&amp;D)'!Q$24</f>
        <v>0.06913746325</v>
      </c>
      <c r="AW3005" s="372">
        <f>$AH2865*'Assumptions (T&amp;D)'!R$24</f>
        <v>0.06913746325</v>
      </c>
      <c r="AX3005" s="372">
        <f>$AH2865*'Assumptions (T&amp;D)'!S$24</f>
        <v>0.06913746325</v>
      </c>
      <c r="AY3005" s="372">
        <f>$AH2865*'Assumptions (T&amp;D)'!T$24</f>
        <v>0.06913746325</v>
      </c>
      <c r="AZ3005" s="372">
        <f>$AH2865*'Assumptions (T&amp;D)'!U$24</f>
        <v>0.06913746325</v>
      </c>
      <c r="BA3005" s="372">
        <f>$AH2865*'Assumptions (T&amp;D)'!V$24</f>
        <v>0.06913746325</v>
      </c>
      <c r="BB3005" s="372">
        <f>$AH2865*'Assumptions (T&amp;D)'!W$24</f>
        <v>0.03456873162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0.05953076371</v>
      </c>
      <c r="AJ3006" s="372">
        <f>$AI2865*'Assumptions (T&amp;D)'!D$24</f>
        <v>0.1146165637</v>
      </c>
      <c r="AK3006" s="372">
        <f>$AI2865*'Assumptions (T&amp;D)'!E$24</f>
        <v>0.1060441338</v>
      </c>
      <c r="AL3006" s="372">
        <f>$AI2865*'Assumptions (T&amp;D)'!F$24</f>
        <v>0.0981066986</v>
      </c>
      <c r="AM3006" s="372">
        <f>$AI2865*'Assumptions (T&amp;D)'!G$24</f>
        <v>0.09064550954</v>
      </c>
      <c r="AN3006" s="372">
        <f>$AI2865*'Assumptions (T&amp;D)'!H$24</f>
        <v>0.08397806401</v>
      </c>
      <c r="AO3006" s="372">
        <f>$AI2865*'Assumptions (T&amp;D)'!I$24</f>
        <v>0.07762811588</v>
      </c>
      <c r="AP3006" s="372">
        <f>$AI2865*'Assumptions (T&amp;D)'!J$24</f>
        <v>0.07175441386</v>
      </c>
      <c r="AQ3006" s="372">
        <f>$AI2865*'Assumptions (T&amp;D)'!K$24</f>
        <v>0.07080192164</v>
      </c>
      <c r="AR3006" s="372">
        <f>$AI2865*'Assumptions (T&amp;D)'!L$24</f>
        <v>0.07080192164</v>
      </c>
      <c r="AS3006" s="372">
        <f>$AI2865*'Assumptions (T&amp;D)'!M$24</f>
        <v>0.07080192164</v>
      </c>
      <c r="AT3006" s="372">
        <f>$AI2865*'Assumptions (T&amp;D)'!N$24</f>
        <v>0.07080192164</v>
      </c>
      <c r="AU3006" s="372">
        <f>$AI2865*'Assumptions (T&amp;D)'!O$24</f>
        <v>0.07080192164</v>
      </c>
      <c r="AV3006" s="372">
        <f>$AI2865*'Assumptions (T&amp;D)'!P$24</f>
        <v>0.07080192164</v>
      </c>
      <c r="AW3006" s="372">
        <f>$AI2865*'Assumptions (T&amp;D)'!Q$24</f>
        <v>0.07080192164</v>
      </c>
      <c r="AX3006" s="372">
        <f>$AI2865*'Assumptions (T&amp;D)'!R$24</f>
        <v>0.07080192164</v>
      </c>
      <c r="AY3006" s="372">
        <f>$AI2865*'Assumptions (T&amp;D)'!S$24</f>
        <v>0.07080192164</v>
      </c>
      <c r="AZ3006" s="372">
        <f>$AI2865*'Assumptions (T&amp;D)'!T$24</f>
        <v>0.07080192164</v>
      </c>
      <c r="BA3006" s="372">
        <f>$AI2865*'Assumptions (T&amp;D)'!U$24</f>
        <v>0.07080192164</v>
      </c>
      <c r="BB3006" s="372">
        <f>$AI2865*'Assumptions (T&amp;D)'!V$24</f>
        <v>0.07080192164</v>
      </c>
      <c r="BC3006" s="372">
        <f>$AI2865*'Assumptions (T&amp;D)'!W$24</f>
        <v>0.03540096082</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0.06096285622</v>
      </c>
      <c r="AK3007" s="372">
        <f>$AJ2865*'Assumptions (T&amp;D)'!D$24</f>
        <v>0.1173738192</v>
      </c>
      <c r="AL3007" s="372">
        <f>$AJ2865*'Assumptions (T&amp;D)'!E$24</f>
        <v>0.1085951679</v>
      </c>
      <c r="AM3007" s="372">
        <f>$AJ2865*'Assumptions (T&amp;D)'!F$24</f>
        <v>0.100466787</v>
      </c>
      <c r="AN3007" s="372">
        <f>$AJ2865*'Assumptions (T&amp;D)'!G$24</f>
        <v>0.09282610907</v>
      </c>
      <c r="AO3007" s="372">
        <f>$AJ2865*'Assumptions (T&amp;D)'!H$24</f>
        <v>0.08599826917</v>
      </c>
      <c r="AP3007" s="372">
        <f>$AJ2865*'Assumptions (T&amp;D)'!I$24</f>
        <v>0.07949556451</v>
      </c>
      <c r="AQ3007" s="372">
        <f>$AJ2865*'Assumptions (T&amp;D)'!J$24</f>
        <v>0.0734805627</v>
      </c>
      <c r="AR3007" s="372">
        <f>$AJ2865*'Assumptions (T&amp;D)'!K$24</f>
        <v>0.072505157</v>
      </c>
      <c r="AS3007" s="372">
        <f>$AJ2865*'Assumptions (T&amp;D)'!L$24</f>
        <v>0.072505157</v>
      </c>
      <c r="AT3007" s="372">
        <f>$AJ2865*'Assumptions (T&amp;D)'!M$24</f>
        <v>0.072505157</v>
      </c>
      <c r="AU3007" s="372">
        <f>$AJ2865*'Assumptions (T&amp;D)'!N$24</f>
        <v>0.072505157</v>
      </c>
      <c r="AV3007" s="372">
        <f>$AJ2865*'Assumptions (T&amp;D)'!O$24</f>
        <v>0.072505157</v>
      </c>
      <c r="AW3007" s="372">
        <f>$AJ2865*'Assumptions (T&amp;D)'!P$24</f>
        <v>0.072505157</v>
      </c>
      <c r="AX3007" s="372">
        <f>$AJ2865*'Assumptions (T&amp;D)'!Q$24</f>
        <v>0.072505157</v>
      </c>
      <c r="AY3007" s="372">
        <f>$AJ2865*'Assumptions (T&amp;D)'!R$24</f>
        <v>0.072505157</v>
      </c>
      <c r="AZ3007" s="372">
        <f>$AJ2865*'Assumptions (T&amp;D)'!S$24</f>
        <v>0.072505157</v>
      </c>
      <c r="BA3007" s="372">
        <f>$AJ2865*'Assumptions (T&amp;D)'!T$24</f>
        <v>0.072505157</v>
      </c>
      <c r="BB3007" s="372">
        <f>$AJ2865*'Assumptions (T&amp;D)'!U$24</f>
        <v>0.072505157</v>
      </c>
      <c r="BC3007" s="372">
        <f>$AJ2865*'Assumptions (T&amp;D)'!V$24</f>
        <v>0.072505157</v>
      </c>
      <c r="BD3007" s="372">
        <f>$AJ2865*'Assumptions (T&amp;D)'!W$24</f>
        <v>0.0362525785</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0.06242829462</v>
      </c>
      <c r="AL3008" s="372">
        <f>$AK2865*'Assumptions (T&amp;D)'!D$24</f>
        <v>0.1201952766</v>
      </c>
      <c r="AM3008" s="372">
        <f>$AK2865*'Assumptions (T&amp;D)'!E$24</f>
        <v>0.1112056022</v>
      </c>
      <c r="AN3008" s="372">
        <f>$AK2865*'Assumptions (T&amp;D)'!F$24</f>
        <v>0.1028818295</v>
      </c>
      <c r="AO3008" s="372">
        <f>$AK2865*'Assumptions (T&amp;D)'!G$24</f>
        <v>0.09505748328</v>
      </c>
      <c r="AP3008" s="372">
        <f>$AK2865*'Assumptions (T&amp;D)'!H$24</f>
        <v>0.08806551428</v>
      </c>
      <c r="AQ3008" s="372">
        <f>$AK2865*'Assumptions (T&amp;D)'!I$24</f>
        <v>0.08140649619</v>
      </c>
      <c r="AR3008" s="372">
        <f>$AK2865*'Assumptions (T&amp;D)'!J$24</f>
        <v>0.07524690445</v>
      </c>
      <c r="AS3008" s="372">
        <f>$AK2865*'Assumptions (T&amp;D)'!K$24</f>
        <v>0.07424805174</v>
      </c>
      <c r="AT3008" s="372">
        <f>$AK2865*'Assumptions (T&amp;D)'!L$24</f>
        <v>0.07424805174</v>
      </c>
      <c r="AU3008" s="372">
        <f>$AK2865*'Assumptions (T&amp;D)'!M$24</f>
        <v>0.07424805174</v>
      </c>
      <c r="AV3008" s="372">
        <f>$AK2865*'Assumptions (T&amp;D)'!N$24</f>
        <v>0.07424805174</v>
      </c>
      <c r="AW3008" s="372">
        <f>$AK2865*'Assumptions (T&amp;D)'!O$24</f>
        <v>0.07424805174</v>
      </c>
      <c r="AX3008" s="372">
        <f>$AK2865*'Assumptions (T&amp;D)'!P$24</f>
        <v>0.07424805174</v>
      </c>
      <c r="AY3008" s="372">
        <f>$AK2865*'Assumptions (T&amp;D)'!Q$24</f>
        <v>0.07424805174</v>
      </c>
      <c r="AZ3008" s="372">
        <f>$AK2865*'Assumptions (T&amp;D)'!R$24</f>
        <v>0.07424805174</v>
      </c>
      <c r="BA3008" s="372">
        <f>$AK2865*'Assumptions (T&amp;D)'!S$24</f>
        <v>0.07424805174</v>
      </c>
      <c r="BB3008" s="372">
        <f>$AK2865*'Assumptions (T&amp;D)'!T$24</f>
        <v>0.07424805174</v>
      </c>
      <c r="BC3008" s="372">
        <f>$AK2865*'Assumptions (T&amp;D)'!U$24</f>
        <v>0.07424805174</v>
      </c>
      <c r="BD3008" s="372">
        <f>$AK2865*'Assumptions (T&amp;D)'!V$24</f>
        <v>0.07424805174</v>
      </c>
      <c r="BE3008" s="372">
        <f>$AK2865*'Assumptions (T&amp;D)'!W$24</f>
        <v>0.03712402587</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0.06392783746</v>
      </c>
      <c r="AM3009" s="372">
        <f>$AL2865*'Assumptions (T&amp;D)'!D$24</f>
        <v>0.1230823964</v>
      </c>
      <c r="AN3009" s="372">
        <f>$AL2865*'Assumptions (T&amp;D)'!E$24</f>
        <v>0.1138767878</v>
      </c>
      <c r="AO3009" s="372">
        <f>$AL2865*'Assumptions (T&amp;D)'!F$24</f>
        <v>0.1053530761</v>
      </c>
      <c r="AP3009" s="372">
        <f>$AL2865*'Assumptions (T&amp;D)'!G$24</f>
        <v>0.09734078717</v>
      </c>
      <c r="AQ3009" s="372">
        <f>$AL2865*'Assumptions (T&amp;D)'!H$24</f>
        <v>0.09018086937</v>
      </c>
      <c r="AR3009" s="372">
        <f>$AL2865*'Assumptions (T&amp;D)'!I$24</f>
        <v>0.08336190004</v>
      </c>
      <c r="AS3009" s="372">
        <f>$AL2865*'Assumptions (T&amp;D)'!J$24</f>
        <v>0.07705435341</v>
      </c>
      <c r="AT3009" s="372">
        <f>$AL2865*'Assumptions (T&amp;D)'!K$24</f>
        <v>0.07603150801</v>
      </c>
      <c r="AU3009" s="372">
        <f>$AL2865*'Assumptions (T&amp;D)'!L$24</f>
        <v>0.07603150801</v>
      </c>
      <c r="AV3009" s="372">
        <f>$AL2865*'Assumptions (T&amp;D)'!M$24</f>
        <v>0.07603150801</v>
      </c>
      <c r="AW3009" s="372">
        <f>$AL2865*'Assumptions (T&amp;D)'!N$24</f>
        <v>0.07603150801</v>
      </c>
      <c r="AX3009" s="372">
        <f>$AL2865*'Assumptions (T&amp;D)'!O$24</f>
        <v>0.07603150801</v>
      </c>
      <c r="AY3009" s="372">
        <f>$AL2865*'Assumptions (T&amp;D)'!P$24</f>
        <v>0.07603150801</v>
      </c>
      <c r="AZ3009" s="372">
        <f>$AL2865*'Assumptions (T&amp;D)'!Q$24</f>
        <v>0.07603150801</v>
      </c>
      <c r="BA3009" s="372">
        <f>$AL2865*'Assumptions (T&amp;D)'!R$24</f>
        <v>0.07603150801</v>
      </c>
      <c r="BB3009" s="372">
        <f>$AL2865*'Assumptions (T&amp;D)'!S$24</f>
        <v>0.07603150801</v>
      </c>
      <c r="BC3009" s="372">
        <f>$AL2865*'Assumptions (T&amp;D)'!T$24</f>
        <v>0.07603150801</v>
      </c>
      <c r="BD3009" s="372">
        <f>$AL2865*'Assumptions (T&amp;D)'!U$24</f>
        <v>0.07603150801</v>
      </c>
      <c r="BE3009" s="372">
        <f>$AL2865*'Assumptions (T&amp;D)'!V$24</f>
        <v>0.07603150801</v>
      </c>
      <c r="BF3009" s="372">
        <f>$AL2865*'Assumptions (T&amp;D)'!W$24</f>
        <v>0.03801575401</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0.06546226021</v>
      </c>
      <c r="AN3010" s="372">
        <f>$AM2865*'Assumptions (T&amp;D)'!D$24</f>
        <v>0.1260366717</v>
      </c>
      <c r="AO3010" s="372">
        <f>$AM2865*'Assumptions (T&amp;D)'!E$24</f>
        <v>0.1166101062</v>
      </c>
      <c r="AP3010" s="372">
        <f>$AM2865*'Assumptions (T&amp;D)'!F$24</f>
        <v>0.1078818048</v>
      </c>
      <c r="AQ3010" s="372">
        <f>$AM2865*'Assumptions (T&amp;D)'!G$24</f>
        <v>0.09967720155</v>
      </c>
      <c r="AR3010" s="372">
        <f>$AM2865*'Assumptions (T&amp;D)'!H$24</f>
        <v>0.09234542841</v>
      </c>
      <c r="AS3010" s="372">
        <f>$AM2865*'Assumptions (T&amp;D)'!I$24</f>
        <v>0.08536278732</v>
      </c>
      <c r="AT3010" s="372">
        <f>$AM2865*'Assumptions (T&amp;D)'!J$24</f>
        <v>0.07890384431</v>
      </c>
      <c r="AU3010" s="372">
        <f>$AM2865*'Assumptions (T&amp;D)'!K$24</f>
        <v>0.07785644815</v>
      </c>
      <c r="AV3010" s="372">
        <f>$AM2865*'Assumptions (T&amp;D)'!L$24</f>
        <v>0.07785644815</v>
      </c>
      <c r="AW3010" s="372">
        <f>$AM2865*'Assumptions (T&amp;D)'!M$24</f>
        <v>0.07785644815</v>
      </c>
      <c r="AX3010" s="372">
        <f>$AM2865*'Assumptions (T&amp;D)'!N$24</f>
        <v>0.07785644815</v>
      </c>
      <c r="AY3010" s="372">
        <f>$AM2865*'Assumptions (T&amp;D)'!O$24</f>
        <v>0.07785644815</v>
      </c>
      <c r="AZ3010" s="372">
        <f>$AM2865*'Assumptions (T&amp;D)'!P$24</f>
        <v>0.07785644815</v>
      </c>
      <c r="BA3010" s="372">
        <f>$AM2865*'Assumptions (T&amp;D)'!Q$24</f>
        <v>0.07785644815</v>
      </c>
      <c r="BB3010" s="372">
        <f>$AM2865*'Assumptions (T&amp;D)'!R$24</f>
        <v>0.07785644815</v>
      </c>
      <c r="BC3010" s="372">
        <f>$AM2865*'Assumptions (T&amp;D)'!S$24</f>
        <v>0.07785644815</v>
      </c>
      <c r="BD3010" s="372">
        <f>$AM2865*'Assumptions (T&amp;D)'!T$24</f>
        <v>0.07785644815</v>
      </c>
      <c r="BE3010" s="372">
        <f>$AM2865*'Assumptions (T&amp;D)'!U$24</f>
        <v>0.07785644815</v>
      </c>
      <c r="BF3010" s="372">
        <f>$AM2865*'Assumptions (T&amp;D)'!V$24</f>
        <v>0.07785644815</v>
      </c>
      <c r="BG3010" s="372">
        <f>$AM2865*'Assumptions (T&amp;D)'!W$24</f>
        <v>0.03892822407</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0.06703235571</v>
      </c>
      <c r="AO3011" s="372">
        <f>$AN2865*'Assumptions (T&amp;D)'!D$24</f>
        <v>0.1290596289</v>
      </c>
      <c r="AP3011" s="372">
        <f>$AN2865*'Assumptions (T&amp;D)'!E$24</f>
        <v>0.1194069696</v>
      </c>
      <c r="AQ3011" s="372">
        <f>$AN2865*'Assumptions (T&amp;D)'!F$24</f>
        <v>0.1104693222</v>
      </c>
      <c r="AR3011" s="372">
        <f>$AN2865*'Assumptions (T&amp;D)'!G$24</f>
        <v>0.1020679336</v>
      </c>
      <c r="AS3011" s="372">
        <f>$AN2865*'Assumptions (T&amp;D)'!H$24</f>
        <v>0.09456030979</v>
      </c>
      <c r="AT3011" s="372">
        <f>$AN2865*'Assumptions (T&amp;D)'!I$24</f>
        <v>0.08741019185</v>
      </c>
      <c r="AU3011" s="372">
        <f>$AN2865*'Assumptions (T&amp;D)'!J$24</f>
        <v>0.08079633275</v>
      </c>
      <c r="AV3011" s="372">
        <f>$AN2865*'Assumptions (T&amp;D)'!K$24</f>
        <v>0.07972381506</v>
      </c>
      <c r="AW3011" s="372">
        <f>$AN2865*'Assumptions (T&amp;D)'!L$24</f>
        <v>0.07972381506</v>
      </c>
      <c r="AX3011" s="372">
        <f>$AN2865*'Assumptions (T&amp;D)'!M$24</f>
        <v>0.07972381506</v>
      </c>
      <c r="AY3011" s="372">
        <f>$AN2865*'Assumptions (T&amp;D)'!N$24</f>
        <v>0.07972381506</v>
      </c>
      <c r="AZ3011" s="372">
        <f>$AN2865*'Assumptions (T&amp;D)'!O$24</f>
        <v>0.07972381506</v>
      </c>
      <c r="BA3011" s="372">
        <f>$AN2865*'Assumptions (T&amp;D)'!P$24</f>
        <v>0.07972381506</v>
      </c>
      <c r="BB3011" s="372">
        <f>$AN2865*'Assumptions (T&amp;D)'!Q$24</f>
        <v>0.07972381506</v>
      </c>
      <c r="BC3011" s="372">
        <f>$AN2865*'Assumptions (T&amp;D)'!R$24</f>
        <v>0.07972381506</v>
      </c>
      <c r="BD3011" s="372">
        <f>$AN2865*'Assumptions (T&amp;D)'!S$24</f>
        <v>0.07972381506</v>
      </c>
      <c r="BE3011" s="372">
        <f>$AN2865*'Assumptions (T&amp;D)'!T$24</f>
        <v>0.07972381506</v>
      </c>
      <c r="BF3011" s="372">
        <f>$AN2865*'Assumptions (T&amp;D)'!U$24</f>
        <v>0.07972381506</v>
      </c>
      <c r="BG3011" s="372">
        <f>$AN2865*'Assumptions (T&amp;D)'!V$24</f>
        <v>0.07972381506</v>
      </c>
      <c r="BH3011" s="372">
        <f>$AN2865*'Assumptions (T&amp;D)'!W$24</f>
        <v>0.03986190753</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0.06863893449</v>
      </c>
      <c r="AP3012" s="372">
        <f>$AO2865*'Assumptions (T&amp;D)'!D$24</f>
        <v>0.1321528285</v>
      </c>
      <c r="AQ3012" s="372">
        <f>$AO2865*'Assumptions (T&amp;D)'!E$24</f>
        <v>0.122268822</v>
      </c>
      <c r="AR3012" s="372">
        <f>$AO2865*'Assumptions (T&amp;D)'!F$24</f>
        <v>0.113116964</v>
      </c>
      <c r="AS3012" s="372">
        <f>$AO2865*'Assumptions (T&amp;D)'!G$24</f>
        <v>0.1045142176</v>
      </c>
      <c r="AT3012" s="372">
        <f>$AO2865*'Assumptions (T&amp;D)'!H$24</f>
        <v>0.09682665691</v>
      </c>
      <c r="AU3012" s="372">
        <f>$AO2865*'Assumptions (T&amp;D)'!I$24</f>
        <v>0.08950517057</v>
      </c>
      <c r="AV3012" s="372">
        <f>$AO2865*'Assumptions (T&amp;D)'!J$24</f>
        <v>0.0827327957</v>
      </c>
      <c r="AW3012" s="372">
        <f>$AO2865*'Assumptions (T&amp;D)'!K$24</f>
        <v>0.08163457275</v>
      </c>
      <c r="AX3012" s="372">
        <f>$AO2865*'Assumptions (T&amp;D)'!L$24</f>
        <v>0.08163457275</v>
      </c>
      <c r="AY3012" s="372">
        <f>$AO2865*'Assumptions (T&amp;D)'!M$24</f>
        <v>0.08163457275</v>
      </c>
      <c r="AZ3012" s="372">
        <f>$AO2865*'Assumptions (T&amp;D)'!N$24</f>
        <v>0.08163457275</v>
      </c>
      <c r="BA3012" s="372">
        <f>$AO2865*'Assumptions (T&amp;D)'!O$24</f>
        <v>0.08163457275</v>
      </c>
      <c r="BB3012" s="372">
        <f>$AO2865*'Assumptions (T&amp;D)'!P$24</f>
        <v>0.08163457275</v>
      </c>
      <c r="BC3012" s="372">
        <f>$AO2865*'Assumptions (T&amp;D)'!Q$24</f>
        <v>0.08163457275</v>
      </c>
      <c r="BD3012" s="372">
        <f>$AO2865*'Assumptions (T&amp;D)'!R$24</f>
        <v>0.08163457275</v>
      </c>
      <c r="BE3012" s="372">
        <f>$AO2865*'Assumptions (T&amp;D)'!S$24</f>
        <v>0.08163457275</v>
      </c>
      <c r="BF3012" s="372">
        <f>$AO2865*'Assumptions (T&amp;D)'!T$24</f>
        <v>0.08163457275</v>
      </c>
      <c r="BG3012" s="372">
        <f>$AO2865*'Assumptions (T&amp;D)'!U$24</f>
        <v>0.08163457275</v>
      </c>
      <c r="BH3012" s="372">
        <f>$AO2865*'Assumptions (T&amp;D)'!V$24</f>
        <v>0.08163457275</v>
      </c>
      <c r="BI3012" s="372">
        <f>$AO2865*'Assumptions (T&amp;D)'!W$24</f>
        <v>0.04081728637</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0.07028282516</v>
      </c>
      <c r="AQ3013" s="372">
        <f>$AP2865*'Assumptions (T&amp;D)'!D$24</f>
        <v>0.135317866</v>
      </c>
      <c r="AR3013" s="372">
        <f>$AP2865*'Assumptions (T&amp;D)'!E$24</f>
        <v>0.1251971392</v>
      </c>
      <c r="AS3013" s="372">
        <f>$AP2865*'Assumptions (T&amp;D)'!F$24</f>
        <v>0.1158260959</v>
      </c>
      <c r="AT3013" s="372">
        <f>$AP2865*'Assumptions (T&amp;D)'!G$24</f>
        <v>0.1070173151</v>
      </c>
      <c r="AU3013" s="372">
        <f>$AP2865*'Assumptions (T&amp;D)'!H$24</f>
        <v>0.0991456387</v>
      </c>
      <c r="AV3013" s="372">
        <f>$AP2865*'Assumptions (T&amp;D)'!I$24</f>
        <v>0.09164880401</v>
      </c>
      <c r="AW3013" s="372">
        <f>$AP2865*'Assumptions (T&amp;D)'!J$24</f>
        <v>0.08471423193</v>
      </c>
      <c r="AX3013" s="372">
        <f>$AP2865*'Assumptions (T&amp;D)'!K$24</f>
        <v>0.08358970673</v>
      </c>
      <c r="AY3013" s="372">
        <f>$AP2865*'Assumptions (T&amp;D)'!L$24</f>
        <v>0.08358970673</v>
      </c>
      <c r="AZ3013" s="372">
        <f>$AP2865*'Assumptions (T&amp;D)'!M$24</f>
        <v>0.08358970673</v>
      </c>
      <c r="BA3013" s="372">
        <f>$AP2865*'Assumptions (T&amp;D)'!N$24</f>
        <v>0.08358970673</v>
      </c>
      <c r="BB3013" s="372">
        <f>$AP2865*'Assumptions (T&amp;D)'!O$24</f>
        <v>0.08358970673</v>
      </c>
      <c r="BC3013" s="372">
        <f>$AP2865*'Assumptions (T&amp;D)'!P$24</f>
        <v>0.08358970673</v>
      </c>
      <c r="BD3013" s="372">
        <f>$AP2865*'Assumptions (T&amp;D)'!Q$24</f>
        <v>0.08358970673</v>
      </c>
      <c r="BE3013" s="372">
        <f>$AP2865*'Assumptions (T&amp;D)'!R$24</f>
        <v>0.08358970673</v>
      </c>
      <c r="BF3013" s="372">
        <f>$AP2865*'Assumptions (T&amp;D)'!S$24</f>
        <v>0.08358970673</v>
      </c>
      <c r="BG3013" s="372">
        <f>$AP2865*'Assumptions (T&amp;D)'!T$24</f>
        <v>0.08358970673</v>
      </c>
      <c r="BH3013" s="372">
        <f>$AP2865*'Assumptions (T&amp;D)'!U$24</f>
        <v>0.08358970673</v>
      </c>
      <c r="BI3013" s="372">
        <f>$AP2865*'Assumptions (T&amp;D)'!V$24</f>
        <v>0.08358970673</v>
      </c>
      <c r="BJ3013" s="372">
        <f>$AP2865*'Assumptions (T&amp;D)'!W$24</f>
        <v>0.04179485336</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0.07196487488</v>
      </c>
      <c r="AR3014" s="372">
        <f>$AQ2865*'Assumptions (T&amp;D)'!D$24</f>
        <v>0.1385563724</v>
      </c>
      <c r="AS3014" s="372">
        <f>$AQ2865*'Assumptions (T&amp;D)'!E$24</f>
        <v>0.1281934305</v>
      </c>
      <c r="AT3014" s="372">
        <f>$AQ2865*'Assumptions (T&amp;D)'!F$24</f>
        <v>0.1185981138</v>
      </c>
      <c r="AU3014" s="372">
        <f>$AQ2865*'Assumptions (T&amp;D)'!G$24</f>
        <v>0.1095785162</v>
      </c>
      <c r="AV3014" s="372">
        <f>$AQ2865*'Assumptions (T&amp;D)'!H$24</f>
        <v>0.1015184502</v>
      </c>
      <c r="AW3014" s="372">
        <f>$AQ2865*'Assumptions (T&amp;D)'!I$24</f>
        <v>0.09384219684</v>
      </c>
      <c r="AX3014" s="372">
        <f>$AQ2865*'Assumptions (T&amp;D)'!J$24</f>
        <v>0.08674166252</v>
      </c>
      <c r="AY3014" s="372">
        <f>$AQ2865*'Assumptions (T&amp;D)'!K$24</f>
        <v>0.08559022452</v>
      </c>
      <c r="AZ3014" s="372">
        <f>$AQ2865*'Assumptions (T&amp;D)'!L$24</f>
        <v>0.08559022452</v>
      </c>
      <c r="BA3014" s="372">
        <f>$AQ2865*'Assumptions (T&amp;D)'!M$24</f>
        <v>0.08559022452</v>
      </c>
      <c r="BB3014" s="372">
        <f>$AQ2865*'Assumptions (T&amp;D)'!N$24</f>
        <v>0.08559022452</v>
      </c>
      <c r="BC3014" s="372">
        <f>$AQ2865*'Assumptions (T&amp;D)'!O$24</f>
        <v>0.08559022452</v>
      </c>
      <c r="BD3014" s="372">
        <f>$AQ2865*'Assumptions (T&amp;D)'!P$24</f>
        <v>0.08559022452</v>
      </c>
      <c r="BE3014" s="372">
        <f>$AQ2865*'Assumptions (T&amp;D)'!Q$24</f>
        <v>0.08559022452</v>
      </c>
      <c r="BF3014" s="372">
        <f>$AQ2865*'Assumptions (T&amp;D)'!R$24</f>
        <v>0.08559022452</v>
      </c>
      <c r="BG3014" s="372">
        <f>$AQ2865*'Assumptions (T&amp;D)'!S$24</f>
        <v>0.08559022452</v>
      </c>
      <c r="BH3014" s="372">
        <f>$AQ2865*'Assumptions (T&amp;D)'!T$24</f>
        <v>0.08559022452</v>
      </c>
      <c r="BI3014" s="372">
        <f>$AQ2865*'Assumptions (T&amp;D)'!U$24</f>
        <v>0.08559022452</v>
      </c>
      <c r="BJ3014" s="372">
        <f>$AQ2865*'Assumptions (T&amp;D)'!V$24</f>
        <v>0.08559022452</v>
      </c>
      <c r="BK3014" s="372">
        <f>$AQ2865*'Assumptions (T&amp;D)'!W$24</f>
        <v>0.04279511226</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0.07368594967</v>
      </c>
      <c r="AS3015" s="372">
        <f>$AR2865*'Assumptions (T&amp;D)'!D$24</f>
        <v>0.1418700151</v>
      </c>
      <c r="AT3015" s="372">
        <f>$AR2865*'Assumptions (T&amp;D)'!E$24</f>
        <v>0.1312592383</v>
      </c>
      <c r="AU3015" s="372">
        <f>$AR2865*'Assumptions (T&amp;D)'!F$24</f>
        <v>0.1214344451</v>
      </c>
      <c r="AV3015" s="372">
        <f>$AR2865*'Assumptions (T&amp;D)'!G$24</f>
        <v>0.1121991394</v>
      </c>
      <c r="AW3015" s="372">
        <f>$AR2865*'Assumptions (T&amp;D)'!H$24</f>
        <v>0.103946313</v>
      </c>
      <c r="AX3015" s="372">
        <f>$AR2865*'Assumptions (T&amp;D)'!I$24</f>
        <v>0.09608647837</v>
      </c>
      <c r="AY3015" s="372">
        <f>$AR2865*'Assumptions (T&amp;D)'!J$24</f>
        <v>0.08881613134</v>
      </c>
      <c r="AZ3015" s="372">
        <f>$AR2865*'Assumptions (T&amp;D)'!K$24</f>
        <v>0.08763715614</v>
      </c>
      <c r="BA3015" s="372">
        <f>$AR2865*'Assumptions (T&amp;D)'!L$24</f>
        <v>0.08763715614</v>
      </c>
      <c r="BB3015" s="372">
        <f>$AR2865*'Assumptions (T&amp;D)'!M$24</f>
        <v>0.08763715614</v>
      </c>
      <c r="BC3015" s="372">
        <f>$AR2865*'Assumptions (T&amp;D)'!N$24</f>
        <v>0.08763715614</v>
      </c>
      <c r="BD3015" s="372">
        <f>$AR2865*'Assumptions (T&amp;D)'!O$24</f>
        <v>0.08763715614</v>
      </c>
      <c r="BE3015" s="372">
        <f>$AR2865*'Assumptions (T&amp;D)'!P$24</f>
        <v>0.08763715614</v>
      </c>
      <c r="BF3015" s="372">
        <f>$AR2865*'Assumptions (T&amp;D)'!Q$24</f>
        <v>0.08763715614</v>
      </c>
      <c r="BG3015" s="372">
        <f>$AR2865*'Assumptions (T&amp;D)'!R$24</f>
        <v>0.08763715614</v>
      </c>
      <c r="BH3015" s="372">
        <f>$AR2865*'Assumptions (T&amp;D)'!S$24</f>
        <v>0.08763715614</v>
      </c>
      <c r="BI3015" s="372">
        <f>$AR2865*'Assumptions (T&amp;D)'!T$24</f>
        <v>0.08763715614</v>
      </c>
      <c r="BJ3015" s="372">
        <f>$AR2865*'Assumptions (T&amp;D)'!U$24</f>
        <v>0.08763715614</v>
      </c>
      <c r="BK3015" s="372">
        <f>$AR2865*'Assumptions (T&amp;D)'!V$24</f>
        <v>0.08763715614</v>
      </c>
      <c r="BL3015" s="372">
        <f>$AR2865*'Assumptions (T&amp;D)'!W$24</f>
        <v>0.04381857807</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0.0754469349</v>
      </c>
      <c r="AT3016" s="372">
        <f>$AS2865*'Assumptions (T&amp;D)'!D$24</f>
        <v>0.1452604987</v>
      </c>
      <c r="AU3016" s="372">
        <f>$AS2865*'Assumptions (T&amp;D)'!E$24</f>
        <v>0.13439614</v>
      </c>
      <c r="AV3016" s="372">
        <f>$AS2865*'Assumptions (T&amp;D)'!F$24</f>
        <v>0.1243365487</v>
      </c>
      <c r="AW3016" s="372">
        <f>$AS2865*'Assumptions (T&amp;D)'!G$24</f>
        <v>0.1148805329</v>
      </c>
      <c r="AX3016" s="372">
        <f>$AS2865*'Assumptions (T&amp;D)'!H$24</f>
        <v>0.1064304762</v>
      </c>
      <c r="AY3016" s="372">
        <f>$AS2865*'Assumptions (T&amp;D)'!I$24</f>
        <v>0.09838280311</v>
      </c>
      <c r="AZ3016" s="372">
        <f>$AS2865*'Assumptions (T&amp;D)'!J$24</f>
        <v>0.09093870553</v>
      </c>
      <c r="BA3016" s="372">
        <f>$AS2865*'Assumptions (T&amp;D)'!K$24</f>
        <v>0.08973155458</v>
      </c>
      <c r="BB3016" s="372">
        <f>$AS2865*'Assumptions (T&amp;D)'!L$24</f>
        <v>0.08973155458</v>
      </c>
      <c r="BC3016" s="372">
        <f>$AS2865*'Assumptions (T&amp;D)'!M$24</f>
        <v>0.08973155458</v>
      </c>
      <c r="BD3016" s="372">
        <f>$AS2865*'Assumptions (T&amp;D)'!N$24</f>
        <v>0.08973155458</v>
      </c>
      <c r="BE3016" s="372">
        <f>$AS2865*'Assumptions (T&amp;D)'!O$24</f>
        <v>0.08973155458</v>
      </c>
      <c r="BF3016" s="372">
        <f>$AS2865*'Assumptions (T&amp;D)'!P$24</f>
        <v>0.08973155458</v>
      </c>
      <c r="BG3016" s="372">
        <f>$AS2865*'Assumptions (T&amp;D)'!Q$24</f>
        <v>0.08973155458</v>
      </c>
      <c r="BH3016" s="372">
        <f>$AS2865*'Assumptions (T&amp;D)'!R$24</f>
        <v>0.08973155458</v>
      </c>
      <c r="BI3016" s="372">
        <f>$AS2865*'Assumptions (T&amp;D)'!S$24</f>
        <v>0.08973155458</v>
      </c>
      <c r="BJ3016" s="372">
        <f>$AS2865*'Assumptions (T&amp;D)'!T$24</f>
        <v>0.08973155458</v>
      </c>
      <c r="BK3016" s="372">
        <f>$AS2865*'Assumptions (T&amp;D)'!U$24</f>
        <v>0.08973155458</v>
      </c>
      <c r="BL3016" s="372">
        <f>$AS2865*'Assumptions (T&amp;D)'!V$24</f>
        <v>0.08973155458</v>
      </c>
      <c r="BM3016" s="372">
        <f>$AS2865*'Assumptions (T&amp;D)'!W$24</f>
        <v>0.04486577729</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0.07724873568</v>
      </c>
      <c r="AU3017" s="372">
        <f>$AT2865*'Assumptions (T&amp;D)'!D$24</f>
        <v>0.1487295658</v>
      </c>
      <c r="AV3017" s="372">
        <f>$AT2865*'Assumptions (T&amp;D)'!E$24</f>
        <v>0.1376057478</v>
      </c>
      <c r="AW3017" s="372">
        <f>$AT2865*'Assumptions (T&amp;D)'!F$24</f>
        <v>0.1273059164</v>
      </c>
      <c r="AX3017" s="372">
        <f>$AT2865*'Assumptions (T&amp;D)'!G$24</f>
        <v>0.1176240749</v>
      </c>
      <c r="AY3017" s="372">
        <f>$AT2865*'Assumptions (T&amp;D)'!H$24</f>
        <v>0.1089722165</v>
      </c>
      <c r="AZ3017" s="372">
        <f>$AT2865*'Assumptions (T&amp;D)'!I$24</f>
        <v>0.1007323513</v>
      </c>
      <c r="BA3017" s="372">
        <f>$AT2865*'Assumptions (T&amp;D)'!J$24</f>
        <v>0.09311047607</v>
      </c>
      <c r="BB3017" s="372">
        <f>$AT2865*'Assumptions (T&amp;D)'!K$24</f>
        <v>0.0918744963</v>
      </c>
      <c r="BC3017" s="372">
        <f>$AT2865*'Assumptions (T&amp;D)'!L$24</f>
        <v>0.0918744963</v>
      </c>
      <c r="BD3017" s="372">
        <f>$AT2865*'Assumptions (T&amp;D)'!M$24</f>
        <v>0.0918744963</v>
      </c>
      <c r="BE3017" s="372">
        <f>$AT2865*'Assumptions (T&amp;D)'!N$24</f>
        <v>0.0918744963</v>
      </c>
      <c r="BF3017" s="372">
        <f>$AT2865*'Assumptions (T&amp;D)'!O$24</f>
        <v>0.0918744963</v>
      </c>
      <c r="BG3017" s="372">
        <f>$AT2865*'Assumptions (T&amp;D)'!P$24</f>
        <v>0.0918744963</v>
      </c>
      <c r="BH3017" s="372">
        <f>$AT2865*'Assumptions (T&amp;D)'!Q$24</f>
        <v>0.0918744963</v>
      </c>
      <c r="BI3017" s="372">
        <f>$AT2865*'Assumptions (T&amp;D)'!R$24</f>
        <v>0.0918744963</v>
      </c>
      <c r="BJ3017" s="372">
        <f>$AT2865*'Assumptions (T&amp;D)'!S$24</f>
        <v>0.0918744963</v>
      </c>
      <c r="BK3017" s="372">
        <f>$AT2865*'Assumptions (T&amp;D)'!T$24</f>
        <v>0.0918744963</v>
      </c>
      <c r="BL3017" s="372">
        <f>$AT2865*'Assumptions (T&amp;D)'!U$24</f>
        <v>0.0918744963</v>
      </c>
      <c r="BM3017" s="372">
        <f>$AT2865*'Assumptions (T&amp;D)'!V$24</f>
        <v>0.0918744963</v>
      </c>
      <c r="BN3017" s="372">
        <f>$AT2865*'Assumptions (T&amp;D)'!W$24</f>
        <v>0.04593724815</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0.0790922773</v>
      </c>
      <c r="AV3018" s="372">
        <f>$AU2865*'Assumptions (T&amp;D)'!D$24</f>
        <v>0.1522789979</v>
      </c>
      <c r="AW3018" s="372">
        <f>$AU2865*'Assumptions (T&amp;D)'!E$24</f>
        <v>0.14088971</v>
      </c>
      <c r="AX3018" s="372">
        <f>$AU2865*'Assumptions (T&amp;D)'!F$24</f>
        <v>0.130344073</v>
      </c>
      <c r="AY3018" s="372">
        <f>$AU2865*'Assumptions (T&amp;D)'!G$24</f>
        <v>0.1204311742</v>
      </c>
      <c r="AZ3018" s="372">
        <f>$AU2865*'Assumptions (T&amp;D)'!H$24</f>
        <v>0.1115728392</v>
      </c>
      <c r="BA3018" s="372">
        <f>$AU2865*'Assumptions (T&amp;D)'!I$24</f>
        <v>0.1031363296</v>
      </c>
      <c r="BB3018" s="372">
        <f>$AU2865*'Assumptions (T&amp;D)'!J$24</f>
        <v>0.09533255824</v>
      </c>
      <c r="BC3018" s="372">
        <f>$AU2865*'Assumptions (T&amp;D)'!K$24</f>
        <v>0.09406708181</v>
      </c>
      <c r="BD3018" s="372">
        <f>$AU2865*'Assumptions (T&amp;D)'!L$24</f>
        <v>0.09406708181</v>
      </c>
      <c r="BE3018" s="372">
        <f>$AU2865*'Assumptions (T&amp;D)'!M$24</f>
        <v>0.09406708181</v>
      </c>
      <c r="BF3018" s="372">
        <f>$AU2865*'Assumptions (T&amp;D)'!N$24</f>
        <v>0.09406708181</v>
      </c>
      <c r="BG3018" s="372">
        <f>$AU2865*'Assumptions (T&amp;D)'!O$24</f>
        <v>0.09406708181</v>
      </c>
      <c r="BH3018" s="372">
        <f>$AU2865*'Assumptions (T&amp;D)'!P$24</f>
        <v>0.09406708181</v>
      </c>
      <c r="BI3018" s="372">
        <f>$AU2865*'Assumptions (T&amp;D)'!Q$24</f>
        <v>0.09406708181</v>
      </c>
      <c r="BJ3018" s="372">
        <f>$AU2865*'Assumptions (T&amp;D)'!R$24</f>
        <v>0.09406708181</v>
      </c>
      <c r="BK3018" s="372">
        <f>$AU2865*'Assumptions (T&amp;D)'!S$24</f>
        <v>0.09406708181</v>
      </c>
      <c r="BL3018" s="372">
        <f>$AU2865*'Assumptions (T&amp;D)'!T$24</f>
        <v>0.09406708181</v>
      </c>
      <c r="BM3018" s="372">
        <f>$AU2865*'Assumptions (T&amp;D)'!U$24</f>
        <v>0.09406708181</v>
      </c>
      <c r="BN3018" s="372">
        <f>$AU2865*'Assumptions (T&amp;D)'!V$24</f>
        <v>0.09406708181</v>
      </c>
      <c r="BO3018" s="372">
        <f>$AU2865*'Assumptions (T&amp;D)'!W$24</f>
        <v>0.0470335409</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0.0809785057</v>
      </c>
      <c r="AW3019" s="372">
        <f>$AV2865*'Assumptions (T&amp;D)'!D$24</f>
        <v>0.1559106163</v>
      </c>
      <c r="AX3019" s="372">
        <f>$AV2865*'Assumptions (T&amp;D)'!E$24</f>
        <v>0.1442497115</v>
      </c>
      <c r="AY3019" s="372">
        <f>$AV2865*'Assumptions (T&amp;D)'!F$24</f>
        <v>0.1334525774</v>
      </c>
      <c r="AZ3019" s="372">
        <f>$AV2865*'Assumptions (T&amp;D)'!G$24</f>
        <v>0.1233032713</v>
      </c>
      <c r="BA3019" s="372">
        <f>$AV2865*'Assumptions (T&amp;D)'!H$24</f>
        <v>0.1142336787</v>
      </c>
      <c r="BB3019" s="372">
        <f>$AV2865*'Assumptions (T&amp;D)'!I$24</f>
        <v>0.1055959714</v>
      </c>
      <c r="BC3019" s="372">
        <f>$AV2865*'Assumptions (T&amp;D)'!J$24</f>
        <v>0.0976060922</v>
      </c>
      <c r="BD3019" s="372">
        <f>$AV2865*'Assumptions (T&amp;D)'!K$24</f>
        <v>0.09631043611</v>
      </c>
      <c r="BE3019" s="372">
        <f>$AV2865*'Assumptions (T&amp;D)'!L$24</f>
        <v>0.09631043611</v>
      </c>
      <c r="BF3019" s="372">
        <f>$AV2865*'Assumptions (T&amp;D)'!M$24</f>
        <v>0.09631043611</v>
      </c>
      <c r="BG3019" s="372">
        <f>$AV2865*'Assumptions (T&amp;D)'!N$24</f>
        <v>0.09631043611</v>
      </c>
      <c r="BH3019" s="372">
        <f>$AV2865*'Assumptions (T&amp;D)'!O$24</f>
        <v>0.09631043611</v>
      </c>
      <c r="BI3019" s="372">
        <f>$AV2865*'Assumptions (T&amp;D)'!P$24</f>
        <v>0.09631043611</v>
      </c>
      <c r="BJ3019" s="372">
        <f>$AV2865*'Assumptions (T&amp;D)'!Q$24</f>
        <v>0.09631043611</v>
      </c>
      <c r="BK3019" s="372">
        <f>$AV2865*'Assumptions (T&amp;D)'!R$24</f>
        <v>0.09631043611</v>
      </c>
      <c r="BL3019" s="372">
        <f>$AV2865*'Assumptions (T&amp;D)'!S$24</f>
        <v>0.09631043611</v>
      </c>
      <c r="BM3019" s="372">
        <f>$AV2865*'Assumptions (T&amp;D)'!T$24</f>
        <v>0.09631043611</v>
      </c>
      <c r="BN3019" s="372">
        <f>$AV2865*'Assumptions (T&amp;D)'!U$24</f>
        <v>0.09631043611</v>
      </c>
      <c r="BO3019" s="372">
        <f>$AV2865*'Assumptions (T&amp;D)'!V$24</f>
        <v>0.09631043611</v>
      </c>
      <c r="BP3019" s="372">
        <f>$AV2865*'Assumptions (T&amp;D)'!W$24</f>
        <v>0.04815521805</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0.08290838786</v>
      </c>
      <c r="AX3020" s="372">
        <f>$AW2865*'Assumptions (T&amp;D)'!D$24</f>
        <v>0.1596262828</v>
      </c>
      <c r="AY3020" s="372">
        <f>$AW2865*'Assumptions (T&amp;D)'!E$24</f>
        <v>0.1476874749</v>
      </c>
      <c r="AZ3020" s="372">
        <f>$AW2865*'Assumptions (T&amp;D)'!F$24</f>
        <v>0.1366330232</v>
      </c>
      <c r="BA3020" s="372">
        <f>$AW2865*'Assumptions (T&amp;D)'!G$24</f>
        <v>0.1262418386</v>
      </c>
      <c r="BB3020" s="372">
        <f>$AW2865*'Assumptions (T&amp;D)'!H$24</f>
        <v>0.1169560991</v>
      </c>
      <c r="BC3020" s="372">
        <f>$AW2865*'Assumptions (T&amp;D)'!I$24</f>
        <v>0.1081125378</v>
      </c>
      <c r="BD3020" s="372">
        <f>$AW2865*'Assumptions (T&amp;D)'!J$24</f>
        <v>0.09993224351</v>
      </c>
      <c r="BE3020" s="372">
        <f>$AW2865*'Assumptions (T&amp;D)'!K$24</f>
        <v>0.0986057093</v>
      </c>
      <c r="BF3020" s="372">
        <f>$AW2865*'Assumptions (T&amp;D)'!L$24</f>
        <v>0.0986057093</v>
      </c>
      <c r="BG3020" s="372">
        <f>$AW2865*'Assumptions (T&amp;D)'!M$24</f>
        <v>0.0986057093</v>
      </c>
      <c r="BH3020" s="372">
        <f>$AW2865*'Assumptions (T&amp;D)'!N$24</f>
        <v>0.0986057093</v>
      </c>
      <c r="BI3020" s="372">
        <f>$AW2865*'Assumptions (T&amp;D)'!O$24</f>
        <v>0.0986057093</v>
      </c>
      <c r="BJ3020" s="372">
        <f>$AW2865*'Assumptions (T&amp;D)'!P$24</f>
        <v>0.0986057093</v>
      </c>
      <c r="BK3020" s="372">
        <f>$AW2865*'Assumptions (T&amp;D)'!Q$24</f>
        <v>0.0986057093</v>
      </c>
      <c r="BL3020" s="372">
        <f>$AW2865*'Assumptions (T&amp;D)'!R$24</f>
        <v>0.0986057093</v>
      </c>
      <c r="BM3020" s="372">
        <f>$AW2865*'Assumptions (T&amp;D)'!S$24</f>
        <v>0.0986057093</v>
      </c>
      <c r="BN3020" s="372">
        <f>$AW2865*'Assumptions (T&amp;D)'!T$24</f>
        <v>0.0986057093</v>
      </c>
      <c r="BO3020" s="372">
        <f>$AW2865*'Assumptions (T&amp;D)'!U$24</f>
        <v>0.0986057093</v>
      </c>
      <c r="BP3020" s="372">
        <f>$AW2865*'Assumptions (T&amp;D)'!V$24</f>
        <v>0.0986057093</v>
      </c>
      <c r="BQ3020" s="372">
        <f>$AW2865*'Assumptions (T&amp;D)'!W$24</f>
        <v>0.04930285465</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0.08488291236</v>
      </c>
      <c r="AY3021" s="372">
        <f>$AX2865*'Assumptions (T&amp;D)'!D$24</f>
        <v>0.1634279006</v>
      </c>
      <c r="AZ3021" s="372">
        <f>$AX2865*'Assumptions (T&amp;D)'!E$24</f>
        <v>0.1512047612</v>
      </c>
      <c r="BA3021" s="372">
        <f>$AX2865*'Assumptions (T&amp;D)'!F$24</f>
        <v>0.1398870396</v>
      </c>
      <c r="BB3021" s="372">
        <f>$AX2865*'Assumptions (T&amp;D)'!G$24</f>
        <v>0.1292483812</v>
      </c>
      <c r="BC3021" s="372">
        <f>$AX2865*'Assumptions (T&amp;D)'!H$24</f>
        <v>0.119741495</v>
      </c>
      <c r="BD3021" s="372">
        <f>$AX2865*'Assumptions (T&amp;D)'!I$24</f>
        <v>0.1106873177</v>
      </c>
      <c r="BE3021" s="372">
        <f>$AX2865*'Assumptions (T&amp;D)'!J$24</f>
        <v>0.1023122037</v>
      </c>
      <c r="BF3021" s="372">
        <f>$AX2865*'Assumptions (T&amp;D)'!K$24</f>
        <v>0.1009540771</v>
      </c>
      <c r="BG3021" s="372">
        <f>$AX2865*'Assumptions (T&amp;D)'!L$24</f>
        <v>0.1009540771</v>
      </c>
      <c r="BH3021" s="372">
        <f>$AX2865*'Assumptions (T&amp;D)'!M$24</f>
        <v>0.1009540771</v>
      </c>
      <c r="BI3021" s="372">
        <f>$AX2865*'Assumptions (T&amp;D)'!N$24</f>
        <v>0.1009540771</v>
      </c>
      <c r="BJ3021" s="372">
        <f>$AX2865*'Assumptions (T&amp;D)'!O$24</f>
        <v>0.1009540771</v>
      </c>
      <c r="BK3021" s="372">
        <f>$AX2865*'Assumptions (T&amp;D)'!P$24</f>
        <v>0.1009540771</v>
      </c>
      <c r="BL3021" s="372">
        <f>$AX2865*'Assumptions (T&amp;D)'!Q$24</f>
        <v>0.1009540771</v>
      </c>
      <c r="BM3021" s="372">
        <f>$AX2865*'Assumptions (T&amp;D)'!R$24</f>
        <v>0.1009540771</v>
      </c>
      <c r="BN3021" s="372">
        <f>$AX2865*'Assumptions (T&amp;D)'!S$24</f>
        <v>0.1009540771</v>
      </c>
      <c r="BO3021" s="372">
        <f>$AX2865*'Assumptions (T&amp;D)'!T$24</f>
        <v>0.1009540771</v>
      </c>
      <c r="BP3021" s="372">
        <f>$AX2865*'Assumptions (T&amp;D)'!U$24</f>
        <v>0.1009540771</v>
      </c>
      <c r="BQ3021" s="372">
        <f>$AX2865*'Assumptions (T&amp;D)'!V$24</f>
        <v>0.1009540771</v>
      </c>
      <c r="BR3021" s="372">
        <f>$AX2865*'Assumptions (T&amp;D)'!W$24</f>
        <v>0.05047703855</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0.08690308974</v>
      </c>
      <c r="AZ3022" s="372">
        <f>$AY2865*'Assumptions (T&amp;D)'!D$24</f>
        <v>0.1673174155</v>
      </c>
      <c r="BA3022" s="372">
        <f>$AY2865*'Assumptions (T&amp;D)'!E$24</f>
        <v>0.1548033705</v>
      </c>
      <c r="BB3022" s="372">
        <f>$AY2865*'Assumptions (T&amp;D)'!F$24</f>
        <v>0.1432162919</v>
      </c>
      <c r="BC3022" s="372">
        <f>$AY2865*'Assumptions (T&amp;D)'!G$24</f>
        <v>0.132324438</v>
      </c>
      <c r="BD3022" s="372">
        <f>$AY2865*'Assumptions (T&amp;D)'!H$24</f>
        <v>0.1225912919</v>
      </c>
      <c r="BE3022" s="372">
        <f>$AY2865*'Assumptions (T&amp;D)'!I$24</f>
        <v>0.113321629</v>
      </c>
      <c r="BF3022" s="372">
        <f>$AY2865*'Assumptions (T&amp;D)'!J$24</f>
        <v>0.1047471908</v>
      </c>
      <c r="BG3022" s="372">
        <f>$AY2865*'Assumptions (T&amp;D)'!K$24</f>
        <v>0.1033567414</v>
      </c>
      <c r="BH3022" s="372">
        <f>$AY2865*'Assumptions (T&amp;D)'!L$24</f>
        <v>0.1033567414</v>
      </c>
      <c r="BI3022" s="372">
        <f>$AY2865*'Assumptions (T&amp;D)'!M$24</f>
        <v>0.1033567414</v>
      </c>
      <c r="BJ3022" s="372">
        <f>$AY2865*'Assumptions (T&amp;D)'!N$24</f>
        <v>0.1033567414</v>
      </c>
      <c r="BK3022" s="372">
        <f>$AY2865*'Assumptions (T&amp;D)'!O$24</f>
        <v>0.1033567414</v>
      </c>
      <c r="BL3022" s="372">
        <f>$AY2865*'Assumptions (T&amp;D)'!P$24</f>
        <v>0.1033567414</v>
      </c>
      <c r="BM3022" s="372">
        <f>$AY2865*'Assumptions (T&amp;D)'!Q$24</f>
        <v>0.1033567414</v>
      </c>
      <c r="BN3022" s="372">
        <f>$AY2865*'Assumptions (T&amp;D)'!R$24</f>
        <v>0.1033567414</v>
      </c>
      <c r="BO3022" s="372">
        <f>$AY2865*'Assumptions (T&amp;D)'!S$24</f>
        <v>0.1033567414</v>
      </c>
      <c r="BP3022" s="372">
        <f>$AY2865*'Assumptions (T&amp;D)'!T$24</f>
        <v>0.1033567414</v>
      </c>
      <c r="BQ3022" s="372">
        <f>$AY2865*'Assumptions (T&amp;D)'!U$24</f>
        <v>0.1033567414</v>
      </c>
      <c r="BR3022" s="372">
        <f>$AY2865*'Assumptions (T&amp;D)'!V$24</f>
        <v>0.1033567414</v>
      </c>
      <c r="BS3022" s="372">
        <f>$AY2865*'Assumptions (T&amp;D)'!W$24</f>
        <v>0.0516783707</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0.0889699531</v>
      </c>
      <c r="BA3023" s="372">
        <f>$AZ2865*'Assumptions (T&amp;D)'!D$24</f>
        <v>0.1712968164</v>
      </c>
      <c r="BB3023" s="372">
        <f>$AZ2865*'Assumptions (T&amp;D)'!E$24</f>
        <v>0.1584851431</v>
      </c>
      <c r="BC3023" s="372">
        <f>$AZ2865*'Assumptions (T&amp;D)'!F$24</f>
        <v>0.1466224827</v>
      </c>
      <c r="BD3023" s="372">
        <f>$AZ2865*'Assumptions (T&amp;D)'!G$24</f>
        <v>0.1354715819</v>
      </c>
      <c r="BE3023" s="372">
        <f>$AZ2865*'Assumptions (T&amp;D)'!H$24</f>
        <v>0.1255069472</v>
      </c>
      <c r="BF3023" s="372">
        <f>$AZ2865*'Assumptions (T&amp;D)'!I$24</f>
        <v>0.1160168188</v>
      </c>
      <c r="BG3023" s="372">
        <f>$AZ2865*'Assumptions (T&amp;D)'!J$24</f>
        <v>0.1072384501</v>
      </c>
      <c r="BH3023" s="372">
        <f>$AZ2865*'Assumptions (T&amp;D)'!K$24</f>
        <v>0.1058149309</v>
      </c>
      <c r="BI3023" s="372">
        <f>$AZ2865*'Assumptions (T&amp;D)'!L$24</f>
        <v>0.1058149309</v>
      </c>
      <c r="BJ3023" s="372">
        <f>$AZ2865*'Assumptions (T&amp;D)'!M$24</f>
        <v>0.1058149309</v>
      </c>
      <c r="BK3023" s="372">
        <f>$AZ2865*'Assumptions (T&amp;D)'!N$24</f>
        <v>0.1058149309</v>
      </c>
      <c r="BL3023" s="372">
        <f>$AZ2865*'Assumptions (T&amp;D)'!O$24</f>
        <v>0.1058149309</v>
      </c>
      <c r="BM3023" s="372">
        <f>$AZ2865*'Assumptions (T&amp;D)'!P$24</f>
        <v>0.1058149309</v>
      </c>
      <c r="BN3023" s="372">
        <f>$AZ2865*'Assumptions (T&amp;D)'!Q$24</f>
        <v>0.1058149309</v>
      </c>
      <c r="BO3023" s="372">
        <f>$AZ2865*'Assumptions (T&amp;D)'!R$24</f>
        <v>0.1058149309</v>
      </c>
      <c r="BP3023" s="372">
        <f>$AZ2865*'Assumptions (T&amp;D)'!S$24</f>
        <v>0.1058149309</v>
      </c>
      <c r="BQ3023" s="372">
        <f>$AZ2865*'Assumptions (T&amp;D)'!T$24</f>
        <v>0.1058149309</v>
      </c>
      <c r="BR3023" s="372">
        <f>$AZ2865*'Assumptions (T&amp;D)'!U$24</f>
        <v>0.1058149309</v>
      </c>
      <c r="BS3023" s="372">
        <f>$AZ2865*'Assumptions (T&amp;D)'!V$24</f>
        <v>0.1058149309</v>
      </c>
      <c r="BT3023" s="372">
        <f>$AZ2865*'Assumptions (T&amp;D)'!W$24</f>
        <v>0.05290746544</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0.0907269291</v>
      </c>
      <c r="BB3024" s="372">
        <f>$BA2865*'Assumptions (T&amp;D)'!D$24</f>
        <v>0.1746795808</v>
      </c>
      <c r="BC3024" s="372">
        <f>$BA2865*'Assumptions (T&amp;D)'!E$24</f>
        <v>0.161614903</v>
      </c>
      <c r="BD3024" s="372">
        <f>$BA2865*'Assumptions (T&amp;D)'!F$24</f>
        <v>0.1495179791</v>
      </c>
      <c r="BE3024" s="372">
        <f>$BA2865*'Assumptions (T&amp;D)'!G$24</f>
        <v>0.1381468707</v>
      </c>
      <c r="BF3024" s="372">
        <f>$BA2865*'Assumptions (T&amp;D)'!H$24</f>
        <v>0.1279854546</v>
      </c>
      <c r="BG3024" s="372">
        <f>$BA2865*'Assumptions (T&amp;D)'!I$24</f>
        <v>0.1183079155</v>
      </c>
      <c r="BH3024" s="372">
        <f>$BA2865*'Assumptions (T&amp;D)'!J$24</f>
        <v>0.1093561919</v>
      </c>
      <c r="BI3024" s="372">
        <f>$BA2865*'Assumptions (T&amp;D)'!K$24</f>
        <v>0.107904561</v>
      </c>
      <c r="BJ3024" s="372">
        <f>$BA2865*'Assumptions (T&amp;D)'!L$24</f>
        <v>0.107904561</v>
      </c>
      <c r="BK3024" s="372">
        <f>$BA2865*'Assumptions (T&amp;D)'!M$24</f>
        <v>0.107904561</v>
      </c>
      <c r="BL3024" s="372">
        <f>$BA2865*'Assumptions (T&amp;D)'!N$24</f>
        <v>0.107904561</v>
      </c>
      <c r="BM3024" s="372">
        <f>$BA2865*'Assumptions (T&amp;D)'!O$24</f>
        <v>0.107904561</v>
      </c>
      <c r="BN3024" s="372">
        <f>$BA2865*'Assumptions (T&amp;D)'!P$24</f>
        <v>0.107904561</v>
      </c>
      <c r="BO3024" s="372">
        <f>$BA2865*'Assumptions (T&amp;D)'!Q$24</f>
        <v>0.107904561</v>
      </c>
      <c r="BP3024" s="372">
        <f>$BA2865*'Assumptions (T&amp;D)'!R$24</f>
        <v>0.107904561</v>
      </c>
      <c r="BQ3024" s="372">
        <f>$BA2865*'Assumptions (T&amp;D)'!S$24</f>
        <v>0.107904561</v>
      </c>
      <c r="BR3024" s="372">
        <f>$BA2865*'Assumptions (T&amp;D)'!T$24</f>
        <v>0.107904561</v>
      </c>
      <c r="BS3024" s="372">
        <f>$BA2865*'Assumptions (T&amp;D)'!U$24</f>
        <v>0.107904561</v>
      </c>
      <c r="BT3024" s="372">
        <f>$BA2865*'Assumptions (T&amp;D)'!V$24</f>
        <v>0.107904561</v>
      </c>
      <c r="BU3024" s="372">
        <f>$BA2865*'Assumptions (T&amp;D)'!W$24</f>
        <v>0.0539522805</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48.80789633</v>
      </c>
      <c r="D3025" s="377">
        <f>(1/(1-'Assumptions (T&amp;D)'!D$26))*(D2862+D2972+(D2863-D2972-D2863*'Assumptions (T&amp;D)'!$C$25)*'Assumptions (T&amp;D)'!$C$22)</f>
        <v>51.36218586</v>
      </c>
      <c r="E3025" s="377">
        <f>(1/(1-'Assumptions (T&amp;D)'!E$26))*(E2862+E2972+(E2863-E2972-E2863*'Assumptions (T&amp;D)'!$C$25)*'Assumptions (T&amp;D)'!$C$22)</f>
        <v>52.98730388</v>
      </c>
      <c r="F3025" s="377">
        <f>(1/(1-'Assumptions (T&amp;D)'!F$26))*(F2862+F2972+(F2863-F2972-F2863*'Assumptions (T&amp;D)'!$C$25)*'Assumptions (T&amp;D)'!$C$22)</f>
        <v>55.95548788</v>
      </c>
      <c r="G3025" s="377">
        <f>(1/(1-'Assumptions (T&amp;D)'!G$26))*(G2862+G2972+(G2863-G2972-G2863*'Assumptions (T&amp;D)'!$C$25)*'Assumptions (T&amp;D)'!$C$22)</f>
        <v>58.29734107</v>
      </c>
      <c r="H3025" s="377">
        <f>(1/(1-'Assumptions (T&amp;D)'!H$26))*(H2862+H2972+(H2863-H2972-H2863*'Assumptions (T&amp;D)'!$C$25)*'Assumptions (T&amp;D)'!$C$22)</f>
        <v>61.70030422</v>
      </c>
      <c r="I3025" s="377">
        <f>(1/(1-'Assumptions (T&amp;D)'!I$26))*(I2862+I2972+(I2863-I2972-I2863*'Assumptions (T&amp;D)'!$C$25)*'Assumptions (T&amp;D)'!$C$22)</f>
        <v>64.84895537</v>
      </c>
      <c r="J3025" s="377">
        <f>(1/(1-'Assumptions (T&amp;D)'!J$26))*(J2862+J2972+(J2863-J2972-J2863*'Assumptions (T&amp;D)'!$C$25)*'Assumptions (T&amp;D)'!$C$22)</f>
        <v>68.47597948</v>
      </c>
      <c r="K3025" s="377">
        <f>(1/(1-'Assumptions (T&amp;D)'!K$26))*(K2862+K2972+(K2863-K2972-K2863*'Assumptions (T&amp;D)'!$C$25)*'Assumptions (T&amp;D)'!$C$22)</f>
        <v>71.91647365</v>
      </c>
      <c r="L3025" s="377">
        <f>(1/(1-'Assumptions (T&amp;D)'!L$26))*(L2862+L2972+(L2863-L2972-L2863*'Assumptions (T&amp;D)'!$C$25)*'Assumptions (T&amp;D)'!$C$22)</f>
        <v>75.8051431</v>
      </c>
      <c r="M3025" s="377">
        <f>(1/(1-'Assumptions (T&amp;D)'!M$26))*(M2862+M2972+(M2863-M2972-M2863*'Assumptions (T&amp;D)'!$C$25)*'Assumptions (T&amp;D)'!$C$22)</f>
        <v>80.4864026</v>
      </c>
      <c r="N3025" s="377">
        <f>(1/(1-'Assumptions (T&amp;D)'!N$26))*(N2862+N2972+(N2863-N2972-N2863*'Assumptions (T&amp;D)'!$C$25)*'Assumptions (T&amp;D)'!$C$22)</f>
        <v>83.13855104</v>
      </c>
      <c r="O3025" s="377">
        <f>(1/(1-'Assumptions (T&amp;D)'!O$26))*(O2862+O2972+(O2863-O2972-O2863*'Assumptions (T&amp;D)'!$C$25)*'Assumptions (T&amp;D)'!$C$22)</f>
        <v>87.00681868</v>
      </c>
      <c r="P3025" s="377">
        <f>(1/(1-'Assumptions (T&amp;D)'!P$26))*(P2862+P2972+(P2863-P2972-P2863*'Assumptions (T&amp;D)'!$C$25)*'Assumptions (T&amp;D)'!$C$22)</f>
        <v>90.86080669</v>
      </c>
      <c r="Q3025" s="377">
        <f>(1/(1-'Assumptions (T&amp;D)'!Q$26))*(Q2862+Q2972+(Q2863-Q2972-Q2863*'Assumptions (T&amp;D)'!$C$25)*'Assumptions (T&amp;D)'!$C$22)</f>
        <v>94.72969115</v>
      </c>
      <c r="R3025" s="377">
        <f>(1/(1-'Assumptions (T&amp;D)'!R$26))*(R2862+R2972+(R2863-R2972-R2863*'Assumptions (T&amp;D)'!$C$25)*'Assumptions (T&amp;D)'!$C$22)</f>
        <v>99.27902605</v>
      </c>
      <c r="S3025" s="377">
        <f>(1/(1-'Assumptions (T&amp;D)'!S$26))*(S2862+S2972+(S2863-S2972-S2863*'Assumptions (T&amp;D)'!$C$25)*'Assumptions (T&amp;D)'!$C$22)</f>
        <v>104.1204094</v>
      </c>
      <c r="T3025" s="377">
        <f>(1/(1-'Assumptions (T&amp;D)'!T$26))*(T2862+T2972+(T2863-T2972-T2863*'Assumptions (T&amp;D)'!$C$25)*'Assumptions (T&amp;D)'!$C$22)</f>
        <v>3.055920767</v>
      </c>
      <c r="U3025" s="377">
        <f>(1/(1-'Assumptions (T&amp;D)'!U$26))*(U2862+U2972+(U2863-U2972-U2863*'Assumptions (T&amp;D)'!$C$25)*'Assumptions (T&amp;D)'!$C$22)</f>
        <v>2.553835061</v>
      </c>
      <c r="V3025" s="377">
        <f>(1/(1-'Assumptions (T&amp;D)'!V$26))*(V2862+V2972+(V2863-V2972-V2863*'Assumptions (T&amp;D)'!$C$25)*'Assumptions (T&amp;D)'!$C$22)</f>
        <v>2.736677206</v>
      </c>
      <c r="W3025" s="377">
        <f>(1/(1-'Assumptions (T&amp;D)'!W$26))*(W2862+W2972+(W2863-W2972-W2863*'Assumptions (T&amp;D)'!$C$25)*'Assumptions (T&amp;D)'!$C$22)</f>
        <v>2.846702368</v>
      </c>
      <c r="X3025" s="377">
        <f>(1/(1-'Assumptions (T&amp;D)'!X$26))*(X2862+X2972+(X2863-X2972-X2863*'Assumptions (T&amp;D)'!$C$25)*'Assumptions (T&amp;D)'!$C$22)</f>
        <v>2.935019768</v>
      </c>
      <c r="Y3025" s="377">
        <f>(1/(1-'Assumptions (T&amp;D)'!Y$26))*(Y2862+Y2972+(Y2863-Y2972-Y2863*'Assumptions (T&amp;D)'!$C$25)*'Assumptions (T&amp;D)'!$C$22)</f>
        <v>3.004109273</v>
      </c>
      <c r="Z3025" s="377">
        <f>(1/(1-'Assumptions (T&amp;D)'!Z$26))*(Z2862+Z2972+(Z2863-Z2972-Z2863*'Assumptions (T&amp;D)'!$C$25)*'Assumptions (T&amp;D)'!$C$22)</f>
        <v>3.074365921</v>
      </c>
      <c r="AA3025" s="377">
        <f>(1/(1-'Assumptions (T&amp;D)'!AA$26))*(AA2862+AA2972+(AA2863-AA2972-AA2863*'Assumptions (T&amp;D)'!$C$25)*'Assumptions (T&amp;D)'!$C$22)</f>
        <v>3.145808867</v>
      </c>
      <c r="AB3025" s="377">
        <f>(1/(1-'Assumptions (T&amp;D)'!AB$26))*(AB2862+AB2972+(AB2863-AB2972-AB2863*'Assumptions (T&amp;D)'!$C$25)*'Assumptions (T&amp;D)'!$C$22)</f>
        <v>3.218457566</v>
      </c>
      <c r="AC3025" s="377">
        <f>(1/(1-'Assumptions (T&amp;D)'!AC$26))*(AC2862+AC2972+(AC2863-AC2972-AC2863*'Assumptions (T&amp;D)'!$C$25)*'Assumptions (T&amp;D)'!$C$22)</f>
        <v>3.292331779</v>
      </c>
      <c r="AD3025" s="377">
        <f>(1/(1-'Assumptions (T&amp;D)'!AD$26))*(AD2862+AD2972+(AD2863-AD2972-AD2863*'Assumptions (T&amp;D)'!$C$25)*'Assumptions (T&amp;D)'!$C$22)</f>
        <v>3.367451577</v>
      </c>
      <c r="AE3025" s="377">
        <f>(1/(1-'Assumptions (T&amp;D)'!AE$26))*(AE2862+AE2972+(AE2863-AE2972-AE2863*'Assumptions (T&amp;D)'!$C$25)*'Assumptions (T&amp;D)'!$C$22)</f>
        <v>3.443837346</v>
      </c>
      <c r="AF3025" s="377">
        <f>(1/(1-'Assumptions (T&amp;D)'!AF$26))*(AF2862+AF2972+(AF2863-AF2972-AF2863*'Assumptions (T&amp;D)'!$C$25)*'Assumptions (T&amp;D)'!$C$22)</f>
        <v>3.52150979</v>
      </c>
      <c r="AG3025" s="377">
        <f>(1/(1-'Assumptions (T&amp;D)'!AG$26))*(AG2862+AG2972+(AG2863-AG2972-AG2863*'Assumptions (T&amp;D)'!$C$25)*'Assumptions (T&amp;D)'!$C$22)</f>
        <v>3.60048994</v>
      </c>
      <c r="AH3025" s="377">
        <f>(1/(1-'Assumptions (T&amp;D)'!AH$26))*(AH2862+AH2972+(AH2863-AH2972-AH2863*'Assumptions (T&amp;D)'!$C$25)*'Assumptions (T&amp;D)'!$C$22)</f>
        <v>3.680799154</v>
      </c>
      <c r="AI3025" s="377">
        <f>(1/(1-'Assumptions (T&amp;D)'!AI$26))*(AI2862+AI2972+(AI2863-AI2972-AI2863*'Assumptions (T&amp;D)'!$C$25)*'Assumptions (T&amp;D)'!$C$22)</f>
        <v>3.762459123</v>
      </c>
      <c r="AJ3025" s="377">
        <f>(1/(1-'Assumptions (T&amp;D)'!AJ$26))*(AJ2862+AJ2972+(AJ2863-AJ2972-AJ2863*'Assumptions (T&amp;D)'!$C$25)*'Assumptions (T&amp;D)'!$C$22)</f>
        <v>3.845491878</v>
      </c>
      <c r="AK3025" s="377">
        <f>(1/(1-'Assumptions (T&amp;D)'!AK$26))*(AK2862+AK2972+(AK2863-AK2972-AK2863*'Assumptions (T&amp;D)'!$C$25)*'Assumptions (T&amp;D)'!$C$22)</f>
        <v>3.929919791</v>
      </c>
      <c r="AL3025" s="377">
        <f>(1/(1-'Assumptions (T&amp;D)'!AL$26))*(AL2862+AL2972+(AL2863-AL2972-AL2863*'Assumptions (T&amp;D)'!$C$25)*'Assumptions (T&amp;D)'!$C$22)</f>
        <v>4.015765586</v>
      </c>
      <c r="AM3025" s="377">
        <f>(1/(1-'Assumptions (T&amp;D)'!AM$26))*(AM2862+AM2972+(AM2863-AM2972-AM2863*'Assumptions (T&amp;D)'!$C$25)*'Assumptions (T&amp;D)'!$C$22)</f>
        <v>4.103052337</v>
      </c>
      <c r="AN3025" s="377">
        <f>(1/(1-'Assumptions (T&amp;D)'!AN$26))*(AN2862+AN2972+(AN2863-AN2972-AN2863*'Assumptions (T&amp;D)'!$C$25)*'Assumptions (T&amp;D)'!$C$22)</f>
        <v>4.191803477</v>
      </c>
      <c r="AO3025" s="377">
        <f>(1/(1-'Assumptions (T&amp;D)'!AO$26))*(AO2862+AO2972+(AO2863-AO2972-AO2863*'Assumptions (T&amp;D)'!$C$25)*'Assumptions (T&amp;D)'!$C$22)</f>
        <v>4.282042804</v>
      </c>
      <c r="AP3025" s="377">
        <f>(1/(1-'Assumptions (T&amp;D)'!AP$26))*(AP2862+AP2972+(AP2863-AP2972-AP2863*'Assumptions (T&amp;D)'!$C$25)*'Assumptions (T&amp;D)'!$C$22)</f>
        <v>4.373794484</v>
      </c>
      <c r="AQ3025" s="377">
        <f>(1/(1-'Assumptions (T&amp;D)'!AQ$26))*(AQ2862+AQ2972+(AQ2863-AQ2972-AQ2863*'Assumptions (T&amp;D)'!$C$25)*'Assumptions (T&amp;D)'!$C$22)</f>
        <v>4.467083056</v>
      </c>
      <c r="AR3025" s="377">
        <f>(1/(1-'Assumptions (T&amp;D)'!AR$26))*(AR2862+AR2972+(AR2863-AR2972-AR2863*'Assumptions (T&amp;D)'!$C$25)*'Assumptions (T&amp;D)'!$C$22)</f>
        <v>4.561933441</v>
      </c>
      <c r="AS3025" s="377">
        <f>(1/(1-'Assumptions (T&amp;D)'!AS$26))*(AS2862+AS2972+(AS2863-AS2972-AS2863*'Assumptions (T&amp;D)'!$C$25)*'Assumptions (T&amp;D)'!$C$22)</f>
        <v>4.658370943</v>
      </c>
      <c r="AT3025" s="377">
        <f>(1/(1-'Assumptions (T&amp;D)'!AT$26))*(AT2862+AT2972+(AT2863-AT2972-AT2863*'Assumptions (T&amp;D)'!$C$25)*'Assumptions (T&amp;D)'!$C$22)</f>
        <v>4.756421256</v>
      </c>
      <c r="AU3025" s="377">
        <f>(1/(1-'Assumptions (T&amp;D)'!AU$26))*(AU2862+AU2972+(AU2863-AU2972-AU2863*'Assumptions (T&amp;D)'!$C$25)*'Assumptions (T&amp;D)'!$C$22)</f>
        <v>4.85611047</v>
      </c>
      <c r="AV3025" s="377">
        <f>(1/(1-'Assumptions (T&amp;D)'!AV$26))*(AV2862+AV2972+(AV2863-AV2972-AV2863*'Assumptions (T&amp;D)'!$C$25)*'Assumptions (T&amp;D)'!$C$22)</f>
        <v>4.957465079</v>
      </c>
      <c r="AW3025" s="377">
        <f>(1/(1-'Assumptions (T&amp;D)'!AW$26))*(AW2862+AW2972+(AW2863-AW2972-AW2863*'Assumptions (T&amp;D)'!$C$25)*'Assumptions (T&amp;D)'!$C$22)</f>
        <v>5.060511981</v>
      </c>
      <c r="AX3025" s="377">
        <f>(1/(1-'Assumptions (T&amp;D)'!AX$26))*(AX2862+AX2972+(AX2863-AX2972-AX2863*'Assumptions (T&amp;D)'!$C$25)*'Assumptions (T&amp;D)'!$C$22)</f>
        <v>5.165278488</v>
      </c>
      <c r="AY3025" s="377">
        <f>(1/(1-'Assumptions (T&amp;D)'!AY$26))*(AY2862+AY2972+(AY2863-AY2972-AY2863*'Assumptions (T&amp;D)'!$C$25)*'Assumptions (T&amp;D)'!$C$22)</f>
        <v>5.271792332</v>
      </c>
      <c r="AZ3025" s="377">
        <f>(1/(1-'Assumptions (T&amp;D)'!AZ$26))*(AZ2862+AZ2972+(AZ2863-AZ2972-AZ2863*'Assumptions (T&amp;D)'!$C$25)*'Assumptions (T&amp;D)'!$C$22)</f>
        <v>5.380081667</v>
      </c>
      <c r="BA3025" s="377">
        <f>(1/(1-'Assumptions (T&amp;D)'!BA$26))*(BA2862+BA2972+(BA2863-BA2972-BA2863*'Assumptions (T&amp;D)'!$C$25)*'Assumptions (T&amp;D)'!$C$22)</f>
        <v>5.489800021</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30.80338024</v>
      </c>
      <c r="D3026" s="372">
        <f>IF(D3025-D2862-D2973-D2920&gt;0,(1-'Assumptions (T&amp;D)'!D$26)*(D3025-D2862-D2973+D2920)-D2867+D2868+Model!D2973,D3025-D2862-D2867+D2868+D2920)</f>
        <v>32.42565946</v>
      </c>
      <c r="E3026" s="372">
        <f>IF(E3025-E2862-E2973-E2920&gt;0,(1-'Assumptions (T&amp;D)'!E$26)*(E3025-E2862-E2973+E2920)-E2867+E2868+Model!E2973,E3025-E2862-E2867+E2868+E2920)</f>
        <v>33.41984621</v>
      </c>
      <c r="F3026" s="372">
        <f>IF(F3025-F2862-F2973-F2920&gt;0,(1-'Assumptions (T&amp;D)'!F$26)*(F3025-F2862-F2973+F2920)-F2867+F2868+Model!F2973,F3025-F2862-F2867+F2868+F2920)</f>
        <v>35.12930642</v>
      </c>
      <c r="G3026" s="372">
        <f>IF(G3025-G2862-G2973-G2920&gt;0,(1-'Assumptions (T&amp;D)'!G$26)*(G3025-G2862-G2973+G2920)-G2867+G2868+Model!G2973,G3025-G2862-G2867+G2868+G2920)</f>
        <v>36.79267725</v>
      </c>
      <c r="H3026" s="372">
        <f>IF(H3025-H2862-H2973-H2920&gt;0,(1-'Assumptions (T&amp;D)'!H$26)*(H3025-H2862-H2973+H2920)-H2867+H2868+Model!H2973,H3025-H2862-H2867+H2868+H2920)</f>
        <v>38.94935222</v>
      </c>
      <c r="I3026" s="372">
        <f>IF(I3025-I2862-I2973-I2920&gt;0,(1-'Assumptions (T&amp;D)'!I$26)*(I3025-I2862-I2973+I2920)-I2867+I2868+Model!I2973,I3025-I2862-I2867+I2868+I2920)</f>
        <v>40.7853533</v>
      </c>
      <c r="J3026" s="372">
        <f>IF(J3025-J2862-J2973-J2920&gt;0,(1-'Assumptions (T&amp;D)'!J$26)*(J3025-J2862-J2973+J2920)-J2867+J2868+Model!J2973,J3025-J2862-J2867+J2868+J2920)</f>
        <v>43.15393229</v>
      </c>
      <c r="K3026" s="372">
        <f>IF(K3025-K2862-K2973-K2920&gt;0,(1-'Assumptions (T&amp;D)'!K$26)*(K3025-K2862-K2973+K2920)-K2867+K2868+Model!K2973,K3025-K2862-K2867+K2868+K2920)</f>
        <v>45.26501995</v>
      </c>
      <c r="L3026" s="372">
        <f>IF(L3025-L2862-L2973-L2920&gt;0,(1-'Assumptions (T&amp;D)'!L$26)*(L3025-L2862-L2973+L2920)-L2867+L2868+Model!L2973,L3025-L2862-L2867+L2868+L2920)</f>
        <v>47.86142893</v>
      </c>
      <c r="M3026" s="372">
        <f>IF(M3025-M2862-M2973-M2920&gt;0,(1-'Assumptions (T&amp;D)'!M$26)*(M3025-M2862-M2973+M2920)-M2867+M2868+Model!M2973,M3025-M2862-M2867+M2868+M2920)</f>
        <v>50.78312819</v>
      </c>
      <c r="N3026" s="372">
        <f>IF(N3025-N2862-N2973-N2920&gt;0,(1-'Assumptions (T&amp;D)'!N$26)*(N3025-N2862-N2973+N2920)-N2867+N2868+Model!N2973,N3025-N2862-N2867+N2868+N2920)</f>
        <v>52.3282762</v>
      </c>
      <c r="O3026" s="372">
        <f>IF(O3025-O2862-O2973-O2920&gt;0,(1-'Assumptions (T&amp;D)'!O$26)*(O3025-O2862-O2973+O2920)-O2867+O2868+Model!O2973,O3025-O2862-O2867+O2868+O2920)</f>
        <v>54.92223929</v>
      </c>
      <c r="P3026" s="372">
        <f>IF(P3025-P2862-P2973-P2920&gt;0,(1-'Assumptions (T&amp;D)'!P$26)*(P3025-P2862-P2973+P2920)-P2867+P2868+Model!P2973,P3025-P2862-P2867+P2868+P2920)</f>
        <v>57.41239315</v>
      </c>
      <c r="Q3026" s="372">
        <f>IF(Q3025-Q2862-Q2973-Q2920&gt;0,(1-'Assumptions (T&amp;D)'!Q$26)*(Q3025-Q2862-Q2973+Q2920)-Q2867+Q2868+Model!Q2973,Q3025-Q2862-Q2867+Q2868+Q2920)</f>
        <v>59.82697839</v>
      </c>
      <c r="R3026" s="372">
        <f>IF(R3025-R2862-R2973-R2920&gt;0,(1-'Assumptions (T&amp;D)'!R$26)*(R3025-R2862-R2973+R2920)-R2867+R2868+Model!R2973,R3025-R2862-R2867+R2868+R2920)</f>
        <v>62.72399314</v>
      </c>
      <c r="S3026" s="372">
        <f>IF(S3025-S2862-S2973-S2920&gt;0,(1-'Assumptions (T&amp;D)'!S$26)*(S3025-S2862-S2973+S2920)-S2867+S2868+Model!S2973,S3025-S2862-S2867+S2868+S2920)</f>
        <v>65.80628892</v>
      </c>
      <c r="T3026" s="372">
        <f>IF(T3025-T2862-T2973-T2920&gt;0,(1-'Assumptions (T&amp;D)'!T$26)*(T3025-T2862-T2973+T2920)-T2867+T2868+Model!T2973,T3025-T2862-T2867+T2868+T2920)</f>
        <v>0.169994898</v>
      </c>
      <c r="U3026" s="372">
        <f>IF(U3025-U2862-U2973-U2920&gt;0,(1-'Assumptions (T&amp;D)'!U$26)*(U3025-U2862-U2973+U2920)-U2867+U2868+Model!U2973,U3025-U2862-U2867+U2868+U2920)</f>
        <v>-0.1428594325</v>
      </c>
      <c r="V3026" s="372">
        <f>IF(V3025-V2862-V2973-V2920&gt;0,(1-'Assumptions (T&amp;D)'!V$26)*(V3025-V2862-V2973+V2920)-V2867+V2868+Model!V2973,V3025-V2862-V2867+V2868+V2920)</f>
        <v>-0.1125099863</v>
      </c>
      <c r="W3026" s="372">
        <f>IF(W3025-W2862-W2973-W2920&gt;0,(1-'Assumptions (T&amp;D)'!W$26)*(W3025-W2862-W2973+W2920)-W2867+W2868+Model!W2973,W3025-W2862-W2867+W2868+W2920)</f>
        <v>-0.08432807137</v>
      </c>
      <c r="X3026" s="372">
        <f>IF(X3025-X2862-X2973-X2920&gt;0,(1-'Assumptions (T&amp;D)'!X$26)*(X3025-X2862-X2973+X2920)-X2867+X2868+Model!X2973,X3025-X2862-X2867+X2868+X2920)</f>
        <v>-0.06181732917</v>
      </c>
      <c r="Y3026" s="372">
        <f>IF(Y3025-Y2862-Y2973-Y2920&gt;0,(1-'Assumptions (T&amp;D)'!Y$26)*(Y3025-Y2862-Y2973+Y2920)-Y2867+Y2868+Model!Y2973,Y3025-Y2862-Y2867+Y2868+Y2920)</f>
        <v>-0.04203658047</v>
      </c>
      <c r="Z3026" s="372">
        <f>IF(Z3025-Z2862-Z2973-Z2920&gt;0,(1-'Assumptions (T&amp;D)'!Z$26)*(Z3025-Z2862-Z2973+Z2920)-Z2867+Z2868+Model!Z2973,Z3025-Z2862-Z2867+Z2868+Z2920)</f>
        <v>-0.02031655624</v>
      </c>
      <c r="AA3026" s="372">
        <f>IF(AA3025-AA2862-AA2973-AA2920&gt;0,(1-'Assumptions (T&amp;D)'!AA$26)*(AA3025-AA2862-AA2973+AA2920)-AA2867+AA2868+Model!AA2973,AA3025-AA2862-AA2867+AA2868+AA2920)</f>
        <v>-0.007924743399</v>
      </c>
      <c r="AB3026" s="372">
        <f>IF(AB3025-AB2862-AB2973-AB2920&gt;0,(1-'Assumptions (T&amp;D)'!AB$26)*(AB3025-AB2862-AB2973+AB2920)-AB2867+AB2868+Model!AB2973,AB3025-AB2862-AB2867+AB2868+AB2920)</f>
        <v>0.007707006301</v>
      </c>
      <c r="AC3026" s="372">
        <f>IF(AC3025-AC2862-AC2973-AC2920&gt;0,(1-'Assumptions (T&amp;D)'!AC$26)*(AC3025-AC2862-AC2973+AC2920)-AC2867+AC2868+Model!AC2973,AC3025-AC2862-AC2867+AC2868+AC2920)</f>
        <v>0.03225926032</v>
      </c>
      <c r="AD3026" s="372">
        <f>IF(AD3025-AD2862-AD2973-AD2920&gt;0,(1-'Assumptions (T&amp;D)'!AD$26)*(AD3025-AD2862-AD2973+AD2920)-AD2867+AD2868+Model!AD2973,AD3025-AD2862-AD2867+AD2868+AD2920)</f>
        <v>0.04542527477</v>
      </c>
      <c r="AE3026" s="372">
        <f>IF(AE3025-AE2862-AE2973-AE2920&gt;0,(1-'Assumptions (T&amp;D)'!AE$26)*(AE3025-AE2862-AE2973+AE2920)-AE2867+AE2868+Model!AE2973,AE3025-AE2862-AE2867+AE2868+AE2920)</f>
        <v>0.05682162517</v>
      </c>
      <c r="AF3026" s="372">
        <f>IF(AF3025-AF2862-AF2973-AF2920&gt;0,(1-'Assumptions (T&amp;D)'!AF$26)*(AF3025-AF2862-AF2973+AF2920)-AF2867+AF2868+Model!AF2973,AF3025-AF2862-AF2867+AF2868+AF2920)</f>
        <v>0.07542979422</v>
      </c>
      <c r="AG3026" s="372">
        <f>IF(AG3025-AG2862-AG2973-AG2920&gt;0,(1-'Assumptions (T&amp;D)'!AG$26)*(AG3025-AG2862-AG2973+AG2920)-AG2867+AG2868+Model!AG2973,AG3025-AG2862-AG2867+AG2868+AG2920)</f>
        <v>0.09841674233</v>
      </c>
      <c r="AH3026" s="372">
        <f>IF(AH3025-AH2862-AH2973-AH2920&gt;0,(1-'Assumptions (T&amp;D)'!AH$26)*(AH3025-AH2862-AH2973+AH2920)-AH2867+AH2868+Model!AH2973,AH3025-AH2862-AH2867+AH2868+AH2920)</f>
        <v>0.1209243614</v>
      </c>
      <c r="AI3026" s="372">
        <f>IF(AI3025-AI2862-AI2973-AI2920&gt;0,(1-'Assumptions (T&amp;D)'!AI$26)*(AI3025-AI2862-AI2973+AI2920)-AI2867+AI2868+Model!AI2973,AI3025-AI2862-AI2867+AI2868+AI2920)</f>
        <v>0.1399012264</v>
      </c>
      <c r="AJ3026" s="372">
        <f>IF(AJ3025-AJ2862-AJ2973-AJ2920&gt;0,(1-'Assumptions (T&amp;D)'!AJ$26)*(AJ3025-AJ2862-AJ2973+AJ2920)-AJ2867+AJ2868+Model!AJ2973,AJ3025-AJ2862-AJ2867+AJ2868+AJ2920)</f>
        <v>0.1604220481</v>
      </c>
      <c r="AK3026" s="372">
        <f>IF(AK3025-AK2862-AK2973-AK2920&gt;0,(1-'Assumptions (T&amp;D)'!AK$26)*(AK3025-AK2862-AK2973+AK2920)-AK2867+AK2868+Model!AK2973,AK3025-AK2862-AK2867+AK2868+AK2920)</f>
        <v>0.181365196</v>
      </c>
      <c r="AL3026" s="372">
        <f>IF(AL3025-AL2862-AL2973-AL2920&gt;0,(1-'Assumptions (T&amp;D)'!AL$26)*(AL3025-AL2862-AL2973+AL2920)-AL2867+AL2868+Model!AL2973,AL3025-AL2862-AL2867+AL2868+AL2920)</f>
        <v>0.201416515</v>
      </c>
      <c r="AM3026" s="372">
        <f>IF(AM3025-AM2862-AM2973-AM2920&gt;0,(1-'Assumptions (T&amp;D)'!AM$26)*(AM3025-AM2862-AM2973+AM2920)-AM2867+AM2868+Model!AM2973,AM3025-AM2862-AM2867+AM2868+AM2920)</f>
        <v>0.2216623482</v>
      </c>
      <c r="AN3026" s="372">
        <f>IF(AN3025-AN2862-AN2973-AN2920&gt;0,(1-'Assumptions (T&amp;D)'!AN$26)*(AN3025-AN2862-AN2973+AN2920)-AN2867+AN2868+Model!AN2973,AN3025-AN2862-AN2867+AN2868+AN2920)</f>
        <v>0.2427875811</v>
      </c>
      <c r="AO3026" s="372">
        <f>IF(AO3025-AO2862-AO2973-AO2920&gt;0,(1-'Assumptions (T&amp;D)'!AO$26)*(AO3025-AO2862-AO2973+AO2920)-AO2867+AO2868+Model!AO2973,AO3025-AO2862-AO2867+AO2868+AO2920)</f>
        <v>0.264923928</v>
      </c>
      <c r="AP3026" s="372">
        <f>IF(AP3025-AP2862-AP2973-AP2920&gt;0,(1-'Assumptions (T&amp;D)'!AP$26)*(AP3025-AP2862-AP2973+AP2920)-AP2867+AP2868+Model!AP2973,AP3025-AP2862-AP2867+AP2868+AP2920)</f>
        <v>0.2875062094</v>
      </c>
      <c r="AQ3026" s="372">
        <f>IF(AQ3025-AQ2862-AQ2973-AQ2920&gt;0,(1-'Assumptions (T&amp;D)'!AQ$26)*(AQ3025-AQ2862-AQ2973+AQ2920)-AQ2867+AQ2868+Model!AQ2973,AQ3025-AQ2862-AQ2867+AQ2868+AQ2920)</f>
        <v>0.3105074713</v>
      </c>
      <c r="AR3026" s="372">
        <f>IF(AR3025-AR2862-AR2973-AR2920&gt;0,(1-'Assumptions (T&amp;D)'!AR$26)*(AR3025-AR2862-AR2973+AR2920)-AR2867+AR2868+Model!AR2973,AR3025-AR2862-AR2867+AR2868+AR2920)</f>
        <v>0.3339746329</v>
      </c>
      <c r="AS3026" s="372">
        <f>IF(AS3025-AS2862-AS2973-AS2920&gt;0,(1-'Assumptions (T&amp;D)'!AS$26)*(AS3025-AS2862-AS2973+AS2920)-AS2867+AS2868+Model!AS2973,AS3025-AS2862-AS2867+AS2868+AS2920)</f>
        <v>0.3578922955</v>
      </c>
      <c r="AT3026" s="372">
        <f>IF(AT3025-AT2862-AT2973-AT2920&gt;0,(1-'Assumptions (T&amp;D)'!AT$26)*(AT3025-AT2862-AT2973+AT2920)-AT2867+AT2868+Model!AT2973,AT3025-AT2862-AT2867+AT2868+AT2920)</f>
        <v>0.3822949305</v>
      </c>
      <c r="AU3026" s="372">
        <f>IF(AU3025-AU2862-AU2973-AU2920&gt;0,(1-'Assumptions (T&amp;D)'!AU$26)*(AU3025-AU2862-AU2973+AU2920)-AU2867+AU2868+Model!AU2973,AU3025-AU2862-AU2867+AU2868+AU2920)</f>
        <v>0.4071923648</v>
      </c>
      <c r="AV3026" s="372">
        <f>IF(AV3025-AV2862-AV2973-AV2920&gt;0,(1-'Assumptions (T&amp;D)'!AV$26)*(AV3025-AV2862-AV2973+AV2920)-AV2867+AV2868+Model!AV2973,AV3025-AV2862-AV2867+AV2868+AV2920)</f>
        <v>0.4325946245</v>
      </c>
      <c r="AW3026" s="372">
        <f>IF(AW3025-AW2862-AW2973-AW2920&gt;0,(1-'Assumptions (T&amp;D)'!AW$26)*(AW3025-AW2862-AW2973+AW2920)-AW2867+AW2868+Model!AW2973,AW3025-AW2862-AW2867+AW2868+AW2920)</f>
        <v>0.4585119384</v>
      </c>
      <c r="AX3026" s="372">
        <f>IF(AX3025-AX2862-AX2973-AX2920&gt;0,(1-'Assumptions (T&amp;D)'!AX$26)*(AX3025-AX2862-AX2973+AX2920)-AX2867+AX2868+Model!AX2973,AX3025-AX2862-AX2867+AX2868+AX2920)</f>
        <v>0.4849547427</v>
      </c>
      <c r="AY3026" s="372">
        <f>IF(AY3025-AY2862-AY2973-AY2920&gt;0,(1-'Assumptions (T&amp;D)'!AY$26)*(AY3025-AY2862-AY2973+AY2920)-AY2867+AY2868+Model!AY2973,AY3025-AY2862-AY2867+AY2868+AY2920)</f>
        <v>0.5119336849</v>
      </c>
      <c r="AZ3026" s="372">
        <f>IF(AZ3025-AZ2862-AZ2973-AZ2920&gt;0,(1-'Assumptions (T&amp;D)'!AZ$26)*(AZ3025-AZ2862-AZ2973+AZ2920)-AZ2867+AZ2868+Model!AZ2973,AZ3025-AZ2862-AZ2867+AZ2868+AZ2920)</f>
        <v>0.539459628</v>
      </c>
      <c r="BA3026" s="372">
        <f>IF(BA3025-BA2862-BA2973-BA2920&gt;0,(1-'Assumptions (T&amp;D)'!BA$26)*(BA3025-BA2862-BA2973+BA2920)-BA2867+BA2868+Model!BA2973,BA3025-BA2862-BA2867+BA2868+BA2920)</f>
        <v>0.5732176082</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16.79373495</v>
      </c>
      <c r="D3027" s="372">
        <f>IF(D3025-D2862-D2973-D2920&gt;0,'Assumptions (T&amp;D)'!D$26*(D3025-D2862-D2973+D2920),0)</f>
        <v>17.67651512</v>
      </c>
      <c r="E3027" s="372">
        <f>IF(E3025-E2862-E2973-E2920&gt;0,'Assumptions (T&amp;D)'!E$26*(E3025-E2862-E2973+E2920),0)</f>
        <v>18.19961904</v>
      </c>
      <c r="F3027" s="372">
        <f>IF(F3025-F2862-F2973-F2920&gt;0,'Assumptions (T&amp;D)'!F$26*(F3025-F2862-F2973+F2920),0)</f>
        <v>19.19083407</v>
      </c>
      <c r="G3027" s="372">
        <f>IF(G3025-G2862-G2973-G2920&gt;0,'Assumptions (T&amp;D)'!G$26*(G3025-G2862-G2973+G2920),0)</f>
        <v>19.96686806</v>
      </c>
      <c r="H3027" s="372">
        <f>IF(H3025-H2862-H2973-H2920&gt;0,'Assumptions (T&amp;D)'!H$26*(H3025-H2862-H2973+H2920),0)</f>
        <v>21.13582724</v>
      </c>
      <c r="I3027" s="372">
        <f>IF(I3025-I2862-I2973-I2920&gt;0,'Assumptions (T&amp;D)'!I$26*(I3025-I2862-I2973+I2920),0)</f>
        <v>22.18385419</v>
      </c>
      <c r="J3027" s="372">
        <f>IF(J3025-J2862-J2973-J2920&gt;0,'Assumptions (T&amp;D)'!J$26*(J3025-J2862-J2973+J2920),0)</f>
        <v>23.42967996</v>
      </c>
      <c r="K3027" s="372">
        <f>IF(K3025-K2862-K2973-K2920&gt;0,'Assumptions (T&amp;D)'!K$26*(K3025-K2862-K2973+K2920),0)</f>
        <v>24.58438979</v>
      </c>
      <c r="L3027" s="372">
        <f>IF(L3025-L2862-L2973-L2920&gt;0,'Assumptions (T&amp;D)'!L$26*(L3025-L2862-L2973+L2920),0)</f>
        <v>25.89282201</v>
      </c>
      <c r="M3027" s="372">
        <f>IF(M3025-M2862-M2973-M2920&gt;0,'Assumptions (T&amp;D)'!M$26*(M3025-M2862-M2973+M2920),0)</f>
        <v>27.48152069</v>
      </c>
      <c r="N3027" s="372">
        <f>IF(N3025-N2862-N2973-N2920&gt;0,'Assumptions (T&amp;D)'!N$26*(N3025-N2862-N2973+N2920),0)</f>
        <v>28.39504799</v>
      </c>
      <c r="O3027" s="372">
        <f>IF(O3025-O2862-O2973-O2920&gt;0,'Assumptions (T&amp;D)'!O$26*(O3025-O2862-O2973+O2920),0)</f>
        <v>29.69358937</v>
      </c>
      <c r="P3027" s="372">
        <f>IF(P3025-P2862-P2973-P2920&gt;0,'Assumptions (T&amp;D)'!P$26*(P3025-P2862-P2973+P2920),0)</f>
        <v>31.02117059</v>
      </c>
      <c r="Q3027" s="372">
        <f>IF(Q3025-Q2862-Q2973-Q2920&gt;0,'Assumptions (T&amp;D)'!Q$26*(Q3025-Q2862-Q2973+Q2920),0)</f>
        <v>32.37627952</v>
      </c>
      <c r="R3027" s="372">
        <f>IF(R3025-R2862-R2973-R2920&gt;0,'Assumptions (T&amp;D)'!R$26*(R3025-R2862-R2973+R2920),0)</f>
        <v>33.94799841</v>
      </c>
      <c r="S3027" s="372">
        <f>IF(S3025-S2862-S2973-S2920&gt;0,'Assumptions (T&amp;D)'!S$26*(S3025-S2862-S2973+S2920),0)</f>
        <v>35.59514623</v>
      </c>
      <c r="T3027" s="372">
        <f>IF(T3025-T2862-T2973-T2920&gt;0,'Assumptions (T&amp;D)'!T$26*(T3025-T2862-T2973+T2920),0)</f>
        <v>0.2012998795</v>
      </c>
      <c r="U3027" s="372">
        <f>IF(U3025-U2862-U2973-U2920&gt;0,'Assumptions (T&amp;D)'!U$26*(U3025-U2862-U2973+U2920),0)</f>
        <v>0.004746256697</v>
      </c>
      <c r="V3027" s="372">
        <f>IF(V3025-V2862-V2973-V2920&gt;0,'Assumptions (T&amp;D)'!V$26*(V3025-V2862-V2973+V2920),0)</f>
        <v>0.008447071383</v>
      </c>
      <c r="W3027" s="372">
        <f>IF(W3025-W2862-W2973-W2920&gt;0,'Assumptions (T&amp;D)'!W$26*(W3025-W2862-W2973+W2920),0)</f>
        <v>0.0118925515</v>
      </c>
      <c r="X3027" s="372">
        <f>IF(X3025-X2862-X2973-X2920&gt;0,'Assumptions (T&amp;D)'!X$26*(X3025-X2862-X2973+X2920),0)</f>
        <v>0.01789831862</v>
      </c>
      <c r="Y3027" s="372">
        <f>IF(Y3025-Y2862-Y2973-Y2920&gt;0,'Assumptions (T&amp;D)'!Y$26*(Y3025-Y2862-Y2973+Y2920),0)</f>
        <v>0.02335058205</v>
      </c>
      <c r="Z3027" s="372">
        <f>IF(Z3025-Z2862-Z2973-Z2920&gt;0,'Assumptions (T&amp;D)'!Z$26*(Z3025-Z2862-Z2973+Z2920),0)</f>
        <v>0.03004449093</v>
      </c>
      <c r="AA3027" s="372">
        <f>IF(AA3025-AA2862-AA2973-AA2920&gt;0,'Assumptions (T&amp;D)'!AA$26*(AA3025-AA2862-AA2973+AA2920),0)</f>
        <v>0.03638500379</v>
      </c>
      <c r="AB3027" s="372">
        <f>IF(AB3025-AB2862-AB2973-AB2920&gt;0,'Assumptions (T&amp;D)'!AB$26*(AB3025-AB2862-AB2973+AB2920),0)</f>
        <v>0.04149865317</v>
      </c>
      <c r="AC3027" s="372">
        <f>IF(AC3025-AC2862-AC2973-AC2920&gt;0,'Assumptions (T&amp;D)'!AC$26*(AC3025-AC2862-AC2973+AC2920),0)</f>
        <v>0.04788514803</v>
      </c>
      <c r="AD3027" s="372">
        <f>IF(AD3025-AD2862-AD2973-AD2920&gt;0,'Assumptions (T&amp;D)'!AD$26*(AD3025-AD2862-AD2973+AD2920),0)</f>
        <v>0.05493962</v>
      </c>
      <c r="AE3027" s="372">
        <f>IF(AE3025-AE2862-AE2973-AE2920&gt;0,'Assumptions (T&amp;D)'!AE$26*(AE3025-AE2862-AE2973+AE2920),0)</f>
        <v>0.06216549022</v>
      </c>
      <c r="AF3027" s="372">
        <f>IF(AF3025-AF2862-AF2973-AF2920&gt;0,'Assumptions (T&amp;D)'!AF$26*(AF3025-AF2862-AF2973+AF2920),0)</f>
        <v>0.06865616921</v>
      </c>
      <c r="AG3027" s="372">
        <f>IF(AG3025-AG2862-AG2973-AG2920&gt;0,'Assumptions (T&amp;D)'!AG$26*(AG3025-AG2862-AG2973+AG2920),0)</f>
        <v>0.07420978234</v>
      </c>
      <c r="AH3027" s="372">
        <f>IF(AH3025-AH2862-AH2973-AH2920&gt;0,'Assumptions (T&amp;D)'!AH$26*(AH3025-AH2862-AH2973+AH2920),0)</f>
        <v>0.08125367042</v>
      </c>
      <c r="AI3027" s="372">
        <f>IF(AI3025-AI2862-AI2973-AI2920&gt;0,'Assumptions (T&amp;D)'!AI$26*(AI3025-AI2862-AI2973+AI2920),0)</f>
        <v>0.08820800058</v>
      </c>
      <c r="AJ3027" s="372">
        <f>IF(AJ3025-AJ2862-AJ2973-AJ2920&gt;0,'Assumptions (T&amp;D)'!AJ$26*(AJ3025-AJ2862-AJ2973+AJ2920),0)</f>
        <v>0.09365508419</v>
      </c>
      <c r="AK3027" s="372">
        <f>IF(AK3025-AK2862-AK2973-AK2920&gt;0,'Assumptions (T&amp;D)'!AK$26*(AK3025-AK2862-AK2973+AK2920),0)</f>
        <v>0.09972546101</v>
      </c>
      <c r="AL3027" s="372">
        <f>IF(AL3025-AL2862-AL2973-AL2920&gt;0,'Assumptions (T&amp;D)'!AL$26*(AL3025-AL2862-AL2973+AL2920),0)</f>
        <v>0.1070376126</v>
      </c>
      <c r="AM3027" s="372">
        <f>IF(AM3025-AM2862-AM2973-AM2920&gt;0,'Assumptions (T&amp;D)'!AM$26*(AM3025-AM2862-AM2973+AM2920),0)</f>
        <v>0.1149183527</v>
      </c>
      <c r="AN3027" s="372">
        <f>IF(AN3025-AN2862-AN2973-AN2920&gt;0,'Assumptions (T&amp;D)'!AN$26*(AN3025-AN2862-AN2973+AN2920),0)</f>
        <v>0.1224932817</v>
      </c>
      <c r="AO3027" s="372">
        <f>IF(AO3025-AO2862-AO2973-AO2920&gt;0,'Assumptions (T&amp;D)'!AO$26*(AO3025-AO2862-AO2973+AO2920),0)</f>
        <v>0.129642371</v>
      </c>
      <c r="AP3027" s="372">
        <f>IF(AP3025-AP2862-AP2973-AP2920&gt;0,'Assumptions (T&amp;D)'!AP$26*(AP3025-AP2862-AP2973+AP2920),0)</f>
        <v>0.1369427235</v>
      </c>
      <c r="AQ3027" s="372">
        <f>IF(AQ3025-AQ2862-AQ2973-AQ2920&gt;0,'Assumptions (T&amp;D)'!AQ$26*(AQ3025-AQ2862-AQ2973+AQ2920),0)</f>
        <v>0.1444334593</v>
      </c>
      <c r="AR3027" s="372">
        <f>IF(AR3025-AR2862-AR2973-AR2920&gt;0,'Assumptions (T&amp;D)'!AR$26*(AR3025-AR2862-AR2973+AR2920),0)</f>
        <v>0.1520800729</v>
      </c>
      <c r="AS3027" s="372">
        <f>IF(AS3025-AS2862-AS2973-AS2920&gt;0,'Assumptions (T&amp;D)'!AS$26*(AS3025-AS2862-AS2973+AS2920),0)</f>
        <v>0.1599106292</v>
      </c>
      <c r="AT3027" s="372">
        <f>IF(AT3025-AT2862-AT2973-AT2920&gt;0,'Assumptions (T&amp;D)'!AT$26*(AT3025-AT2862-AT2973+AT2920),0)</f>
        <v>0.1679035811</v>
      </c>
      <c r="AU3027" s="372">
        <f>IF(AU3025-AU2862-AU2973-AU2920&gt;0,'Assumptions (T&amp;D)'!AU$26*(AU3025-AU2862-AU2973+AU2920),0)</f>
        <v>0.1760622888</v>
      </c>
      <c r="AV3027" s="372">
        <f>IF(AV3025-AV2862-AV2973-AV2920&gt;0,'Assumptions (T&amp;D)'!AV$26*(AV3025-AV2862-AV2973+AV2920),0)</f>
        <v>0.1843901818</v>
      </c>
      <c r="AW3027" s="372">
        <f>IF(AW3025-AW2862-AW2973-AW2920&gt;0,'Assumptions (T&amp;D)'!AW$26*(AW3025-AW2862-AW2973+AW2920),0)</f>
        <v>0.1928907605</v>
      </c>
      <c r="AX3027" s="372">
        <f>IF(AX3025-AX2862-AX2973-AX2920&gt;0,'Assumptions (T&amp;D)'!AX$26*(AX3025-AX2862-AX2973+AX2920),0)</f>
        <v>0.2015675976</v>
      </c>
      <c r="AY3027" s="372">
        <f>IF(AY3025-AY2862-AY2973-AY2920&gt;0,'Assumptions (T&amp;D)'!AY$26*(AY3025-AY2862-AY2973+AY2920),0)</f>
        <v>0.2104243394</v>
      </c>
      <c r="AZ3027" s="372">
        <f>IF(AZ3025-AZ2862-AZ2973-AZ2920&gt;0,'Assumptions (T&amp;D)'!AZ$26*(AZ3025-AZ2862-AZ2973+AZ2920),0)</f>
        <v>0.2194647078</v>
      </c>
      <c r="BA3027" s="372">
        <f>IF(BA3025-BA2862-BA2973-BA2920&gt;0,'Assumptions (T&amp;D)'!BA$26*(BA3025-BA2862-BA2973+BA2920),0)</f>
        <v>0.2287268925</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280</v>
      </c>
      <c r="Y3533" s="394">
        <f t="shared" ref="Y3533:BA3533" si="100">X3533-Y3532+X3539</f>
        <v>284.6229263</v>
      </c>
      <c r="Z3533" s="394">
        <f t="shared" si="100"/>
        <v>289.2458525</v>
      </c>
      <c r="AA3533" s="394">
        <f t="shared" si="100"/>
        <v>293.8687788</v>
      </c>
      <c r="AB3533" s="394">
        <f t="shared" si="100"/>
        <v>298.4917051</v>
      </c>
      <c r="AC3533" s="394">
        <f t="shared" si="100"/>
        <v>303.1146314</v>
      </c>
      <c r="AD3533" s="394">
        <f t="shared" si="100"/>
        <v>307.7375576</v>
      </c>
      <c r="AE3533" s="394">
        <f t="shared" si="100"/>
        <v>312.3604839</v>
      </c>
      <c r="AF3533" s="394">
        <f t="shared" si="100"/>
        <v>316.9834102</v>
      </c>
      <c r="AG3533" s="394">
        <f t="shared" si="100"/>
        <v>321.6063364</v>
      </c>
      <c r="AH3533" s="394">
        <f t="shared" si="100"/>
        <v>326.2292627</v>
      </c>
      <c r="AI3533" s="394">
        <f t="shared" si="100"/>
        <v>330.852189</v>
      </c>
      <c r="AJ3533" s="394">
        <f t="shared" si="100"/>
        <v>335.4751152</v>
      </c>
      <c r="AK3533" s="394">
        <f t="shared" si="100"/>
        <v>340.0980415</v>
      </c>
      <c r="AL3533" s="394">
        <f t="shared" si="100"/>
        <v>344.7209678</v>
      </c>
      <c r="AM3533" s="394">
        <f t="shared" si="100"/>
        <v>349.3438941</v>
      </c>
      <c r="AN3533" s="394">
        <f t="shared" si="100"/>
        <v>353.9668203</v>
      </c>
      <c r="AO3533" s="394">
        <f t="shared" si="100"/>
        <v>358.5897466</v>
      </c>
      <c r="AP3533" s="394">
        <f t="shared" si="100"/>
        <v>363.2126729</v>
      </c>
      <c r="AQ3533" s="394">
        <f t="shared" si="100"/>
        <v>367.8355991</v>
      </c>
      <c r="AR3533" s="394">
        <f t="shared" si="100"/>
        <v>372.4585254</v>
      </c>
      <c r="AS3533" s="394">
        <f t="shared" si="100"/>
        <v>377.0814517</v>
      </c>
      <c r="AT3533" s="394">
        <f t="shared" si="100"/>
        <v>381.704378</v>
      </c>
      <c r="AU3533" s="394">
        <f t="shared" si="100"/>
        <v>386.3273042</v>
      </c>
      <c r="AV3533" s="394">
        <f t="shared" si="100"/>
        <v>390.9502305</v>
      </c>
      <c r="AW3533" s="394">
        <f t="shared" si="100"/>
        <v>395.5731568</v>
      </c>
      <c r="AX3533" s="394">
        <f t="shared" si="100"/>
        <v>400.196083</v>
      </c>
      <c r="AY3533" s="394">
        <f t="shared" si="100"/>
        <v>404.8190093</v>
      </c>
      <c r="AZ3533" s="394">
        <f t="shared" si="100"/>
        <v>409.4419356</v>
      </c>
      <c r="BA3533" s="394">
        <f t="shared" si="100"/>
        <v>414.0648619</v>
      </c>
    </row>
    <row r="3534" ht="15.75" customHeight="1">
      <c r="A3534" s="395" t="s">
        <v>350</v>
      </c>
      <c r="B3534" s="150" t="s">
        <v>149</v>
      </c>
      <c r="C3534" s="151">
        <v>0.0</v>
      </c>
      <c r="D3534" s="151">
        <v>0.0</v>
      </c>
      <c r="E3534" s="151">
        <v>0.0</v>
      </c>
      <c r="F3534" s="151">
        <v>0.0</v>
      </c>
      <c r="G3534" s="151">
        <v>0.0</v>
      </c>
      <c r="H3534" s="151">
        <v>1.0</v>
      </c>
      <c r="I3534" s="151">
        <v>1.0</v>
      </c>
      <c r="J3534" s="151">
        <v>1.0</v>
      </c>
      <c r="K3534" s="151">
        <v>1.0</v>
      </c>
      <c r="L3534" s="151">
        <v>1.0</v>
      </c>
      <c r="M3534" s="151">
        <v>1.0</v>
      </c>
      <c r="N3534" s="151">
        <v>1.0</v>
      </c>
      <c r="O3534" s="151">
        <v>1.0</v>
      </c>
      <c r="P3534" s="151">
        <v>280.0</v>
      </c>
      <c r="Q3534" s="151">
        <v>280.0</v>
      </c>
      <c r="R3534" s="151">
        <v>280.0</v>
      </c>
      <c r="S3534" s="151">
        <v>280.0</v>
      </c>
      <c r="T3534" s="151">
        <v>280.0</v>
      </c>
      <c r="U3534" s="151">
        <v>280.0</v>
      </c>
      <c r="V3534" s="153">
        <f t="shared" ref="V3534:W3534" si="101">U3534+V3539</f>
        <v>280</v>
      </c>
      <c r="W3534" s="153">
        <f t="shared" si="101"/>
        <v>280</v>
      </c>
      <c r="X3534" s="396">
        <f t="shared" ref="X3534:AZ3534" si="102">W3534+($BA$3534-$W$3534)/($BA$2-$W$2)</f>
        <v>284.6229263</v>
      </c>
      <c r="Y3534" s="396">
        <f t="shared" si="102"/>
        <v>289.2458525</v>
      </c>
      <c r="Z3534" s="396">
        <f t="shared" si="102"/>
        <v>293.8687788</v>
      </c>
      <c r="AA3534" s="396">
        <f t="shared" si="102"/>
        <v>298.4917051</v>
      </c>
      <c r="AB3534" s="396">
        <f t="shared" si="102"/>
        <v>303.1146314</v>
      </c>
      <c r="AC3534" s="396">
        <f t="shared" si="102"/>
        <v>307.7375576</v>
      </c>
      <c r="AD3534" s="396">
        <f t="shared" si="102"/>
        <v>312.3604839</v>
      </c>
      <c r="AE3534" s="396">
        <f t="shared" si="102"/>
        <v>316.9834102</v>
      </c>
      <c r="AF3534" s="396">
        <f t="shared" si="102"/>
        <v>321.6063364</v>
      </c>
      <c r="AG3534" s="396">
        <f t="shared" si="102"/>
        <v>326.2292627</v>
      </c>
      <c r="AH3534" s="396">
        <f t="shared" si="102"/>
        <v>330.852189</v>
      </c>
      <c r="AI3534" s="396">
        <f t="shared" si="102"/>
        <v>335.4751152</v>
      </c>
      <c r="AJ3534" s="396">
        <f t="shared" si="102"/>
        <v>340.0980415</v>
      </c>
      <c r="AK3534" s="396">
        <f t="shared" si="102"/>
        <v>344.7209678</v>
      </c>
      <c r="AL3534" s="396">
        <f t="shared" si="102"/>
        <v>349.3438941</v>
      </c>
      <c r="AM3534" s="396">
        <f t="shared" si="102"/>
        <v>353.9668203</v>
      </c>
      <c r="AN3534" s="396">
        <f t="shared" si="102"/>
        <v>358.5897466</v>
      </c>
      <c r="AO3534" s="396">
        <f t="shared" si="102"/>
        <v>363.2126729</v>
      </c>
      <c r="AP3534" s="396">
        <f t="shared" si="102"/>
        <v>367.8355991</v>
      </c>
      <c r="AQ3534" s="396">
        <f t="shared" si="102"/>
        <v>372.4585254</v>
      </c>
      <c r="AR3534" s="396">
        <f t="shared" si="102"/>
        <v>377.0814517</v>
      </c>
      <c r="AS3534" s="396">
        <f t="shared" si="102"/>
        <v>381.704378</v>
      </c>
      <c r="AT3534" s="396">
        <f t="shared" si="102"/>
        <v>386.3273042</v>
      </c>
      <c r="AU3534" s="396">
        <f t="shared" si="102"/>
        <v>390.9502305</v>
      </c>
      <c r="AV3534" s="396">
        <f t="shared" si="102"/>
        <v>395.5731568</v>
      </c>
      <c r="AW3534" s="396">
        <f t="shared" si="102"/>
        <v>400.196083</v>
      </c>
      <c r="AX3534" s="396">
        <f t="shared" si="102"/>
        <v>404.8190093</v>
      </c>
      <c r="AY3534" s="396">
        <f t="shared" si="102"/>
        <v>409.4419356</v>
      </c>
      <c r="AZ3534" s="396">
        <f t="shared" si="102"/>
        <v>414.0648619</v>
      </c>
      <c r="BA3534" s="397">
        <f>Inputs!$H$15</f>
        <v>418.6877881</v>
      </c>
    </row>
    <row r="3535" ht="15.75" customHeight="1">
      <c r="A3535" s="398" t="s">
        <v>28</v>
      </c>
      <c r="B3535" s="159" t="s">
        <v>150</v>
      </c>
      <c r="C3535" s="151">
        <v>0.0</v>
      </c>
      <c r="D3535" s="151">
        <v>0.0</v>
      </c>
      <c r="E3535" s="151">
        <v>0.0</v>
      </c>
      <c r="F3535" s="151">
        <v>0.0</v>
      </c>
      <c r="G3535" s="151">
        <v>0.0</v>
      </c>
      <c r="H3535" s="151">
        <v>0.00176376623376623</v>
      </c>
      <c r="I3535" s="151">
        <v>0.00170571428571428</v>
      </c>
      <c r="J3535" s="151">
        <v>0.00112324675324675</v>
      </c>
      <c r="K3535" s="151">
        <v>0.00177397590361446</v>
      </c>
      <c r="L3535" s="151">
        <v>0.00115</v>
      </c>
      <c r="M3535" s="151">
        <v>4.92694610778442E-4</v>
      </c>
      <c r="N3535" s="151">
        <v>7.09274437353045E-4</v>
      </c>
      <c r="O3535" s="151">
        <v>0.00158422216760873</v>
      </c>
      <c r="P3535" s="151">
        <v>0.509949285922472</v>
      </c>
      <c r="Q3535" s="151">
        <v>0.618595468551749</v>
      </c>
      <c r="R3535" s="151">
        <v>0.624153189159595</v>
      </c>
      <c r="S3535" s="151">
        <v>0.534634437869823</v>
      </c>
      <c r="T3535" s="151">
        <v>0.683226506503321</v>
      </c>
      <c r="U3535" s="151">
        <v>0.690970465868035</v>
      </c>
      <c r="V3535" s="172">
        <f t="shared" ref="V3535:W3535" si="103">U3535</f>
        <v>0.6909704659</v>
      </c>
      <c r="W3535" s="242">
        <f t="shared" si="103"/>
        <v>0.6909704659</v>
      </c>
      <c r="X3535" s="338">
        <f t="shared" ref="X3535:AZ3535" si="104">W3535+($BA$3535-$W$3535)/($BA$2-$W$2)</f>
        <v>0.7020906137</v>
      </c>
      <c r="Y3535" s="338">
        <f t="shared" si="104"/>
        <v>0.7132107615</v>
      </c>
      <c r="Z3535" s="338">
        <f t="shared" si="104"/>
        <v>0.7243309094</v>
      </c>
      <c r="AA3535" s="338">
        <f t="shared" si="104"/>
        <v>0.7354510572</v>
      </c>
      <c r="AB3535" s="338">
        <f t="shared" si="104"/>
        <v>0.746571205</v>
      </c>
      <c r="AC3535" s="338">
        <f t="shared" si="104"/>
        <v>0.7576913529</v>
      </c>
      <c r="AD3535" s="338">
        <f t="shared" si="104"/>
        <v>0.7688115007</v>
      </c>
      <c r="AE3535" s="338">
        <f t="shared" si="104"/>
        <v>0.7799316485</v>
      </c>
      <c r="AF3535" s="338">
        <f t="shared" si="104"/>
        <v>0.7910517964</v>
      </c>
      <c r="AG3535" s="338">
        <f t="shared" si="104"/>
        <v>0.8021719442</v>
      </c>
      <c r="AH3535" s="338">
        <f t="shared" si="104"/>
        <v>0.8132920921</v>
      </c>
      <c r="AI3535" s="338">
        <f t="shared" si="104"/>
        <v>0.8244122399</v>
      </c>
      <c r="AJ3535" s="338">
        <f t="shared" si="104"/>
        <v>0.8355323877</v>
      </c>
      <c r="AK3535" s="338">
        <f t="shared" si="104"/>
        <v>0.8466525356</v>
      </c>
      <c r="AL3535" s="338">
        <f t="shared" si="104"/>
        <v>0.8577726834</v>
      </c>
      <c r="AM3535" s="338">
        <f t="shared" si="104"/>
        <v>0.8688928312</v>
      </c>
      <c r="AN3535" s="338">
        <f t="shared" si="104"/>
        <v>0.8800129791</v>
      </c>
      <c r="AO3535" s="338">
        <f t="shared" si="104"/>
        <v>0.8911331269</v>
      </c>
      <c r="AP3535" s="338">
        <f t="shared" si="104"/>
        <v>0.9022532747</v>
      </c>
      <c r="AQ3535" s="338">
        <f t="shared" si="104"/>
        <v>0.9133734226</v>
      </c>
      <c r="AR3535" s="338">
        <f t="shared" si="104"/>
        <v>0.9244935704</v>
      </c>
      <c r="AS3535" s="338">
        <f t="shared" si="104"/>
        <v>0.9356137182</v>
      </c>
      <c r="AT3535" s="338">
        <f t="shared" si="104"/>
        <v>0.9467338661</v>
      </c>
      <c r="AU3535" s="338">
        <f t="shared" si="104"/>
        <v>0.9578540139</v>
      </c>
      <c r="AV3535" s="338">
        <f t="shared" si="104"/>
        <v>0.9689741617</v>
      </c>
      <c r="AW3535" s="338">
        <f t="shared" si="104"/>
        <v>0.9800943096</v>
      </c>
      <c r="AX3535" s="338">
        <f t="shared" si="104"/>
        <v>0.9912144574</v>
      </c>
      <c r="AY3535" s="338">
        <f t="shared" si="104"/>
        <v>1.002334605</v>
      </c>
      <c r="AZ3535" s="338">
        <f t="shared" si="104"/>
        <v>1.013454753</v>
      </c>
      <c r="BA3535" s="399">
        <f>Inputs!$I$15</f>
        <v>1.024574901</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0.00005939259974</v>
      </c>
      <c r="I3536" s="400">
        <f>'Assumptions (CSP)'!H18*Model!I3534/10^9+'Assumptions (CSP)'!H19*Model!I3535/10^3</f>
        <v>0.00006099107011</v>
      </c>
      <c r="J3536" s="400">
        <f>'Assumptions (CSP)'!I18*Model!J3534/10^9+'Assumptions (CSP)'!I19*Model!J3535/10^3</f>
        <v>0.00006058044304</v>
      </c>
      <c r="K3536" s="400">
        <f>'Assumptions (CSP)'!J18*Model!K3534/10^9+'Assumptions (CSP)'!J19*Model!K3535/10^3</f>
        <v>0.00006409250612</v>
      </c>
      <c r="L3536" s="400">
        <f>'Assumptions (CSP)'!K18*Model!L3534/10^9+'Assumptions (CSP)'!K19*Model!L3535/10^3</f>
        <v>0.00006232629654</v>
      </c>
      <c r="M3536" s="400">
        <f>'Assumptions (CSP)'!L18*Model!M3534/10^9+'Assumptions (CSP)'!L19*Model!M3535/10^3</f>
        <v>0.00006064962759</v>
      </c>
      <c r="N3536" s="400">
        <f>'Assumptions (CSP)'!M18*Model!N3534/10^9+'Assumptions (CSP)'!M19*Model!N3535/10^3</f>
        <v>0.00006272484197</v>
      </c>
      <c r="O3536" s="400">
        <f>'Assumptions (CSP)'!N18*Model!O3534/10^9+'Assumptions (CSP)'!N19*Model!O3535/10^3</f>
        <v>0.00006725581335</v>
      </c>
      <c r="P3536" s="400">
        <f>'Assumptions (CSP)'!O18*Model!P3534/10^9+'Assumptions (CSP)'!O19*Model!P3535/10^3</f>
        <v>0.01941897771</v>
      </c>
      <c r="Q3536" s="400">
        <f>'Assumptions (CSP)'!P18*Model!Q3534/10^9+'Assumptions (CSP)'!P19*Model!Q3535/10^3</f>
        <v>0.02020658612</v>
      </c>
      <c r="R3536" s="400">
        <f>'Assumptions (CSP)'!Q18*Model!R3534/10^9+'Assumptions (CSP)'!Q19*Model!R3535/10^3</f>
        <v>0.02043914257</v>
      </c>
      <c r="S3536" s="400">
        <f>'Assumptions (CSP)'!R18*Model!S3534/10^9+'Assumptions (CSP)'!R19*Model!S3535/10^3</f>
        <v>0.02029049241</v>
      </c>
      <c r="T3536" s="400">
        <f>'Assumptions (CSP)'!S18*Model!T3534/10^9+'Assumptions (CSP)'!S19*Model!T3535/10^3</f>
        <v>0.02128193393</v>
      </c>
      <c r="U3536" s="400">
        <f>'Assumptions (CSP)'!T18*Model!U3534/10^9+'Assumptions (CSP)'!T19*Model!U3535/10^3</f>
        <v>0.02183287596</v>
      </c>
      <c r="V3536" s="400">
        <f>'Assumptions (CSP)'!U18*Model!V3534/10^9+'Assumptions (CSP)'!U19*Model!V3535/10^3</f>
        <v>0.02225881298</v>
      </c>
      <c r="W3536" s="400">
        <f>'Assumptions (CSP)'!V18*Model!W3534/10^9+'Assumptions (CSP)'!V19*Model!W3535/10^3</f>
        <v>0.0226930596</v>
      </c>
      <c r="X3536" s="400">
        <f>'Assumptions (CSP)'!W18*Model!X3534/10^9+'Assumptions (CSP)'!W19*Model!X3535/10^3</f>
        <v>0.02351647789</v>
      </c>
      <c r="Y3536" s="400">
        <f>'Assumptions (CSP)'!X18*Model!Y3534/10^9+'Assumptions (CSP)'!X19*Model!Y3535/10^3</f>
        <v>0.02336839462</v>
      </c>
      <c r="Z3536" s="400">
        <f>'Assumptions (CSP)'!Y18*Model!Z3534/10^9+'Assumptions (CSP)'!Y19*Model!Z3535/10^3</f>
        <v>0.0236569513</v>
      </c>
      <c r="AA3536" s="400">
        <f>'Assumptions (CSP)'!Z18*Model!AA3534/10^9+'Assumptions (CSP)'!Z19*Model!AA3535/10^3</f>
        <v>0.02393367858</v>
      </c>
      <c r="AB3536" s="400">
        <f>'Assumptions (CSP)'!AA18*Model!AB3534/10^9+'Assumptions (CSP)'!AA19*Model!AB3535/10^3</f>
        <v>0.02419094671</v>
      </c>
      <c r="AC3536" s="400">
        <f>'Assumptions (CSP)'!AB18*Model!AC3534/10^9+'Assumptions (CSP)'!AB19*Model!AC3535/10^3</f>
        <v>0.02443449816</v>
      </c>
      <c r="AD3536" s="400">
        <f>'Assumptions (CSP)'!AC18*Model!AD3534/10^9+'Assumptions (CSP)'!AC19*Model!AD3535/10^3</f>
        <v>0.02465614542</v>
      </c>
      <c r="AE3536" s="400">
        <f>'Assumptions (CSP)'!AD18*Model!AE3534/10^9+'Assumptions (CSP)'!AD19*Model!AE3535/10^3</f>
        <v>0.02486203068</v>
      </c>
      <c r="AF3536" s="400">
        <f>'Assumptions (CSP)'!AE18*Model!AF3534/10^9+'Assumptions (CSP)'!AE19*Model!AF3535/10^3</f>
        <v>0.02504337605</v>
      </c>
      <c r="AG3536" s="400">
        <f>'Assumptions (CSP)'!AF18*Model!AG3534/10^9+'Assumptions (CSP)'!AF19*Model!AG3535/10^3</f>
        <v>0.02520674545</v>
      </c>
      <c r="AH3536" s="400">
        <f>'Assumptions (CSP)'!AG18*Model!AH3534/10^9+'Assumptions (CSP)'!AG19*Model!AH3535/10^3</f>
        <v>0.02606153017</v>
      </c>
      <c r="AI3536" s="400">
        <f>'Assumptions (CSP)'!AH18*Model!AI3534/10^9+'Assumptions (CSP)'!AH19*Model!AI3535/10^3</f>
        <v>0.02694007314</v>
      </c>
      <c r="AJ3536" s="400">
        <f>'Assumptions (CSP)'!AI18*Model!AJ3534/10^9+'Assumptions (CSP)'!AI19*Model!AJ3535/10^3</f>
        <v>0.02784297603</v>
      </c>
      <c r="AK3536" s="400">
        <f>'Assumptions (CSP)'!AJ18*Model!AK3534/10^9+'Assumptions (CSP)'!AJ19*Model!AK3535/10^3</f>
        <v>0.02877085495</v>
      </c>
      <c r="AL3536" s="400">
        <f>'Assumptions (CSP)'!AK18*Model!AL3534/10^9+'Assumptions (CSP)'!AK19*Model!AL3535/10^3</f>
        <v>0.02972434076</v>
      </c>
      <c r="AM3536" s="400">
        <f>'Assumptions (CSP)'!AL18*Model!AM3534/10^9+'Assumptions (CSP)'!AL19*Model!AM3535/10^3</f>
        <v>0.03070407945</v>
      </c>
      <c r="AN3536" s="400">
        <f>'Assumptions (CSP)'!AM18*Model!AN3534/10^9+'Assumptions (CSP)'!AM19*Model!AN3535/10^3</f>
        <v>0.03171073244</v>
      </c>
      <c r="AO3536" s="400">
        <f>'Assumptions (CSP)'!AN18*Model!AO3534/10^9+'Assumptions (CSP)'!AN19*Model!AO3535/10^3</f>
        <v>0.03274497699</v>
      </c>
      <c r="AP3536" s="400">
        <f>'Assumptions (CSP)'!AO18*Model!AP3534/10^9+'Assumptions (CSP)'!AO19*Model!AP3535/10^3</f>
        <v>0.03380750653</v>
      </c>
      <c r="AQ3536" s="400">
        <f>'Assumptions (CSP)'!AP18*Model!AQ3534/10^9+'Assumptions (CSP)'!AP19*Model!AQ3535/10^3</f>
        <v>0.03489903106</v>
      </c>
      <c r="AR3536" s="400">
        <f>'Assumptions (CSP)'!AQ18*Model!AR3534/10^9+'Assumptions (CSP)'!AQ19*Model!AR3535/10^3</f>
        <v>0.0360202775</v>
      </c>
      <c r="AS3536" s="400">
        <f>'Assumptions (CSP)'!AR18*Model!AS3534/10^9+'Assumptions (CSP)'!AR19*Model!AS3535/10^3</f>
        <v>0.0371719901</v>
      </c>
      <c r="AT3536" s="400">
        <f>'Assumptions (CSP)'!AS18*Model!AT3534/10^9+'Assumptions (CSP)'!AS19*Model!AT3535/10^3</f>
        <v>0.03835493084</v>
      </c>
      <c r="AU3536" s="400">
        <f>'Assumptions (CSP)'!AT18*Model!AU3534/10^9+'Assumptions (CSP)'!AT19*Model!AU3535/10^3</f>
        <v>0.03956987984</v>
      </c>
      <c r="AV3536" s="400">
        <f>'Assumptions (CSP)'!AU18*Model!AV3534/10^9+'Assumptions (CSP)'!AU19*Model!AV3535/10^3</f>
        <v>0.04081763577</v>
      </c>
      <c r="AW3536" s="400">
        <f>'Assumptions (CSP)'!AV18*Model!AW3534/10^9+'Assumptions (CSP)'!AV19*Model!AW3535/10^3</f>
        <v>0.04209901628</v>
      </c>
      <c r="AX3536" s="400">
        <f>'Assumptions (CSP)'!AW18*Model!AX3534/10^9+'Assumptions (CSP)'!AW19*Model!AX3535/10^3</f>
        <v>0.04341485843</v>
      </c>
      <c r="AY3536" s="400">
        <f>'Assumptions (CSP)'!AX18*Model!AY3534/10^9+'Assumptions (CSP)'!AX19*Model!AY3535/10^3</f>
        <v>0.04476601915</v>
      </c>
      <c r="AZ3536" s="400">
        <f>'Assumptions (CSP)'!AY18*Model!AZ3534/10^9+'Assumptions (CSP)'!AY19*Model!AZ3535/10^3</f>
        <v>0.0461533757</v>
      </c>
      <c r="BA3536" s="400">
        <f>'Assumptions (CSP)'!AZ18*Model!BA3534/10^9+'Assumptions (CSP)'!AZ19*Model!BA3535/10^3</f>
        <v>0.0475778261</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0.0001451315955</v>
      </c>
      <c r="I3537" s="95">
        <f>I3535*'Assumptions (CSP)'!H32/10^3</f>
        <v>0.0001247428982</v>
      </c>
      <c r="J3537" s="95">
        <f>J3535*'Assumptions (CSP)'!I32/10^3</f>
        <v>0.00008444383746</v>
      </c>
      <c r="K3537" s="95">
        <f>K3535*'Assumptions (CSP)'!J32/10^3</f>
        <v>0.0001376017564</v>
      </c>
      <c r="L3537" s="95">
        <f>L3535*'Assumptions (CSP)'!K32/10^3</f>
        <v>0.0000775066124</v>
      </c>
      <c r="M3537" s="95">
        <f>M3535*'Assumptions (CSP)'!L32/10^3</f>
        <v>0.00003417293425</v>
      </c>
      <c r="N3537" s="95">
        <f>N3535*'Assumptions (CSP)'!M32/10^3</f>
        <v>0.00004904607724</v>
      </c>
      <c r="O3537" s="95">
        <f>O3535*'Assumptions (CSP)'!N32/10^3</f>
        <v>0.0001046812988</v>
      </c>
      <c r="P3537" s="95">
        <f>P3535*'Assumptions (CSP)'!O32/10^3</f>
        <v>0.03501701885</v>
      </c>
      <c r="Q3537" s="95">
        <f>Q3535*'Assumptions (CSP)'!P32/10^3</f>
        <v>0.04182532707</v>
      </c>
      <c r="R3537" s="95">
        <f>R3535*'Assumptions (CSP)'!Q32/10^3</f>
        <v>0.03964576915</v>
      </c>
      <c r="S3537" s="95">
        <f>S3535*'Assumptions (CSP)'!R32/10^3</f>
        <v>0.03485816535</v>
      </c>
      <c r="T3537" s="95">
        <f>T3535*'Assumptions (CSP)'!S32/10^3</f>
        <v>0.04272898572</v>
      </c>
      <c r="U3537" s="95">
        <f>U3535*'Assumptions (CSP)'!T32/10^3</f>
        <v>0.04339294526</v>
      </c>
      <c r="V3537" s="95">
        <f>V3535*'Assumptions (CSP)'!U32/10^3</f>
        <v>0.04299218239</v>
      </c>
      <c r="W3537" s="95">
        <f>W3535*'Assumptions (CSP)'!V32/10^3</f>
        <v>0.04370074496</v>
      </c>
      <c r="X3537" s="95">
        <f>X3535*'Assumptions (CSP)'!W32/10^3</f>
        <v>0.04366152683</v>
      </c>
      <c r="Y3537" s="95">
        <f>Y3535*'Assumptions (CSP)'!X32/10^3</f>
        <v>0.04370834412</v>
      </c>
      <c r="Z3537" s="95">
        <f>Z3535*'Assumptions (CSP)'!Y32/10^3</f>
        <v>0.04402679561</v>
      </c>
      <c r="AA3537" s="95">
        <f>AA3535*'Assumptions (CSP)'!Z32/10^3</f>
        <v>0.0444727622</v>
      </c>
      <c r="AB3537" s="95">
        <f>AB3535*'Assumptions (CSP)'!AA32/10^3</f>
        <v>0.04533632033</v>
      </c>
      <c r="AC3537" s="95">
        <f>AC3535*'Assumptions (CSP)'!AB32/10^3</f>
        <v>0.0457066019</v>
      </c>
      <c r="AD3537" s="95">
        <f>AD3535*'Assumptions (CSP)'!AC32/10^3</f>
        <v>0.04624766362</v>
      </c>
      <c r="AE3537" s="95">
        <f>AE3535*'Assumptions (CSP)'!AD32/10^3</f>
        <v>0.04673239688</v>
      </c>
      <c r="AF3537" s="95">
        <f>AF3535*'Assumptions (CSP)'!AE32/10^3</f>
        <v>0.04726325646</v>
      </c>
      <c r="AG3537" s="95">
        <f>AG3535*'Assumptions (CSP)'!AF32/10^3</f>
        <v>0.04778676245</v>
      </c>
      <c r="AH3537" s="95">
        <f>AH3535*'Assumptions (CSP)'!AG32/10^3</f>
        <v>0.04836013704</v>
      </c>
      <c r="AI3537" s="95">
        <f>AI3535*'Assumptions (CSP)'!AH32/10^3</f>
        <v>0.04872126295</v>
      </c>
      <c r="AJ3537" s="95">
        <f>AJ3535*'Assumptions (CSP)'!AI32/10^3</f>
        <v>0.04903798906</v>
      </c>
      <c r="AK3537" s="95">
        <f>AK3535*'Assumptions (CSP)'!AJ32/10^3</f>
        <v>0.04934263884</v>
      </c>
      <c r="AL3537" s="95">
        <f>AL3535*'Assumptions (CSP)'!AK32/10^3</f>
        <v>0.04970397267</v>
      </c>
      <c r="AM3537" s="95">
        <f>AM3535*'Assumptions (CSP)'!AL32/10^3</f>
        <v>0.05024136458</v>
      </c>
      <c r="AN3537" s="95">
        <f>AN3535*'Assumptions (CSP)'!AM32/10^3</f>
        <v>0.0507233321</v>
      </c>
      <c r="AO3537" s="95">
        <f>AO3535*'Assumptions (CSP)'!AN32/10^3</f>
        <v>0.05134550455</v>
      </c>
      <c r="AP3537" s="95">
        <f>AP3535*'Assumptions (CSP)'!AO32/10^3</f>
        <v>0.05195459468</v>
      </c>
      <c r="AQ3537" s="95">
        <f>AQ3535*'Assumptions (CSP)'!AP32/10^3</f>
        <v>0.0524538026</v>
      </c>
      <c r="AR3537" s="95">
        <f>AR3535*'Assumptions (CSP)'!AQ32/10^3</f>
        <v>0.05289264387</v>
      </c>
      <c r="AS3537" s="95">
        <f>AS3535*'Assumptions (CSP)'!AR32/10^3</f>
        <v>0.05329009673</v>
      </c>
      <c r="AT3537" s="95">
        <f>AT3535*'Assumptions (CSP)'!AS32/10^3</f>
        <v>0.05370444422</v>
      </c>
      <c r="AU3537" s="95">
        <f>AU3535*'Assumptions (CSP)'!AT32/10^3</f>
        <v>0.05415007361</v>
      </c>
      <c r="AV3537" s="95">
        <f>AV3535*'Assumptions (CSP)'!AU32/10^3</f>
        <v>0.05458225639</v>
      </c>
      <c r="AW3537" s="95">
        <f>AW3535*'Assumptions (CSP)'!AV32/10^3</f>
        <v>0.0548931907</v>
      </c>
      <c r="AX3537" s="95">
        <f>AX3535*'Assumptions (CSP)'!AW32/10^3</f>
        <v>0.05536257863</v>
      </c>
      <c r="AY3537" s="95">
        <f>AY3535*'Assumptions (CSP)'!AX32/10^3</f>
        <v>0.05657641595</v>
      </c>
      <c r="AZ3537" s="95">
        <f>AZ3535*'Assumptions (CSP)'!AY32/10^3</f>
        <v>0.05728442525</v>
      </c>
      <c r="BA3537" s="95">
        <f>BA3535*'Assumptions (CSP)'!AZ32/10^3</f>
        <v>0.05762628294</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0.0089936</v>
      </c>
      <c r="X3538" s="95">
        <f>X3534*'Assumptions (CSP)'!W36*'Assumptions (Hydro)'!W32*365/10^9</f>
        <v>0.009211428368</v>
      </c>
      <c r="Y3538" s="95">
        <f>Y3534*'Assumptions (CSP)'!X36*'Assumptions (Hydro)'!X32*365/10^9</f>
        <v>0.009447473073</v>
      </c>
      <c r="Z3538" s="95">
        <f>Z3534*'Assumptions (CSP)'!Y36*'Assumptions (Hydro)'!Y32*365/10^9</f>
        <v>0.009755027101</v>
      </c>
      <c r="AA3538" s="95">
        <f>AA3534*'Assumptions (CSP)'!Z36*'Assumptions (Hydro)'!Z32*365/10^9</f>
        <v>0.01009681179</v>
      </c>
      <c r="AB3538" s="95">
        <f>AB3534*'Assumptions (CSP)'!AA36*'Assumptions (Hydro)'!AA32*365/10^9</f>
        <v>0.01054243667</v>
      </c>
      <c r="AC3538" s="95">
        <f>AC3534*'Assumptions (CSP)'!AB36*'Assumptions (Hydro)'!AB32*365/10^9</f>
        <v>0.01087604251</v>
      </c>
      <c r="AD3538" s="95">
        <f>AD3534*'Assumptions (CSP)'!AC36*'Assumptions (Hydro)'!AC32*365/10^9</f>
        <v>0.01125635985</v>
      </c>
      <c r="AE3538" s="95">
        <f>AE3534*'Assumptions (CSP)'!AD36*'Assumptions (Hydro)'!AD32*365/10^9</f>
        <v>0.01162358519</v>
      </c>
      <c r="AF3538" s="95">
        <f>AF3534*'Assumptions (CSP)'!AE36*'Assumptions (Hydro)'!AE32*365/10^9</f>
        <v>0.01201030745</v>
      </c>
      <c r="AG3538" s="95">
        <f>AG3534*'Assumptions (CSP)'!AF36*'Assumptions (Hydro)'!AF32*365/10^9</f>
        <v>0.01240793197</v>
      </c>
      <c r="AH3538" s="95">
        <f>AH3534*'Assumptions (CSP)'!AG36*'Assumptions (Hydro)'!AG32*365/10^9</f>
        <v>0.01283489972</v>
      </c>
      <c r="AI3538" s="95">
        <f>AI3534*'Assumptions (CSP)'!AH36*'Assumptions (Hydro)'!AH32*365/10^9</f>
        <v>0.01321880733</v>
      </c>
      <c r="AJ3538" s="95">
        <f>AJ3534*'Assumptions (CSP)'!AI36*'Assumptions (Hydro)'!AI32*365/10^9</f>
        <v>0.01360434656</v>
      </c>
      <c r="AK3538" s="95">
        <f>AK3534*'Assumptions (CSP)'!AJ36*'Assumptions (Hydro)'!AJ32*365/10^9</f>
        <v>0.01399971218</v>
      </c>
      <c r="AL3538" s="95">
        <f>AL3534*'Assumptions (CSP)'!AK36*'Assumptions (Hydro)'!AK32*365/10^9</f>
        <v>0.01442544038</v>
      </c>
      <c r="AM3538" s="95">
        <f>AM3534*'Assumptions (CSP)'!AL36*'Assumptions (Hydro)'!AL32*365/10^9</f>
        <v>0.01491927999</v>
      </c>
      <c r="AN3538" s="95">
        <f>AN3534*'Assumptions (CSP)'!AM36*'Assumptions (Hydro)'!AM32*365/10^9</f>
        <v>0.01541161561</v>
      </c>
      <c r="AO3538" s="95">
        <f>AO3534*'Assumptions (CSP)'!AN36*'Assumptions (Hydro)'!AN32*365/10^9</f>
        <v>0.01596080225</v>
      </c>
      <c r="AP3538" s="95">
        <f>AP3534*'Assumptions (CSP)'!AO36*'Assumptions (Hydro)'!AO32*365/10^9</f>
        <v>0.01652513241</v>
      </c>
      <c r="AQ3538" s="95">
        <f>AQ3534*'Assumptions (CSP)'!AP36*'Assumptions (Hydro)'!AP32*365/10^9</f>
        <v>0.01707425263</v>
      </c>
      <c r="AR3538" s="95">
        <f>AR3534*'Assumptions (CSP)'!AQ36*'Assumptions (Hydro)'!AQ32*365/10^9</f>
        <v>0.01762421323</v>
      </c>
      <c r="AS3538" s="95">
        <f>AS3534*'Assumptions (CSP)'!AR36*'Assumptions (Hydro)'!AR32*365/10^9</f>
        <v>0.01818013821</v>
      </c>
      <c r="AT3538" s="95">
        <f>AT3534*'Assumptions (CSP)'!AS36*'Assumptions (Hydro)'!AS32*365/10^9</f>
        <v>0.01876492825</v>
      </c>
      <c r="AU3538" s="95">
        <f>AU3534*'Assumptions (CSP)'!AT36*'Assumptions (Hydro)'!AT32*365/10^9</f>
        <v>0.01938312491</v>
      </c>
      <c r="AV3538" s="95">
        <f>AV3534*'Assumptions (CSP)'!AU36*'Assumptions (Hydro)'!AU32*365/10^9</f>
        <v>0.02002086053</v>
      </c>
      <c r="AW3538" s="95">
        <f>AW3534*'Assumptions (CSP)'!AV36*'Assumptions (Hydro)'!AV32*365/10^9</f>
        <v>0.02063316792</v>
      </c>
      <c r="AX3538" s="95">
        <f>AX3534*'Assumptions (CSP)'!AW36*'Assumptions (Hydro)'!AW32*365/10^9</f>
        <v>0.02133024674</v>
      </c>
      <c r="AY3538" s="95">
        <f>AY3534*'Assumptions (CSP)'!AX36*'Assumptions (Hydro)'!AX32*365/10^9</f>
        <v>0.02235149848</v>
      </c>
      <c r="AZ3538" s="95">
        <f>AZ3534*'Assumptions (CSP)'!AY36*'Assumptions (Hydro)'!AY32*365/10^9</f>
        <v>0.0232059766</v>
      </c>
      <c r="BA3538" s="95">
        <f>BA3534*'Assumptions (CSP)'!AZ36*'Assumptions (Hydro)'!AZ32*365/10^9</f>
        <v>0.02394370603</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280.0</v>
      </c>
      <c r="Q3539" s="153">
        <v>0.0</v>
      </c>
      <c r="R3539" s="153">
        <v>0.0</v>
      </c>
      <c r="S3539" s="153">
        <v>0.0</v>
      </c>
      <c r="T3539" s="153">
        <v>0.0</v>
      </c>
      <c r="U3539" s="153">
        <v>0.0</v>
      </c>
      <c r="V3539" s="153">
        <v>0.0</v>
      </c>
      <c r="W3539" s="173">
        <f>W3534-V3534</f>
        <v>0</v>
      </c>
      <c r="X3539" s="401">
        <f t="shared" ref="X3539:BA3539" si="105">if(X3534&gt;X3533,X3534-X3533,0)</f>
        <v>4.622926271</v>
      </c>
      <c r="Y3539" s="401">
        <f t="shared" si="105"/>
        <v>4.622926271</v>
      </c>
      <c r="Z3539" s="401">
        <f t="shared" si="105"/>
        <v>4.622926271</v>
      </c>
      <c r="AA3539" s="401">
        <f t="shared" si="105"/>
        <v>4.622926271</v>
      </c>
      <c r="AB3539" s="401">
        <f t="shared" si="105"/>
        <v>4.622926271</v>
      </c>
      <c r="AC3539" s="401">
        <f t="shared" si="105"/>
        <v>4.622926271</v>
      </c>
      <c r="AD3539" s="401">
        <f t="shared" si="105"/>
        <v>4.622926271</v>
      </c>
      <c r="AE3539" s="401">
        <f t="shared" si="105"/>
        <v>4.622926271</v>
      </c>
      <c r="AF3539" s="401">
        <f t="shared" si="105"/>
        <v>4.622926271</v>
      </c>
      <c r="AG3539" s="401">
        <f t="shared" si="105"/>
        <v>4.622926271</v>
      </c>
      <c r="AH3539" s="401">
        <f t="shared" si="105"/>
        <v>4.622926271</v>
      </c>
      <c r="AI3539" s="401">
        <f t="shared" si="105"/>
        <v>4.622926271</v>
      </c>
      <c r="AJ3539" s="401">
        <f t="shared" si="105"/>
        <v>4.622926271</v>
      </c>
      <c r="AK3539" s="401">
        <f t="shared" si="105"/>
        <v>4.622926271</v>
      </c>
      <c r="AL3539" s="401">
        <f t="shared" si="105"/>
        <v>4.622926271</v>
      </c>
      <c r="AM3539" s="401">
        <f t="shared" si="105"/>
        <v>4.622926271</v>
      </c>
      <c r="AN3539" s="401">
        <f t="shared" si="105"/>
        <v>4.622926271</v>
      </c>
      <c r="AO3539" s="401">
        <f t="shared" si="105"/>
        <v>4.622926271</v>
      </c>
      <c r="AP3539" s="401">
        <f t="shared" si="105"/>
        <v>4.622926271</v>
      </c>
      <c r="AQ3539" s="401">
        <f t="shared" si="105"/>
        <v>4.622926271</v>
      </c>
      <c r="AR3539" s="401">
        <f t="shared" si="105"/>
        <v>4.622926271</v>
      </c>
      <c r="AS3539" s="401">
        <f t="shared" si="105"/>
        <v>4.622926271</v>
      </c>
      <c r="AT3539" s="401">
        <f t="shared" si="105"/>
        <v>4.622926271</v>
      </c>
      <c r="AU3539" s="401">
        <f t="shared" si="105"/>
        <v>4.622926271</v>
      </c>
      <c r="AV3539" s="401">
        <f t="shared" si="105"/>
        <v>4.622926271</v>
      </c>
      <c r="AW3539" s="401">
        <f t="shared" si="105"/>
        <v>4.622926271</v>
      </c>
      <c r="AX3539" s="401">
        <f t="shared" si="105"/>
        <v>4.622926271</v>
      </c>
      <c r="AY3539" s="401">
        <f t="shared" si="105"/>
        <v>4.622926271</v>
      </c>
      <c r="AZ3539" s="401">
        <f t="shared" si="105"/>
        <v>4.622926271</v>
      </c>
      <c r="BA3539" s="401">
        <f t="shared" si="105"/>
        <v>4.622926271</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0.4625151397</v>
      </c>
      <c r="O3541" s="218">
        <f t="shared" si="106"/>
        <v>0.4531996499</v>
      </c>
      <c r="P3541" s="218">
        <f t="shared" si="106"/>
        <v>0.438195284</v>
      </c>
      <c r="Q3541" s="218">
        <f t="shared" si="106"/>
        <v>0</v>
      </c>
      <c r="R3541" s="218">
        <f t="shared" si="106"/>
        <v>0</v>
      </c>
      <c r="S3541" s="218">
        <f t="shared" si="106"/>
        <v>0</v>
      </c>
      <c r="T3541" s="218">
        <f t="shared" si="106"/>
        <v>0</v>
      </c>
      <c r="U3541" s="218">
        <f t="shared" si="106"/>
        <v>0</v>
      </c>
      <c r="V3541" s="218">
        <f t="shared" si="106"/>
        <v>0</v>
      </c>
      <c r="W3541" s="218">
        <f t="shared" si="106"/>
        <v>0.005970010007</v>
      </c>
      <c r="X3541" s="218">
        <f t="shared" si="106"/>
        <v>0.01138482215</v>
      </c>
      <c r="Y3541" s="218">
        <f t="shared" si="106"/>
        <v>0.01677610686</v>
      </c>
      <c r="Z3541" s="218">
        <f t="shared" si="106"/>
        <v>0.0163752626</v>
      </c>
      <c r="AA3541" s="218">
        <f t="shared" si="106"/>
        <v>0.01594720209</v>
      </c>
      <c r="AB3541" s="218">
        <f t="shared" si="106"/>
        <v>0.01569731908</v>
      </c>
      <c r="AC3541" s="218">
        <f t="shared" si="106"/>
        <v>0.01541542964</v>
      </c>
      <c r="AD3541" s="218">
        <f t="shared" si="106"/>
        <v>0.01514407171</v>
      </c>
      <c r="AE3541" s="218">
        <f t="shared" si="106"/>
        <v>0.01494038262</v>
      </c>
      <c r="AF3541" s="218">
        <f t="shared" si="106"/>
        <v>0.01466580553</v>
      </c>
      <c r="AG3541" s="218">
        <f t="shared" si="106"/>
        <v>0.01447975446</v>
      </c>
      <c r="AH3541" s="218">
        <f t="shared" si="106"/>
        <v>0.01442349257</v>
      </c>
      <c r="AI3541" s="218">
        <f t="shared" si="106"/>
        <v>0.01443223093</v>
      </c>
      <c r="AJ3541" s="218">
        <f t="shared" si="106"/>
        <v>0.01447906017</v>
      </c>
      <c r="AK3541" s="218">
        <f t="shared" si="106"/>
        <v>0.0144781406</v>
      </c>
      <c r="AL3541" s="218">
        <f t="shared" si="106"/>
        <v>0.01455514016</v>
      </c>
      <c r="AM3541" s="218">
        <f t="shared" si="106"/>
        <v>0.0146427251</v>
      </c>
      <c r="AN3541" s="218">
        <f t="shared" si="106"/>
        <v>0.01477490152</v>
      </c>
      <c r="AO3541" s="218">
        <f t="shared" si="106"/>
        <v>0.0149474837</v>
      </c>
      <c r="AP3541" s="218">
        <f t="shared" si="106"/>
        <v>0.01515585795</v>
      </c>
      <c r="AQ3541" s="218">
        <f t="shared" si="106"/>
        <v>0.0153454586</v>
      </c>
      <c r="AR3541" s="218">
        <f t="shared" si="106"/>
        <v>0.01555110796</v>
      </c>
      <c r="AS3541" s="218">
        <f t="shared" si="106"/>
        <v>0.01578099161</v>
      </c>
      <c r="AT3541" s="218">
        <f t="shared" si="106"/>
        <v>0.01604390068</v>
      </c>
      <c r="AU3541" s="218">
        <f t="shared" si="106"/>
        <v>0.01630342185</v>
      </c>
      <c r="AV3541" s="218">
        <f t="shared" si="106"/>
        <v>0.01657475157</v>
      </c>
      <c r="AW3541" s="218">
        <f t="shared" si="106"/>
        <v>0.01685840378</v>
      </c>
      <c r="AX3541" s="218">
        <f t="shared" si="106"/>
        <v>0.01714681516</v>
      </c>
      <c r="AY3541" s="218">
        <f t="shared" si="106"/>
        <v>0.01162120651</v>
      </c>
      <c r="AZ3541" s="218">
        <f t="shared" si="106"/>
        <v>0.00590432782</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0.4625151397</v>
      </c>
      <c r="O3556" s="95">
        <f>IF($P$3539&gt;0,'Assumptions (CSP)'!$V$14*Model!$P$3539*'Assumptions (CSP)'!N$2/10^9,0)</f>
        <v>0.4531996499</v>
      </c>
      <c r="P3556" s="95">
        <f>IF($P$3539&gt;0,'Assumptions (CSP)'!$V$14*Model!$P$3539*'Assumptions (CSP)'!O$2/10^9,0)</f>
        <v>0.438195284</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0.005970010007</v>
      </c>
      <c r="X3565" s="95">
        <f>IF($X$3539&gt;0,'Assumptions (CSP)'!$V$14*Model!$X$3539*'Assumptions (CSP)'!W$2/10^9,0)</f>
        <v>0.005692411073</v>
      </c>
      <c r="Y3565" s="95">
        <f>IF($X$3539&gt;0,'Assumptions (CSP)'!$V$14*Model!$X$3539*'Assumptions (CSP)'!X$2/10^9,0)</f>
        <v>0.00559203562</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0.005692411073</v>
      </c>
      <c r="Y3566" s="95">
        <f>IF($Y$3539&gt;0,'Assumptions (CSP)'!$V$14*Model!$Y$3539*'Assumptions (CSP)'!X$2/10^9,0)</f>
        <v>0.00559203562</v>
      </c>
      <c r="Z3566" s="95">
        <f>IF($Y$3539&gt;0,'Assumptions (CSP)'!$V$14*Model!$Y$3539*'Assumptions (CSP)'!Y$2/10^9,0)</f>
        <v>0.005458420867</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0.00559203562</v>
      </c>
      <c r="Z3567" s="95">
        <f>IF($Z$3539&gt;0,'Assumptions (CSP)'!$V$14*Model!$Z$3539*'Assumptions (CSP)'!Y$2/10^9,0)</f>
        <v>0.005458420867</v>
      </c>
      <c r="AA3567" s="95">
        <f>IF($Z$3539&gt;0,'Assumptions (CSP)'!$V$14*Model!$Z$3539*'Assumptions (CSP)'!Z$2/10^9,0)</f>
        <v>0.005315734029</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0.005458420867</v>
      </c>
      <c r="AA3568" s="95">
        <f>IF($AA$3539&gt;0,'Assumptions (CSP)'!$V$14*Model!$AA$3539*'Assumptions (CSP)'!Z$2/10^9,0)</f>
        <v>0.005315734029</v>
      </c>
      <c r="AB3568" s="95">
        <f>IF($AA$3539&gt;0,'Assumptions (CSP)'!$V$14*Model!$AA$3539*'Assumptions (CSP)'!AA$2/10^9,0)</f>
        <v>0.005232439694</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0.005315734029</v>
      </c>
      <c r="AB3569" s="95">
        <f>IF($AB$3539&gt;0,'Assumptions (CSP)'!$V$14*Model!$AB$3539*'Assumptions (CSP)'!AA$2/10^9,0)</f>
        <v>0.005232439694</v>
      </c>
      <c r="AC3569" s="95">
        <f>IF($AB$3539&gt;0,'Assumptions (CSP)'!$V$14*Model!$AB$3539*'Assumptions (CSP)'!AB$2/10^9,0)</f>
        <v>0.005138476545</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0.005232439694</v>
      </c>
      <c r="AC3570" s="95">
        <f>IF($AB$3539&gt;0,'Assumptions (CSP)'!$V$14*Model!$AB$3539*'Assumptions (CSP)'!AB$2/10^9,0)</f>
        <v>0.005138476545</v>
      </c>
      <c r="AD3570" s="95">
        <f>IF($AB$3539&gt;0,'Assumptions (CSP)'!$V$14*Model!$AB$3539*'Assumptions (CSP)'!AC$2/10^9,0)</f>
        <v>0.005048023904</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0.005138476545</v>
      </c>
      <c r="AD3571" s="95">
        <f>IF($AC$3539&gt;0,'Assumptions (CSP)'!$V$14*Model!$AC$3539*'Assumptions (CSP)'!AC$2/10^9,0)</f>
        <v>0.005048023904</v>
      </c>
      <c r="AE3571" s="95">
        <f>IF($AC$3539&gt;0,'Assumptions (CSP)'!$V$14*Model!$AC$3539*'Assumptions (CSP)'!AD$2/10^9,0)</f>
        <v>0.00498012754</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0.005048023904</v>
      </c>
      <c r="AE3572" s="95">
        <f>IF($AD$3539&gt;0,'Assumptions (CSP)'!$V$14*Model!$AD$3539*'Assumptions (CSP)'!AD$2/10^9,0)</f>
        <v>0.00498012754</v>
      </c>
      <c r="AF3572" s="95">
        <f>IF($AD$3539&gt;0,'Assumptions (CSP)'!$V$14*Model!$AD$3539*'Assumptions (CSP)'!AE$2/10^9,0)</f>
        <v>0.004888601844</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0.00498012754</v>
      </c>
      <c r="AF3573" s="95">
        <f>IF($AE$3539&gt;0,'Assumptions (CSP)'!$V$14*Model!$AE$3539*'Assumptions (CSP)'!AE$2/10^9,0)</f>
        <v>0.004888601844</v>
      </c>
      <c r="AG3573" s="95">
        <f>IF($AE$3539&gt;0,'Assumptions (CSP)'!$V$14*Model!$AE$3539*'Assumptions (CSP)'!AF$2/10^9,0)</f>
        <v>0.004826584819</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0.004888601844</v>
      </c>
      <c r="AG3574" s="95">
        <f>IF($AF$3539&gt;0,'Assumptions (CSP)'!$V$14*Model!$AF$3539*'Assumptions (CSP)'!AF$2/10^9,0)</f>
        <v>0.004826584819</v>
      </c>
      <c r="AH3574" s="95">
        <f>IF($AF$3539&gt;0,'Assumptions (CSP)'!$V$14*Model!$AF$3539*'Assumptions (CSP)'!AG$2/10^9,0)</f>
        <v>0.004807830858</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0.004826584819</v>
      </c>
      <c r="AH3575" s="95">
        <f>IF($AG$3539&gt;0,'Assumptions (CSP)'!$V$14*Model!$AG$3539*'Assumptions (CSP)'!AG$2/10^9,0)</f>
        <v>0.004807830858</v>
      </c>
      <c r="AI3575" s="95">
        <f>IF($AG$3539&gt;0,'Assumptions (CSP)'!$V$14*Model!$AG$3539*'Assumptions (CSP)'!AH$2/10^9,0)</f>
        <v>0.004810743643</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0.004807830858</v>
      </c>
      <c r="AI3576" s="95">
        <f>IF($AH$3539&gt;0,'Assumptions (CSP)'!$V$14*Model!$AH$3539*'Assumptions (CSP)'!AH$2/10^9,0)</f>
        <v>0.004810743643</v>
      </c>
      <c r="AJ3576" s="95">
        <f>IF($AH$3539&gt;0,'Assumptions (CSP)'!$V$14*Model!$AH$3539*'Assumptions (CSP)'!AI$2/10^9,0)</f>
        <v>0.004826353388</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0.004810743643</v>
      </c>
      <c r="AJ3577" s="95">
        <f>IF($AI$3539&gt;0,'Assumptions (CSP)'!$V$14*Model!$AI$3539*'Assumptions (CSP)'!AI$2/10^9,0)</f>
        <v>0.004826353388</v>
      </c>
      <c r="AK3577" s="95">
        <f>IF($AI$3539&gt;0,'Assumptions (CSP)'!$V$14*Model!$AI$3539*'Assumptions (CSP)'!AJ$2/10^9,0)</f>
        <v>0.004826046867</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0.004826353388</v>
      </c>
      <c r="AK3578" s="95">
        <f>IF($AJ$3539&gt;0,'Assumptions (CSP)'!$V$14*Model!$AJ$3539*'Assumptions (CSP)'!AJ$2/10^9,0)</f>
        <v>0.004826046867</v>
      </c>
      <c r="AL3578" s="95">
        <f>IF($AJ$3539&gt;0,'Assumptions (CSP)'!$V$14*Model!$AJ$3539*'Assumptions (CSP)'!AK$2/10^9,0)</f>
        <v>0.004851713388</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0.004826046867</v>
      </c>
      <c r="AL3579" s="95">
        <f>IF($AK$3539&gt;0,'Assumptions (CSP)'!$V$14*Model!$AK$3539*'Assumptions (CSP)'!AK$2/10^9,0)</f>
        <v>0.004851713388</v>
      </c>
      <c r="AM3579" s="95">
        <f>IF($AK$3539&gt;0,'Assumptions (CSP)'!$V$14*Model!$AK$3539*'Assumptions (CSP)'!AL$2/10^9,0)</f>
        <v>0.004880908368</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0.004851713388</v>
      </c>
      <c r="AM3580" s="95">
        <f>IF($AL$3539&gt;0,'Assumptions (CSP)'!$V$14*Model!$AL$3539*'Assumptions (CSP)'!AL$2/10^9,0)</f>
        <v>0.004880908368</v>
      </c>
      <c r="AN3580" s="95">
        <f>IF($AL$3539&gt;0,'Assumptions (CSP)'!$V$14*Model!$AL$3539*'Assumptions (CSP)'!AM$2/10^9,0)</f>
        <v>0.004924967173</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0.004880908368</v>
      </c>
      <c r="AN3581" s="95">
        <f>IF($AM$3539&gt;0,'Assumptions (CSP)'!$V$14*Model!$AM$3539*'Assumptions (CSP)'!AM$2/10^9,0)</f>
        <v>0.004924967173</v>
      </c>
      <c r="AO3581" s="95">
        <f>IF($AM$3539&gt;0,'Assumptions (CSP)'!$V$14*Model!$AM$3539*'Assumptions (CSP)'!AN$2/10^9,0)</f>
        <v>0.004982494566</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0.004924967173</v>
      </c>
      <c r="AO3582" s="95">
        <f>IF($AN$3539&gt;0,'Assumptions (CSP)'!$V$14*Model!$AN$3539*'Assumptions (CSP)'!AN$2/10^9,0)</f>
        <v>0.004982494566</v>
      </c>
      <c r="AP3582" s="95">
        <f>IF($AN$3539&gt;0,'Assumptions (CSP)'!$V$14*Model!$AN$3539*'Assumptions (CSP)'!AO$2/10^9,0)</f>
        <v>0.005051952649</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0.004982494566</v>
      </c>
      <c r="AP3583" s="95">
        <f>IF($AO$3539&gt;0,'Assumptions (CSP)'!$V$14*Model!$AO$3539*'Assumptions (CSP)'!AO$2/10^9,0)</f>
        <v>0.005051952649</v>
      </c>
      <c r="AQ3583" s="95">
        <f>IF($AO$3539&gt;0,'Assumptions (CSP)'!$V$14*Model!$AO$3539*'Assumptions (CSP)'!AP$2/10^9,0)</f>
        <v>0.005115152866</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0.005051952649</v>
      </c>
      <c r="AQ3584" s="95">
        <f>IF($AP$3539&gt;0,'Assumptions (CSP)'!$V$14*Model!$AP$3539*'Assumptions (CSP)'!AP$2/10^9,0)</f>
        <v>0.005115152866</v>
      </c>
      <c r="AR3584" s="95">
        <f>IF($AP$3539&gt;0,'Assumptions (CSP)'!$V$14*Model!$AP$3539*'Assumptions (CSP)'!AQ$2/10^9,0)</f>
        <v>0.005183702652</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0.005115152866</v>
      </c>
      <c r="AR3585" s="95">
        <f>IF($AQ$3539&gt;0,'Assumptions (CSP)'!$V$14*Model!$AQ$3539*'Assumptions (CSP)'!AQ$2/10^9,0)</f>
        <v>0.005183702652</v>
      </c>
      <c r="AS3585" s="95">
        <f>IF($AQ$3539&gt;0,'Assumptions (CSP)'!$V$14*Model!$AQ$3539*'Assumptions (CSP)'!AR$2/10^9,0)</f>
        <v>0.005260330535</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0.005183702652</v>
      </c>
      <c r="AS3586" s="95">
        <f>IF($AR$3539&gt;0,'Assumptions (CSP)'!$V$14*Model!$AR$3539*'Assumptions (CSP)'!AR$2/10^9,0)</f>
        <v>0.005260330535</v>
      </c>
      <c r="AT3586" s="95">
        <f>IF($AR$3539&gt;0,'Assumptions (CSP)'!$V$14*Model!$AR$3539*'Assumptions (CSP)'!AS$2/10^9,0)</f>
        <v>0.005347966895</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0.005260330535</v>
      </c>
      <c r="AT3587" s="95">
        <f>IF($AS$3539&gt;0,'Assumptions (CSP)'!$V$14*Model!$AS$3539*'Assumptions (CSP)'!AS$2/10^9,0)</f>
        <v>0.005347966895</v>
      </c>
      <c r="AU3587" s="95">
        <f>IF($AS$3539&gt;0,'Assumptions (CSP)'!$V$14*Model!$AS$3539*'Assumptions (CSP)'!AT$2/10^9,0)</f>
        <v>0.005434473949</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0.005347966895</v>
      </c>
      <c r="AU3588" s="95">
        <f>IF($AT$3539&gt;0,'Assumptions (CSP)'!$V$14*Model!$AT$3539*'Assumptions (CSP)'!AT$2/10^9,0)</f>
        <v>0.005434473949</v>
      </c>
      <c r="AV3588" s="95">
        <f>IF($AT$3539&gt;0,'Assumptions (CSP)'!$V$14*Model!$AT$3539*'Assumptions (CSP)'!AU$2/10^9,0)</f>
        <v>0.00552491719</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0.005434473949</v>
      </c>
      <c r="AV3589" s="95">
        <f>IF($AU$3539&gt;0,'Assumptions (CSP)'!$V$14*Model!$AU$3539*'Assumptions (CSP)'!AU$2/10^9,0)</f>
        <v>0.00552491719</v>
      </c>
      <c r="AW3589" s="95">
        <f>IF($AU$3539&gt;0,'Assumptions (CSP)'!$V$14*Model!$AU$3539*'Assumptions (CSP)'!AV$2/10^9,0)</f>
        <v>0.005619467926</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0.00552491719</v>
      </c>
      <c r="AW3590" s="95">
        <f>IF($AV$3539&gt;0,'Assumptions (CSP)'!$V$14*Model!$AV$3539*'Assumptions (CSP)'!AV$2/10^9,0)</f>
        <v>0.005619467926</v>
      </c>
      <c r="AX3590" s="95">
        <f>IF($AV$3539&gt;0,'Assumptions (CSP)'!$V$14*Model!$AV$3539*'Assumptions (CSP)'!AW$2/10^9,0)</f>
        <v>0.005715605054</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0.005619467926</v>
      </c>
      <c r="AX3591" s="95">
        <f>IF($AW$3539&gt;0,'Assumptions (CSP)'!$V$14*Model!$AW$3539*'Assumptions (CSP)'!AW$2/10^9,0)</f>
        <v>0.005715605054</v>
      </c>
      <c r="AY3591" s="95">
        <f>IF($AW$3539&gt;0,'Assumptions (CSP)'!$V$14*Model!$AW$3539*'Assumptions (CSP)'!AX$2/10^9,0)</f>
        <v>0.005810603253</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0.005715605054</v>
      </c>
      <c r="AY3592" s="95">
        <f>IF($AX$3539&gt;0,'Assumptions (CSP)'!$V$14*Model!$AX$3539*'Assumptions (CSP)'!AX$2/10^9,0)</f>
        <v>0.005810603253</v>
      </c>
      <c r="AZ3592" s="95">
        <f>IF($AX$3539&gt;0,'Assumptions (CSP)'!$V$14*Model!$AX$3539*'Assumptions (CSP)'!AY$2/10^9,0)</f>
        <v>0.00590432782</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0.2775090838</v>
      </c>
      <c r="O3598" s="95">
        <f>'Assumptions (CSP)'!$V$5*Model!O3541</f>
        <v>0.27191979</v>
      </c>
      <c r="P3598" s="95">
        <f>'Assumptions (CSP)'!$V$5*Model!P3541</f>
        <v>0.2629171704</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0.003582006004</v>
      </c>
      <c r="X3598" s="95">
        <f>'Assumptions (CSP)'!$V$5*Model!X3541</f>
        <v>0.006830893288</v>
      </c>
      <c r="Y3598" s="95">
        <f>'Assumptions (CSP)'!$V$5*Model!Y3541</f>
        <v>0.01006566412</v>
      </c>
      <c r="Z3598" s="95">
        <f>'Assumptions (CSP)'!$V$5*Model!Z3541</f>
        <v>0.009825157561</v>
      </c>
      <c r="AA3598" s="95">
        <f>'Assumptions (CSP)'!$V$5*Model!AA3541</f>
        <v>0.009568321253</v>
      </c>
      <c r="AB3598" s="95">
        <f>'Assumptions (CSP)'!$V$5*Model!AB3541</f>
        <v>0.009418391449</v>
      </c>
      <c r="AC3598" s="95">
        <f>'Assumptions (CSP)'!$V$5*Model!AC3541</f>
        <v>0.009249257782</v>
      </c>
      <c r="AD3598" s="95">
        <f>'Assumptions (CSP)'!$V$5*Model!AD3541</f>
        <v>0.009086443027</v>
      </c>
      <c r="AE3598" s="95">
        <f>'Assumptions (CSP)'!$V$5*Model!AE3541</f>
        <v>0.008964229572</v>
      </c>
      <c r="AF3598" s="95">
        <f>'Assumptions (CSP)'!$V$5*Model!AF3541</f>
        <v>0.008799483319</v>
      </c>
      <c r="AG3598" s="95">
        <f>'Assumptions (CSP)'!$V$5*Model!AG3541</f>
        <v>0.008687852673</v>
      </c>
      <c r="AH3598" s="95">
        <f>'Assumptions (CSP)'!$V$5*Model!AH3541</f>
        <v>0.008654095545</v>
      </c>
      <c r="AI3598" s="95">
        <f>'Assumptions (CSP)'!$V$5*Model!AI3541</f>
        <v>0.008659338557</v>
      </c>
      <c r="AJ3598" s="95">
        <f>'Assumptions (CSP)'!$V$5*Model!AJ3541</f>
        <v>0.008687436099</v>
      </c>
      <c r="AK3598" s="95">
        <f>'Assumptions (CSP)'!$V$5*Model!AK3541</f>
        <v>0.008686884361</v>
      </c>
      <c r="AL3598" s="95">
        <f>'Assumptions (CSP)'!$V$5*Model!AL3541</f>
        <v>0.008733084098</v>
      </c>
      <c r="AM3598" s="95">
        <f>'Assumptions (CSP)'!$V$5*Model!AM3541</f>
        <v>0.008785635062</v>
      </c>
      <c r="AN3598" s="95">
        <f>'Assumptions (CSP)'!$V$5*Model!AN3541</f>
        <v>0.008864940912</v>
      </c>
      <c r="AO3598" s="95">
        <f>'Assumptions (CSP)'!$V$5*Model!AO3541</f>
        <v>0.008968490219</v>
      </c>
      <c r="AP3598" s="95">
        <f>'Assumptions (CSP)'!$V$5*Model!AP3541</f>
        <v>0.009093514768</v>
      </c>
      <c r="AQ3598" s="95">
        <f>'Assumptions (CSP)'!$V$5*Model!AQ3541</f>
        <v>0.009207275158</v>
      </c>
      <c r="AR3598" s="95">
        <f>'Assumptions (CSP)'!$V$5*Model!AR3541</f>
        <v>0.009330664774</v>
      </c>
      <c r="AS3598" s="95">
        <f>'Assumptions (CSP)'!$V$5*Model!AS3541</f>
        <v>0.009468594964</v>
      </c>
      <c r="AT3598" s="95">
        <f>'Assumptions (CSP)'!$V$5*Model!AT3541</f>
        <v>0.00962634041</v>
      </c>
      <c r="AU3598" s="95">
        <f>'Assumptions (CSP)'!$V$5*Model!AU3541</f>
        <v>0.009782053108</v>
      </c>
      <c r="AV3598" s="95">
        <f>'Assumptions (CSP)'!$V$5*Model!AV3541</f>
        <v>0.009944850941</v>
      </c>
      <c r="AW3598" s="95">
        <f>'Assumptions (CSP)'!$V$5*Model!AW3541</f>
        <v>0.01011504227</v>
      </c>
      <c r="AX3598" s="95">
        <f>'Assumptions (CSP)'!$V$5*Model!AX3541</f>
        <v>0.0102880891</v>
      </c>
      <c r="AY3598" s="95">
        <f>'Assumptions (CSP)'!$V$5*Model!AY3541</f>
        <v>0.006972723903</v>
      </c>
      <c r="AZ3598" s="95">
        <f>'Assumptions (CSP)'!$V$5*Model!AZ3541</f>
        <v>0.003542596692</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0.1850060559</v>
      </c>
      <c r="O3599" s="95">
        <f>'Assumptions (CSP)'!$V$6*Model!O3541</f>
        <v>0.18127986</v>
      </c>
      <c r="P3599" s="95">
        <f>'Assumptions (CSP)'!$V$6*Model!P3541</f>
        <v>0.1752781136</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0.002388004003</v>
      </c>
      <c r="X3599" s="95">
        <f>'Assumptions (CSP)'!$V$6*Model!X3541</f>
        <v>0.004553928859</v>
      </c>
      <c r="Y3599" s="95">
        <f>'Assumptions (CSP)'!$V$6*Model!Y3541</f>
        <v>0.006710442744</v>
      </c>
      <c r="Z3599" s="95">
        <f>'Assumptions (CSP)'!$V$6*Model!Z3541</f>
        <v>0.006550105041</v>
      </c>
      <c r="AA3599" s="95">
        <f>'Assumptions (CSP)'!$V$6*Model!AA3541</f>
        <v>0.006378880835</v>
      </c>
      <c r="AB3599" s="95">
        <f>'Assumptions (CSP)'!$V$6*Model!AB3541</f>
        <v>0.006278927633</v>
      </c>
      <c r="AC3599" s="95">
        <f>'Assumptions (CSP)'!$V$6*Model!AC3541</f>
        <v>0.006166171854</v>
      </c>
      <c r="AD3599" s="95">
        <f>'Assumptions (CSP)'!$V$6*Model!AD3541</f>
        <v>0.006057628685</v>
      </c>
      <c r="AE3599" s="95">
        <f>'Assumptions (CSP)'!$V$6*Model!AE3541</f>
        <v>0.005976153048</v>
      </c>
      <c r="AF3599" s="95">
        <f>'Assumptions (CSP)'!$V$6*Model!AF3541</f>
        <v>0.005866322213</v>
      </c>
      <c r="AG3599" s="95">
        <f>'Assumptions (CSP)'!$V$6*Model!AG3541</f>
        <v>0.005791901782</v>
      </c>
      <c r="AH3599" s="95">
        <f>'Assumptions (CSP)'!$V$6*Model!AH3541</f>
        <v>0.00576939703</v>
      </c>
      <c r="AI3599" s="95">
        <f>'Assumptions (CSP)'!$V$6*Model!AI3541</f>
        <v>0.005772892371</v>
      </c>
      <c r="AJ3599" s="95">
        <f>'Assumptions (CSP)'!$V$6*Model!AJ3541</f>
        <v>0.005791624066</v>
      </c>
      <c r="AK3599" s="95">
        <f>'Assumptions (CSP)'!$V$6*Model!AK3541</f>
        <v>0.005791256241</v>
      </c>
      <c r="AL3599" s="95">
        <f>'Assumptions (CSP)'!$V$6*Model!AL3541</f>
        <v>0.005822056065</v>
      </c>
      <c r="AM3599" s="95">
        <f>'Assumptions (CSP)'!$V$6*Model!AM3541</f>
        <v>0.005857090041</v>
      </c>
      <c r="AN3599" s="95">
        <f>'Assumptions (CSP)'!$V$6*Model!AN3541</f>
        <v>0.005909960608</v>
      </c>
      <c r="AO3599" s="95">
        <f>'Assumptions (CSP)'!$V$6*Model!AO3541</f>
        <v>0.005978993479</v>
      </c>
      <c r="AP3599" s="95">
        <f>'Assumptions (CSP)'!$V$6*Model!AP3541</f>
        <v>0.006062343179</v>
      </c>
      <c r="AQ3599" s="95">
        <f>'Assumptions (CSP)'!$V$6*Model!AQ3541</f>
        <v>0.006138183439</v>
      </c>
      <c r="AR3599" s="95">
        <f>'Assumptions (CSP)'!$V$6*Model!AR3541</f>
        <v>0.006220443183</v>
      </c>
      <c r="AS3599" s="95">
        <f>'Assumptions (CSP)'!$V$6*Model!AS3541</f>
        <v>0.006312396643</v>
      </c>
      <c r="AT3599" s="95">
        <f>'Assumptions (CSP)'!$V$6*Model!AT3541</f>
        <v>0.006417560274</v>
      </c>
      <c r="AU3599" s="95">
        <f>'Assumptions (CSP)'!$V$6*Model!AU3541</f>
        <v>0.006521368738</v>
      </c>
      <c r="AV3599" s="95">
        <f>'Assumptions (CSP)'!$V$6*Model!AV3541</f>
        <v>0.006629900627</v>
      </c>
      <c r="AW3599" s="95">
        <f>'Assumptions (CSP)'!$V$6*Model!AW3541</f>
        <v>0.006743361511</v>
      </c>
      <c r="AX3599" s="95">
        <f>'Assumptions (CSP)'!$V$6*Model!AX3541</f>
        <v>0.006858726064</v>
      </c>
      <c r="AY3599" s="95">
        <f>'Assumptions (CSP)'!$V$6*Model!AY3541</f>
        <v>0.004648482602</v>
      </c>
      <c r="AZ3599" s="95">
        <f>'Assumptions (CSP)'!$V$6*Model!AZ3541</f>
        <v>0.002361731128</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-0.03936116171</v>
      </c>
      <c r="Q3600" s="95">
        <f t="array" ref="Q3600">SUM(IF(ISERROR(Q3601:Q3651),"",Q3601:Q3651))</f>
        <v>-0.04123081689</v>
      </c>
      <c r="R3600" s="95">
        <f t="array" ref="R3600">SUM(IF(ISERROR(R3601:R3651),"",R3601:R3651))</f>
        <v>-0.04318928069</v>
      </c>
      <c r="S3600" s="95">
        <f t="array" ref="S3600">SUM(IF(ISERROR(S3601:S3651),"",S3601:S3651))</f>
        <v>-0.04524077153</v>
      </c>
      <c r="T3600" s="95">
        <f t="array" ref="T3600">SUM(IF(ISERROR(T3601:T3651),"",T3601:T3651))</f>
        <v>-0.04738970817</v>
      </c>
      <c r="U3600" s="95">
        <f t="array" ref="U3600">SUM(IF(ISERROR(U3601:U3651),"",U3601:U3651))</f>
        <v>-0.04964071931</v>
      </c>
      <c r="V3600" s="95">
        <f t="array" ref="V3600">SUM(IF(ISERROR(V3601:V3651),"",V3601:V3651))</f>
        <v>-0.05199865348</v>
      </c>
      <c r="W3600" s="95">
        <f t="array" ref="W3600">SUM(IF(ISERROR(W3601:W3651),"",W3601:W3651))</f>
        <v>-0.05446858952</v>
      </c>
      <c r="X3600" s="95">
        <f t="array" ref="X3600">SUM(IF(ISERROR(X3601:X3651),"",X3601:X3651))</f>
        <v>-0.05758325267</v>
      </c>
      <c r="Y3600" s="95">
        <f t="array" ref="Y3600">SUM(IF(ISERROR(Y3601:Y3651),"",Y3601:Y3651))</f>
        <v>-0.06082585006</v>
      </c>
      <c r="Z3600" s="95">
        <f t="array" ref="Z3600">SUM(IF(ISERROR(Z3601:Z3651),"",Z3601:Z3651))</f>
        <v>-0.06420394295</v>
      </c>
      <c r="AA3600" s="95">
        <f t="array" ref="AA3600">SUM(IF(ISERROR(AA3601:AA3651),"",AA3601:AA3651))</f>
        <v>-0.06772800056</v>
      </c>
      <c r="AB3600" s="95">
        <f t="array" ref="AB3600">SUM(IF(ISERROR(AB3601:AB3651),"",AB3601:AB3651))</f>
        <v>-0.07140877864</v>
      </c>
      <c r="AC3600" s="95">
        <f t="array" ref="AC3600">SUM(IF(ISERROR(AC3601:AC3651),"",AC3601:AC3651))</f>
        <v>-0.07525420536</v>
      </c>
      <c r="AD3600" s="95">
        <f t="array" ref="AD3600">SUM(IF(ISERROR(AD3601:AD3651),"",AD3601:AD3651))</f>
        <v>-0.07927322496</v>
      </c>
      <c r="AE3600" s="95">
        <f t="array" ref="AE3600">SUM(IF(ISERROR(AE3601:AE3651),"",AE3601:AE3651))</f>
        <v>-0.004520791314</v>
      </c>
      <c r="AF3600" s="95">
        <f t="array" ref="AF3600">SUM(IF(ISERROR(AF3601:AF3651),"",AF3601:AF3651))</f>
        <v>-0.005165240129</v>
      </c>
      <c r="AG3600" s="95">
        <f t="array" ref="AG3600">SUM(IF(ISERROR(AG3601:AG3651),"",AG3601:AG3651))</f>
        <v>-0.005833220642</v>
      </c>
      <c r="AH3600" s="95">
        <f t="array" ref="AH3600">SUM(IF(ISERROR(AH3601:AH3651),"",AH3601:AH3651))</f>
        <v>-0.006526656267</v>
      </c>
      <c r="AI3600" s="95">
        <f t="array" ref="AI3600">SUM(IF(ISERROR(AI3601:AI3651),"",AI3601:AI3651))</f>
        <v>-0.007248148457</v>
      </c>
      <c r="AJ3600" s="95">
        <f t="array" ref="AJ3600">SUM(IF(ISERROR(AJ3601:AJ3651),"",AJ3601:AJ3651))</f>
        <v>-0.008001705595</v>
      </c>
      <c r="AK3600" s="95">
        <f t="array" ref="AK3600">SUM(IF(ISERROR(AK3601:AK3651),"",AK3601:AK3651))</f>
        <v>-0.00879105014</v>
      </c>
      <c r="AL3600" s="95">
        <f t="array" ref="AL3600">SUM(IF(ISERROR(AL3601:AL3651),"",AL3601:AL3651))</f>
        <v>-0.009618404658</v>
      </c>
      <c r="AM3600" s="95">
        <f t="array" ref="AM3600">SUM(IF(ISERROR(AM3601:AM3651),"",AM3601:AM3651))</f>
        <v>-0.009428294405</v>
      </c>
      <c r="AN3600" s="95">
        <f t="array" ref="AN3600">SUM(IF(ISERROR(AN3601:AN3651),"",AN3601:AN3651))</f>
        <v>-0.009270842285</v>
      </c>
      <c r="AO3600" s="95">
        <f t="array" ref="AO3600">SUM(IF(ISERROR(AO3601:AO3651),"",AO3601:AO3651))</f>
        <v>-0.009145879053</v>
      </c>
      <c r="AP3600" s="95">
        <f t="array" ref="AP3600">SUM(IF(ISERROR(AP3601:AP3651),"",AP3601:AP3651))</f>
        <v>-0.00904776043</v>
      </c>
      <c r="AQ3600" s="95">
        <f t="array" ref="AQ3600">SUM(IF(ISERROR(AQ3601:AQ3651),"",AQ3601:AQ3651))</f>
        <v>-0.008971234882</v>
      </c>
      <c r="AR3600" s="95">
        <f t="array" ref="AR3600">SUM(IF(ISERROR(AR3601:AR3651),"",AR3601:AR3651))</f>
        <v>-0.008916899641</v>
      </c>
      <c r="AS3600" s="95">
        <f t="array" ref="AS3600">SUM(IF(ISERROR(AS3601:AS3651),"",AS3601:AS3651))</f>
        <v>-0.008883867534</v>
      </c>
      <c r="AT3600" s="95">
        <f t="array" ref="AT3600">SUM(IF(ISERROR(AT3601:AT3651),"",AT3601:AT3651))</f>
        <v>-0.008870384991</v>
      </c>
      <c r="AU3600" s="95">
        <f t="array" ref="AU3600">SUM(IF(ISERROR(AU3601:AU3651),"",AU3601:AU3651))</f>
        <v>-0.008877197848</v>
      </c>
      <c r="AV3600" s="95">
        <f t="array" ref="AV3600">SUM(IF(ISERROR(AV3601:AV3651),"",AV3601:AV3651))</f>
        <v>-0.008905640388</v>
      </c>
      <c r="AW3600" s="95">
        <f t="array" ref="AW3600">SUM(IF(ISERROR(AW3601:AW3651),"",AW3601:AW3651))</f>
        <v>-0.008955515375</v>
      </c>
      <c r="AX3600" s="95">
        <f t="array" ref="AX3600">SUM(IF(ISERROR(AX3601:AX3651),"",AX3601:AX3651))</f>
        <v>-0.009025243857</v>
      </c>
      <c r="AY3600" s="95">
        <f t="array" ref="AY3600">SUM(IF(ISERROR(AY3601:AY3651),"",AY3601:AY3651))</f>
        <v>-0.009110674531</v>
      </c>
      <c r="AZ3600" s="95">
        <f t="array" ref="AZ3600">SUM(IF(ISERROR(AZ3601:AZ3651),"",AZ3601:AZ3651))</f>
        <v>-0.009208270567</v>
      </c>
      <c r="BA3600" s="95">
        <f t="array" ref="BA3600">SUM(IF(ISERROR(BA3601:BA3651),"",BA3601:BA3651))</f>
        <v>-0.009294463303</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-0.03936116171</v>
      </c>
      <c r="Q3614" s="95">
        <f>IF($P$3539&gt;0,PPMT('Assumptions (CSP)'!$V$7,Model!X$1,'Assumptions (CSP)'!$V$10,'Assumptions (CSP)'!$V$5*Model!$P$3539*AVERAGE('Assumptions (CSP)'!$L$2:$N$2)/10^9),0)</f>
        <v>-0.04123081689</v>
      </c>
      <c r="R3614" s="95">
        <f>IF($P$3539&gt;0,PPMT('Assumptions (CSP)'!$V$7,Model!Y$1,'Assumptions (CSP)'!$V$10,'Assumptions (CSP)'!$V$5*Model!$P$3539*AVERAGE('Assumptions (CSP)'!$L$2:$N$2)/10^9),0)</f>
        <v>-0.04318928069</v>
      </c>
      <c r="S3614" s="95">
        <f>IF($P$3539&gt;0,PPMT('Assumptions (CSP)'!$V$7,Model!Z$1,'Assumptions (CSP)'!$V$10,'Assumptions (CSP)'!$V$5*Model!$P$3539*AVERAGE('Assumptions (CSP)'!$L$2:$N$2)/10^9),0)</f>
        <v>-0.04524077153</v>
      </c>
      <c r="T3614" s="95">
        <f>IF($P$3539&gt;0,PPMT('Assumptions (CSP)'!$V$7,Model!AA$1,'Assumptions (CSP)'!$V$10,'Assumptions (CSP)'!$V$5*Model!$P$3539*AVERAGE('Assumptions (CSP)'!$L$2:$N$2)/10^9),0)</f>
        <v>-0.04738970817</v>
      </c>
      <c r="U3614" s="95">
        <f>IF($P$3539&gt;0,PPMT('Assumptions (CSP)'!$V$7,Model!AB$1,'Assumptions (CSP)'!$V$10,'Assumptions (CSP)'!$V$5*Model!$P$3539*AVERAGE('Assumptions (CSP)'!$L$2:$N$2)/10^9),0)</f>
        <v>-0.04964071931</v>
      </c>
      <c r="V3614" s="95">
        <f>IF($P$3539&gt;0,PPMT('Assumptions (CSP)'!$V$7,Model!AC$1,'Assumptions (CSP)'!$V$10,'Assumptions (CSP)'!$V$5*Model!$P$3539*AVERAGE('Assumptions (CSP)'!$L$2:$N$2)/10^9),0)</f>
        <v>-0.05199865348</v>
      </c>
      <c r="W3614" s="95">
        <f>IF($P$3539&gt;0,PPMT('Assumptions (CSP)'!$V$7,Model!AD$1,'Assumptions (CSP)'!$V$10,'Assumptions (CSP)'!$V$5*Model!$P$3539*AVERAGE('Assumptions (CSP)'!$L$2:$N$2)/10^9),0)</f>
        <v>-0.05446858952</v>
      </c>
      <c r="X3614" s="95">
        <f>IF($P$3539&gt;0,PPMT('Assumptions (CSP)'!$V$7,Model!AE$1,'Assumptions (CSP)'!$V$10,'Assumptions (CSP)'!$V$5*Model!$P$3539*AVERAGE('Assumptions (CSP)'!$L$2:$N$2)/10^9),0)</f>
        <v>-0.05705584752</v>
      </c>
      <c r="Y3614" s="95">
        <f>IF($P$3539&gt;0,PPMT('Assumptions (CSP)'!$V$7,Model!AF$1,'Assumptions (CSP)'!$V$10,'Assumptions (CSP)'!$V$5*Model!$P$3539*AVERAGE('Assumptions (CSP)'!$L$2:$N$2)/10^9),0)</f>
        <v>-0.05976600028</v>
      </c>
      <c r="Z3614" s="95">
        <f>IF($P$3539&gt;0,PPMT('Assumptions (CSP)'!$V$7,Model!AG$1,'Assumptions (CSP)'!$V$10,'Assumptions (CSP)'!$V$5*Model!$P$3539*AVERAGE('Assumptions (CSP)'!$L$2:$N$2)/10^9),0)</f>
        <v>-0.06260488529</v>
      </c>
      <c r="AA3614" s="95">
        <f>IF($P$3539&gt;0,PPMT('Assumptions (CSP)'!$V$7,Model!AH$1,'Assumptions (CSP)'!$V$10,'Assumptions (CSP)'!$V$5*Model!$P$3539*AVERAGE('Assumptions (CSP)'!$L$2:$N$2)/10^9),0)</f>
        <v>-0.06557861734</v>
      </c>
      <c r="AB3614" s="95">
        <f>IF($P$3539&gt;0,PPMT('Assumptions (CSP)'!$V$7,Model!AI$1,'Assumptions (CSP)'!$V$10,'Assumptions (CSP)'!$V$5*Model!$P$3539*AVERAGE('Assumptions (CSP)'!$L$2:$N$2)/10^9),0)</f>
        <v>-0.06869360167</v>
      </c>
      <c r="AC3614" s="95">
        <f>IF($P$3539&gt;0,PPMT('Assumptions (CSP)'!$V$7,Model!AJ$1,'Assumptions (CSP)'!$V$10,'Assumptions (CSP)'!$V$5*Model!$P$3539*AVERAGE('Assumptions (CSP)'!$L$2:$N$2)/10^9),0)</f>
        <v>-0.07195654775</v>
      </c>
      <c r="AD3614" s="95">
        <f>IF($P$3539&gt;0,PPMT('Assumptions (CSP)'!$V$7,Model!AK$1,'Assumptions (CSP)'!$V$10,'Assumptions (CSP)'!$V$5*Model!$P$3539*AVERAGE('Assumptions (CSP)'!$L$2:$N$2)/10^9),0)</f>
        <v>-0.07537448376</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-0.0005274051453</v>
      </c>
      <c r="Y3622" s="95">
        <f>IF($X$3539&gt;0,PPMT('Assumptions (CSP)'!$V$7,Model!X$1,'Assumptions (CSP)'!$V$10,'Assumptions (CSP)'!$V$5*Model!$X$3539*AVERAGE('Assumptions (CSP)'!$T$2:$V$2)/10^9),0)</f>
        <v>-0.0005524568897</v>
      </c>
      <c r="Z3622" s="95">
        <f>IF($X$3539&gt;0,PPMT('Assumptions (CSP)'!$V$7,Model!Y$1,'Assumptions (CSP)'!$V$10,'Assumptions (CSP)'!$V$5*Model!$X$3539*AVERAGE('Assumptions (CSP)'!$T$2:$V$2)/10^9),0)</f>
        <v>-0.000578698592</v>
      </c>
      <c r="AA3622" s="95">
        <f>IF($X$3539&gt;0,PPMT('Assumptions (CSP)'!$V$7,Model!Z$1,'Assumptions (CSP)'!$V$10,'Assumptions (CSP)'!$V$5*Model!$X$3539*AVERAGE('Assumptions (CSP)'!$T$2:$V$2)/10^9),0)</f>
        <v>-0.0006061867751</v>
      </c>
      <c r="AB3622" s="95">
        <f>IF($X$3539&gt;0,PPMT('Assumptions (CSP)'!$V$7,Model!AA$1,'Assumptions (CSP)'!$V$10,'Assumptions (CSP)'!$V$5*Model!$X$3539*AVERAGE('Assumptions (CSP)'!$T$2:$V$2)/10^9),0)</f>
        <v>-0.0006349806469</v>
      </c>
      <c r="AC3622" s="95">
        <f>IF($X$3539&gt;0,PPMT('Assumptions (CSP)'!$V$7,Model!AB$1,'Assumptions (CSP)'!$V$10,'Assumptions (CSP)'!$V$5*Model!$X$3539*AVERAGE('Assumptions (CSP)'!$T$2:$V$2)/10^9),0)</f>
        <v>-0.0006651422276</v>
      </c>
      <c r="AD3622" s="95">
        <f>IF($X$3539&gt;0,PPMT('Assumptions (CSP)'!$V$7,Model!AC$1,'Assumptions (CSP)'!$V$10,'Assumptions (CSP)'!$V$5*Model!$X$3539*AVERAGE('Assumptions (CSP)'!$T$2:$V$2)/10^9),0)</f>
        <v>-0.0006967364835</v>
      </c>
      <c r="AE3622" s="95">
        <f>IF($X$3539&gt;0,PPMT('Assumptions (CSP)'!$V$7,Model!AD$1,'Assumptions (CSP)'!$V$10,'Assumptions (CSP)'!$V$5*Model!$X$3539*AVERAGE('Assumptions (CSP)'!$T$2:$V$2)/10^9),0)</f>
        <v>-0.0007298314664</v>
      </c>
      <c r="AF3622" s="95">
        <f>IF($X$3539&gt;0,PPMT('Assumptions (CSP)'!$V$7,Model!AE$1,'Assumptions (CSP)'!$V$10,'Assumptions (CSP)'!$V$5*Model!$X$3539*AVERAGE('Assumptions (CSP)'!$T$2:$V$2)/10^9),0)</f>
        <v>-0.0007644984611</v>
      </c>
      <c r="AG3622" s="95">
        <f>IF($X$3539&gt;0,PPMT('Assumptions (CSP)'!$V$7,Model!AF$1,'Assumptions (CSP)'!$V$10,'Assumptions (CSP)'!$V$5*Model!$X$3539*AVERAGE('Assumptions (CSP)'!$T$2:$V$2)/10^9),0)</f>
        <v>-0.000800812138</v>
      </c>
      <c r="AH3622" s="95">
        <f>IF($X$3539&gt;0,PPMT('Assumptions (CSP)'!$V$7,Model!AG$1,'Assumptions (CSP)'!$V$10,'Assumptions (CSP)'!$V$5*Model!$X$3539*AVERAGE('Assumptions (CSP)'!$T$2:$V$2)/10^9),0)</f>
        <v>-0.0008388507145</v>
      </c>
      <c r="AI3622" s="95">
        <f>IF($X$3539&gt;0,PPMT('Assumptions (CSP)'!$V$7,Model!AH$1,'Assumptions (CSP)'!$V$10,'Assumptions (CSP)'!$V$5*Model!$X$3539*AVERAGE('Assumptions (CSP)'!$T$2:$V$2)/10^9),0)</f>
        <v>-0.0008786961235</v>
      </c>
      <c r="AJ3622" s="95">
        <f>IF($X$3539&gt;0,PPMT('Assumptions (CSP)'!$V$7,Model!AI$1,'Assumptions (CSP)'!$V$10,'Assumptions (CSP)'!$V$5*Model!$X$3539*AVERAGE('Assumptions (CSP)'!$T$2:$V$2)/10^9),0)</f>
        <v>-0.0009204341893</v>
      </c>
      <c r="AK3622" s="95">
        <f>IF($X$3539&gt;0,PPMT('Assumptions (CSP)'!$V$7,Model!AJ$1,'Assumptions (CSP)'!$V$10,'Assumptions (CSP)'!$V$5*Model!$X$3539*AVERAGE('Assumptions (CSP)'!$T$2:$V$2)/10^9),0)</f>
        <v>-0.0009641548133</v>
      </c>
      <c r="AL3622" s="95">
        <f>IF($X$3539&gt;0,PPMT('Assumptions (CSP)'!$V$7,Model!AK$1,'Assumptions (CSP)'!$V$10,'Assumptions (CSP)'!$V$5*Model!$X$3539*AVERAGE('Assumptions (CSP)'!$T$2:$V$2)/10^9),0)</f>
        <v>-0.001009952167</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-0.0005073928955</v>
      </c>
      <c r="Z3623" s="95">
        <f>IF($Y$3539&gt;0,PPMT('Assumptions (CSP)'!$V$7,Model!X$1,'Assumptions (CSP)'!$V$10,'Assumptions (CSP)'!$V$5*Model!$Y$3539*AVERAGE('Assumptions (CSP)'!$U$2:$W$2)/10^9),0)</f>
        <v>-0.0005314940581</v>
      </c>
      <c r="AA3623" s="95">
        <f>IF($Y$3539&gt;0,PPMT('Assumptions (CSP)'!$V$7,Model!Y$1,'Assumptions (CSP)'!$V$10,'Assumptions (CSP)'!$V$5*Model!$Y$3539*AVERAGE('Assumptions (CSP)'!$U$2:$W$2)/10^9),0)</f>
        <v>-0.0005567400258</v>
      </c>
      <c r="AB3623" s="95">
        <f>IF($Y$3539&gt;0,PPMT('Assumptions (CSP)'!$V$7,Model!Z$1,'Assumptions (CSP)'!$V$10,'Assumptions (CSP)'!$V$5*Model!$Y$3539*AVERAGE('Assumptions (CSP)'!$U$2:$W$2)/10^9),0)</f>
        <v>-0.0005831851771</v>
      </c>
      <c r="AC3623" s="95">
        <f>IF($Y$3539&gt;0,PPMT('Assumptions (CSP)'!$V$7,Model!AA$1,'Assumptions (CSP)'!$V$10,'Assumptions (CSP)'!$V$5*Model!$Y$3539*AVERAGE('Assumptions (CSP)'!$U$2:$W$2)/10^9),0)</f>
        <v>-0.000610886473</v>
      </c>
      <c r="AD3623" s="95">
        <f>IF($Y$3539&gt;0,PPMT('Assumptions (CSP)'!$V$7,Model!AB$1,'Assumptions (CSP)'!$V$10,'Assumptions (CSP)'!$V$5*Model!$Y$3539*AVERAGE('Assumptions (CSP)'!$U$2:$W$2)/10^9),0)</f>
        <v>-0.0006399035804</v>
      </c>
      <c r="AE3623" s="95">
        <f>IF($Y$3539&gt;0,PPMT('Assumptions (CSP)'!$V$7,Model!AC$1,'Assumptions (CSP)'!$V$10,'Assumptions (CSP)'!$V$5*Model!$Y$3539*AVERAGE('Assumptions (CSP)'!$U$2:$W$2)/10^9),0)</f>
        <v>-0.0006702990005</v>
      </c>
      <c r="AF3623" s="95">
        <f>IF($Y$3539&gt;0,PPMT('Assumptions (CSP)'!$V$7,Model!AD$1,'Assumptions (CSP)'!$V$10,'Assumptions (CSP)'!$V$5*Model!$Y$3539*AVERAGE('Assumptions (CSP)'!$U$2:$W$2)/10^9),0)</f>
        <v>-0.000702138203</v>
      </c>
      <c r="AG3623" s="95">
        <f>IF($Y$3539&gt;0,PPMT('Assumptions (CSP)'!$V$7,Model!AE$1,'Assumptions (CSP)'!$V$10,'Assumptions (CSP)'!$V$5*Model!$Y$3539*AVERAGE('Assumptions (CSP)'!$U$2:$W$2)/10^9),0)</f>
        <v>-0.0007354897677</v>
      </c>
      <c r="AH3623" s="95">
        <f>IF($Y$3539&gt;0,PPMT('Assumptions (CSP)'!$V$7,Model!AF$1,'Assumptions (CSP)'!$V$10,'Assumptions (CSP)'!$V$5*Model!$Y$3539*AVERAGE('Assumptions (CSP)'!$U$2:$W$2)/10^9),0)</f>
        <v>-0.0007704255316</v>
      </c>
      <c r="AI3623" s="95">
        <f>IF($Y$3539&gt;0,PPMT('Assumptions (CSP)'!$V$7,Model!AG$1,'Assumptions (CSP)'!$V$10,'Assumptions (CSP)'!$V$5*Model!$Y$3539*AVERAGE('Assumptions (CSP)'!$U$2:$W$2)/10^9),0)</f>
        <v>-0.0008070207444</v>
      </c>
      <c r="AJ3623" s="95">
        <f>IF($Y$3539&gt;0,PPMT('Assumptions (CSP)'!$V$7,Model!AH$1,'Assumptions (CSP)'!$V$10,'Assumptions (CSP)'!$V$5*Model!$Y$3539*AVERAGE('Assumptions (CSP)'!$U$2:$W$2)/10^9),0)</f>
        <v>-0.0008453542297</v>
      </c>
      <c r="AK3623" s="95">
        <f>IF($Y$3539&gt;0,PPMT('Assumptions (CSP)'!$V$7,Model!AI$1,'Assumptions (CSP)'!$V$10,'Assumptions (CSP)'!$V$5*Model!$Y$3539*AVERAGE('Assumptions (CSP)'!$U$2:$W$2)/10^9),0)</f>
        <v>-0.0008855085557</v>
      </c>
      <c r="AL3623" s="95">
        <f>IF($Y$3539&gt;0,PPMT('Assumptions (CSP)'!$V$7,Model!AJ$1,'Assumptions (CSP)'!$V$10,'Assumptions (CSP)'!$V$5*Model!$Y$3539*AVERAGE('Assumptions (CSP)'!$U$2:$W$2)/10^9),0)</f>
        <v>-0.0009275702121</v>
      </c>
      <c r="AM3623" s="95">
        <f>IF($Y$3539&gt;0,PPMT('Assumptions (CSP)'!$V$7,Model!AK$1,'Assumptions (CSP)'!$V$10,'Assumptions (CSP)'!$V$5*Model!$Y$3539*AVERAGE('Assumptions (CSP)'!$U$2:$W$2)/10^9),0)</f>
        <v>-0.0009716297971</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-0.0004888650114</v>
      </c>
      <c r="AA3624" s="95">
        <f>IF($Z$3539&gt;0,PPMT('Assumptions (CSP)'!$V$7,Model!X$1,'Assumptions (CSP)'!$V$10,'Assumptions (CSP)'!$V$5*Model!$Z$3539*AVERAGE('Assumptions (CSP)'!$V$2:$X$2)/10^9),0)</f>
        <v>-0.0005120860995</v>
      </c>
      <c r="AB3624" s="95">
        <f>IF($Z$3539&gt;0,PPMT('Assumptions (CSP)'!$V$7,Model!Y$1,'Assumptions (CSP)'!$V$10,'Assumptions (CSP)'!$V$5*Model!$Z$3539*AVERAGE('Assumptions (CSP)'!$V$2:$X$2)/10^9),0)</f>
        <v>-0.0005364101892</v>
      </c>
      <c r="AC3624" s="95">
        <f>IF($Z$3539&gt;0,PPMT('Assumptions (CSP)'!$V$7,Model!Z$1,'Assumptions (CSP)'!$V$10,'Assumptions (CSP)'!$V$5*Model!$Z$3539*AVERAGE('Assumptions (CSP)'!$V$2:$X$2)/10^9),0)</f>
        <v>-0.0005618896732</v>
      </c>
      <c r="AD3624" s="95">
        <f>IF($Z$3539&gt;0,PPMT('Assumptions (CSP)'!$V$7,Model!AA$1,'Assumptions (CSP)'!$V$10,'Assumptions (CSP)'!$V$5*Model!$Z$3539*AVERAGE('Assumptions (CSP)'!$V$2:$X$2)/10^9),0)</f>
        <v>-0.0005885794327</v>
      </c>
      <c r="AE3624" s="95">
        <f>IF($Z$3539&gt;0,PPMT('Assumptions (CSP)'!$V$7,Model!AB$1,'Assumptions (CSP)'!$V$10,'Assumptions (CSP)'!$V$5*Model!$Z$3539*AVERAGE('Assumptions (CSP)'!$V$2:$X$2)/10^9),0)</f>
        <v>-0.0006165369557</v>
      </c>
      <c r="AF3624" s="95">
        <f>IF($Z$3539&gt;0,PPMT('Assumptions (CSP)'!$V$7,Model!AC$1,'Assumptions (CSP)'!$V$10,'Assumptions (CSP)'!$V$5*Model!$Z$3539*AVERAGE('Assumptions (CSP)'!$V$2:$X$2)/10^9),0)</f>
        <v>-0.0006458224611</v>
      </c>
      <c r="AG3624" s="95">
        <f>IF($Z$3539&gt;0,PPMT('Assumptions (CSP)'!$V$7,Model!AD$1,'Assumptions (CSP)'!$V$10,'Assumptions (CSP)'!$V$5*Model!$Z$3539*AVERAGE('Assumptions (CSP)'!$V$2:$X$2)/10^9),0)</f>
        <v>-0.000676499028</v>
      </c>
      <c r="AH3624" s="95">
        <f>IF($Z$3539&gt;0,PPMT('Assumptions (CSP)'!$V$7,Model!AE$1,'Assumptions (CSP)'!$V$10,'Assumptions (CSP)'!$V$5*Model!$Z$3539*AVERAGE('Assumptions (CSP)'!$V$2:$X$2)/10^9),0)</f>
        <v>-0.0007086327318</v>
      </c>
      <c r="AI3624" s="95">
        <f>IF($Z$3539&gt;0,PPMT('Assumptions (CSP)'!$V$7,Model!AF$1,'Assumptions (CSP)'!$V$10,'Assumptions (CSP)'!$V$5*Model!$Z$3539*AVERAGE('Assumptions (CSP)'!$V$2:$X$2)/10^9),0)</f>
        <v>-0.0007422927866</v>
      </c>
      <c r="AJ3624" s="95">
        <f>IF($Z$3539&gt;0,PPMT('Assumptions (CSP)'!$V$7,Model!AG$1,'Assumptions (CSP)'!$V$10,'Assumptions (CSP)'!$V$5*Model!$Z$3539*AVERAGE('Assumptions (CSP)'!$V$2:$X$2)/10^9),0)</f>
        <v>-0.000777551694</v>
      </c>
      <c r="AK3624" s="95">
        <f>IF($Z$3539&gt;0,PPMT('Assumptions (CSP)'!$V$7,Model!AH$1,'Assumptions (CSP)'!$V$10,'Assumptions (CSP)'!$V$5*Model!$Z$3539*AVERAGE('Assumptions (CSP)'!$V$2:$X$2)/10^9),0)</f>
        <v>-0.0008144853994</v>
      </c>
      <c r="AL3624" s="95">
        <f>IF($Z$3539&gt;0,PPMT('Assumptions (CSP)'!$V$7,Model!AI$1,'Assumptions (CSP)'!$V$10,'Assumptions (CSP)'!$V$5*Model!$Z$3539*AVERAGE('Assumptions (CSP)'!$V$2:$X$2)/10^9),0)</f>
        <v>-0.0008531734559</v>
      </c>
      <c r="AM3624" s="95">
        <f>IF($Z$3539&gt;0,PPMT('Assumptions (CSP)'!$V$7,Model!AJ$1,'Assumptions (CSP)'!$V$10,'Assumptions (CSP)'!$V$5*Model!$Z$3539*AVERAGE('Assumptions (CSP)'!$V$2:$X$2)/10^9),0)</f>
        <v>-0.000893699195</v>
      </c>
      <c r="AN3624" s="95">
        <f>IF($Z$3539&gt;0,PPMT('Assumptions (CSP)'!$V$7,Model!AK$1,'Assumptions (CSP)'!$V$10,'Assumptions (CSP)'!$V$5*Model!$Z$3539*AVERAGE('Assumptions (CSP)'!$V$2:$X$2)/10^9),0)</f>
        <v>-0.0009361499068</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-0.0004743703197</v>
      </c>
      <c r="AB3625" s="95">
        <f>IF($AA$3539&gt;0,PPMT('Assumptions (CSP)'!$V$7,Model!X$1,'Assumptions (CSP)'!$V$10,'Assumptions (CSP)'!$V$5*Model!$AA$3539*AVERAGE('Assumptions (CSP)'!$W$2:$Y$2)/10^9),0)</f>
        <v>-0.0004969029099</v>
      </c>
      <c r="AC3625" s="95">
        <f>IF($AA$3539&gt;0,PPMT('Assumptions (CSP)'!$V$7,Model!Y$1,'Assumptions (CSP)'!$V$10,'Assumptions (CSP)'!$V$5*Model!$AA$3539*AVERAGE('Assumptions (CSP)'!$W$2:$Y$2)/10^9),0)</f>
        <v>-0.0005205057981</v>
      </c>
      <c r="AD3625" s="95">
        <f>IF($AA$3539&gt;0,PPMT('Assumptions (CSP)'!$V$7,Model!Z$1,'Assumptions (CSP)'!$V$10,'Assumptions (CSP)'!$V$5*Model!$AA$3539*AVERAGE('Assumptions (CSP)'!$W$2:$Y$2)/10^9),0)</f>
        <v>-0.0005452298235</v>
      </c>
      <c r="AE3625" s="95">
        <f>IF($AA$3539&gt;0,PPMT('Assumptions (CSP)'!$V$7,Model!AA$1,'Assumptions (CSP)'!$V$10,'Assumptions (CSP)'!$V$5*Model!$AA$3539*AVERAGE('Assumptions (CSP)'!$W$2:$Y$2)/10^9),0)</f>
        <v>-0.0005711282401</v>
      </c>
      <c r="AF3625" s="95">
        <f>IF($AA$3539&gt;0,PPMT('Assumptions (CSP)'!$V$7,Model!AB$1,'Assumptions (CSP)'!$V$10,'Assumptions (CSP)'!$V$5*Model!$AA$3539*AVERAGE('Assumptions (CSP)'!$W$2:$Y$2)/10^9),0)</f>
        <v>-0.0005982568315</v>
      </c>
      <c r="AG3625" s="95">
        <f>IF($AA$3539&gt;0,PPMT('Assumptions (CSP)'!$V$7,Model!AC$1,'Assumptions (CSP)'!$V$10,'Assumptions (CSP)'!$V$5*Model!$AA$3539*AVERAGE('Assumptions (CSP)'!$W$2:$Y$2)/10^9),0)</f>
        <v>-0.000626674031</v>
      </c>
      <c r="AH3625" s="95">
        <f>IF($AA$3539&gt;0,PPMT('Assumptions (CSP)'!$V$7,Model!AD$1,'Assumptions (CSP)'!$V$10,'Assumptions (CSP)'!$V$5*Model!$AA$3539*AVERAGE('Assumptions (CSP)'!$W$2:$Y$2)/10^9),0)</f>
        <v>-0.0006564410475</v>
      </c>
      <c r="AI3625" s="95">
        <f>IF($AA$3539&gt;0,PPMT('Assumptions (CSP)'!$V$7,Model!AE$1,'Assumptions (CSP)'!$V$10,'Assumptions (CSP)'!$V$5*Model!$AA$3539*AVERAGE('Assumptions (CSP)'!$W$2:$Y$2)/10^9),0)</f>
        <v>-0.0006876219973</v>
      </c>
      <c r="AJ3625" s="95">
        <f>IF($AA$3539&gt;0,PPMT('Assumptions (CSP)'!$V$7,Model!AF$1,'Assumptions (CSP)'!$V$10,'Assumptions (CSP)'!$V$5*Model!$AA$3539*AVERAGE('Assumptions (CSP)'!$W$2:$Y$2)/10^9),0)</f>
        <v>-0.0007202840421</v>
      </c>
      <c r="AK3625" s="95">
        <f>IF($AA$3539&gt;0,PPMT('Assumptions (CSP)'!$V$7,Model!AG$1,'Assumptions (CSP)'!$V$10,'Assumptions (CSP)'!$V$5*Model!$AA$3539*AVERAGE('Assumptions (CSP)'!$W$2:$Y$2)/10^9),0)</f>
        <v>-0.0007544975341</v>
      </c>
      <c r="AL3625" s="95">
        <f>IF($AA$3539&gt;0,PPMT('Assumptions (CSP)'!$V$7,Model!AH$1,'Assumptions (CSP)'!$V$10,'Assumptions (CSP)'!$V$5*Model!$AA$3539*AVERAGE('Assumptions (CSP)'!$W$2:$Y$2)/10^9),0)</f>
        <v>-0.000790336167</v>
      </c>
      <c r="AM3625" s="95">
        <f>IF($AA$3539&gt;0,PPMT('Assumptions (CSP)'!$V$7,Model!AI$1,'Assumptions (CSP)'!$V$10,'Assumptions (CSP)'!$V$5*Model!$AA$3539*AVERAGE('Assumptions (CSP)'!$W$2:$Y$2)/10^9),0)</f>
        <v>-0.000827877135</v>
      </c>
      <c r="AN3625" s="95">
        <f>IF($AA$3539&gt;0,PPMT('Assumptions (CSP)'!$V$7,Model!AJ$1,'Assumptions (CSP)'!$V$10,'Assumptions (CSP)'!$V$5*Model!$AA$3539*AVERAGE('Assumptions (CSP)'!$W$2:$Y$2)/10^9),0)</f>
        <v>-0.0008672012989</v>
      </c>
      <c r="AO3625" s="95">
        <f>IF($AA$3539&gt;0,PPMT('Assumptions (CSP)'!$V$7,Model!AK$1,'Assumptions (CSP)'!$V$10,'Assumptions (CSP)'!$V$5*Model!$AA$3539*AVERAGE('Assumptions (CSP)'!$W$2:$Y$2)/10^9),0)</f>
        <v>-0.0009083933606</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-0.0004636980493</v>
      </c>
      <c r="AC3626" s="95">
        <f>IF($AB$3539&gt;0,PPMT('Assumptions (CSP)'!$V$7,Model!X$1,'Assumptions (CSP)'!$V$10,'Assumptions (CSP)'!$V$5*Model!$AB$3539*AVERAGE('Assumptions (CSP)'!$X$2:$Z$2)/10^9),0)</f>
        <v>-0.0004857237066</v>
      </c>
      <c r="AD3626" s="95">
        <f>IF($AB$3539&gt;0,PPMT('Assumptions (CSP)'!$V$7,Model!Y$1,'Assumptions (CSP)'!$V$10,'Assumptions (CSP)'!$V$5*Model!$AB$3539*AVERAGE('Assumptions (CSP)'!$X$2:$Z$2)/10^9),0)</f>
        <v>-0.0005087955827</v>
      </c>
      <c r="AE3626" s="95">
        <f>IF($AB$3539&gt;0,PPMT('Assumptions (CSP)'!$V$7,Model!Z$1,'Assumptions (CSP)'!$V$10,'Assumptions (CSP)'!$V$5*Model!$AB$3539*AVERAGE('Assumptions (CSP)'!$X$2:$Z$2)/10^9),0)</f>
        <v>-0.0005329633729</v>
      </c>
      <c r="AF3626" s="95">
        <f>IF($AB$3539&gt;0,PPMT('Assumptions (CSP)'!$V$7,Model!AA$1,'Assumptions (CSP)'!$V$10,'Assumptions (CSP)'!$V$5*Model!$AB$3539*AVERAGE('Assumptions (CSP)'!$X$2:$Z$2)/10^9),0)</f>
        <v>-0.0005582791331</v>
      </c>
      <c r="AG3626" s="95">
        <f>IF($AB$3539&gt;0,PPMT('Assumptions (CSP)'!$V$7,Model!AB$1,'Assumptions (CSP)'!$V$10,'Assumptions (CSP)'!$V$5*Model!$AB$3539*AVERAGE('Assumptions (CSP)'!$X$2:$Z$2)/10^9),0)</f>
        <v>-0.0005847973919</v>
      </c>
      <c r="AH3626" s="95">
        <f>IF($AB$3539&gt;0,PPMT('Assumptions (CSP)'!$V$7,Model!AC$1,'Assumptions (CSP)'!$V$10,'Assumptions (CSP)'!$V$5*Model!$AB$3539*AVERAGE('Assumptions (CSP)'!$X$2:$Z$2)/10^9),0)</f>
        <v>-0.000612575268</v>
      </c>
      <c r="AI3626" s="95">
        <f>IF($AB$3539&gt;0,PPMT('Assumptions (CSP)'!$V$7,Model!AD$1,'Assumptions (CSP)'!$V$10,'Assumptions (CSP)'!$V$5*Model!$AB$3539*AVERAGE('Assumptions (CSP)'!$X$2:$Z$2)/10^9),0)</f>
        <v>-0.0006416725933</v>
      </c>
      <c r="AJ3626" s="95">
        <f>IF($AB$3539&gt;0,PPMT('Assumptions (CSP)'!$V$7,Model!AE$1,'Assumptions (CSP)'!$V$10,'Assumptions (CSP)'!$V$5*Model!$AB$3539*AVERAGE('Assumptions (CSP)'!$X$2:$Z$2)/10^9),0)</f>
        <v>-0.0006721520415</v>
      </c>
      <c r="AK3626" s="95">
        <f>IF($AB$3539&gt;0,PPMT('Assumptions (CSP)'!$V$7,Model!AF$1,'Assumptions (CSP)'!$V$10,'Assumptions (CSP)'!$V$5*Model!$AB$3539*AVERAGE('Assumptions (CSP)'!$X$2:$Z$2)/10^9),0)</f>
        <v>-0.0007040792634</v>
      </c>
      <c r="AL3626" s="95">
        <f>IF($AB$3539&gt;0,PPMT('Assumptions (CSP)'!$V$7,Model!AG$1,'Assumptions (CSP)'!$V$10,'Assumptions (CSP)'!$V$5*Model!$AB$3539*AVERAGE('Assumptions (CSP)'!$X$2:$Z$2)/10^9),0)</f>
        <v>-0.0007375230284</v>
      </c>
      <c r="AM3626" s="95">
        <f>IF($AB$3539&gt;0,PPMT('Assumptions (CSP)'!$V$7,Model!AH$1,'Assumptions (CSP)'!$V$10,'Assumptions (CSP)'!$V$5*Model!$AB$3539*AVERAGE('Assumptions (CSP)'!$X$2:$Z$2)/10^9),0)</f>
        <v>-0.0007725553723</v>
      </c>
      <c r="AN3626" s="95">
        <f>IF($AB$3539&gt;0,PPMT('Assumptions (CSP)'!$V$7,Model!AI$1,'Assumptions (CSP)'!$V$10,'Assumptions (CSP)'!$V$5*Model!$AB$3539*AVERAGE('Assumptions (CSP)'!$X$2:$Z$2)/10^9),0)</f>
        <v>-0.0008092517525</v>
      </c>
      <c r="AO3626" s="95">
        <f>IF($AB$3539&gt;0,PPMT('Assumptions (CSP)'!$V$7,Model!AJ$1,'Assumptions (CSP)'!$V$10,'Assumptions (CSP)'!$V$5*Model!$AB$3539*AVERAGE('Assumptions (CSP)'!$X$2:$Z$2)/10^9),0)</f>
        <v>-0.0008476912107</v>
      </c>
      <c r="AP3626" s="95">
        <f>IF($AB$3539&gt;0,PPMT('Assumptions (CSP)'!$V$7,Model!AK$1,'Assumptions (CSP)'!$V$10,'Assumptions (CSP)'!$V$5*Model!$AB$3539*AVERAGE('Assumptions (CSP)'!$X$2:$Z$2)/10^9),0)</f>
        <v>-0.0008879565432</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-0.0004535097328</v>
      </c>
      <c r="AD3627" s="95">
        <f>IF($AC$3539&gt;0,PPMT('Assumptions (CSP)'!$V$7,Model!X$1,'Assumptions (CSP)'!$V$10,'Assumptions (CSP)'!$V$5*Model!$AC$3539*AVERAGE('Assumptions (CSP)'!$Y$2:$AA$2)/10^9),0)</f>
        <v>-0.0004750514451</v>
      </c>
      <c r="AE3627" s="95">
        <f>IF($AC$3539&gt;0,PPMT('Assumptions (CSP)'!$V$7,Model!Y$1,'Assumptions (CSP)'!$V$10,'Assumptions (CSP)'!$V$5*Model!$AC$3539*AVERAGE('Assumptions (CSP)'!$Y$2:$AA$2)/10^9),0)</f>
        <v>-0.0004976163887</v>
      </c>
      <c r="AF3627" s="95">
        <f>IF($AC$3539&gt;0,PPMT('Assumptions (CSP)'!$V$7,Model!Z$1,'Assumptions (CSP)'!$V$10,'Assumptions (CSP)'!$V$5*Model!$AC$3539*AVERAGE('Assumptions (CSP)'!$Y$2:$AA$2)/10^9),0)</f>
        <v>-0.0005212531672</v>
      </c>
      <c r="AG3627" s="95">
        <f>IF($AC$3539&gt;0,PPMT('Assumptions (CSP)'!$V$7,Model!AA$1,'Assumptions (CSP)'!$V$10,'Assumptions (CSP)'!$V$5*Model!$AC$3539*AVERAGE('Assumptions (CSP)'!$Y$2:$AA$2)/10^9),0)</f>
        <v>-0.0005460126926</v>
      </c>
      <c r="AH3627" s="95">
        <f>IF($AC$3539&gt;0,PPMT('Assumptions (CSP)'!$V$7,Model!AB$1,'Assumptions (CSP)'!$V$10,'Assumptions (CSP)'!$V$5*Model!$AC$3539*AVERAGE('Assumptions (CSP)'!$Y$2:$AA$2)/10^9),0)</f>
        <v>-0.0005719482955</v>
      </c>
      <c r="AI3627" s="95">
        <f>IF($AC$3539&gt;0,PPMT('Assumptions (CSP)'!$V$7,Model!AC$1,'Assumptions (CSP)'!$V$10,'Assumptions (CSP)'!$V$5*Model!$AC$3539*AVERAGE('Assumptions (CSP)'!$Y$2:$AA$2)/10^9),0)</f>
        <v>-0.0005991158396</v>
      </c>
      <c r="AJ3627" s="95">
        <f>IF($AC$3539&gt;0,PPMT('Assumptions (CSP)'!$V$7,Model!AD$1,'Assumptions (CSP)'!$V$10,'Assumptions (CSP)'!$V$5*Model!$AC$3539*AVERAGE('Assumptions (CSP)'!$Y$2:$AA$2)/10^9),0)</f>
        <v>-0.0006275738419</v>
      </c>
      <c r="AK3627" s="95">
        <f>IF($AC$3539&gt;0,PPMT('Assumptions (CSP)'!$V$7,Model!AE$1,'Assumptions (CSP)'!$V$10,'Assumptions (CSP)'!$V$5*Model!$AC$3539*AVERAGE('Assumptions (CSP)'!$Y$2:$AA$2)/10^9),0)</f>
        <v>-0.0006573835994</v>
      </c>
      <c r="AL3627" s="95">
        <f>IF($AC$3539&gt;0,PPMT('Assumptions (CSP)'!$V$7,Model!AF$1,'Assumptions (CSP)'!$V$10,'Assumptions (CSP)'!$V$5*Model!$AC$3539*AVERAGE('Assumptions (CSP)'!$Y$2:$AA$2)/10^9),0)</f>
        <v>-0.0006886093204</v>
      </c>
      <c r="AM3627" s="95">
        <f>IF($AC$3539&gt;0,PPMT('Assumptions (CSP)'!$V$7,Model!AG$1,'Assumptions (CSP)'!$V$10,'Assumptions (CSP)'!$V$5*Model!$AC$3539*AVERAGE('Assumptions (CSP)'!$Y$2:$AA$2)/10^9),0)</f>
        <v>-0.0007213182631</v>
      </c>
      <c r="AN3627" s="95">
        <f>IF($AC$3539&gt;0,PPMT('Assumptions (CSP)'!$V$7,Model!AH$1,'Assumptions (CSP)'!$V$10,'Assumptions (CSP)'!$V$5*Model!$AC$3539*AVERAGE('Assumptions (CSP)'!$Y$2:$AA$2)/10^9),0)</f>
        <v>-0.0007555808806</v>
      </c>
      <c r="AO3627" s="95">
        <f>IF($AC$3539&gt;0,PPMT('Assumptions (CSP)'!$V$7,Model!AI$1,'Assumptions (CSP)'!$V$10,'Assumptions (CSP)'!$V$5*Model!$AC$3539*AVERAGE('Assumptions (CSP)'!$Y$2:$AA$2)/10^9),0)</f>
        <v>-0.0007914709725</v>
      </c>
      <c r="AP3627" s="95">
        <f>IF($AC$3539&gt;0,PPMT('Assumptions (CSP)'!$V$7,Model!AJ$1,'Assumptions (CSP)'!$V$10,'Assumptions (CSP)'!$V$5*Model!$AC$3539*AVERAGE('Assumptions (CSP)'!$Y$2:$AA$2)/10^9),0)</f>
        <v>-0.0008290658436</v>
      </c>
      <c r="AQ3627" s="95">
        <f>IF($AC$3539&gt;0,PPMT('Assumptions (CSP)'!$V$7,Model!AK$1,'Assumptions (CSP)'!$V$10,'Assumptions (CSP)'!$V$5*Model!$AC$3539*AVERAGE('Assumptions (CSP)'!$Y$2:$AA$2)/10^9),0)</f>
        <v>-0.0008684464712</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-0.0004444448525</v>
      </c>
      <c r="AE3628" s="95">
        <f>IF($AD$3539&gt;0,PPMT('Assumptions (CSP)'!$V$7,Model!X$1,'Assumptions (CSP)'!$V$10,'Assumptions (CSP)'!$V$5*Model!$AD$3539*AVERAGE('Assumptions (CSP)'!$Z$2:$AB$2)/10^9),0)</f>
        <v>-0.000465555983</v>
      </c>
      <c r="AF3628" s="95">
        <f>IF($AD$3539&gt;0,PPMT('Assumptions (CSP)'!$V$7,Model!Y$1,'Assumptions (CSP)'!$V$10,'Assumptions (CSP)'!$V$5*Model!$AD$3539*AVERAGE('Assumptions (CSP)'!$Z$2:$AB$2)/10^9),0)</f>
        <v>-0.0004876698922</v>
      </c>
      <c r="AG3628" s="95">
        <f>IF($AD$3539&gt;0,PPMT('Assumptions (CSP)'!$V$7,Model!Z$1,'Assumptions (CSP)'!$V$10,'Assumptions (CSP)'!$V$5*Model!$AD$3539*AVERAGE('Assumptions (CSP)'!$Z$2:$AB$2)/10^9),0)</f>
        <v>-0.000510834212</v>
      </c>
      <c r="AH3628" s="95">
        <f>IF($AD$3539&gt;0,PPMT('Assumptions (CSP)'!$V$7,Model!AA$1,'Assumptions (CSP)'!$V$10,'Assumptions (CSP)'!$V$5*Model!$AD$3539*AVERAGE('Assumptions (CSP)'!$Z$2:$AB$2)/10^9),0)</f>
        <v>-0.0005350988371</v>
      </c>
      <c r="AI3628" s="95">
        <f>IF($AD$3539&gt;0,PPMT('Assumptions (CSP)'!$V$7,Model!AB$1,'Assumptions (CSP)'!$V$10,'Assumptions (CSP)'!$V$5*Model!$AD$3539*AVERAGE('Assumptions (CSP)'!$Z$2:$AB$2)/10^9),0)</f>
        <v>-0.0005605160319</v>
      </c>
      <c r="AJ3628" s="95">
        <f>IF($AD$3539&gt;0,PPMT('Assumptions (CSP)'!$V$7,Model!AC$1,'Assumptions (CSP)'!$V$10,'Assumptions (CSP)'!$V$5*Model!$AD$3539*AVERAGE('Assumptions (CSP)'!$Z$2:$AB$2)/10^9),0)</f>
        <v>-0.0005871405434</v>
      </c>
      <c r="AK3628" s="95">
        <f>IF($AD$3539&gt;0,PPMT('Assumptions (CSP)'!$V$7,Model!AD$1,'Assumptions (CSP)'!$V$10,'Assumptions (CSP)'!$V$5*Model!$AD$3539*AVERAGE('Assumptions (CSP)'!$Z$2:$AB$2)/10^9),0)</f>
        <v>-0.0006150297192</v>
      </c>
      <c r="AL3628" s="95">
        <f>IF($AD$3539&gt;0,PPMT('Assumptions (CSP)'!$V$7,Model!AE$1,'Assumptions (CSP)'!$V$10,'Assumptions (CSP)'!$V$5*Model!$AD$3539*AVERAGE('Assumptions (CSP)'!$Z$2:$AB$2)/10^9),0)</f>
        <v>-0.0006442436309</v>
      </c>
      <c r="AM3628" s="95">
        <f>IF($AD$3539&gt;0,PPMT('Assumptions (CSP)'!$V$7,Model!AF$1,'Assumptions (CSP)'!$V$10,'Assumptions (CSP)'!$V$5*Model!$AD$3539*AVERAGE('Assumptions (CSP)'!$Z$2:$AB$2)/10^9),0)</f>
        <v>-0.0006748452033</v>
      </c>
      <c r="AN3628" s="95">
        <f>IF($AD$3539&gt;0,PPMT('Assumptions (CSP)'!$V$7,Model!AG$1,'Assumptions (CSP)'!$V$10,'Assumptions (CSP)'!$V$5*Model!$AD$3539*AVERAGE('Assumptions (CSP)'!$Z$2:$AB$2)/10^9),0)</f>
        <v>-0.0007069003505</v>
      </c>
      <c r="AO3628" s="95">
        <f>IF($AD$3539&gt;0,PPMT('Assumptions (CSP)'!$V$7,Model!AH$1,'Assumptions (CSP)'!$V$10,'Assumptions (CSP)'!$V$5*Model!$AD$3539*AVERAGE('Assumptions (CSP)'!$Z$2:$AB$2)/10^9),0)</f>
        <v>-0.0007404781171</v>
      </c>
      <c r="AP3628" s="95">
        <f>IF($AD$3539&gt;0,PPMT('Assumptions (CSP)'!$V$7,Model!AI$1,'Assumptions (CSP)'!$V$10,'Assumptions (CSP)'!$V$5*Model!$AD$3539*AVERAGE('Assumptions (CSP)'!$Z$2:$AB$2)/10^9),0)</f>
        <v>-0.0007756508277</v>
      </c>
      <c r="AQ3628" s="95">
        <f>IF($AD$3539&gt;0,PPMT('Assumptions (CSP)'!$V$7,Model!AJ$1,'Assumptions (CSP)'!$V$10,'Assumptions (CSP)'!$V$5*Model!$AD$3539*AVERAGE('Assumptions (CSP)'!$Z$2:$AB$2)/10^9),0)</f>
        <v>-0.000812494242</v>
      </c>
      <c r="AR3628" s="95">
        <f>IF($AD$3539&gt;0,PPMT('Assumptions (CSP)'!$V$7,Model!AK$1,'Assumptions (CSP)'!$V$10,'Assumptions (CSP)'!$V$5*Model!$AD$3539*AVERAGE('Assumptions (CSP)'!$Z$2:$AB$2)/10^9),0)</f>
        <v>-0.0008510877185</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-0.000436859907</v>
      </c>
      <c r="AF3629" s="95">
        <f>IF($AE$3539&gt;0,PPMT('Assumptions (CSP)'!$V$7,Model!X$1,'Assumptions (CSP)'!$V$10,'Assumptions (CSP)'!$V$5*Model!$AE$3539*AVERAGE('Assumptions (CSP)'!$AA$2:$AC$2)/10^9),0)</f>
        <v>-0.0004576107526</v>
      </c>
      <c r="AG3629" s="95">
        <f>IF($AE$3539&gt;0,PPMT('Assumptions (CSP)'!$V$7,Model!Y$1,'Assumptions (CSP)'!$V$10,'Assumptions (CSP)'!$V$5*Model!$AE$3539*AVERAGE('Assumptions (CSP)'!$AA$2:$AC$2)/10^9),0)</f>
        <v>-0.0004793472633</v>
      </c>
      <c r="AH3629" s="95">
        <f>IF($AE$3539&gt;0,PPMT('Assumptions (CSP)'!$V$7,Model!Z$1,'Assumptions (CSP)'!$V$10,'Assumptions (CSP)'!$V$5*Model!$AE$3539*AVERAGE('Assumptions (CSP)'!$AA$2:$AC$2)/10^9),0)</f>
        <v>-0.0005021162583</v>
      </c>
      <c r="AI3629" s="95">
        <f>IF($AE$3539&gt;0,PPMT('Assumptions (CSP)'!$V$7,Model!AA$1,'Assumptions (CSP)'!$V$10,'Assumptions (CSP)'!$V$5*Model!$AE$3539*AVERAGE('Assumptions (CSP)'!$AA$2:$AC$2)/10^9),0)</f>
        <v>-0.0005259667806</v>
      </c>
      <c r="AJ3629" s="95">
        <f>IF($AE$3539&gt;0,PPMT('Assumptions (CSP)'!$V$7,Model!AB$1,'Assumptions (CSP)'!$V$10,'Assumptions (CSP)'!$V$5*Model!$AE$3539*AVERAGE('Assumptions (CSP)'!$AA$2:$AC$2)/10^9),0)</f>
        <v>-0.0005509502027</v>
      </c>
      <c r="AK3629" s="95">
        <f>IF($AE$3539&gt;0,PPMT('Assumptions (CSP)'!$V$7,Model!AC$1,'Assumptions (CSP)'!$V$10,'Assumptions (CSP)'!$V$5*Model!$AE$3539*AVERAGE('Assumptions (CSP)'!$AA$2:$AC$2)/10^9),0)</f>
        <v>-0.0005771203373</v>
      </c>
      <c r="AL3629" s="95">
        <f>IF($AE$3539&gt;0,PPMT('Assumptions (CSP)'!$V$7,Model!AD$1,'Assumptions (CSP)'!$V$10,'Assumptions (CSP)'!$V$5*Model!$AE$3539*AVERAGE('Assumptions (CSP)'!$AA$2:$AC$2)/10^9),0)</f>
        <v>-0.0006045335533</v>
      </c>
      <c r="AM3629" s="95">
        <f>IF($AE$3539&gt;0,PPMT('Assumptions (CSP)'!$V$7,Model!AE$1,'Assumptions (CSP)'!$V$10,'Assumptions (CSP)'!$V$5*Model!$AE$3539*AVERAGE('Assumptions (CSP)'!$AA$2:$AC$2)/10^9),0)</f>
        <v>-0.0006332488971</v>
      </c>
      <c r="AN3629" s="95">
        <f>IF($AE$3539&gt;0,PPMT('Assumptions (CSP)'!$V$7,Model!AF$1,'Assumptions (CSP)'!$V$10,'Assumptions (CSP)'!$V$5*Model!$AE$3539*AVERAGE('Assumptions (CSP)'!$AA$2:$AC$2)/10^9),0)</f>
        <v>-0.0006633282197</v>
      </c>
      <c r="AO3629" s="95">
        <f>IF($AE$3539&gt;0,PPMT('Assumptions (CSP)'!$V$7,Model!AG$1,'Assumptions (CSP)'!$V$10,'Assumptions (CSP)'!$V$5*Model!$AE$3539*AVERAGE('Assumptions (CSP)'!$AA$2:$AC$2)/10^9),0)</f>
        <v>-0.0006948363102</v>
      </c>
      <c r="AP3629" s="95">
        <f>IF($AE$3539&gt;0,PPMT('Assumptions (CSP)'!$V$7,Model!AH$1,'Assumptions (CSP)'!$V$10,'Assumptions (CSP)'!$V$5*Model!$AE$3539*AVERAGE('Assumptions (CSP)'!$AA$2:$AC$2)/10^9),0)</f>
        <v>-0.0007278410349</v>
      </c>
      <c r="AQ3629" s="95">
        <f>IF($AE$3539&gt;0,PPMT('Assumptions (CSP)'!$V$7,Model!AI$1,'Assumptions (CSP)'!$V$10,'Assumptions (CSP)'!$V$5*Model!$AE$3539*AVERAGE('Assumptions (CSP)'!$AA$2:$AC$2)/10^9),0)</f>
        <v>-0.000762413484</v>
      </c>
      <c r="AR3629" s="95">
        <f>IF($AE$3539&gt;0,PPMT('Assumptions (CSP)'!$V$7,Model!AJ$1,'Assumptions (CSP)'!$V$10,'Assumptions (CSP)'!$V$5*Model!$AE$3539*AVERAGE('Assumptions (CSP)'!$AA$2:$AC$2)/10^9),0)</f>
        <v>-0.0007986281245</v>
      </c>
      <c r="AS3629" s="95">
        <f>IF($AE$3539&gt;0,PPMT('Assumptions (CSP)'!$V$7,Model!AK$1,'Assumptions (CSP)'!$V$10,'Assumptions (CSP)'!$V$5*Model!$AE$3539*AVERAGE('Assumptions (CSP)'!$AA$2:$AC$2)/10^9),0)</f>
        <v>-0.0008365629605</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-0.0004297112273</v>
      </c>
      <c r="AG3630" s="95">
        <f>IF($AF$3539&gt;0,PPMT('Assumptions (CSP)'!$V$7,Model!X$1,'Assumptions (CSP)'!$V$10,'Assumptions (CSP)'!$V$5*Model!$AF$3539*AVERAGE('Assumptions (CSP)'!$AB$2:$AD$2)/10^9),0)</f>
        <v>-0.0004501225106</v>
      </c>
      <c r="AH3630" s="95">
        <f>IF($AF$3539&gt;0,PPMT('Assumptions (CSP)'!$V$7,Model!Y$1,'Assumptions (CSP)'!$V$10,'Assumptions (CSP)'!$V$5*Model!$AF$3539*AVERAGE('Assumptions (CSP)'!$AB$2:$AD$2)/10^9),0)</f>
        <v>-0.0004715033299</v>
      </c>
      <c r="AI3630" s="95">
        <f>IF($AF$3539&gt;0,PPMT('Assumptions (CSP)'!$V$7,Model!Z$1,'Assumptions (CSP)'!$V$10,'Assumptions (CSP)'!$V$5*Model!$AF$3539*AVERAGE('Assumptions (CSP)'!$AB$2:$AD$2)/10^9),0)</f>
        <v>-0.000493899738</v>
      </c>
      <c r="AJ3630" s="95">
        <f>IF($AF$3539&gt;0,PPMT('Assumptions (CSP)'!$V$7,Model!AA$1,'Assumptions (CSP)'!$V$10,'Assumptions (CSP)'!$V$5*Model!$AF$3539*AVERAGE('Assumptions (CSP)'!$AB$2:$AD$2)/10^9),0)</f>
        <v>-0.0005173599756</v>
      </c>
      <c r="AK3630" s="95">
        <f>IF($AF$3539&gt;0,PPMT('Assumptions (CSP)'!$V$7,Model!AB$1,'Assumptions (CSP)'!$V$10,'Assumptions (CSP)'!$V$5*Model!$AF$3539*AVERAGE('Assumptions (CSP)'!$AB$2:$AD$2)/10^9),0)</f>
        <v>-0.0005419345744</v>
      </c>
      <c r="AL3630" s="95">
        <f>IF($AF$3539&gt;0,PPMT('Assumptions (CSP)'!$V$7,Model!AC$1,'Assumptions (CSP)'!$V$10,'Assumptions (CSP)'!$V$5*Model!$AF$3539*AVERAGE('Assumptions (CSP)'!$AB$2:$AD$2)/10^9),0)</f>
        <v>-0.0005676764667</v>
      </c>
      <c r="AM3630" s="95">
        <f>IF($AF$3539&gt;0,PPMT('Assumptions (CSP)'!$V$7,Model!AD$1,'Assumptions (CSP)'!$V$10,'Assumptions (CSP)'!$V$5*Model!$AF$3539*AVERAGE('Assumptions (CSP)'!$AB$2:$AD$2)/10^9),0)</f>
        <v>-0.0005946410989</v>
      </c>
      <c r="AN3630" s="95">
        <f>IF($AF$3539&gt;0,PPMT('Assumptions (CSP)'!$V$7,Model!AE$1,'Assumptions (CSP)'!$V$10,'Assumptions (CSP)'!$V$5*Model!$AF$3539*AVERAGE('Assumptions (CSP)'!$AB$2:$AD$2)/10^9),0)</f>
        <v>-0.0006228865511</v>
      </c>
      <c r="AO3630" s="95">
        <f>IF($AF$3539&gt;0,PPMT('Assumptions (CSP)'!$V$7,Model!AF$1,'Assumptions (CSP)'!$V$10,'Assumptions (CSP)'!$V$5*Model!$AF$3539*AVERAGE('Assumptions (CSP)'!$AB$2:$AD$2)/10^9),0)</f>
        <v>-0.0006524736622</v>
      </c>
      <c r="AP3630" s="95">
        <f>IF($AF$3539&gt;0,PPMT('Assumptions (CSP)'!$V$7,Model!AG$1,'Assumptions (CSP)'!$V$10,'Assumptions (CSP)'!$V$5*Model!$AF$3539*AVERAGE('Assumptions (CSP)'!$AB$2:$AD$2)/10^9),0)</f>
        <v>-0.0006834661612</v>
      </c>
      <c r="AQ3630" s="95">
        <f>IF($AF$3539&gt;0,PPMT('Assumptions (CSP)'!$V$7,Model!AH$1,'Assumptions (CSP)'!$V$10,'Assumptions (CSP)'!$V$5*Model!$AF$3539*AVERAGE('Assumptions (CSP)'!$AB$2:$AD$2)/10^9),0)</f>
        <v>-0.0007159308039</v>
      </c>
      <c r="AR3630" s="95">
        <f>IF($AF$3539&gt;0,PPMT('Assumptions (CSP)'!$V$7,Model!AI$1,'Assumptions (CSP)'!$V$10,'Assumptions (CSP)'!$V$5*Model!$AF$3539*AVERAGE('Assumptions (CSP)'!$AB$2:$AD$2)/10^9),0)</f>
        <v>-0.000749937517</v>
      </c>
      <c r="AS3630" s="95">
        <f>IF($AF$3539&gt;0,PPMT('Assumptions (CSP)'!$V$7,Model!AJ$1,'Assumptions (CSP)'!$V$10,'Assumptions (CSP)'!$V$5*Model!$AF$3539*AVERAGE('Assumptions (CSP)'!$AB$2:$AD$2)/10^9),0)</f>
        <v>-0.0007855595491</v>
      </c>
      <c r="AT3630" s="95">
        <f>IF($AF$3539&gt;0,PPMT('Assumptions (CSP)'!$V$7,Model!AK$1,'Assumptions (CSP)'!$V$10,'Assumptions (CSP)'!$V$5*Model!$AF$3539*AVERAGE('Assumptions (CSP)'!$AB$2:$AD$2)/10^9),0)</f>
        <v>-0.0008228736277</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-0.0004226316072</v>
      </c>
      <c r="AH3631" s="95">
        <f>IF($AG$3539&gt;0,PPMT('Assumptions (CSP)'!$V$7,Model!X$1,'Assumptions (CSP)'!$V$10,'Assumptions (CSP)'!$V$5*Model!$AG$3539*AVERAGE('Assumptions (CSP)'!$AC$2:$AE$2)/10^9),0)</f>
        <v>-0.0004427066085</v>
      </c>
      <c r="AI3631" s="95">
        <f>IF($AG$3539&gt;0,PPMT('Assumptions (CSP)'!$V$7,Model!Y$1,'Assumptions (CSP)'!$V$10,'Assumptions (CSP)'!$V$5*Model!$AG$3539*AVERAGE('Assumptions (CSP)'!$AC$2:$AE$2)/10^9),0)</f>
        <v>-0.0004637351724</v>
      </c>
      <c r="AJ3631" s="95">
        <f>IF($AG$3539&gt;0,PPMT('Assumptions (CSP)'!$V$7,Model!Z$1,'Assumptions (CSP)'!$V$10,'Assumptions (CSP)'!$V$5*Model!$AG$3539*AVERAGE('Assumptions (CSP)'!$AC$2:$AE$2)/10^9),0)</f>
        <v>-0.0004857625931</v>
      </c>
      <c r="AK3631" s="95">
        <f>IF($AG$3539&gt;0,PPMT('Assumptions (CSP)'!$V$7,Model!AA$1,'Assumptions (CSP)'!$V$10,'Assumptions (CSP)'!$V$5*Model!$AG$3539*AVERAGE('Assumptions (CSP)'!$AC$2:$AE$2)/10^9),0)</f>
        <v>-0.0005088363163</v>
      </c>
      <c r="AL3631" s="95">
        <f>IF($AG$3539&gt;0,PPMT('Assumptions (CSP)'!$V$7,Model!AB$1,'Assumptions (CSP)'!$V$10,'Assumptions (CSP)'!$V$5*Model!$AG$3539*AVERAGE('Assumptions (CSP)'!$AC$2:$AE$2)/10^9),0)</f>
        <v>-0.0005330060413</v>
      </c>
      <c r="AM3631" s="95">
        <f>IF($AG$3539&gt;0,PPMT('Assumptions (CSP)'!$V$7,Model!AC$1,'Assumptions (CSP)'!$V$10,'Assumptions (CSP)'!$V$5*Model!$AG$3539*AVERAGE('Assumptions (CSP)'!$AC$2:$AE$2)/10^9),0)</f>
        <v>-0.0005583238283</v>
      </c>
      <c r="AN3631" s="95">
        <f>IF($AG$3539&gt;0,PPMT('Assumptions (CSP)'!$V$7,Model!AD$1,'Assumptions (CSP)'!$V$10,'Assumptions (CSP)'!$V$5*Model!$AG$3539*AVERAGE('Assumptions (CSP)'!$AC$2:$AE$2)/10^9),0)</f>
        <v>-0.0005848442101</v>
      </c>
      <c r="AO3631" s="95">
        <f>IF($AG$3539&gt;0,PPMT('Assumptions (CSP)'!$V$7,Model!AE$1,'Assumptions (CSP)'!$V$10,'Assumptions (CSP)'!$V$5*Model!$AG$3539*AVERAGE('Assumptions (CSP)'!$AC$2:$AE$2)/10^9),0)</f>
        <v>-0.0006126243101</v>
      </c>
      <c r="AP3631" s="95">
        <f>IF($AG$3539&gt;0,PPMT('Assumptions (CSP)'!$V$7,Model!AF$1,'Assumptions (CSP)'!$V$10,'Assumptions (CSP)'!$V$5*Model!$AG$3539*AVERAGE('Assumptions (CSP)'!$AC$2:$AE$2)/10^9),0)</f>
        <v>-0.0006417239648</v>
      </c>
      <c r="AQ3631" s="95">
        <f>IF($AG$3539&gt;0,PPMT('Assumptions (CSP)'!$V$7,Model!AG$1,'Assumptions (CSP)'!$V$10,'Assumptions (CSP)'!$V$5*Model!$AG$3539*AVERAGE('Assumptions (CSP)'!$AC$2:$AE$2)/10^9),0)</f>
        <v>-0.0006722058532</v>
      </c>
      <c r="AR3631" s="95">
        <f>IF($AG$3539&gt;0,PPMT('Assumptions (CSP)'!$V$7,Model!AH$1,'Assumptions (CSP)'!$V$10,'Assumptions (CSP)'!$V$5*Model!$AG$3539*AVERAGE('Assumptions (CSP)'!$AC$2:$AE$2)/10^9),0)</f>
        <v>-0.0007041356312</v>
      </c>
      <c r="AS3631" s="95">
        <f>IF($AG$3539&gt;0,PPMT('Assumptions (CSP)'!$V$7,Model!AI$1,'Assumptions (CSP)'!$V$10,'Assumptions (CSP)'!$V$5*Model!$AG$3539*AVERAGE('Assumptions (CSP)'!$AC$2:$AE$2)/10^9),0)</f>
        <v>-0.0007375820737</v>
      </c>
      <c r="AT3631" s="95">
        <f>IF($AG$3539&gt;0,PPMT('Assumptions (CSP)'!$V$7,Model!AJ$1,'Assumptions (CSP)'!$V$10,'Assumptions (CSP)'!$V$5*Model!$AG$3539*AVERAGE('Assumptions (CSP)'!$AC$2:$AE$2)/10^9),0)</f>
        <v>-0.0007726172222</v>
      </c>
      <c r="AU3631" s="95">
        <f>IF($AG$3539&gt;0,PPMT('Assumptions (CSP)'!$V$7,Model!AK$1,'Assumptions (CSP)'!$V$10,'Assumptions (CSP)'!$V$5*Model!$AG$3539*AVERAGE('Assumptions (CSP)'!$AC$2:$AE$2)/10^9),0)</f>
        <v>-0.0008093165402</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-0.0004163576443</v>
      </c>
      <c r="AI3632" s="95">
        <f>IF($AH$3539&gt;0,PPMT('Assumptions (CSP)'!$V$7,Model!X$1,'Assumptions (CSP)'!$V$10,'Assumptions (CSP)'!$V$5*Model!$AH$3539*AVERAGE('Assumptions (CSP)'!$AD$2:$AF$2)/10^9),0)</f>
        <v>-0.0004361346324</v>
      </c>
      <c r="AJ3632" s="95">
        <f>IF($AH$3539&gt;0,PPMT('Assumptions (CSP)'!$V$7,Model!Y$1,'Assumptions (CSP)'!$V$10,'Assumptions (CSP)'!$V$5*Model!$AH$3539*AVERAGE('Assumptions (CSP)'!$AD$2:$AF$2)/10^9),0)</f>
        <v>-0.0004568510274</v>
      </c>
      <c r="AK3632" s="95">
        <f>IF($AH$3539&gt;0,PPMT('Assumptions (CSP)'!$V$7,Model!Z$1,'Assumptions (CSP)'!$V$10,'Assumptions (CSP)'!$V$5*Model!$AH$3539*AVERAGE('Assumptions (CSP)'!$AD$2:$AF$2)/10^9),0)</f>
        <v>-0.0004785514512</v>
      </c>
      <c r="AL3632" s="95">
        <f>IF($AH$3539&gt;0,PPMT('Assumptions (CSP)'!$V$7,Model!AA$1,'Assumptions (CSP)'!$V$10,'Assumptions (CSP)'!$V$5*Model!$AH$3539*AVERAGE('Assumptions (CSP)'!$AD$2:$AF$2)/10^9),0)</f>
        <v>-0.0005012826452</v>
      </c>
      <c r="AM3632" s="95">
        <f>IF($AH$3539&gt;0,PPMT('Assumptions (CSP)'!$V$7,Model!AB$1,'Assumptions (CSP)'!$V$10,'Assumptions (CSP)'!$V$5*Model!$AH$3539*AVERAGE('Assumptions (CSP)'!$AD$2:$AF$2)/10^9),0)</f>
        <v>-0.0005250935708</v>
      </c>
      <c r="AN3632" s="95">
        <f>IF($AH$3539&gt;0,PPMT('Assumptions (CSP)'!$V$7,Model!AC$1,'Assumptions (CSP)'!$V$10,'Assumptions (CSP)'!$V$5*Model!$AH$3539*AVERAGE('Assumptions (CSP)'!$AD$2:$AF$2)/10^9),0)</f>
        <v>-0.0005500355154</v>
      </c>
      <c r="AO3632" s="95">
        <f>IF($AH$3539&gt;0,PPMT('Assumptions (CSP)'!$V$7,Model!AD$1,'Assumptions (CSP)'!$V$10,'Assumptions (CSP)'!$V$5*Model!$AH$3539*AVERAGE('Assumptions (CSP)'!$AD$2:$AF$2)/10^9),0)</f>
        <v>-0.0005761622024</v>
      </c>
      <c r="AP3632" s="95">
        <f>IF($AH$3539&gt;0,PPMT('Assumptions (CSP)'!$V$7,Model!AE$1,'Assumptions (CSP)'!$V$10,'Assumptions (CSP)'!$V$5*Model!$AH$3539*AVERAGE('Assumptions (CSP)'!$AD$2:$AF$2)/10^9),0)</f>
        <v>-0.000603529907</v>
      </c>
      <c r="AQ3632" s="95">
        <f>IF($AH$3539&gt;0,PPMT('Assumptions (CSP)'!$V$7,Model!AF$1,'Assumptions (CSP)'!$V$10,'Assumptions (CSP)'!$V$5*Model!$AH$3539*AVERAGE('Assumptions (CSP)'!$AD$2:$AF$2)/10^9),0)</f>
        <v>-0.0006321975776</v>
      </c>
      <c r="AR3632" s="95">
        <f>IF($AH$3539&gt;0,PPMT('Assumptions (CSP)'!$V$7,Model!AG$1,'Assumptions (CSP)'!$V$10,'Assumptions (CSP)'!$V$5*Model!$AH$3539*AVERAGE('Assumptions (CSP)'!$AD$2:$AF$2)/10^9),0)</f>
        <v>-0.0006622269626</v>
      </c>
      <c r="AS3632" s="95">
        <f>IF($AH$3539&gt;0,PPMT('Assumptions (CSP)'!$V$7,Model!AH$1,'Assumptions (CSP)'!$V$10,'Assumptions (CSP)'!$V$5*Model!$AH$3539*AVERAGE('Assumptions (CSP)'!$AD$2:$AF$2)/10^9),0)</f>
        <v>-0.0006936827433</v>
      </c>
      <c r="AT3632" s="95">
        <f>IF($AH$3539&gt;0,PPMT('Assumptions (CSP)'!$V$7,Model!AI$1,'Assumptions (CSP)'!$V$10,'Assumptions (CSP)'!$V$5*Model!$AH$3539*AVERAGE('Assumptions (CSP)'!$AD$2:$AF$2)/10^9),0)</f>
        <v>-0.0007266326736</v>
      </c>
      <c r="AU3632" s="95">
        <f>IF($AH$3539&gt;0,PPMT('Assumptions (CSP)'!$V$7,Model!AJ$1,'Assumptions (CSP)'!$V$10,'Assumptions (CSP)'!$V$5*Model!$AH$3539*AVERAGE('Assumptions (CSP)'!$AD$2:$AF$2)/10^9),0)</f>
        <v>-0.0007611477256</v>
      </c>
      <c r="AV3632" s="95">
        <f>IF($AH$3539&gt;0,PPMT('Assumptions (CSP)'!$V$7,Model!AK$1,'Assumptions (CSP)'!$V$10,'Assumptions (CSP)'!$V$5*Model!$AH$3539*AVERAGE('Assumptions (CSP)'!$AD$2:$AF$2)/10^9),0)</f>
        <v>-0.0007973022425</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-0.0004114760174</v>
      </c>
      <c r="AJ3633" s="95">
        <f>IF($AI$3539&gt;0,PPMT('Assumptions (CSP)'!$V$7,Model!X$1,'Assumptions (CSP)'!$V$10,'Assumptions (CSP)'!$V$5*Model!$AI$3539*AVERAGE('Assumptions (CSP)'!$AE$2:$AG$2)/10^9),0)</f>
        <v>-0.0004310211283</v>
      </c>
      <c r="AK3633" s="95">
        <f>IF($AI$3539&gt;0,PPMT('Assumptions (CSP)'!$V$7,Model!Y$1,'Assumptions (CSP)'!$V$10,'Assumptions (CSP)'!$V$5*Model!$AI$3539*AVERAGE('Assumptions (CSP)'!$AE$2:$AG$2)/10^9),0)</f>
        <v>-0.0004514946319</v>
      </c>
      <c r="AL3633" s="95">
        <f>IF($AI$3539&gt;0,PPMT('Assumptions (CSP)'!$V$7,Model!Z$1,'Assumptions (CSP)'!$V$10,'Assumptions (CSP)'!$V$5*Model!$AI$3539*AVERAGE('Assumptions (CSP)'!$AE$2:$AG$2)/10^9),0)</f>
        <v>-0.0004729406269</v>
      </c>
      <c r="AM3633" s="95">
        <f>IF($AI$3539&gt;0,PPMT('Assumptions (CSP)'!$V$7,Model!AA$1,'Assumptions (CSP)'!$V$10,'Assumptions (CSP)'!$V$5*Model!$AI$3539*AVERAGE('Assumptions (CSP)'!$AE$2:$AG$2)/10^9),0)</f>
        <v>-0.0004954053067</v>
      </c>
      <c r="AN3633" s="95">
        <f>IF($AI$3539&gt;0,PPMT('Assumptions (CSP)'!$V$7,Model!AB$1,'Assumptions (CSP)'!$V$10,'Assumptions (CSP)'!$V$5*Model!$AI$3539*AVERAGE('Assumptions (CSP)'!$AE$2:$AG$2)/10^9),0)</f>
        <v>-0.0005189370587</v>
      </c>
      <c r="AO3633" s="95">
        <f>IF($AI$3539&gt;0,PPMT('Assumptions (CSP)'!$V$7,Model!AC$1,'Assumptions (CSP)'!$V$10,'Assumptions (CSP)'!$V$5*Model!$AI$3539*AVERAGE('Assumptions (CSP)'!$AE$2:$AG$2)/10^9),0)</f>
        <v>-0.000543586569</v>
      </c>
      <c r="AP3633" s="95">
        <f>IF($AI$3539&gt;0,PPMT('Assumptions (CSP)'!$V$7,Model!AD$1,'Assumptions (CSP)'!$V$10,'Assumptions (CSP)'!$V$5*Model!$AI$3539*AVERAGE('Assumptions (CSP)'!$AE$2:$AG$2)/10^9),0)</f>
        <v>-0.000569406931</v>
      </c>
      <c r="AQ3633" s="95">
        <f>IF($AI$3539&gt;0,PPMT('Assumptions (CSP)'!$V$7,Model!AE$1,'Assumptions (CSP)'!$V$10,'Assumptions (CSP)'!$V$5*Model!$AI$3539*AVERAGE('Assumptions (CSP)'!$AE$2:$AG$2)/10^9),0)</f>
        <v>-0.0005964537603</v>
      </c>
      <c r="AR3633" s="95">
        <f>IF($AI$3539&gt;0,PPMT('Assumptions (CSP)'!$V$7,Model!AF$1,'Assumptions (CSP)'!$V$10,'Assumptions (CSP)'!$V$5*Model!$AI$3539*AVERAGE('Assumptions (CSP)'!$AE$2:$AG$2)/10^9),0)</f>
        <v>-0.0006247853139</v>
      </c>
      <c r="AS3633" s="95">
        <f>IF($AI$3539&gt;0,PPMT('Assumptions (CSP)'!$V$7,Model!AG$1,'Assumptions (CSP)'!$V$10,'Assumptions (CSP)'!$V$5*Model!$AI$3539*AVERAGE('Assumptions (CSP)'!$AE$2:$AG$2)/10^9),0)</f>
        <v>-0.0006544626163</v>
      </c>
      <c r="AT3633" s="95">
        <f>IF($AI$3539&gt;0,PPMT('Assumptions (CSP)'!$V$7,Model!AH$1,'Assumptions (CSP)'!$V$10,'Assumptions (CSP)'!$V$5*Model!$AI$3539*AVERAGE('Assumptions (CSP)'!$AE$2:$AG$2)/10^9),0)</f>
        <v>-0.0006855495906</v>
      </c>
      <c r="AU3633" s="95">
        <f>IF($AI$3539&gt;0,PPMT('Assumptions (CSP)'!$V$7,Model!AI$1,'Assumptions (CSP)'!$V$10,'Assumptions (CSP)'!$V$5*Model!$AI$3539*AVERAGE('Assumptions (CSP)'!$AE$2:$AG$2)/10^9),0)</f>
        <v>-0.0007181131961</v>
      </c>
      <c r="AV3633" s="95">
        <f>IF($AI$3539&gt;0,PPMT('Assumptions (CSP)'!$V$7,Model!AJ$1,'Assumptions (CSP)'!$V$10,'Assumptions (CSP)'!$V$5*Model!$AI$3539*AVERAGE('Assumptions (CSP)'!$AE$2:$AG$2)/10^9),0)</f>
        <v>-0.0007522235729</v>
      </c>
      <c r="AW3633" s="95">
        <f>IF($AI$3539&gt;0,PPMT('Assumptions (CSP)'!$V$7,Model!AK$1,'Assumptions (CSP)'!$V$10,'Assumptions (CSP)'!$V$5*Model!$AI$3539*AVERAGE('Assumptions (CSP)'!$AE$2:$AG$2)/10^9),0)</f>
        <v>-0.0007879541926</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-0.0004092700859</v>
      </c>
      <c r="AK3634" s="95">
        <f>IF($AJ$3539&gt;0,PPMT('Assumptions (CSP)'!$V$7,Model!X$1,'Assumptions (CSP)'!$V$10,'Assumptions (CSP)'!$V$5*Model!$AJ$3539*AVERAGE('Assumptions (CSP)'!$AF$2:$AH$2)/10^9),0)</f>
        <v>-0.000428710415</v>
      </c>
      <c r="AL3634" s="95">
        <f>IF($AJ$3539&gt;0,PPMT('Assumptions (CSP)'!$V$7,Model!Y$1,'Assumptions (CSP)'!$V$10,'Assumptions (CSP)'!$V$5*Model!$AJ$3539*AVERAGE('Assumptions (CSP)'!$AF$2:$AH$2)/10^9),0)</f>
        <v>-0.0004490741597</v>
      </c>
      <c r="AM3634" s="95">
        <f>IF($AJ$3539&gt;0,PPMT('Assumptions (CSP)'!$V$7,Model!Z$1,'Assumptions (CSP)'!$V$10,'Assumptions (CSP)'!$V$5*Model!$AJ$3539*AVERAGE('Assumptions (CSP)'!$AF$2:$AH$2)/10^9),0)</f>
        <v>-0.0004704051823</v>
      </c>
      <c r="AN3634" s="95">
        <f>IF($AJ$3539&gt;0,PPMT('Assumptions (CSP)'!$V$7,Model!AA$1,'Assumptions (CSP)'!$V$10,'Assumptions (CSP)'!$V$5*Model!$AJ$3539*AVERAGE('Assumptions (CSP)'!$AF$2:$AH$2)/10^9),0)</f>
        <v>-0.0004927494284</v>
      </c>
      <c r="AO3634" s="95">
        <f>IF($AJ$3539&gt;0,PPMT('Assumptions (CSP)'!$V$7,Model!AB$1,'Assumptions (CSP)'!$V$10,'Assumptions (CSP)'!$V$5*Model!$AJ$3539*AVERAGE('Assumptions (CSP)'!$AF$2:$AH$2)/10^9),0)</f>
        <v>-0.0005161550263</v>
      </c>
      <c r="AP3634" s="95">
        <f>IF($AJ$3539&gt;0,PPMT('Assumptions (CSP)'!$V$7,Model!AC$1,'Assumptions (CSP)'!$V$10,'Assumptions (CSP)'!$V$5*Model!$AJ$3539*AVERAGE('Assumptions (CSP)'!$AF$2:$AH$2)/10^9),0)</f>
        <v>-0.00054067239</v>
      </c>
      <c r="AQ3634" s="95">
        <f>IF($AJ$3539&gt;0,PPMT('Assumptions (CSP)'!$V$7,Model!AD$1,'Assumptions (CSP)'!$V$10,'Assumptions (CSP)'!$V$5*Model!$AJ$3539*AVERAGE('Assumptions (CSP)'!$AF$2:$AH$2)/10^9),0)</f>
        <v>-0.0005663543285</v>
      </c>
      <c r="AR3634" s="95">
        <f>IF($AJ$3539&gt;0,PPMT('Assumptions (CSP)'!$V$7,Model!AE$1,'Assumptions (CSP)'!$V$10,'Assumptions (CSP)'!$V$5*Model!$AJ$3539*AVERAGE('Assumptions (CSP)'!$AF$2:$AH$2)/10^9),0)</f>
        <v>-0.0005932561591</v>
      </c>
      <c r="AS3634" s="95">
        <f>IF($AJ$3539&gt;0,PPMT('Assumptions (CSP)'!$V$7,Model!AF$1,'Assumptions (CSP)'!$V$10,'Assumptions (CSP)'!$V$5*Model!$AJ$3539*AVERAGE('Assumptions (CSP)'!$AF$2:$AH$2)/10^9),0)</f>
        <v>-0.0006214358267</v>
      </c>
      <c r="AT3634" s="95">
        <f>IF($AJ$3539&gt;0,PPMT('Assumptions (CSP)'!$V$7,Model!AG$1,'Assumptions (CSP)'!$V$10,'Assumptions (CSP)'!$V$5*Model!$AJ$3539*AVERAGE('Assumptions (CSP)'!$AF$2:$AH$2)/10^9),0)</f>
        <v>-0.0006509540285</v>
      </c>
      <c r="AU3634" s="95">
        <f>IF($AJ$3539&gt;0,PPMT('Assumptions (CSP)'!$V$7,Model!AH$1,'Assumptions (CSP)'!$V$10,'Assumptions (CSP)'!$V$5*Model!$AJ$3539*AVERAGE('Assumptions (CSP)'!$AF$2:$AH$2)/10^9),0)</f>
        <v>-0.0006818743448</v>
      </c>
      <c r="AV3634" s="95">
        <f>IF($AJ$3539&gt;0,PPMT('Assumptions (CSP)'!$V$7,Model!AI$1,'Assumptions (CSP)'!$V$10,'Assumptions (CSP)'!$V$5*Model!$AJ$3539*AVERAGE('Assumptions (CSP)'!$AF$2:$AH$2)/10^9),0)</f>
        <v>-0.0007142633762</v>
      </c>
      <c r="AW3634" s="95">
        <f>IF($AJ$3539&gt;0,PPMT('Assumptions (CSP)'!$V$7,Model!AJ$1,'Assumptions (CSP)'!$V$10,'Assumptions (CSP)'!$V$5*Model!$AJ$3539*AVERAGE('Assumptions (CSP)'!$AF$2:$AH$2)/10^9),0)</f>
        <v>-0.0007481908866</v>
      </c>
      <c r="AX3634" s="95">
        <f>IF($AJ$3539&gt;0,PPMT('Assumptions (CSP)'!$V$7,Model!AK$1,'Assumptions (CSP)'!$V$10,'Assumptions (CSP)'!$V$5*Model!$AJ$3539*AVERAGE('Assumptions (CSP)'!$AF$2:$AH$2)/10^9),0)</f>
        <v>-0.0007837299537</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-0.0004092635289</v>
      </c>
      <c r="AL3635" s="95">
        <f>IF($AK$3539&gt;0,PPMT('Assumptions (CSP)'!$V$7,Model!X$1,'Assumptions (CSP)'!$V$10,'Assumptions (CSP)'!$V$5*Model!$AK$3539*AVERAGE('Assumptions (CSP)'!$AG$2:$AI$2)/10^9),0)</f>
        <v>-0.0004287035465</v>
      </c>
      <c r="AM3635" s="95">
        <f>IF($AK$3539&gt;0,PPMT('Assumptions (CSP)'!$V$7,Model!Y$1,'Assumptions (CSP)'!$V$10,'Assumptions (CSP)'!$V$5*Model!$AK$3539*AVERAGE('Assumptions (CSP)'!$AG$2:$AI$2)/10^9),0)</f>
        <v>-0.0004490669649</v>
      </c>
      <c r="AN3635" s="95">
        <f>IF($AK$3539&gt;0,PPMT('Assumptions (CSP)'!$V$7,Model!Z$1,'Assumptions (CSP)'!$V$10,'Assumptions (CSP)'!$V$5*Model!$AK$3539*AVERAGE('Assumptions (CSP)'!$AG$2:$AI$2)/10^9),0)</f>
        <v>-0.0004703976458</v>
      </c>
      <c r="AO3635" s="95">
        <f>IF($AK$3539&gt;0,PPMT('Assumptions (CSP)'!$V$7,Model!AA$1,'Assumptions (CSP)'!$V$10,'Assumptions (CSP)'!$V$5*Model!$AK$3539*AVERAGE('Assumptions (CSP)'!$AG$2:$AI$2)/10^9),0)</f>
        <v>-0.0004927415339</v>
      </c>
      <c r="AP3635" s="95">
        <f>IF($AK$3539&gt;0,PPMT('Assumptions (CSP)'!$V$7,Model!AB$1,'Assumptions (CSP)'!$V$10,'Assumptions (CSP)'!$V$5*Model!$AK$3539*AVERAGE('Assumptions (CSP)'!$AG$2:$AI$2)/10^9),0)</f>
        <v>-0.0005161467568</v>
      </c>
      <c r="AQ3635" s="95">
        <f>IF($AK$3539&gt;0,PPMT('Assumptions (CSP)'!$V$7,Model!AC$1,'Assumptions (CSP)'!$V$10,'Assumptions (CSP)'!$V$5*Model!$AK$3539*AVERAGE('Assumptions (CSP)'!$AG$2:$AI$2)/10^9),0)</f>
        <v>-0.0005406637277</v>
      </c>
      <c r="AR3635" s="95">
        <f>IF($AK$3539&gt;0,PPMT('Assumptions (CSP)'!$V$7,Model!AD$1,'Assumptions (CSP)'!$V$10,'Assumptions (CSP)'!$V$5*Model!$AK$3539*AVERAGE('Assumptions (CSP)'!$AG$2:$AI$2)/10^9),0)</f>
        <v>-0.0005663452548</v>
      </c>
      <c r="AS3635" s="95">
        <f>IF($AK$3539&gt;0,PPMT('Assumptions (CSP)'!$V$7,Model!AE$1,'Assumptions (CSP)'!$V$10,'Assumptions (CSP)'!$V$5*Model!$AK$3539*AVERAGE('Assumptions (CSP)'!$AG$2:$AI$2)/10^9),0)</f>
        <v>-0.0005932466544</v>
      </c>
      <c r="AT3635" s="95">
        <f>IF($AK$3539&gt;0,PPMT('Assumptions (CSP)'!$V$7,Model!AF$1,'Assumptions (CSP)'!$V$10,'Assumptions (CSP)'!$V$5*Model!$AK$3539*AVERAGE('Assumptions (CSP)'!$AG$2:$AI$2)/10^9),0)</f>
        <v>-0.0006214258705</v>
      </c>
      <c r="AU3635" s="95">
        <f>IF($AK$3539&gt;0,PPMT('Assumptions (CSP)'!$V$7,Model!AG$1,'Assumptions (CSP)'!$V$10,'Assumptions (CSP)'!$V$5*Model!$AK$3539*AVERAGE('Assumptions (CSP)'!$AG$2:$AI$2)/10^9),0)</f>
        <v>-0.0006509435994</v>
      </c>
      <c r="AV3635" s="95">
        <f>IF($AK$3539&gt;0,PPMT('Assumptions (CSP)'!$V$7,Model!AH$1,'Assumptions (CSP)'!$V$10,'Assumptions (CSP)'!$V$5*Model!$AK$3539*AVERAGE('Assumptions (CSP)'!$AG$2:$AI$2)/10^9),0)</f>
        <v>-0.0006818634203</v>
      </c>
      <c r="AW3635" s="95">
        <f>IF($AK$3539&gt;0,PPMT('Assumptions (CSP)'!$V$7,Model!AI$1,'Assumptions (CSP)'!$V$10,'Assumptions (CSP)'!$V$5*Model!$AK$3539*AVERAGE('Assumptions (CSP)'!$AG$2:$AI$2)/10^9),0)</f>
        <v>-0.0007142519328</v>
      </c>
      <c r="AX3635" s="95">
        <f>IF($AK$3539&gt;0,PPMT('Assumptions (CSP)'!$V$7,Model!AJ$1,'Assumptions (CSP)'!$V$10,'Assumptions (CSP)'!$V$5*Model!$AK$3539*AVERAGE('Assumptions (CSP)'!$AG$2:$AI$2)/10^9),0)</f>
        <v>-0.0007481788996</v>
      </c>
      <c r="AY3635" s="95">
        <f>IF($AK$3539&gt;0,PPMT('Assumptions (CSP)'!$V$7,Model!AK$1,'Assumptions (CSP)'!$V$10,'Assumptions (CSP)'!$V$5*Model!$AK$3539*AVERAGE('Assumptions (CSP)'!$AG$2:$AI$2)/10^9),0)</f>
        <v>-0.0007837173973</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-0.0004097796372</v>
      </c>
      <c r="AM3636" s="95">
        <f>IF($AL$3539&gt;0,PPMT('Assumptions (CSP)'!$V$7,Model!X$1,'Assumptions (CSP)'!$V$10,'Assumptions (CSP)'!$V$5*Model!$AL$3539*AVERAGE('Assumptions (CSP)'!$AH$2:$AJ$2)/10^9),0)</f>
        <v>-0.00042924417</v>
      </c>
      <c r="AN3636" s="95">
        <f>IF($AL$3539&gt;0,PPMT('Assumptions (CSP)'!$V$7,Model!Y$1,'Assumptions (CSP)'!$V$10,'Assumptions (CSP)'!$V$5*Model!$AL$3539*AVERAGE('Assumptions (CSP)'!$AH$2:$AJ$2)/10^9),0)</f>
        <v>-0.0004496332681</v>
      </c>
      <c r="AO3636" s="95">
        <f>IF($AL$3539&gt;0,PPMT('Assumptions (CSP)'!$V$7,Model!Z$1,'Assumptions (CSP)'!$V$10,'Assumptions (CSP)'!$V$5*Model!$AL$3539*AVERAGE('Assumptions (CSP)'!$AH$2:$AJ$2)/10^9),0)</f>
        <v>-0.0004709908483</v>
      </c>
      <c r="AP3636" s="95">
        <f>IF($AL$3539&gt;0,PPMT('Assumptions (CSP)'!$V$7,Model!AA$1,'Assumptions (CSP)'!$V$10,'Assumptions (CSP)'!$V$5*Model!$AL$3539*AVERAGE('Assumptions (CSP)'!$AH$2:$AJ$2)/10^9),0)</f>
        <v>-0.0004933629136</v>
      </c>
      <c r="AQ3636" s="95">
        <f>IF($AL$3539&gt;0,PPMT('Assumptions (CSP)'!$V$7,Model!AB$1,'Assumptions (CSP)'!$V$10,'Assumptions (CSP)'!$V$5*Model!$AL$3539*AVERAGE('Assumptions (CSP)'!$AH$2:$AJ$2)/10^9),0)</f>
        <v>-0.000516797652</v>
      </c>
      <c r="AR3636" s="95">
        <f>IF($AL$3539&gt;0,PPMT('Assumptions (CSP)'!$V$7,Model!AC$1,'Assumptions (CSP)'!$V$10,'Assumptions (CSP)'!$V$5*Model!$AL$3539*AVERAGE('Assumptions (CSP)'!$AH$2:$AJ$2)/10^9),0)</f>
        <v>-0.0005413455405</v>
      </c>
      <c r="AS3636" s="95">
        <f>IF($AL$3539&gt;0,PPMT('Assumptions (CSP)'!$V$7,Model!AD$1,'Assumptions (CSP)'!$V$10,'Assumptions (CSP)'!$V$5*Model!$AL$3539*AVERAGE('Assumptions (CSP)'!$AH$2:$AJ$2)/10^9),0)</f>
        <v>-0.0005670594536</v>
      </c>
      <c r="AT3636" s="95">
        <f>IF($AL$3539&gt;0,PPMT('Assumptions (CSP)'!$V$7,Model!AE$1,'Assumptions (CSP)'!$V$10,'Assumptions (CSP)'!$V$5*Model!$AL$3539*AVERAGE('Assumptions (CSP)'!$AH$2:$AJ$2)/10^9),0)</f>
        <v>-0.0005939947777</v>
      </c>
      <c r="AU3636" s="95">
        <f>IF($AL$3539&gt;0,PPMT('Assumptions (CSP)'!$V$7,Model!AF$1,'Assumptions (CSP)'!$V$10,'Assumptions (CSP)'!$V$5*Model!$AL$3539*AVERAGE('Assumptions (CSP)'!$AH$2:$AJ$2)/10^9),0)</f>
        <v>-0.0006222095296</v>
      </c>
      <c r="AV3636" s="95">
        <f>IF($AL$3539&gt;0,PPMT('Assumptions (CSP)'!$V$7,Model!AG$1,'Assumptions (CSP)'!$V$10,'Assumptions (CSP)'!$V$5*Model!$AL$3539*AVERAGE('Assumptions (CSP)'!$AH$2:$AJ$2)/10^9),0)</f>
        <v>-0.0006517644823</v>
      </c>
      <c r="AW3636" s="95">
        <f>IF($AL$3539&gt;0,PPMT('Assumptions (CSP)'!$V$7,Model!AH$1,'Assumptions (CSP)'!$V$10,'Assumptions (CSP)'!$V$5*Model!$AL$3539*AVERAGE('Assumptions (CSP)'!$AH$2:$AJ$2)/10^9),0)</f>
        <v>-0.0006827232952</v>
      </c>
      <c r="AX3636" s="95">
        <f>IF($AL$3539&gt;0,PPMT('Assumptions (CSP)'!$V$7,Model!AI$1,'Assumptions (CSP)'!$V$10,'Assumptions (CSP)'!$V$5*Model!$AL$3539*AVERAGE('Assumptions (CSP)'!$AH$2:$AJ$2)/10^9),0)</f>
        <v>-0.0007151526517</v>
      </c>
      <c r="AY3636" s="95">
        <f>IF($AL$3539&gt;0,PPMT('Assumptions (CSP)'!$V$7,Model!AJ$1,'Assumptions (CSP)'!$V$10,'Assumptions (CSP)'!$V$5*Model!$AL$3539*AVERAGE('Assumptions (CSP)'!$AH$2:$AJ$2)/10^9),0)</f>
        <v>-0.0007491224027</v>
      </c>
      <c r="AZ3636" s="95">
        <f>IF($AL$3539&gt;0,PPMT('Assumptions (CSP)'!$V$7,Model!AK$1,'Assumptions (CSP)'!$V$10,'Assumptions (CSP)'!$V$5*Model!$AL$3539*AVERAGE('Assumptions (CSP)'!$AH$2:$AJ$2)/10^9),0)</f>
        <v>-0.0007847057168</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-0.0004109404199</v>
      </c>
      <c r="AN3637" s="95">
        <f>IF($AM$3539&gt;0,PPMT('Assumptions (CSP)'!$V$7,Model!X$1,'Assumptions (CSP)'!$V$10,'Assumptions (CSP)'!$V$5*Model!$AM$3539*AVERAGE('Assumptions (CSP)'!$AI$2:$AK$2)/10^9),0)</f>
        <v>-0.0004304600899</v>
      </c>
      <c r="AO3637" s="95">
        <f>IF($AM$3539&gt;0,PPMT('Assumptions (CSP)'!$V$7,Model!Y$1,'Assumptions (CSP)'!$V$10,'Assumptions (CSP)'!$V$5*Model!$AM$3539*AVERAGE('Assumptions (CSP)'!$AI$2:$AK$2)/10^9),0)</f>
        <v>-0.0004509069441</v>
      </c>
      <c r="AP3637" s="95">
        <f>IF($AM$3539&gt;0,PPMT('Assumptions (CSP)'!$V$7,Model!Z$1,'Assumptions (CSP)'!$V$10,'Assumptions (CSP)'!$V$5*Model!$AM$3539*AVERAGE('Assumptions (CSP)'!$AI$2:$AK$2)/10^9),0)</f>
        <v>-0.000472325024</v>
      </c>
      <c r="AQ3637" s="95">
        <f>IF($AM$3539&gt;0,PPMT('Assumptions (CSP)'!$V$7,Model!AA$1,'Assumptions (CSP)'!$V$10,'Assumptions (CSP)'!$V$5*Model!$AM$3539*AVERAGE('Assumptions (CSP)'!$AI$2:$AK$2)/10^9),0)</f>
        <v>-0.0004947604626</v>
      </c>
      <c r="AR3637" s="95">
        <f>IF($AM$3539&gt;0,PPMT('Assumptions (CSP)'!$V$7,Model!AB$1,'Assumptions (CSP)'!$V$10,'Assumptions (CSP)'!$V$5*Model!$AM$3539*AVERAGE('Assumptions (CSP)'!$AI$2:$AK$2)/10^9),0)</f>
        <v>-0.0005182615846</v>
      </c>
      <c r="AS3637" s="95">
        <f>IF($AM$3539&gt;0,PPMT('Assumptions (CSP)'!$V$7,Model!AC$1,'Assumptions (CSP)'!$V$10,'Assumptions (CSP)'!$V$5*Model!$AM$3539*AVERAGE('Assumptions (CSP)'!$AI$2:$AK$2)/10^9),0)</f>
        <v>-0.0005428790099</v>
      </c>
      <c r="AT3637" s="95">
        <f>IF($AM$3539&gt;0,PPMT('Assumptions (CSP)'!$V$7,Model!AD$1,'Assumptions (CSP)'!$V$10,'Assumptions (CSP)'!$V$5*Model!$AM$3539*AVERAGE('Assumptions (CSP)'!$AI$2:$AK$2)/10^9),0)</f>
        <v>-0.0005686657628</v>
      </c>
      <c r="AU3637" s="95">
        <f>IF($AM$3539&gt;0,PPMT('Assumptions (CSP)'!$V$7,Model!AE$1,'Assumptions (CSP)'!$V$10,'Assumptions (CSP)'!$V$5*Model!$AM$3539*AVERAGE('Assumptions (CSP)'!$AI$2:$AK$2)/10^9),0)</f>
        <v>-0.0005956773866</v>
      </c>
      <c r="AV3637" s="95">
        <f>IF($AM$3539&gt;0,PPMT('Assumptions (CSP)'!$V$7,Model!AF$1,'Assumptions (CSP)'!$V$10,'Assumptions (CSP)'!$V$5*Model!$AM$3539*AVERAGE('Assumptions (CSP)'!$AI$2:$AK$2)/10^9),0)</f>
        <v>-0.0006239720624</v>
      </c>
      <c r="AW3637" s="95">
        <f>IF($AM$3539&gt;0,PPMT('Assumptions (CSP)'!$V$7,Model!AG$1,'Assumptions (CSP)'!$V$10,'Assumptions (CSP)'!$V$5*Model!$AM$3539*AVERAGE('Assumptions (CSP)'!$AI$2:$AK$2)/10^9),0)</f>
        <v>-0.0006536107354</v>
      </c>
      <c r="AX3637" s="95">
        <f>IF($AM$3539&gt;0,PPMT('Assumptions (CSP)'!$V$7,Model!AH$1,'Assumptions (CSP)'!$V$10,'Assumptions (CSP)'!$V$5*Model!$AM$3539*AVERAGE('Assumptions (CSP)'!$AI$2:$AK$2)/10^9),0)</f>
        <v>-0.0006846572453</v>
      </c>
      <c r="AY3637" s="95">
        <f>IF($AM$3539&gt;0,PPMT('Assumptions (CSP)'!$V$7,Model!AI$1,'Assumptions (CSP)'!$V$10,'Assumptions (CSP)'!$V$5*Model!$AM$3539*AVERAGE('Assumptions (CSP)'!$AI$2:$AK$2)/10^9),0)</f>
        <v>-0.0007171784645</v>
      </c>
      <c r="AZ3637" s="95">
        <f>IF($AM$3539&gt;0,PPMT('Assumptions (CSP)'!$V$7,Model!AJ$1,'Assumptions (CSP)'!$V$10,'Assumptions (CSP)'!$V$5*Model!$AM$3539*AVERAGE('Assumptions (CSP)'!$AI$2:$AK$2)/10^9),0)</f>
        <v>-0.0007512444416</v>
      </c>
      <c r="BA3637" s="95">
        <f>IF($AM$3539&gt;0,PPMT('Assumptions (CSP)'!$V$7,Model!AK$1,'Assumptions (CSP)'!$V$10,'Assumptions (CSP)'!$V$5*Model!$AM$3539*AVERAGE('Assumptions (CSP)'!$AI$2:$AK$2)/10^9),0)</f>
        <v>-0.0007869285525</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-0.0004124861087</v>
      </c>
      <c r="AO3638" s="95">
        <f>IF($AN$3539&gt;0,PPMT('Assumptions (CSP)'!$V$7,Model!X$1,'Assumptions (CSP)'!$V$10,'Assumptions (CSP)'!$V$5*Model!$AN$3539*AVERAGE('Assumptions (CSP)'!$AJ$2:$AL$2)/10^9),0)</f>
        <v>-0.0004320791989</v>
      </c>
      <c r="AP3638" s="95">
        <f>IF($AN$3539&gt;0,PPMT('Assumptions (CSP)'!$V$7,Model!Y$1,'Assumptions (CSP)'!$V$10,'Assumptions (CSP)'!$V$5*Model!$AN$3539*AVERAGE('Assumptions (CSP)'!$AJ$2:$AL$2)/10^9),0)</f>
        <v>-0.0004526029608</v>
      </c>
      <c r="AQ3638" s="95">
        <f>IF($AN$3539&gt;0,PPMT('Assumptions (CSP)'!$V$7,Model!Z$1,'Assumptions (CSP)'!$V$10,'Assumptions (CSP)'!$V$5*Model!$AN$3539*AVERAGE('Assumptions (CSP)'!$AJ$2:$AL$2)/10^9),0)</f>
        <v>-0.0004741016015</v>
      </c>
      <c r="AR3638" s="95">
        <f>IF($AN$3539&gt;0,PPMT('Assumptions (CSP)'!$V$7,Model!AA$1,'Assumptions (CSP)'!$V$10,'Assumptions (CSP)'!$V$5*Model!$AN$3539*AVERAGE('Assumptions (CSP)'!$AJ$2:$AL$2)/10^9),0)</f>
        <v>-0.0004966214276</v>
      </c>
      <c r="AS3638" s="95">
        <f>IF($AN$3539&gt;0,PPMT('Assumptions (CSP)'!$V$7,Model!AB$1,'Assumptions (CSP)'!$V$10,'Assumptions (CSP)'!$V$5*Model!$AN$3539*AVERAGE('Assumptions (CSP)'!$AJ$2:$AL$2)/10^9),0)</f>
        <v>-0.0005202109454</v>
      </c>
      <c r="AT3638" s="95">
        <f>IF($AN$3539&gt;0,PPMT('Assumptions (CSP)'!$V$7,Model!AC$1,'Assumptions (CSP)'!$V$10,'Assumptions (CSP)'!$V$5*Model!$AN$3539*AVERAGE('Assumptions (CSP)'!$AJ$2:$AL$2)/10^9),0)</f>
        <v>-0.0005449209653</v>
      </c>
      <c r="AU3638" s="95">
        <f>IF($AN$3539&gt;0,PPMT('Assumptions (CSP)'!$V$7,Model!AD$1,'Assumptions (CSP)'!$V$10,'Assumptions (CSP)'!$V$5*Model!$AN$3539*AVERAGE('Assumptions (CSP)'!$AJ$2:$AL$2)/10^9),0)</f>
        <v>-0.0005708047111</v>
      </c>
      <c r="AV3638" s="95">
        <f>IF($AN$3539&gt;0,PPMT('Assumptions (CSP)'!$V$7,Model!AE$1,'Assumptions (CSP)'!$V$10,'Assumptions (CSP)'!$V$5*Model!$AN$3539*AVERAGE('Assumptions (CSP)'!$AJ$2:$AL$2)/10^9),0)</f>
        <v>-0.0005979179349</v>
      </c>
      <c r="AW3638" s="95">
        <f>IF($AN$3539&gt;0,PPMT('Assumptions (CSP)'!$V$7,Model!AF$1,'Assumptions (CSP)'!$V$10,'Assumptions (CSP)'!$V$5*Model!$AN$3539*AVERAGE('Assumptions (CSP)'!$AJ$2:$AL$2)/10^9),0)</f>
        <v>-0.0006263190368</v>
      </c>
      <c r="AX3638" s="95">
        <f>IF($AN$3539&gt;0,PPMT('Assumptions (CSP)'!$V$7,Model!AG$1,'Assumptions (CSP)'!$V$10,'Assumptions (CSP)'!$V$5*Model!$AN$3539*AVERAGE('Assumptions (CSP)'!$AJ$2:$AL$2)/10^9),0)</f>
        <v>-0.0006560691911</v>
      </c>
      <c r="AY3638" s="95">
        <f>IF($AN$3539&gt;0,PPMT('Assumptions (CSP)'!$V$7,Model!AH$1,'Assumptions (CSP)'!$V$10,'Assumptions (CSP)'!$V$5*Model!$AN$3539*AVERAGE('Assumptions (CSP)'!$AJ$2:$AL$2)/10^9),0)</f>
        <v>-0.0006872324776</v>
      </c>
      <c r="AZ3638" s="95">
        <f>IF($AN$3539&gt;0,PPMT('Assumptions (CSP)'!$V$7,Model!AI$1,'Assumptions (CSP)'!$V$10,'Assumptions (CSP)'!$V$5*Model!$AN$3539*AVERAGE('Assumptions (CSP)'!$AJ$2:$AL$2)/10^9),0)</f>
        <v>-0.0007198760203</v>
      </c>
      <c r="BA3638" s="95">
        <f>IF($AN$3539&gt;0,PPMT('Assumptions (CSP)'!$V$7,Model!AJ$1,'Assumptions (CSP)'!$V$10,'Assumptions (CSP)'!$V$5*Model!$AN$3539*AVERAGE('Assumptions (CSP)'!$AJ$2:$AL$2)/10^9),0)</f>
        <v>-0.0007540701313</v>
      </c>
      <c r="BB3638" s="95">
        <f>IF($AN$3539&gt;0,PPMT('Assumptions (CSP)'!$V$7,Model!AK$1,'Assumptions (CSP)'!$V$10,'Assumptions (CSP)'!$V$5*Model!$AN$3539*AVERAGE('Assumptions (CSP)'!$AJ$2:$AL$2)/10^9),0)</f>
        <v>-0.0007898884625</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-0.0004152887862</v>
      </c>
      <c r="AP3639" s="95">
        <f>IF($AO$3539&gt;0,PPMT('Assumptions (CSP)'!$V$7,Model!X$1,'Assumptions (CSP)'!$V$10,'Assumptions (CSP)'!$V$5*Model!$AO$3539*AVERAGE('Assumptions (CSP)'!$AK$2:$AM$2)/10^9),0)</f>
        <v>-0.0004350150035</v>
      </c>
      <c r="AQ3639" s="95">
        <f>IF($AO$3539&gt;0,PPMT('Assumptions (CSP)'!$V$7,Model!Y$1,'Assumptions (CSP)'!$V$10,'Assumptions (CSP)'!$V$5*Model!$AO$3539*AVERAGE('Assumptions (CSP)'!$AK$2:$AM$2)/10^9),0)</f>
        <v>-0.0004556782162</v>
      </c>
      <c r="AR3639" s="95">
        <f>IF($AO$3539&gt;0,PPMT('Assumptions (CSP)'!$V$7,Model!Z$1,'Assumptions (CSP)'!$V$10,'Assumptions (CSP)'!$V$5*Model!$AO$3539*AVERAGE('Assumptions (CSP)'!$AK$2:$AM$2)/10^9),0)</f>
        <v>-0.0004773229314</v>
      </c>
      <c r="AS3639" s="95">
        <f>IF($AO$3539&gt;0,PPMT('Assumptions (CSP)'!$V$7,Model!AA$1,'Assumptions (CSP)'!$V$10,'Assumptions (CSP)'!$V$5*Model!$AO$3539*AVERAGE('Assumptions (CSP)'!$AK$2:$AM$2)/10^9),0)</f>
        <v>-0.0004999957707</v>
      </c>
      <c r="AT3639" s="95">
        <f>IF($AO$3539&gt;0,PPMT('Assumptions (CSP)'!$V$7,Model!AB$1,'Assumptions (CSP)'!$V$10,'Assumptions (CSP)'!$V$5*Model!$AO$3539*AVERAGE('Assumptions (CSP)'!$AK$2:$AM$2)/10^9),0)</f>
        <v>-0.0005237455698</v>
      </c>
      <c r="AU3639" s="95">
        <f>IF($AO$3539&gt;0,PPMT('Assumptions (CSP)'!$V$7,Model!AC$1,'Assumptions (CSP)'!$V$10,'Assumptions (CSP)'!$V$5*Model!$AO$3539*AVERAGE('Assumptions (CSP)'!$AK$2:$AM$2)/10^9),0)</f>
        <v>-0.0005486234844</v>
      </c>
      <c r="AV3639" s="95">
        <f>IF($AO$3539&gt;0,PPMT('Assumptions (CSP)'!$V$7,Model!AD$1,'Assumptions (CSP)'!$V$10,'Assumptions (CSP)'!$V$5*Model!$AO$3539*AVERAGE('Assumptions (CSP)'!$AK$2:$AM$2)/10^9),0)</f>
        <v>-0.0005746830999</v>
      </c>
      <c r="AW3639" s="95">
        <f>IF($AO$3539&gt;0,PPMT('Assumptions (CSP)'!$V$7,Model!AE$1,'Assumptions (CSP)'!$V$10,'Assumptions (CSP)'!$V$5*Model!$AO$3539*AVERAGE('Assumptions (CSP)'!$AK$2:$AM$2)/10^9),0)</f>
        <v>-0.0006019805471</v>
      </c>
      <c r="AX3639" s="95">
        <f>IF($AO$3539&gt;0,PPMT('Assumptions (CSP)'!$V$7,Model!AF$1,'Assumptions (CSP)'!$V$10,'Assumptions (CSP)'!$V$5*Model!$AO$3539*AVERAGE('Assumptions (CSP)'!$AK$2:$AM$2)/10^9),0)</f>
        <v>-0.0006305746231</v>
      </c>
      <c r="AY3639" s="95">
        <f>IF($AO$3539&gt;0,PPMT('Assumptions (CSP)'!$V$7,Model!AG$1,'Assumptions (CSP)'!$V$10,'Assumptions (CSP)'!$V$5*Model!$AO$3539*AVERAGE('Assumptions (CSP)'!$AK$2:$AM$2)/10^9),0)</f>
        <v>-0.0006605269177</v>
      </c>
      <c r="AZ3639" s="95">
        <f>IF($AO$3539&gt;0,PPMT('Assumptions (CSP)'!$V$7,Model!AH$1,'Assumptions (CSP)'!$V$10,'Assumptions (CSP)'!$V$5*Model!$AO$3539*AVERAGE('Assumptions (CSP)'!$AK$2:$AM$2)/10^9),0)</f>
        <v>-0.0006919019463</v>
      </c>
      <c r="BA3639" s="95">
        <f>IF($AO$3539&gt;0,PPMT('Assumptions (CSP)'!$V$7,Model!AI$1,'Assumptions (CSP)'!$V$10,'Assumptions (CSP)'!$V$5*Model!$AO$3539*AVERAGE('Assumptions (CSP)'!$AK$2:$AM$2)/10^9),0)</f>
        <v>-0.0007247672887</v>
      </c>
      <c r="BB3639" s="95">
        <f>IF($AO$3539&gt;0,PPMT('Assumptions (CSP)'!$V$7,Model!AJ$1,'Assumptions (CSP)'!$V$10,'Assumptions (CSP)'!$V$5*Model!$AO$3539*AVERAGE('Assumptions (CSP)'!$AK$2:$AM$2)/10^9),0)</f>
        <v>-0.000759193735</v>
      </c>
      <c r="BC3639" s="95">
        <f>IF($AO$3539&gt;0,PPMT('Assumptions (CSP)'!$V$7,Model!AK$1,'Assumptions (CSP)'!$V$10,'Assumptions (CSP)'!$V$5*Model!$AO$3539*AVERAGE('Assumptions (CSP)'!$AK$2:$AM$2)/10^9),0)</f>
        <v>-0.0007952554374</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-0.0004189941675</v>
      </c>
      <c r="AQ3640" s="95">
        <f>IF($AP$3539&gt;0,PPMT('Assumptions (CSP)'!$V$7,Model!X$1,'Assumptions (CSP)'!$V$10,'Assumptions (CSP)'!$V$5*Model!$AP$3539*AVERAGE('Assumptions (CSP)'!$AL$2:$AN$2)/10^9),0)</f>
        <v>-0.0004388963905</v>
      </c>
      <c r="AR3640" s="95">
        <f>IF($AP$3539&gt;0,PPMT('Assumptions (CSP)'!$V$7,Model!Y$1,'Assumptions (CSP)'!$V$10,'Assumptions (CSP)'!$V$5*Model!$AP$3539*AVERAGE('Assumptions (CSP)'!$AL$2:$AN$2)/10^9),0)</f>
        <v>-0.000459743969</v>
      </c>
      <c r="AS3640" s="95">
        <f>IF($AP$3539&gt;0,PPMT('Assumptions (CSP)'!$V$7,Model!Z$1,'Assumptions (CSP)'!$V$10,'Assumptions (CSP)'!$V$5*Model!$AP$3539*AVERAGE('Assumptions (CSP)'!$AL$2:$AN$2)/10^9),0)</f>
        <v>-0.0004815818076</v>
      </c>
      <c r="AT3640" s="95">
        <f>IF($AP$3539&gt;0,PPMT('Assumptions (CSP)'!$V$7,Model!AA$1,'Assumptions (CSP)'!$V$10,'Assumptions (CSP)'!$V$5*Model!$AP$3539*AVERAGE('Assumptions (CSP)'!$AL$2:$AN$2)/10^9),0)</f>
        <v>-0.0005044569434</v>
      </c>
      <c r="AU3640" s="95">
        <f>IF($AP$3539&gt;0,PPMT('Assumptions (CSP)'!$V$7,Model!AB$1,'Assumptions (CSP)'!$V$10,'Assumptions (CSP)'!$V$5*Model!$AP$3539*AVERAGE('Assumptions (CSP)'!$AL$2:$AN$2)/10^9),0)</f>
        <v>-0.0005284186482</v>
      </c>
      <c r="AV3640" s="95">
        <f>IF($AP$3539&gt;0,PPMT('Assumptions (CSP)'!$V$7,Model!AC$1,'Assumptions (CSP)'!$V$10,'Assumptions (CSP)'!$V$5*Model!$AP$3539*AVERAGE('Assumptions (CSP)'!$AL$2:$AN$2)/10^9),0)</f>
        <v>-0.000553518534</v>
      </c>
      <c r="AW3640" s="95">
        <f>IF($AP$3539&gt;0,PPMT('Assumptions (CSP)'!$V$7,Model!AD$1,'Assumptions (CSP)'!$V$10,'Assumptions (CSP)'!$V$5*Model!$AP$3539*AVERAGE('Assumptions (CSP)'!$AL$2:$AN$2)/10^9),0)</f>
        <v>-0.0005798106644</v>
      </c>
      <c r="AX3640" s="95">
        <f>IF($AP$3539&gt;0,PPMT('Assumptions (CSP)'!$V$7,Model!AE$1,'Assumptions (CSP)'!$V$10,'Assumptions (CSP)'!$V$5*Model!$AP$3539*AVERAGE('Assumptions (CSP)'!$AL$2:$AN$2)/10^9),0)</f>
        <v>-0.0006073516709</v>
      </c>
      <c r="AY3640" s="95">
        <f>IF($AP$3539&gt;0,PPMT('Assumptions (CSP)'!$V$7,Model!AF$1,'Assumptions (CSP)'!$V$10,'Assumptions (CSP)'!$V$5*Model!$AP$3539*AVERAGE('Assumptions (CSP)'!$AL$2:$AN$2)/10^9),0)</f>
        <v>-0.0006362008753</v>
      </c>
      <c r="AZ3640" s="95">
        <f>IF($AP$3539&gt;0,PPMT('Assumptions (CSP)'!$V$7,Model!AG$1,'Assumptions (CSP)'!$V$10,'Assumptions (CSP)'!$V$5*Model!$AP$3539*AVERAGE('Assumptions (CSP)'!$AL$2:$AN$2)/10^9),0)</f>
        <v>-0.0006664204169</v>
      </c>
      <c r="BA3640" s="95">
        <f>IF($AP$3539&gt;0,PPMT('Assumptions (CSP)'!$V$7,Model!AH$1,'Assumptions (CSP)'!$V$10,'Assumptions (CSP)'!$V$5*Model!$AP$3539*AVERAGE('Assumptions (CSP)'!$AL$2:$AN$2)/10^9),0)</f>
        <v>-0.0006980753867</v>
      </c>
      <c r="BB3640" s="95">
        <f>IF($AP$3539&gt;0,PPMT('Assumptions (CSP)'!$V$7,Model!AI$1,'Assumptions (CSP)'!$V$10,'Assumptions (CSP)'!$V$5*Model!$AP$3539*AVERAGE('Assumptions (CSP)'!$AL$2:$AN$2)/10^9),0)</f>
        <v>-0.0007312339676</v>
      </c>
      <c r="BC3640" s="95">
        <f>IF($AP$3539&gt;0,PPMT('Assumptions (CSP)'!$V$7,Model!AJ$1,'Assumptions (CSP)'!$V$10,'Assumptions (CSP)'!$V$5*Model!$AP$3539*AVERAGE('Assumptions (CSP)'!$AL$2:$AN$2)/10^9),0)</f>
        <v>-0.000765967581</v>
      </c>
      <c r="BD3640" s="95">
        <f>IF($AP$3539&gt;0,PPMT('Assumptions (CSP)'!$V$7,Model!AK$1,'Assumptions (CSP)'!$V$10,'Assumptions (CSP)'!$V$5*Model!$AP$3539*AVERAGE('Assumptions (CSP)'!$AL$2:$AN$2)/10^9),0)</f>
        <v>-0.0008023510411</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-0.0004238403105</v>
      </c>
      <c r="AR3641" s="95">
        <f>IF($AQ$3539&gt;0,PPMT('Assumptions (CSP)'!$V$7,Model!X$1,'Assumptions (CSP)'!$V$10,'Assumptions (CSP)'!$V$5*Model!$AQ$3539*AVERAGE('Assumptions (CSP)'!$AM$2:$AO$2)/10^9),0)</f>
        <v>-0.0004439727253</v>
      </c>
      <c r="AS3641" s="95">
        <f>IF($AQ$3539&gt;0,PPMT('Assumptions (CSP)'!$V$7,Model!Y$1,'Assumptions (CSP)'!$V$10,'Assumptions (CSP)'!$V$5*Model!$AQ$3539*AVERAGE('Assumptions (CSP)'!$AM$2:$AO$2)/10^9),0)</f>
        <v>-0.0004650614297</v>
      </c>
      <c r="AT3641" s="95">
        <f>IF($AQ$3539&gt;0,PPMT('Assumptions (CSP)'!$V$7,Model!Z$1,'Assumptions (CSP)'!$V$10,'Assumptions (CSP)'!$V$5*Model!$AQ$3539*AVERAGE('Assumptions (CSP)'!$AM$2:$AO$2)/10^9),0)</f>
        <v>-0.0004871518476</v>
      </c>
      <c r="AU3641" s="95">
        <f>IF($AQ$3539&gt;0,PPMT('Assumptions (CSP)'!$V$7,Model!AA$1,'Assumptions (CSP)'!$V$10,'Assumptions (CSP)'!$V$5*Model!$AQ$3539*AVERAGE('Assumptions (CSP)'!$AM$2:$AO$2)/10^9),0)</f>
        <v>-0.0005102915604</v>
      </c>
      <c r="AV3641" s="95">
        <f>IF($AQ$3539&gt;0,PPMT('Assumptions (CSP)'!$V$7,Model!AB$1,'Assumptions (CSP)'!$V$10,'Assumptions (CSP)'!$V$5*Model!$AQ$3539*AVERAGE('Assumptions (CSP)'!$AM$2:$AO$2)/10^9),0)</f>
        <v>-0.0005345304095</v>
      </c>
      <c r="AW3641" s="95">
        <f>IF($AQ$3539&gt;0,PPMT('Assumptions (CSP)'!$V$7,Model!AC$1,'Assumptions (CSP)'!$V$10,'Assumptions (CSP)'!$V$5*Model!$AQ$3539*AVERAGE('Assumptions (CSP)'!$AM$2:$AO$2)/10^9),0)</f>
        <v>-0.000559920604</v>
      </c>
      <c r="AX3641" s="95">
        <f>IF($AQ$3539&gt;0,PPMT('Assumptions (CSP)'!$V$7,Model!AD$1,'Assumptions (CSP)'!$V$10,'Assumptions (CSP)'!$V$5*Model!$AQ$3539*AVERAGE('Assumptions (CSP)'!$AM$2:$AO$2)/10^9),0)</f>
        <v>-0.0005865168326</v>
      </c>
      <c r="AY3641" s="95">
        <f>IF($AQ$3539&gt;0,PPMT('Assumptions (CSP)'!$V$7,Model!AE$1,'Assumptions (CSP)'!$V$10,'Assumptions (CSP)'!$V$5*Model!$AQ$3539*AVERAGE('Assumptions (CSP)'!$AM$2:$AO$2)/10^9),0)</f>
        <v>-0.0006143763822</v>
      </c>
      <c r="AZ3641" s="95">
        <f>IF($AQ$3539&gt;0,PPMT('Assumptions (CSP)'!$V$7,Model!AF$1,'Assumptions (CSP)'!$V$10,'Assumptions (CSP)'!$V$5*Model!$AQ$3539*AVERAGE('Assumptions (CSP)'!$AM$2:$AO$2)/10^9),0)</f>
        <v>-0.0006435592604</v>
      </c>
      <c r="BA3641" s="95">
        <f>IF($AQ$3539&gt;0,PPMT('Assumptions (CSP)'!$V$7,Model!AG$1,'Assumptions (CSP)'!$V$10,'Assumptions (CSP)'!$V$5*Model!$AQ$3539*AVERAGE('Assumptions (CSP)'!$AM$2:$AO$2)/10^9),0)</f>
        <v>-0.0006741283252</v>
      </c>
      <c r="BB3641" s="95">
        <f>IF($AQ$3539&gt;0,PPMT('Assumptions (CSP)'!$V$7,Model!AH$1,'Assumptions (CSP)'!$V$10,'Assumptions (CSP)'!$V$5*Model!$AQ$3539*AVERAGE('Assumptions (CSP)'!$AM$2:$AO$2)/10^9),0)</f>
        <v>-0.0007061494207</v>
      </c>
      <c r="BC3641" s="95">
        <f>IF($AQ$3539&gt;0,PPMT('Assumptions (CSP)'!$V$7,Model!AI$1,'Assumptions (CSP)'!$V$10,'Assumptions (CSP)'!$V$5*Model!$AQ$3539*AVERAGE('Assumptions (CSP)'!$AM$2:$AO$2)/10^9),0)</f>
        <v>-0.0007396915182</v>
      </c>
      <c r="BD3641" s="95">
        <f>IF($AQ$3539&gt;0,PPMT('Assumptions (CSP)'!$V$7,Model!AJ$1,'Assumptions (CSP)'!$V$10,'Assumptions (CSP)'!$V$5*Model!$AQ$3539*AVERAGE('Assumptions (CSP)'!$AM$2:$AO$2)/10^9),0)</f>
        <v>-0.0007748268653</v>
      </c>
      <c r="BE3641" s="95">
        <f>IF($AQ$3539&gt;0,PPMT('Assumptions (CSP)'!$V$7,Model!AK$1,'Assumptions (CSP)'!$V$10,'Assumptions (CSP)'!$V$5*Model!$AQ$3539*AVERAGE('Assumptions (CSP)'!$AM$2:$AO$2)/10^9),0)</f>
        <v>-0.0008116311414</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-0.000429228781</v>
      </c>
      <c r="AS3642" s="95">
        <f>IF($AR$3539&gt;0,PPMT('Assumptions (CSP)'!$V$7,Model!X$1,'Assumptions (CSP)'!$V$10,'Assumptions (CSP)'!$V$5*Model!$AR$3539*AVERAGE('Assumptions (CSP)'!$AN$2:$AP$2)/10^9),0)</f>
        <v>-0.0004496171481</v>
      </c>
      <c r="AT3642" s="95">
        <f>IF($AR$3539&gt;0,PPMT('Assumptions (CSP)'!$V$7,Model!Y$1,'Assumptions (CSP)'!$V$10,'Assumptions (CSP)'!$V$5*Model!$AR$3539*AVERAGE('Assumptions (CSP)'!$AN$2:$AP$2)/10^9),0)</f>
        <v>-0.0004709739626</v>
      </c>
      <c r="AU3642" s="95">
        <f>IF($AR$3539&gt;0,PPMT('Assumptions (CSP)'!$V$7,Model!Z$1,'Assumptions (CSP)'!$V$10,'Assumptions (CSP)'!$V$5*Model!$AR$3539*AVERAGE('Assumptions (CSP)'!$AN$2:$AP$2)/10^9),0)</f>
        <v>-0.0004933452259</v>
      </c>
      <c r="AV3642" s="95">
        <f>IF($AR$3539&gt;0,PPMT('Assumptions (CSP)'!$V$7,Model!AA$1,'Assumptions (CSP)'!$V$10,'Assumptions (CSP)'!$V$5*Model!$AR$3539*AVERAGE('Assumptions (CSP)'!$AN$2:$AP$2)/10^9),0)</f>
        <v>-0.0005167791241</v>
      </c>
      <c r="AW3642" s="95">
        <f>IF($AR$3539&gt;0,PPMT('Assumptions (CSP)'!$V$7,Model!AB$1,'Assumptions (CSP)'!$V$10,'Assumptions (CSP)'!$V$5*Model!$AR$3539*AVERAGE('Assumptions (CSP)'!$AN$2:$AP$2)/10^9),0)</f>
        <v>-0.0005413261325</v>
      </c>
      <c r="AX3642" s="95">
        <f>IF($AR$3539&gt;0,PPMT('Assumptions (CSP)'!$V$7,Model!AC$1,'Assumptions (CSP)'!$V$10,'Assumptions (CSP)'!$V$5*Model!$AR$3539*AVERAGE('Assumptions (CSP)'!$AN$2:$AP$2)/10^9),0)</f>
        <v>-0.0005670391238</v>
      </c>
      <c r="AY3642" s="95">
        <f>IF($AR$3539&gt;0,PPMT('Assumptions (CSP)'!$V$7,Model!AD$1,'Assumptions (CSP)'!$V$10,'Assumptions (CSP)'!$V$5*Model!$AR$3539*AVERAGE('Assumptions (CSP)'!$AN$2:$AP$2)/10^9),0)</f>
        <v>-0.0005939734822</v>
      </c>
      <c r="AZ3642" s="95">
        <f>IF($AR$3539&gt;0,PPMT('Assumptions (CSP)'!$V$7,Model!AE$1,'Assumptions (CSP)'!$V$10,'Assumptions (CSP)'!$V$5*Model!$AR$3539*AVERAGE('Assumptions (CSP)'!$AN$2:$AP$2)/10^9),0)</f>
        <v>-0.0006221872226</v>
      </c>
      <c r="BA3642" s="95">
        <f>IF($AR$3539&gt;0,PPMT('Assumptions (CSP)'!$V$7,Model!AF$1,'Assumptions (CSP)'!$V$10,'Assumptions (CSP)'!$V$5*Model!$AR$3539*AVERAGE('Assumptions (CSP)'!$AN$2:$AP$2)/10^9),0)</f>
        <v>-0.0006517411156</v>
      </c>
      <c r="BB3642" s="95">
        <f>IF($AR$3539&gt;0,PPMT('Assumptions (CSP)'!$V$7,Model!AG$1,'Assumptions (CSP)'!$V$10,'Assumptions (CSP)'!$V$5*Model!$AR$3539*AVERAGE('Assumptions (CSP)'!$AN$2:$AP$2)/10^9),0)</f>
        <v>-0.0006826988186</v>
      </c>
      <c r="BC3642" s="95">
        <f>IF($AR$3539&gt;0,PPMT('Assumptions (CSP)'!$V$7,Model!AH$1,'Assumptions (CSP)'!$V$10,'Assumptions (CSP)'!$V$5*Model!$AR$3539*AVERAGE('Assumptions (CSP)'!$AN$2:$AP$2)/10^9),0)</f>
        <v>-0.0007151270125</v>
      </c>
      <c r="BD3642" s="95">
        <f>IF($AR$3539&gt;0,PPMT('Assumptions (CSP)'!$V$7,Model!AI$1,'Assumptions (CSP)'!$V$10,'Assumptions (CSP)'!$V$5*Model!$AR$3539*AVERAGE('Assumptions (CSP)'!$AN$2:$AP$2)/10^9),0)</f>
        <v>-0.0007490955456</v>
      </c>
      <c r="BE3642" s="95">
        <f>IF($AR$3539&gt;0,PPMT('Assumptions (CSP)'!$V$7,Model!AJ$1,'Assumptions (CSP)'!$V$10,'Assumptions (CSP)'!$V$5*Model!$AR$3539*AVERAGE('Assumptions (CSP)'!$AN$2:$AP$2)/10^9),0)</f>
        <v>-0.000784677584</v>
      </c>
      <c r="BF3642" s="95">
        <f>IF($AR$3539&gt;0,PPMT('Assumptions (CSP)'!$V$7,Model!AK$1,'Assumptions (CSP)'!$V$10,'Assumptions (CSP)'!$V$5*Model!$AR$3539*AVERAGE('Assumptions (CSP)'!$AN$2:$AP$2)/10^9),0)</f>
        <v>-0.0008219497693</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-0.0004349295455</v>
      </c>
      <c r="AT3643" s="95">
        <f>IF($AS$3539&gt;0,PPMT('Assumptions (CSP)'!$V$7,Model!X$1,'Assumptions (CSP)'!$V$10,'Assumptions (CSP)'!$V$5*Model!$AS$3539*AVERAGE('Assumptions (CSP)'!$AO$2:$AQ$2)/10^9),0)</f>
        <v>-0.0004555886989</v>
      </c>
      <c r="AU3643" s="95">
        <f>IF($AS$3539&gt;0,PPMT('Assumptions (CSP)'!$V$7,Model!Y$1,'Assumptions (CSP)'!$V$10,'Assumptions (CSP)'!$V$5*Model!$AS$3539*AVERAGE('Assumptions (CSP)'!$AO$2:$AQ$2)/10^9),0)</f>
        <v>-0.0004772291621</v>
      </c>
      <c r="AV3643" s="95">
        <f>IF($AS$3539&gt;0,PPMT('Assumptions (CSP)'!$V$7,Model!Z$1,'Assumptions (CSP)'!$V$10,'Assumptions (CSP)'!$V$5*Model!$AS$3539*AVERAGE('Assumptions (CSP)'!$AO$2:$AQ$2)/10^9),0)</f>
        <v>-0.0004998975473</v>
      </c>
      <c r="AW3643" s="95">
        <f>IF($AS$3539&gt;0,PPMT('Assumptions (CSP)'!$V$7,Model!AA$1,'Assumptions (CSP)'!$V$10,'Assumptions (CSP)'!$V$5*Model!$AS$3539*AVERAGE('Assumptions (CSP)'!$AO$2:$AQ$2)/10^9),0)</f>
        <v>-0.0005236426808</v>
      </c>
      <c r="AX3643" s="95">
        <f>IF($AS$3539&gt;0,PPMT('Assumptions (CSP)'!$V$7,Model!AB$1,'Assumptions (CSP)'!$V$10,'Assumptions (CSP)'!$V$5*Model!$AS$3539*AVERAGE('Assumptions (CSP)'!$AO$2:$AQ$2)/10^9),0)</f>
        <v>-0.0005485157081</v>
      </c>
      <c r="AY3643" s="95">
        <f>IF($AS$3539&gt;0,PPMT('Assumptions (CSP)'!$V$7,Model!AC$1,'Assumptions (CSP)'!$V$10,'Assumptions (CSP)'!$V$5*Model!$AS$3539*AVERAGE('Assumptions (CSP)'!$AO$2:$AQ$2)/10^9),0)</f>
        <v>-0.0005745702042</v>
      </c>
      <c r="AZ3643" s="95">
        <f>IF($AS$3539&gt;0,PPMT('Assumptions (CSP)'!$V$7,Model!AD$1,'Assumptions (CSP)'!$V$10,'Assumptions (CSP)'!$V$5*Model!$AS$3539*AVERAGE('Assumptions (CSP)'!$AO$2:$AQ$2)/10^9),0)</f>
        <v>-0.0006018622889</v>
      </c>
      <c r="BA3643" s="95">
        <f>IF($AS$3539&gt;0,PPMT('Assumptions (CSP)'!$V$7,Model!AE$1,'Assumptions (CSP)'!$V$10,'Assumptions (CSP)'!$V$5*Model!$AS$3539*AVERAGE('Assumptions (CSP)'!$AO$2:$AQ$2)/10^9),0)</f>
        <v>-0.0006304507477</v>
      </c>
      <c r="BB3643" s="95">
        <f>IF($AS$3539&gt;0,PPMT('Assumptions (CSP)'!$V$7,Model!AF$1,'Assumptions (CSP)'!$V$10,'Assumptions (CSP)'!$V$5*Model!$AS$3539*AVERAGE('Assumptions (CSP)'!$AO$2:$AQ$2)/10^9),0)</f>
        <v>-0.0006603971582</v>
      </c>
      <c r="BC3643" s="95">
        <f>IF($AS$3539&gt;0,PPMT('Assumptions (CSP)'!$V$7,Model!AG$1,'Assumptions (CSP)'!$V$10,'Assumptions (CSP)'!$V$5*Model!$AS$3539*AVERAGE('Assumptions (CSP)'!$AO$2:$AQ$2)/10^9),0)</f>
        <v>-0.0006917660232</v>
      </c>
      <c r="BD3643" s="95">
        <f>IF($AS$3539&gt;0,PPMT('Assumptions (CSP)'!$V$7,Model!AH$1,'Assumptions (CSP)'!$V$10,'Assumptions (CSP)'!$V$5*Model!$AS$3539*AVERAGE('Assumptions (CSP)'!$AO$2:$AQ$2)/10^9),0)</f>
        <v>-0.0007246249093</v>
      </c>
      <c r="BE3643" s="95">
        <f>IF($AS$3539&gt;0,PPMT('Assumptions (CSP)'!$V$7,Model!AI$1,'Assumptions (CSP)'!$V$10,'Assumptions (CSP)'!$V$5*Model!$AS$3539*AVERAGE('Assumptions (CSP)'!$AO$2:$AQ$2)/10^9),0)</f>
        <v>-0.0007590445925</v>
      </c>
      <c r="BF3643" s="95">
        <f>IF($AS$3539&gt;0,PPMT('Assumptions (CSP)'!$V$7,Model!AJ$1,'Assumptions (CSP)'!$V$10,'Assumptions (CSP)'!$V$5*Model!$AS$3539*AVERAGE('Assumptions (CSP)'!$AO$2:$AQ$2)/10^9),0)</f>
        <v>-0.0007950992106</v>
      </c>
      <c r="BG3643" s="95">
        <f>IF($AS$3539&gt;0,PPMT('Assumptions (CSP)'!$V$7,Model!AK$1,'Assumptions (CSP)'!$V$10,'Assumptions (CSP)'!$V$5*Model!$AS$3539*AVERAGE('Assumptions (CSP)'!$AO$2:$AQ$2)/10^9),0)</f>
        <v>-0.0008328664231</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-0.0004408334496</v>
      </c>
      <c r="AU3644" s="95">
        <f>IF($AT$3539&gt;0,PPMT('Assumptions (CSP)'!$V$7,Model!X$1,'Assumptions (CSP)'!$V$10,'Assumptions (CSP)'!$V$5*Model!$AT$3539*AVERAGE('Assumptions (CSP)'!$AP$2:$AR$2)/10^9),0)</f>
        <v>-0.0004617730384</v>
      </c>
      <c r="AV3644" s="95">
        <f>IF($AT$3539&gt;0,PPMT('Assumptions (CSP)'!$V$7,Model!Y$1,'Assumptions (CSP)'!$V$10,'Assumptions (CSP)'!$V$5*Model!$AT$3539*AVERAGE('Assumptions (CSP)'!$AP$2:$AR$2)/10^9),0)</f>
        <v>-0.0004837072578</v>
      </c>
      <c r="AW3644" s="95">
        <f>IF($AT$3539&gt;0,PPMT('Assumptions (CSP)'!$V$7,Model!Z$1,'Assumptions (CSP)'!$V$10,'Assumptions (CSP)'!$V$5*Model!$AT$3539*AVERAGE('Assumptions (CSP)'!$AP$2:$AR$2)/10^9),0)</f>
        <v>-0.0005066833525</v>
      </c>
      <c r="AX3644" s="95">
        <f>IF($AT$3539&gt;0,PPMT('Assumptions (CSP)'!$V$7,Model!AA$1,'Assumptions (CSP)'!$V$10,'Assumptions (CSP)'!$V$5*Model!$AT$3539*AVERAGE('Assumptions (CSP)'!$AP$2:$AR$2)/10^9),0)</f>
        <v>-0.0005307508117</v>
      </c>
      <c r="AY3644" s="95">
        <f>IF($AT$3539&gt;0,PPMT('Assumptions (CSP)'!$V$7,Model!AB$1,'Assumptions (CSP)'!$V$10,'Assumptions (CSP)'!$V$5*Model!$AT$3539*AVERAGE('Assumptions (CSP)'!$AP$2:$AR$2)/10^9),0)</f>
        <v>-0.0005559614753</v>
      </c>
      <c r="AZ3644" s="95">
        <f>IF($AT$3539&gt;0,PPMT('Assumptions (CSP)'!$V$7,Model!AC$1,'Assumptions (CSP)'!$V$10,'Assumptions (CSP)'!$V$5*Model!$AT$3539*AVERAGE('Assumptions (CSP)'!$AP$2:$AR$2)/10^9),0)</f>
        <v>-0.0005823696454</v>
      </c>
      <c r="BA3644" s="95">
        <f>IF($AT$3539&gt;0,PPMT('Assumptions (CSP)'!$V$7,Model!AD$1,'Assumptions (CSP)'!$V$10,'Assumptions (CSP)'!$V$5*Model!$AT$3539*AVERAGE('Assumptions (CSP)'!$AP$2:$AR$2)/10^9),0)</f>
        <v>-0.0006100322035</v>
      </c>
      <c r="BB3644" s="95">
        <f>IF($AT$3539&gt;0,PPMT('Assumptions (CSP)'!$V$7,Model!AE$1,'Assumptions (CSP)'!$V$10,'Assumptions (CSP)'!$V$5*Model!$AT$3539*AVERAGE('Assumptions (CSP)'!$AP$2:$AR$2)/10^9),0)</f>
        <v>-0.0006390087332</v>
      </c>
      <c r="BC3644" s="95">
        <f>IF($AT$3539&gt;0,PPMT('Assumptions (CSP)'!$V$7,Model!AF$1,'Assumptions (CSP)'!$V$10,'Assumptions (CSP)'!$V$5*Model!$AT$3539*AVERAGE('Assumptions (CSP)'!$AP$2:$AR$2)/10^9),0)</f>
        <v>-0.000669361648</v>
      </c>
      <c r="BD3644" s="95">
        <f>IF($AT$3539&gt;0,PPMT('Assumptions (CSP)'!$V$7,Model!AG$1,'Assumptions (CSP)'!$V$10,'Assumptions (CSP)'!$V$5*Model!$AT$3539*AVERAGE('Assumptions (CSP)'!$AP$2:$AR$2)/10^9),0)</f>
        <v>-0.0007011563263</v>
      </c>
      <c r="BE3644" s="95">
        <f>IF($AT$3539&gt;0,PPMT('Assumptions (CSP)'!$V$7,Model!AH$1,'Assumptions (CSP)'!$V$10,'Assumptions (CSP)'!$V$5*Model!$AT$3539*AVERAGE('Assumptions (CSP)'!$AP$2:$AR$2)/10^9),0)</f>
        <v>-0.0007344612518</v>
      </c>
      <c r="BF3644" s="95">
        <f>IF($AT$3539&gt;0,PPMT('Assumptions (CSP)'!$V$7,Model!AI$1,'Assumptions (CSP)'!$V$10,'Assumptions (CSP)'!$V$5*Model!$AT$3539*AVERAGE('Assumptions (CSP)'!$AP$2:$AR$2)/10^9),0)</f>
        <v>-0.0007693481613</v>
      </c>
      <c r="BG3644" s="95">
        <f>IF($AT$3539&gt;0,PPMT('Assumptions (CSP)'!$V$7,Model!AJ$1,'Assumptions (CSP)'!$V$10,'Assumptions (CSP)'!$V$5*Model!$AT$3539*AVERAGE('Assumptions (CSP)'!$AP$2:$AR$2)/10^9),0)</f>
        <v>-0.0008058921989</v>
      </c>
      <c r="BH3644" s="95">
        <f>IF($AT$3539&gt;0,PPMT('Assumptions (CSP)'!$V$7,Model!AK$1,'Assumptions (CSP)'!$V$10,'Assumptions (CSP)'!$V$5*Model!$AT$3539*AVERAGE('Assumptions (CSP)'!$AP$2:$AR$2)/10^9),0)</f>
        <v>-0.0008441720784</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-0.0004474296951</v>
      </c>
      <c r="AV3645" s="95">
        <f>IF($AU$3539&gt;0,PPMT('Assumptions (CSP)'!$V$7,Model!X$1,'Assumptions (CSP)'!$V$10,'Assumptions (CSP)'!$V$5*Model!$AU$3539*AVERAGE('Assumptions (CSP)'!$AQ$2:$AS$2)/10^9),0)</f>
        <v>-0.0004686826056</v>
      </c>
      <c r="AW3645" s="95">
        <f>IF($AU$3539&gt;0,PPMT('Assumptions (CSP)'!$V$7,Model!Y$1,'Assumptions (CSP)'!$V$10,'Assumptions (CSP)'!$V$5*Model!$AU$3539*AVERAGE('Assumptions (CSP)'!$AQ$2:$AS$2)/10^9),0)</f>
        <v>-0.0004909450294</v>
      </c>
      <c r="AX3645" s="95">
        <f>IF($AU$3539&gt;0,PPMT('Assumptions (CSP)'!$V$7,Model!Z$1,'Assumptions (CSP)'!$V$10,'Assumptions (CSP)'!$V$5*Model!$AU$3539*AVERAGE('Assumptions (CSP)'!$AQ$2:$AS$2)/10^9),0)</f>
        <v>-0.0005142649183</v>
      </c>
      <c r="AY3645" s="95">
        <f>IF($AU$3539&gt;0,PPMT('Assumptions (CSP)'!$V$7,Model!AA$1,'Assumptions (CSP)'!$V$10,'Assumptions (CSP)'!$V$5*Model!$AU$3539*AVERAGE('Assumptions (CSP)'!$AQ$2:$AS$2)/10^9),0)</f>
        <v>-0.0005386925019</v>
      </c>
      <c r="AZ3645" s="95">
        <f>IF($AU$3539&gt;0,PPMT('Assumptions (CSP)'!$V$7,Model!AB$1,'Assumptions (CSP)'!$V$10,'Assumptions (CSP)'!$V$5*Model!$AU$3539*AVERAGE('Assumptions (CSP)'!$AQ$2:$AS$2)/10^9),0)</f>
        <v>-0.0005642803957</v>
      </c>
      <c r="BA3645" s="95">
        <f>IF($AU$3539&gt;0,PPMT('Assumptions (CSP)'!$V$7,Model!AC$1,'Assumptions (CSP)'!$V$10,'Assumptions (CSP)'!$V$5*Model!$AU$3539*AVERAGE('Assumptions (CSP)'!$AQ$2:$AS$2)/10^9),0)</f>
        <v>-0.0005910837145</v>
      </c>
      <c r="BB3645" s="95">
        <f>IF($AU$3539&gt;0,PPMT('Assumptions (CSP)'!$V$7,Model!AD$1,'Assumptions (CSP)'!$V$10,'Assumptions (CSP)'!$V$5*Model!$AU$3539*AVERAGE('Assumptions (CSP)'!$AQ$2:$AS$2)/10^9),0)</f>
        <v>-0.000619160191</v>
      </c>
      <c r="BC3645" s="95">
        <f>IF($AU$3539&gt;0,PPMT('Assumptions (CSP)'!$V$7,Model!AE$1,'Assumptions (CSP)'!$V$10,'Assumptions (CSP)'!$V$5*Model!$AU$3539*AVERAGE('Assumptions (CSP)'!$AQ$2:$AS$2)/10^9),0)</f>
        <v>-0.0006485703001</v>
      </c>
      <c r="BD3645" s="95">
        <f>IF($AU$3539&gt;0,PPMT('Assumptions (CSP)'!$V$7,Model!AF$1,'Assumptions (CSP)'!$V$10,'Assumptions (CSP)'!$V$5*Model!$AU$3539*AVERAGE('Assumptions (CSP)'!$AQ$2:$AS$2)/10^9),0)</f>
        <v>-0.0006793773893</v>
      </c>
      <c r="BE3645" s="95">
        <f>IF($AU$3539&gt;0,PPMT('Assumptions (CSP)'!$V$7,Model!AG$1,'Assumptions (CSP)'!$V$10,'Assumptions (CSP)'!$V$5*Model!$AU$3539*AVERAGE('Assumptions (CSP)'!$AQ$2:$AS$2)/10^9),0)</f>
        <v>-0.0007116478153</v>
      </c>
      <c r="BF3645" s="95">
        <f>IF($AU$3539&gt;0,PPMT('Assumptions (CSP)'!$V$7,Model!AH$1,'Assumptions (CSP)'!$V$10,'Assumptions (CSP)'!$V$5*Model!$AU$3539*AVERAGE('Assumptions (CSP)'!$AQ$2:$AS$2)/10^9),0)</f>
        <v>-0.0007454510865</v>
      </c>
      <c r="BG3645" s="95">
        <f>IF($AU$3539&gt;0,PPMT('Assumptions (CSP)'!$V$7,Model!AI$1,'Assumptions (CSP)'!$V$10,'Assumptions (CSP)'!$V$5*Model!$AU$3539*AVERAGE('Assumptions (CSP)'!$AQ$2:$AS$2)/10^9),0)</f>
        <v>-0.0007808600131</v>
      </c>
      <c r="BH3645" s="95">
        <f>IF($AU$3539&gt;0,PPMT('Assumptions (CSP)'!$V$7,Model!AJ$1,'Assumptions (CSP)'!$V$10,'Assumptions (CSP)'!$V$5*Model!$AU$3539*AVERAGE('Assumptions (CSP)'!$AQ$2:$AS$2)/10^9),0)</f>
        <v>-0.0008179508638</v>
      </c>
      <c r="BI3645" s="95">
        <f>IF($AU$3539&gt;0,PPMT('Assumptions (CSP)'!$V$7,Model!AK$1,'Assumptions (CSP)'!$V$10,'Assumptions (CSP)'!$V$5*Model!$AU$3539*AVERAGE('Assumptions (CSP)'!$AQ$2:$AS$2)/10^9),0)</f>
        <v>-0.0008568035298</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-0.0004545347182</v>
      </c>
      <c r="AW3646" s="95">
        <f>IF($AV$3539&gt;0,PPMT('Assumptions (CSP)'!$V$7,Model!X$1,'Assumptions (CSP)'!$V$10,'Assumptions (CSP)'!$V$5*Model!$AV$3539*AVERAGE('Assumptions (CSP)'!$AR$2:$AT$2)/10^9),0)</f>
        <v>-0.0004761251173</v>
      </c>
      <c r="AX3646" s="95">
        <f>IF($AV$3539&gt;0,PPMT('Assumptions (CSP)'!$V$7,Model!Y$1,'Assumptions (CSP)'!$V$10,'Assumptions (CSP)'!$V$5*Model!$AV$3539*AVERAGE('Assumptions (CSP)'!$AR$2:$AT$2)/10^9),0)</f>
        <v>-0.0004987410603</v>
      </c>
      <c r="AY3646" s="95">
        <f>IF($AV$3539&gt;0,PPMT('Assumptions (CSP)'!$V$7,Model!Z$1,'Assumptions (CSP)'!$V$10,'Assumptions (CSP)'!$V$5*Model!$AV$3539*AVERAGE('Assumptions (CSP)'!$AR$2:$AT$2)/10^9),0)</f>
        <v>-0.0005224312607</v>
      </c>
      <c r="AZ3646" s="95">
        <f>IF($AV$3539&gt;0,PPMT('Assumptions (CSP)'!$V$7,Model!AA$1,'Assumptions (CSP)'!$V$10,'Assumptions (CSP)'!$V$5*Model!$AV$3539*AVERAGE('Assumptions (CSP)'!$AR$2:$AT$2)/10^9),0)</f>
        <v>-0.0005472467456</v>
      </c>
      <c r="BA3646" s="95">
        <f>IF($AV$3539&gt;0,PPMT('Assumptions (CSP)'!$V$7,Model!AB$1,'Assumptions (CSP)'!$V$10,'Assumptions (CSP)'!$V$5*Model!$AV$3539*AVERAGE('Assumptions (CSP)'!$AR$2:$AT$2)/10^9),0)</f>
        <v>-0.000573240966</v>
      </c>
      <c r="BB3646" s="95">
        <f>IF($AV$3539&gt;0,PPMT('Assumptions (CSP)'!$V$7,Model!AC$1,'Assumptions (CSP)'!$V$10,'Assumptions (CSP)'!$V$5*Model!$AV$3539*AVERAGE('Assumptions (CSP)'!$AR$2:$AT$2)/10^9),0)</f>
        <v>-0.0006004699119</v>
      </c>
      <c r="BC3646" s="95">
        <f>IF($AV$3539&gt;0,PPMT('Assumptions (CSP)'!$V$7,Model!AD$1,'Assumptions (CSP)'!$V$10,'Assumptions (CSP)'!$V$5*Model!$AV$3539*AVERAGE('Assumptions (CSP)'!$AR$2:$AT$2)/10^9),0)</f>
        <v>-0.0006289922327</v>
      </c>
      <c r="BD3646" s="95">
        <f>IF($AV$3539&gt;0,PPMT('Assumptions (CSP)'!$V$7,Model!AE$1,'Assumptions (CSP)'!$V$10,'Assumptions (CSP)'!$V$5*Model!$AV$3539*AVERAGE('Assumptions (CSP)'!$AR$2:$AT$2)/10^9),0)</f>
        <v>-0.0006588693638</v>
      </c>
      <c r="BE3646" s="95">
        <f>IF($AV$3539&gt;0,PPMT('Assumptions (CSP)'!$V$7,Model!AF$1,'Assumptions (CSP)'!$V$10,'Assumptions (CSP)'!$V$5*Model!$AV$3539*AVERAGE('Assumptions (CSP)'!$AR$2:$AT$2)/10^9),0)</f>
        <v>-0.0006901656585</v>
      </c>
      <c r="BF3646" s="95">
        <f>IF($AV$3539&gt;0,PPMT('Assumptions (CSP)'!$V$7,Model!AG$1,'Assumptions (CSP)'!$V$10,'Assumptions (CSP)'!$V$5*Model!$AV$3539*AVERAGE('Assumptions (CSP)'!$AR$2:$AT$2)/10^9),0)</f>
        <v>-0.0007229485273</v>
      </c>
      <c r="BG3646" s="95">
        <f>IF($AV$3539&gt;0,PPMT('Assumptions (CSP)'!$V$7,Model!AH$1,'Assumptions (CSP)'!$V$10,'Assumptions (CSP)'!$V$5*Model!$AV$3539*AVERAGE('Assumptions (CSP)'!$AR$2:$AT$2)/10^9),0)</f>
        <v>-0.0007572885824</v>
      </c>
      <c r="BH3646" s="95">
        <f>IF($AV$3539&gt;0,PPMT('Assumptions (CSP)'!$V$7,Model!AI$1,'Assumptions (CSP)'!$V$10,'Assumptions (CSP)'!$V$5*Model!$AV$3539*AVERAGE('Assumptions (CSP)'!$AR$2:$AT$2)/10^9),0)</f>
        <v>-0.00079325979</v>
      </c>
      <c r="BI3646" s="95">
        <f>IF($AV$3539&gt;0,PPMT('Assumptions (CSP)'!$V$7,Model!AJ$1,'Assumptions (CSP)'!$V$10,'Assumptions (CSP)'!$V$5*Model!$AV$3539*AVERAGE('Assumptions (CSP)'!$AR$2:$AT$2)/10^9),0)</f>
        <v>-0.0008309396301</v>
      </c>
      <c r="BJ3646" s="95">
        <f>IF($AV$3539&gt;0,PPMT('Assumptions (CSP)'!$V$7,Model!AK$1,'Assumptions (CSP)'!$V$10,'Assumptions (CSP)'!$V$5*Model!$AV$3539*AVERAGE('Assumptions (CSP)'!$AR$2:$AT$2)/10^9),0)</f>
        <v>-0.0008704092625</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-0.0004620311673</v>
      </c>
      <c r="AX3647" s="95">
        <f>IF($AW$3539&gt;0,PPMT('Assumptions (CSP)'!$V$7,Model!X$1,'Assumptions (CSP)'!$V$10,'Assumptions (CSP)'!$V$5*Model!$AW$3539*AVERAGE('Assumptions (CSP)'!$AS$2:$AU$2)/10^9),0)</f>
        <v>-0.0004839776478</v>
      </c>
      <c r="AY3647" s="95">
        <f>IF($AW$3539&gt;0,PPMT('Assumptions (CSP)'!$V$7,Model!Y$1,'Assumptions (CSP)'!$V$10,'Assumptions (CSP)'!$V$5*Model!$AW$3539*AVERAGE('Assumptions (CSP)'!$AS$2:$AU$2)/10^9),0)</f>
        <v>-0.0005069665861</v>
      </c>
      <c r="AZ3647" s="95">
        <f>IF($AW$3539&gt;0,PPMT('Assumptions (CSP)'!$V$7,Model!Z$1,'Assumptions (CSP)'!$V$10,'Assumptions (CSP)'!$V$5*Model!$AW$3539*AVERAGE('Assumptions (CSP)'!$AS$2:$AU$2)/10^9),0)</f>
        <v>-0.0005310474989</v>
      </c>
      <c r="BA3647" s="95">
        <f>IF($AW$3539&gt;0,PPMT('Assumptions (CSP)'!$V$7,Model!AA$1,'Assumptions (CSP)'!$V$10,'Assumptions (CSP)'!$V$5*Model!$AW$3539*AVERAGE('Assumptions (CSP)'!$AS$2:$AU$2)/10^9),0)</f>
        <v>-0.0005562722551</v>
      </c>
      <c r="BB3647" s="95">
        <f>IF($AW$3539&gt;0,PPMT('Assumptions (CSP)'!$V$7,Model!AB$1,'Assumptions (CSP)'!$V$10,'Assumptions (CSP)'!$V$5*Model!$AW$3539*AVERAGE('Assumptions (CSP)'!$AS$2:$AU$2)/10^9),0)</f>
        <v>-0.0005826951872</v>
      </c>
      <c r="BC3647" s="95">
        <f>IF($AW$3539&gt;0,PPMT('Assumptions (CSP)'!$V$7,Model!AC$1,'Assumptions (CSP)'!$V$10,'Assumptions (CSP)'!$V$5*Model!$AW$3539*AVERAGE('Assumptions (CSP)'!$AS$2:$AU$2)/10^9),0)</f>
        <v>-0.0006103732086</v>
      </c>
      <c r="BD3647" s="95">
        <f>IF($AW$3539&gt;0,PPMT('Assumptions (CSP)'!$V$7,Model!AD$1,'Assumptions (CSP)'!$V$10,'Assumptions (CSP)'!$V$5*Model!$AW$3539*AVERAGE('Assumptions (CSP)'!$AS$2:$AU$2)/10^9),0)</f>
        <v>-0.000639365936</v>
      </c>
      <c r="BE3647" s="95">
        <f>IF($AW$3539&gt;0,PPMT('Assumptions (CSP)'!$V$7,Model!AE$1,'Assumptions (CSP)'!$V$10,'Assumptions (CSP)'!$V$5*Model!$AW$3539*AVERAGE('Assumptions (CSP)'!$AS$2:$AU$2)/10^9),0)</f>
        <v>-0.000669735818</v>
      </c>
      <c r="BF3647" s="95">
        <f>IF($AW$3539&gt;0,PPMT('Assumptions (CSP)'!$V$7,Model!AF$1,'Assumptions (CSP)'!$V$10,'Assumptions (CSP)'!$V$5*Model!$AW$3539*AVERAGE('Assumptions (CSP)'!$AS$2:$AU$2)/10^9),0)</f>
        <v>-0.0007015482693</v>
      </c>
      <c r="BG3647" s="95">
        <f>IF($AW$3539&gt;0,PPMT('Assumptions (CSP)'!$V$7,Model!AG$1,'Assumptions (CSP)'!$V$10,'Assumptions (CSP)'!$V$5*Model!$AW$3539*AVERAGE('Assumptions (CSP)'!$AS$2:$AU$2)/10^9),0)</f>
        <v>-0.0007348718121</v>
      </c>
      <c r="BH3647" s="95">
        <f>IF($AW$3539&gt;0,PPMT('Assumptions (CSP)'!$V$7,Model!AH$1,'Assumptions (CSP)'!$V$10,'Assumptions (CSP)'!$V$5*Model!$AW$3539*AVERAGE('Assumptions (CSP)'!$AS$2:$AU$2)/10^9),0)</f>
        <v>-0.0007697782232</v>
      </c>
      <c r="BI3647" s="95">
        <f>IF($AW$3539&gt;0,PPMT('Assumptions (CSP)'!$V$7,Model!AI$1,'Assumptions (CSP)'!$V$10,'Assumptions (CSP)'!$V$5*Model!$AW$3539*AVERAGE('Assumptions (CSP)'!$AS$2:$AU$2)/10^9),0)</f>
        <v>-0.0008063426888</v>
      </c>
      <c r="BJ3647" s="95">
        <f>IF($AW$3539&gt;0,PPMT('Assumptions (CSP)'!$V$7,Model!AJ$1,'Assumptions (CSP)'!$V$10,'Assumptions (CSP)'!$V$5*Model!$AW$3539*AVERAGE('Assumptions (CSP)'!$AS$2:$AU$2)/10^9),0)</f>
        <v>-0.0008446439665</v>
      </c>
      <c r="BK3647" s="95">
        <f>IF($AW$3539&gt;0,PPMT('Assumptions (CSP)'!$V$7,Model!AK$1,'Assumptions (CSP)'!$V$10,'Assumptions (CSP)'!$V$5*Model!$AW$3539*AVERAGE('Assumptions (CSP)'!$AS$2:$AU$2)/10^9),0)</f>
        <v>-0.0008847645549</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-0.0004697235193</v>
      </c>
      <c r="AY3648" s="95">
        <f>IF($AX$3539&gt;0,PPMT('Assumptions (CSP)'!$V$7,Model!X$1,'Assumptions (CSP)'!$V$10,'Assumptions (CSP)'!$V$5*Model!$AX$3539*AVERAGE('Assumptions (CSP)'!$AT$2:$AV$2)/10^9),0)</f>
        <v>-0.0004920353865</v>
      </c>
      <c r="AZ3648" s="95">
        <f>IF($AX$3539&gt;0,PPMT('Assumptions (CSP)'!$V$7,Model!Y$1,'Assumptions (CSP)'!$V$10,'Assumptions (CSP)'!$V$5*Model!$AX$3539*AVERAGE('Assumptions (CSP)'!$AT$2:$AV$2)/10^9),0)</f>
        <v>-0.0005154070674</v>
      </c>
      <c r="BA3648" s="95">
        <f>IF($AX$3539&gt;0,PPMT('Assumptions (CSP)'!$V$7,Model!Z$1,'Assumptions (CSP)'!$V$10,'Assumptions (CSP)'!$V$5*Model!$AX$3539*AVERAGE('Assumptions (CSP)'!$AT$2:$AV$2)/10^9),0)</f>
        <v>-0.0005398889031</v>
      </c>
      <c r="BB3648" s="95">
        <f>IF($AX$3539&gt;0,PPMT('Assumptions (CSP)'!$V$7,Model!AA$1,'Assumptions (CSP)'!$V$10,'Assumptions (CSP)'!$V$5*Model!$AX$3539*AVERAGE('Assumptions (CSP)'!$AT$2:$AV$2)/10^9),0)</f>
        <v>-0.000565533626</v>
      </c>
      <c r="BC3648" s="95">
        <f>IF($AX$3539&gt;0,PPMT('Assumptions (CSP)'!$V$7,Model!AB$1,'Assumptions (CSP)'!$V$10,'Assumptions (CSP)'!$V$5*Model!$AX$3539*AVERAGE('Assumptions (CSP)'!$AT$2:$AV$2)/10^9),0)</f>
        <v>-0.0005923964732</v>
      </c>
      <c r="BD3648" s="95">
        <f>IF($AX$3539&gt;0,PPMT('Assumptions (CSP)'!$V$7,Model!AC$1,'Assumptions (CSP)'!$V$10,'Assumptions (CSP)'!$V$5*Model!$AX$3539*AVERAGE('Assumptions (CSP)'!$AT$2:$AV$2)/10^9),0)</f>
        <v>-0.0006205353057</v>
      </c>
      <c r="BE3648" s="95">
        <f>IF($AX$3539&gt;0,PPMT('Assumptions (CSP)'!$V$7,Model!AD$1,'Assumptions (CSP)'!$V$10,'Assumptions (CSP)'!$V$5*Model!$AX$3539*AVERAGE('Assumptions (CSP)'!$AT$2:$AV$2)/10^9),0)</f>
        <v>-0.0006500107327</v>
      </c>
      <c r="BF3648" s="95">
        <f>IF($AX$3539&gt;0,PPMT('Assumptions (CSP)'!$V$7,Model!AE$1,'Assumptions (CSP)'!$V$10,'Assumptions (CSP)'!$V$5*Model!$AX$3539*AVERAGE('Assumptions (CSP)'!$AT$2:$AV$2)/10^9),0)</f>
        <v>-0.0006808862425</v>
      </c>
      <c r="BG3648" s="95">
        <f>IF($AX$3539&gt;0,PPMT('Assumptions (CSP)'!$V$7,Model!AF$1,'Assumptions (CSP)'!$V$10,'Assumptions (CSP)'!$V$5*Model!$AX$3539*AVERAGE('Assumptions (CSP)'!$AT$2:$AV$2)/10^9),0)</f>
        <v>-0.000713228339</v>
      </c>
      <c r="BH3648" s="95">
        <f>IF($AX$3539&gt;0,PPMT('Assumptions (CSP)'!$V$7,Model!AG$1,'Assumptions (CSP)'!$V$10,'Assumptions (CSP)'!$V$5*Model!$AX$3539*AVERAGE('Assumptions (CSP)'!$AT$2:$AV$2)/10^9),0)</f>
        <v>-0.0007471066851</v>
      </c>
      <c r="BI3648" s="95">
        <f>IF($AX$3539&gt;0,PPMT('Assumptions (CSP)'!$V$7,Model!AH$1,'Assumptions (CSP)'!$V$10,'Assumptions (CSP)'!$V$5*Model!$AX$3539*AVERAGE('Assumptions (CSP)'!$AT$2:$AV$2)/10^9),0)</f>
        <v>-0.0007825942527</v>
      </c>
      <c r="BJ3648" s="95">
        <f>IF($AX$3539&gt;0,PPMT('Assumptions (CSP)'!$V$7,Model!AI$1,'Assumptions (CSP)'!$V$10,'Assumptions (CSP)'!$V$5*Model!$AX$3539*AVERAGE('Assumptions (CSP)'!$AT$2:$AV$2)/10^9),0)</f>
        <v>-0.0008197674797</v>
      </c>
      <c r="BK3648" s="95">
        <f>IF($AX$3539&gt;0,PPMT('Assumptions (CSP)'!$V$7,Model!AJ$1,'Assumptions (CSP)'!$V$10,'Assumptions (CSP)'!$V$5*Model!$AX$3539*AVERAGE('Assumptions (CSP)'!$AT$2:$AV$2)/10^9),0)</f>
        <v>-0.0008587064349</v>
      </c>
      <c r="BL3648" s="95">
        <f>IF($AX$3539&gt;0,PPMT('Assumptions (CSP)'!$V$7,Model!AK$1,'Assumptions (CSP)'!$V$10,'Assumptions (CSP)'!$V$5*Model!$AX$3539*AVERAGE('Assumptions (CSP)'!$AT$2:$AV$2)/10^9),0)</f>
        <v>-0.0008994949906</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-0.0004776887172</v>
      </c>
      <c r="AZ3649" s="95">
        <f>IF($AY$3539&gt;0,PPMT('Assumptions (CSP)'!$V$7,Model!X$1,'Assumptions (CSP)'!$V$10,'Assumptions (CSP)'!$V$5*Model!$AY$3539*AVERAGE('Assumptions (CSP)'!$AU$2:$AW$2)/10^9),0)</f>
        <v>-0.0005003789312</v>
      </c>
      <c r="BA3649" s="95">
        <f>IF($AY$3539&gt;0,PPMT('Assumptions (CSP)'!$V$7,Model!Y$1,'Assumptions (CSP)'!$V$10,'Assumptions (CSP)'!$V$5*Model!$AY$3539*AVERAGE('Assumptions (CSP)'!$AU$2:$AW$2)/10^9),0)</f>
        <v>-0.0005241469305</v>
      </c>
      <c r="BB3649" s="95">
        <f>IF($AY$3539&gt;0,PPMT('Assumptions (CSP)'!$V$7,Model!Z$1,'Assumptions (CSP)'!$V$10,'Assumptions (CSP)'!$V$5*Model!$AY$3539*AVERAGE('Assumptions (CSP)'!$AU$2:$AW$2)/10^9),0)</f>
        <v>-0.0005490439097</v>
      </c>
      <c r="BC3649" s="95">
        <f>IF($AY$3539&gt;0,PPMT('Assumptions (CSP)'!$V$7,Model!AA$1,'Assumptions (CSP)'!$V$10,'Assumptions (CSP)'!$V$5*Model!$AY$3539*AVERAGE('Assumptions (CSP)'!$AU$2:$AW$2)/10^9),0)</f>
        <v>-0.0005751234954</v>
      </c>
      <c r="BD3649" s="95">
        <f>IF($AY$3539&gt;0,PPMT('Assumptions (CSP)'!$V$7,Model!AB$1,'Assumptions (CSP)'!$V$10,'Assumptions (CSP)'!$V$5*Model!$AY$3539*AVERAGE('Assumptions (CSP)'!$AU$2:$AW$2)/10^9),0)</f>
        <v>-0.0006024418614</v>
      </c>
      <c r="BE3649" s="95">
        <f>IF($AY$3539&gt;0,PPMT('Assumptions (CSP)'!$V$7,Model!AC$1,'Assumptions (CSP)'!$V$10,'Assumptions (CSP)'!$V$5*Model!$AY$3539*AVERAGE('Assumptions (CSP)'!$AU$2:$AW$2)/10^9),0)</f>
        <v>-0.0006310578498</v>
      </c>
      <c r="BF3649" s="95">
        <f>IF($AY$3539&gt;0,PPMT('Assumptions (CSP)'!$V$7,Model!AD$1,'Assumptions (CSP)'!$V$10,'Assumptions (CSP)'!$V$5*Model!$AY$3539*AVERAGE('Assumptions (CSP)'!$AU$2:$AW$2)/10^9),0)</f>
        <v>-0.0006610330977</v>
      </c>
      <c r="BG3649" s="95">
        <f>IF($AY$3539&gt;0,PPMT('Assumptions (CSP)'!$V$7,Model!AE$1,'Assumptions (CSP)'!$V$10,'Assumptions (CSP)'!$V$5*Model!$AY$3539*AVERAGE('Assumptions (CSP)'!$AU$2:$AW$2)/10^9),0)</f>
        <v>-0.0006924321698</v>
      </c>
      <c r="BH3649" s="95">
        <f>IF($AY$3539&gt;0,PPMT('Assumptions (CSP)'!$V$7,Model!AF$1,'Assumptions (CSP)'!$V$10,'Assumptions (CSP)'!$V$5*Model!$AY$3539*AVERAGE('Assumptions (CSP)'!$AU$2:$AW$2)/10^9),0)</f>
        <v>-0.0007253226979</v>
      </c>
      <c r="BI3649" s="95">
        <f>IF($AY$3539&gt;0,PPMT('Assumptions (CSP)'!$V$7,Model!AG$1,'Assumptions (CSP)'!$V$10,'Assumptions (CSP)'!$V$5*Model!$AY$3539*AVERAGE('Assumptions (CSP)'!$AU$2:$AW$2)/10^9),0)</f>
        <v>-0.000759775526</v>
      </c>
      <c r="BJ3649" s="95">
        <f>IF($AY$3539&gt;0,PPMT('Assumptions (CSP)'!$V$7,Model!AH$1,'Assumptions (CSP)'!$V$10,'Assumptions (CSP)'!$V$5*Model!$AY$3539*AVERAGE('Assumptions (CSP)'!$AU$2:$AW$2)/10^9),0)</f>
        <v>-0.0007958648635</v>
      </c>
      <c r="BK3649" s="95">
        <f>IF($AY$3539&gt;0,PPMT('Assumptions (CSP)'!$V$7,Model!AI$1,'Assumptions (CSP)'!$V$10,'Assumptions (CSP)'!$V$5*Model!$AY$3539*AVERAGE('Assumptions (CSP)'!$AU$2:$AW$2)/10^9),0)</f>
        <v>-0.0008336684445</v>
      </c>
      <c r="BL3649" s="95">
        <f>IF($AY$3539&gt;0,PPMT('Assumptions (CSP)'!$V$7,Model!AJ$1,'Assumptions (CSP)'!$V$10,'Assumptions (CSP)'!$V$5*Model!$AY$3539*AVERAGE('Assumptions (CSP)'!$AU$2:$AW$2)/10^9),0)</f>
        <v>-0.0008732676956</v>
      </c>
      <c r="BM3649" s="95">
        <f>IF($AY$3539&gt;0,PPMT('Assumptions (CSP)'!$V$7,Model!AK$1,'Assumptions (CSP)'!$V$10,'Assumptions (CSP)'!$V$5*Model!$AY$3539*AVERAGE('Assumptions (CSP)'!$AU$2:$AW$2)/10^9),0)</f>
        <v>-0.0009147479112</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-0.0004857829691</v>
      </c>
      <c r="BA3650" s="95">
        <f>IF($BA$3539&gt;0,PPMT('Assumptions (CSP)'!$V$7,Model!W$1,'Assumptions (CSP)'!$V$10,'Assumptions (CSP)'!$V$5*Model!$BA$3539*AVERAGE('Assumptions (CSP)'!$AW$2:$AY$2)/10^9),0)</f>
        <v>-0.0004938538136</v>
      </c>
      <c r="BB3650" s="95">
        <f>IF($AZ$3539&gt;0,PPMT('Assumptions (CSP)'!$V$7,Model!Y$1,'Assumptions (CSP)'!$V$10,'Assumptions (CSP)'!$V$5*Model!$AZ$3539*AVERAGE('Assumptions (CSP)'!$AV$2:$AX$2)/10^9),0)</f>
        <v>-0.000533028399</v>
      </c>
      <c r="BC3650" s="95">
        <f>IF($AZ$3539&gt;0,PPMT('Assumptions (CSP)'!$V$7,Model!Z$1,'Assumptions (CSP)'!$V$10,'Assumptions (CSP)'!$V$5*Model!$AZ$3539*AVERAGE('Assumptions (CSP)'!$AV$2:$AX$2)/10^9),0)</f>
        <v>-0.000558347248</v>
      </c>
      <c r="BD3650" s="95">
        <f>IF($AZ$3539&gt;0,PPMT('Assumptions (CSP)'!$V$7,Model!AA$1,'Assumptions (CSP)'!$V$10,'Assumptions (CSP)'!$V$5*Model!$AZ$3539*AVERAGE('Assumptions (CSP)'!$AV$2:$AX$2)/10^9),0)</f>
        <v>-0.0005848687423</v>
      </c>
      <c r="BE3650" s="95">
        <f>IF($AZ$3539&gt;0,PPMT('Assumptions (CSP)'!$V$7,Model!AB$1,'Assumptions (CSP)'!$V$10,'Assumptions (CSP)'!$V$5*Model!$AZ$3539*AVERAGE('Assumptions (CSP)'!$AV$2:$AX$2)/10^9),0)</f>
        <v>-0.0006126500075</v>
      </c>
      <c r="BF3650" s="95">
        <f>IF($AZ$3539&gt;0,PPMT('Assumptions (CSP)'!$V$7,Model!AC$1,'Assumptions (CSP)'!$V$10,'Assumptions (CSP)'!$V$5*Model!$AZ$3539*AVERAGE('Assumptions (CSP)'!$AV$2:$AX$2)/10^9),0)</f>
        <v>-0.0006417508829</v>
      </c>
      <c r="BG3650" s="95">
        <f>IF($AZ$3539&gt;0,PPMT('Assumptions (CSP)'!$V$7,Model!AD$1,'Assumptions (CSP)'!$V$10,'Assumptions (CSP)'!$V$5*Model!$AZ$3539*AVERAGE('Assumptions (CSP)'!$AV$2:$AX$2)/10^9),0)</f>
        <v>-0.0006722340498</v>
      </c>
      <c r="BH3650" s="95">
        <f>IF($AZ$3539&gt;0,PPMT('Assumptions (CSP)'!$V$7,Model!AE$1,'Assumptions (CSP)'!$V$10,'Assumptions (CSP)'!$V$5*Model!$AZ$3539*AVERAGE('Assumptions (CSP)'!$AV$2:$AX$2)/10^9),0)</f>
        <v>-0.0007041651672</v>
      </c>
      <c r="BI3650" s="95">
        <f>IF($AZ$3539&gt;0,PPMT('Assumptions (CSP)'!$V$7,Model!AF$1,'Assumptions (CSP)'!$V$10,'Assumptions (CSP)'!$V$5*Model!$AZ$3539*AVERAGE('Assumptions (CSP)'!$AV$2:$AX$2)/10^9),0)</f>
        <v>-0.0007376130126</v>
      </c>
      <c r="BJ3650" s="95">
        <f>IF($AZ$3539&gt;0,PPMT('Assumptions (CSP)'!$V$7,Model!AG$1,'Assumptions (CSP)'!$V$10,'Assumptions (CSP)'!$V$5*Model!$AZ$3539*AVERAGE('Assumptions (CSP)'!$AV$2:$AX$2)/10^9),0)</f>
        <v>-0.0007726496307</v>
      </c>
      <c r="BK3650" s="95">
        <f>IF($AZ$3539&gt;0,PPMT('Assumptions (CSP)'!$V$7,Model!AH$1,'Assumptions (CSP)'!$V$10,'Assumptions (CSP)'!$V$5*Model!$AZ$3539*AVERAGE('Assumptions (CSP)'!$AV$2:$AX$2)/10^9),0)</f>
        <v>-0.0008093504882</v>
      </c>
      <c r="BL3650" s="95">
        <f>IF($AZ$3539&gt;0,PPMT('Assumptions (CSP)'!$V$7,Model!AI$1,'Assumptions (CSP)'!$V$10,'Assumptions (CSP)'!$V$5*Model!$AZ$3539*AVERAGE('Assumptions (CSP)'!$AV$2:$AX$2)/10^9),0)</f>
        <v>-0.0008477946364</v>
      </c>
      <c r="BM3650" s="95">
        <f>IF($AZ$3539&gt;0,PPMT('Assumptions (CSP)'!$V$7,Model!AJ$1,'Assumptions (CSP)'!$V$10,'Assumptions (CSP)'!$V$5*Model!$AZ$3539*AVERAGE('Assumptions (CSP)'!$AV$2:$AX$2)/10^9),0)</f>
        <v>-0.0008880648816</v>
      </c>
      <c r="BN3650" s="95">
        <f>IF($AZ$3539&gt;0,PPMT('Assumptions (CSP)'!$V$7,Model!AK$1,'Assumptions (CSP)'!$V$10,'Assumptions (CSP)'!$V$5*Model!$AZ$3539*AVERAGE('Assumptions (CSP)'!$AV$2:$AX$2)/10^9),0)</f>
        <v>-0.0009302479635</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-0.0004857829691</v>
      </c>
      <c r="BB3651" s="95">
        <f>IF($AZ$3539&gt;0,PPMT('Assumptions (CSP)'!$V$7,Model!X$1,'Assumptions (CSP)'!$V$10,'Assumptions (CSP)'!$V$5*Model!$AZ$3539*AVERAGE('Assumptions (CSP)'!$AV$2:$AX$2)/10^9),0)</f>
        <v>-0.0005088576602</v>
      </c>
      <c r="BC3651" s="95">
        <f>IF($AZ$3539&gt;0,PPMT('Assumptions (CSP)'!$V$7,Model!Y$1,'Assumptions (CSP)'!$V$10,'Assumptions (CSP)'!$V$5*Model!$AZ$3539*AVERAGE('Assumptions (CSP)'!$AV$2:$AX$2)/10^9),0)</f>
        <v>-0.000533028399</v>
      </c>
      <c r="BD3651" s="95">
        <f>IF($AZ$3539&gt;0,PPMT('Assumptions (CSP)'!$V$7,Model!Z$1,'Assumptions (CSP)'!$V$10,'Assumptions (CSP)'!$V$5*Model!$AZ$3539*AVERAGE('Assumptions (CSP)'!$AV$2:$AX$2)/10^9),0)</f>
        <v>-0.000558347248</v>
      </c>
      <c r="BE3651" s="95">
        <f>IF($AZ$3539&gt;0,PPMT('Assumptions (CSP)'!$V$7,Model!AA$1,'Assumptions (CSP)'!$V$10,'Assumptions (CSP)'!$V$5*Model!$AZ$3539*AVERAGE('Assumptions (CSP)'!$AV$2:$AX$2)/10^9),0)</f>
        <v>-0.0005848687423</v>
      </c>
      <c r="BF3651" s="95">
        <f>IF($AZ$3539&gt;0,PPMT('Assumptions (CSP)'!$V$7,Model!AB$1,'Assumptions (CSP)'!$V$10,'Assumptions (CSP)'!$V$5*Model!$AZ$3539*AVERAGE('Assumptions (CSP)'!$AV$2:$AX$2)/10^9),0)</f>
        <v>-0.0006126500075</v>
      </c>
      <c r="BG3651" s="95">
        <f>IF($AZ$3539&gt;0,PPMT('Assumptions (CSP)'!$V$7,Model!AC$1,'Assumptions (CSP)'!$V$10,'Assumptions (CSP)'!$V$5*Model!$AZ$3539*AVERAGE('Assumptions (CSP)'!$AV$2:$AX$2)/10^9),0)</f>
        <v>-0.0006417508829</v>
      </c>
      <c r="BH3651" s="95">
        <f>IF($AZ$3539&gt;0,PPMT('Assumptions (CSP)'!$V$7,Model!AD$1,'Assumptions (CSP)'!$V$10,'Assumptions (CSP)'!$V$5*Model!$AZ$3539*AVERAGE('Assumptions (CSP)'!$AV$2:$AX$2)/10^9),0)</f>
        <v>-0.0006722340498</v>
      </c>
      <c r="BI3651" s="95">
        <f>IF($AZ$3539&gt;0,PPMT('Assumptions (CSP)'!$V$7,Model!AE$1,'Assumptions (CSP)'!$V$10,'Assumptions (CSP)'!$V$5*Model!$AZ$3539*AVERAGE('Assumptions (CSP)'!$AV$2:$AX$2)/10^9),0)</f>
        <v>-0.0007041651672</v>
      </c>
      <c r="BJ3651" s="95">
        <f>IF($AZ$3539&gt;0,PPMT('Assumptions (CSP)'!$V$7,Model!AF$1,'Assumptions (CSP)'!$V$10,'Assumptions (CSP)'!$V$5*Model!$AZ$3539*AVERAGE('Assumptions (CSP)'!$AV$2:$AX$2)/10^9),0)</f>
        <v>-0.0007376130126</v>
      </c>
      <c r="BK3651" s="95">
        <f>IF($AZ$3539&gt;0,PPMT('Assumptions (CSP)'!$V$7,Model!AG$1,'Assumptions (CSP)'!$V$10,'Assumptions (CSP)'!$V$5*Model!$AZ$3539*AVERAGE('Assumptions (CSP)'!$AV$2:$AX$2)/10^9),0)</f>
        <v>-0.0007726496307</v>
      </c>
      <c r="BL3651" s="95">
        <f>IF($AZ$3539&gt;0,PPMT('Assumptions (CSP)'!$V$7,Model!AH$1,'Assumptions (CSP)'!$V$10,'Assumptions (CSP)'!$V$5*Model!$AZ$3539*AVERAGE('Assumptions (CSP)'!$AV$2:$AX$2)/10^9),0)</f>
        <v>-0.0008093504882</v>
      </c>
      <c r="BM3651" s="95">
        <f>IF($AZ$3539&gt;0,PPMT('Assumptions (CSP)'!$V$7,Model!AI$1,'Assumptions (CSP)'!$V$10,'Assumptions (CSP)'!$V$5*Model!$AZ$3539*AVERAGE('Assumptions (CSP)'!$AV$2:$AX$2)/10^9),0)</f>
        <v>-0.0008477946364</v>
      </c>
      <c r="BN3651" s="95">
        <f>IF($AZ$3539&gt;0,PPMT('Assumptions (CSP)'!$V$7,Model!AJ$1,'Assumptions (CSP)'!$V$10,'Assumptions (CSP)'!$V$5*Model!$AZ$3539*AVERAGE('Assumptions (CSP)'!$AV$2:$AX$2)/10^9),0)</f>
        <v>-0.0008880648816</v>
      </c>
      <c r="BO3651" s="95">
        <f>IF($AZ$3539&gt;0,PPMT('Assumptions (CSP)'!$V$7,Model!AK$1,'Assumptions (CSP)'!$V$10,'Assumptions (CSP)'!$V$5*Model!$AZ$3539*AVERAGE('Assumptions (CSP)'!$AV$2:$AX$2)/10^9),0)</f>
        <v>-0.0009302479635</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-0.03959361003</v>
      </c>
      <c r="Q3652" s="218">
        <f t="array" ref="Q3652">SUM(IF(ISERROR(Q3653:Q3703),"",Q3653:Q3703))</f>
        <v>-0.03772395485</v>
      </c>
      <c r="R3652" s="218">
        <f t="array" ref="R3652">SUM(IF(ISERROR(R3653:R3703),"",R3653:R3703))</f>
        <v>-0.03576549105</v>
      </c>
      <c r="S3652" s="218">
        <f t="array" ref="S3652">SUM(IF(ISERROR(S3653:S3703),"",S3653:S3703))</f>
        <v>-0.03371400022</v>
      </c>
      <c r="T3652" s="218">
        <f t="array" ref="T3652">SUM(IF(ISERROR(T3653:T3703),"",T3653:T3703))</f>
        <v>-0.03156506357</v>
      </c>
      <c r="U3652" s="218">
        <f t="array" ref="U3652">SUM(IF(ISERROR(U3653:U3703),"",U3653:U3703))</f>
        <v>-0.02931405243</v>
      </c>
      <c r="V3652" s="218">
        <f t="array" ref="V3652">SUM(IF(ISERROR(V3653:V3703),"",V3653:V3703))</f>
        <v>-0.02695611826</v>
      </c>
      <c r="W3652" s="218">
        <f t="array" ref="W3652">SUM(IF(ISERROR(W3653:W3703),"",W3653:W3703))</f>
        <v>-0.02448618222</v>
      </c>
      <c r="X3652" s="218">
        <f t="array" ref="X3652">SUM(IF(ISERROR(X3653:X3703),"",X3653:X3703))</f>
        <v>-0.02242944397</v>
      </c>
      <c r="Y3652" s="218">
        <f t="array" ref="Y3652">SUM(IF(ISERROR(Y3653:Y3703),"",Y3653:Y3703))</f>
        <v>-0.02020462879</v>
      </c>
      <c r="Z3652" s="218">
        <f t="array" ref="Z3652">SUM(IF(ISERROR(Z3653:Z3703),"",Z3653:Z3703))</f>
        <v>-0.01780715292</v>
      </c>
      <c r="AA3652" s="218">
        <f t="array" ref="AA3652">SUM(IF(ISERROR(AA3653:AA3703),"",AA3653:AA3703))</f>
        <v>-0.01523463736</v>
      </c>
      <c r="AB3652" s="218">
        <f t="array" ref="AB3652">SUM(IF(ISERROR(AB3653:AB3703),"",AB3653:AB3703))</f>
        <v>-0.01248399376</v>
      </c>
      <c r="AC3652" s="218">
        <f t="array" ref="AC3652">SUM(IF(ISERROR(AC3653:AC3703),"",AC3653:AC3703))</f>
        <v>-0.009548264723</v>
      </c>
      <c r="AD3652" s="218">
        <f t="array" ref="AD3652">SUM(IF(ISERROR(AD3653:AD3703),"",AD3653:AD3703))</f>
        <v>-0.006420759501</v>
      </c>
      <c r="AE3652" s="218">
        <f t="array" ref="AE3652">SUM(IF(ISERROR(AE3653:AE3703),"",AE3653:AE3703))</f>
        <v>-0.003094721109</v>
      </c>
      <c r="AF3652" s="218">
        <f t="array" ref="AF3652">SUM(IF(ISERROR(AF3653:AF3703),"",AF3653:AF3703))</f>
        <v>-0.00331223242</v>
      </c>
      <c r="AG3652" s="218">
        <f t="array" ref="AG3652">SUM(IF(ISERROR(AG3653:AG3703),"",AG3653:AG3703))</f>
        <v>-0.003492010982</v>
      </c>
      <c r="AH3652" s="218">
        <f t="array" ref="AH3652">SUM(IF(ISERROR(AH3653:AH3703),"",AH3653:AH3703))</f>
        <v>-0.003633749457</v>
      </c>
      <c r="AI3652" s="218">
        <f t="array" ref="AI3652">SUM(IF(ISERROR(AI3653:AI3703),"",AI3653:AI3703))</f>
        <v>-0.003737639283</v>
      </c>
      <c r="AJ3652" s="218">
        <f t="array" ref="AJ3652">SUM(IF(ISERROR(AJ3653:AJ3703),"",AJ3653:AJ3703))</f>
        <v>-0.003805039272</v>
      </c>
      <c r="AK3652" s="218">
        <f t="array" ref="AK3652">SUM(IF(ISERROR(AK3653:AK3703),"",AK3653:AK3703))</f>
        <v>-0.003836638701</v>
      </c>
      <c r="AL3652" s="218">
        <f t="array" ref="AL3652">SUM(IF(ISERROR(AL3653:AL3703),"",AL3653:AL3703))</f>
        <v>-0.003831263421</v>
      </c>
      <c r="AM3652" s="218">
        <f t="array" ref="AM3652">SUM(IF(ISERROR(AM3653:AM3703),"",AM3653:AM3703))</f>
        <v>-0.003787756438</v>
      </c>
      <c r="AN3652" s="218">
        <f t="array" ref="AN3652">SUM(IF(ISERROR(AN3653:AN3703),"",AN3653:AN3703))</f>
        <v>-0.00375483451</v>
      </c>
      <c r="AO3652" s="218">
        <f t="array" ref="AO3652">SUM(IF(ISERROR(AO3653:AO3703),"",AO3653:AO3703))</f>
        <v>-0.003732210786</v>
      </c>
      <c r="AP3652" s="218">
        <f t="array" ref="AP3652">SUM(IF(ISERROR(AP3653:AP3703),"",AP3653:AP3703))</f>
        <v>-0.003719250079</v>
      </c>
      <c r="AQ3652" s="218">
        <f t="array" ref="AQ3652">SUM(IF(ISERROR(AQ3653:AQ3703),"",AQ3653:AQ3703))</f>
        <v>-0.003715824768</v>
      </c>
      <c r="AR3652" s="218">
        <f t="array" ref="AR3652">SUM(IF(ISERROR(AR3653:AR3703),"",AR3653:AR3703))</f>
        <v>-0.003721454714</v>
      </c>
      <c r="AS3652" s="218">
        <f t="array" ref="AS3652">SUM(IF(ISERROR(AS3653:AS3703),"",AS3653:AS3703))</f>
        <v>-0.003735400014</v>
      </c>
      <c r="AT3652" s="218">
        <f t="array" ref="AT3652">SUM(IF(ISERROR(AT3653:AT3703),"",AT3653:AT3703))</f>
        <v>-0.003756853108</v>
      </c>
      <c r="AU3652" s="218">
        <f t="array" ref="AU3652">SUM(IF(ISERROR(AU3653:AU3703),"",AU3653:AU3703))</f>
        <v>-0.003785581824</v>
      </c>
      <c r="AV3652" s="218">
        <f t="array" ref="AV3652">SUM(IF(ISERROR(AV3653:AV3703),"",AV3653:AV3703))</f>
        <v>-0.00382113391</v>
      </c>
      <c r="AW3652" s="218">
        <f t="array" ref="AW3652">SUM(IF(ISERROR(AW3653:AW3703),"",AW3653:AW3703))</f>
        <v>-0.003862875696</v>
      </c>
      <c r="AX3652" s="218">
        <f t="array" ref="AX3652">SUM(IF(ISERROR(AX3653:AX3703),"",AX3653:AX3703))</f>
        <v>-0.003909986199</v>
      </c>
      <c r="AY3652" s="218">
        <f t="array" ref="AY3652">SUM(IF(ISERROR(AY3653:AY3703),"",AY3653:AY3703))</f>
        <v>-0.003961796835</v>
      </c>
      <c r="AZ3652" s="218">
        <f t="array" ref="AZ3652">SUM(IF(ISERROR(AZ3653:AZ3703),"",AZ3653:AZ3703))</f>
        <v>-0.004017691568</v>
      </c>
      <c r="BA3652" s="218">
        <f t="array" ref="BA3652">SUM(IF(ISERROR(BA3653:BA3703),"",BA3653:BA3703))</f>
        <v>-0.004077068995</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-0.03959361003</v>
      </c>
      <c r="Q3666" s="95">
        <f>IF($P$3539&gt;0,IPMT('Assumptions (CSP)'!$V$7,Model!X$1,'Assumptions (CSP)'!$V$10,'Assumptions (CSP)'!$V$5*Model!$P$3539*AVERAGE('Assumptions (CSP)'!$L$2:$N$2)/10^9),0)</f>
        <v>-0.03772395485</v>
      </c>
      <c r="R3666" s="95">
        <f>IF($P$3539&gt;0,IPMT('Assumptions (CSP)'!$V$7,Model!Y$1,'Assumptions (CSP)'!$V$10,'Assumptions (CSP)'!$V$5*Model!$P$3539*AVERAGE('Assumptions (CSP)'!$L$2:$N$2)/10^9),0)</f>
        <v>-0.03576549105</v>
      </c>
      <c r="S3666" s="95">
        <f>IF($P$3539&gt;0,IPMT('Assumptions (CSP)'!$V$7,Model!Z$1,'Assumptions (CSP)'!$V$10,'Assumptions (CSP)'!$V$5*Model!$P$3539*AVERAGE('Assumptions (CSP)'!$L$2:$N$2)/10^9),0)</f>
        <v>-0.03371400022</v>
      </c>
      <c r="T3666" s="95">
        <f>IF($P$3539&gt;0,IPMT('Assumptions (CSP)'!$V$7,Model!AA$1,'Assumptions (CSP)'!$V$10,'Assumptions (CSP)'!$V$5*Model!$P$3539*AVERAGE('Assumptions (CSP)'!$L$2:$N$2)/10^9),0)</f>
        <v>-0.03156506357</v>
      </c>
      <c r="U3666" s="95">
        <f>IF($P$3539&gt;0,IPMT('Assumptions (CSP)'!$V$7,Model!AB$1,'Assumptions (CSP)'!$V$10,'Assumptions (CSP)'!$V$5*Model!$P$3539*AVERAGE('Assumptions (CSP)'!$L$2:$N$2)/10^9),0)</f>
        <v>-0.02931405243</v>
      </c>
      <c r="V3666" s="95">
        <f>IF($P$3539&gt;0,IPMT('Assumptions (CSP)'!$V$7,Model!AC$1,'Assumptions (CSP)'!$V$10,'Assumptions (CSP)'!$V$5*Model!$P$3539*AVERAGE('Assumptions (CSP)'!$L$2:$N$2)/10^9),0)</f>
        <v>-0.02695611826</v>
      </c>
      <c r="W3666" s="95">
        <f>IF($P$3539&gt;0,IPMT('Assumptions (CSP)'!$V$7,Model!AD$1,'Assumptions (CSP)'!$V$10,'Assumptions (CSP)'!$V$5*Model!$P$3539*AVERAGE('Assumptions (CSP)'!$L$2:$N$2)/10^9),0)</f>
        <v>-0.02448618222</v>
      </c>
      <c r="X3666" s="95">
        <f>IF($P$3539&gt;0,IPMT('Assumptions (CSP)'!$V$7,Model!AE$1,'Assumptions (CSP)'!$V$10,'Assumptions (CSP)'!$V$5*Model!$P$3539*AVERAGE('Assumptions (CSP)'!$L$2:$N$2)/10^9),0)</f>
        <v>-0.02189892422</v>
      </c>
      <c r="Y3666" s="95">
        <f>IF($P$3539&gt;0,IPMT('Assumptions (CSP)'!$V$7,Model!AF$1,'Assumptions (CSP)'!$V$10,'Assumptions (CSP)'!$V$5*Model!$P$3539*AVERAGE('Assumptions (CSP)'!$L$2:$N$2)/10^9),0)</f>
        <v>-0.01918877146</v>
      </c>
      <c r="Z3666" s="95">
        <f>IF($P$3539&gt;0,IPMT('Assumptions (CSP)'!$V$7,Model!AG$1,'Assumptions (CSP)'!$V$10,'Assumptions (CSP)'!$V$5*Model!$P$3539*AVERAGE('Assumptions (CSP)'!$L$2:$N$2)/10^9),0)</f>
        <v>-0.01634988645</v>
      </c>
      <c r="AA3666" s="95">
        <f>IF($P$3539&gt;0,IPMT('Assumptions (CSP)'!$V$7,Model!AH$1,'Assumptions (CSP)'!$V$10,'Assumptions (CSP)'!$V$5*Model!$P$3539*AVERAGE('Assumptions (CSP)'!$L$2:$N$2)/10^9),0)</f>
        <v>-0.0133761544</v>
      </c>
      <c r="AB3666" s="95">
        <f>IF($P$3539&gt;0,IPMT('Assumptions (CSP)'!$V$7,Model!AI$1,'Assumptions (CSP)'!$V$10,'Assumptions (CSP)'!$V$5*Model!$P$3539*AVERAGE('Assumptions (CSP)'!$L$2:$N$2)/10^9),0)</f>
        <v>-0.01026117008</v>
      </c>
      <c r="AC3666" s="95">
        <f>IF($P$3539&gt;0,IPMT('Assumptions (CSP)'!$V$7,Model!AJ$1,'Assumptions (CSP)'!$V$10,'Assumptions (CSP)'!$V$5*Model!$P$3539*AVERAGE('Assumptions (CSP)'!$L$2:$N$2)/10^9),0)</f>
        <v>-0.006998223997</v>
      </c>
      <c r="AD3666" s="95">
        <f>IF($P$3539&gt;0,IPMT('Assumptions (CSP)'!$V$7,Model!AK$1,'Assumptions (CSP)'!$V$10,'Assumptions (CSP)'!$V$5*Model!$P$3539*AVERAGE('Assumptions (CSP)'!$L$2:$N$2)/10^9),0)</f>
        <v>-0.003580287979</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-0.0005305197496</v>
      </c>
      <c r="Y3674" s="95">
        <f>IF($X$3539&gt;0,IPMT('Assumptions (CSP)'!$V$7,Model!X$1,'Assumptions (CSP)'!$V$10,'Assumptions (CSP)'!$V$5*Model!$X$3539*AVERAGE('Assumptions (CSP)'!$T$2:$V$2)/10^9),0)</f>
        <v>-0.0005054680052</v>
      </c>
      <c r="Z3674" s="95">
        <f>IF($X$3539&gt;0,IPMT('Assumptions (CSP)'!$V$7,Model!Y$1,'Assumptions (CSP)'!$V$10,'Assumptions (CSP)'!$V$5*Model!$X$3539*AVERAGE('Assumptions (CSP)'!$T$2:$V$2)/10^9),0)</f>
        <v>-0.0004792263029</v>
      </c>
      <c r="AA3674" s="95">
        <f>IF($X$3539&gt;0,IPMT('Assumptions (CSP)'!$V$7,Model!Z$1,'Assumptions (CSP)'!$V$10,'Assumptions (CSP)'!$V$5*Model!$X$3539*AVERAGE('Assumptions (CSP)'!$T$2:$V$2)/10^9),0)</f>
        <v>-0.0004517381198</v>
      </c>
      <c r="AB3674" s="95">
        <f>IF($X$3539&gt;0,IPMT('Assumptions (CSP)'!$V$7,Model!AA$1,'Assumptions (CSP)'!$V$10,'Assumptions (CSP)'!$V$5*Model!$X$3539*AVERAGE('Assumptions (CSP)'!$T$2:$V$2)/10^9),0)</f>
        <v>-0.000422944248</v>
      </c>
      <c r="AC3674" s="95">
        <f>IF($X$3539&gt;0,IPMT('Assumptions (CSP)'!$V$7,Model!AB$1,'Assumptions (CSP)'!$V$10,'Assumptions (CSP)'!$V$5*Model!$X$3539*AVERAGE('Assumptions (CSP)'!$T$2:$V$2)/10^9),0)</f>
        <v>-0.0003927826672</v>
      </c>
      <c r="AD3674" s="95">
        <f>IF($X$3539&gt;0,IPMT('Assumptions (CSP)'!$V$7,Model!AC$1,'Assumptions (CSP)'!$V$10,'Assumptions (CSP)'!$V$5*Model!$X$3539*AVERAGE('Assumptions (CSP)'!$T$2:$V$2)/10^9),0)</f>
        <v>-0.0003611884114</v>
      </c>
      <c r="AE3674" s="95">
        <f>IF($X$3539&gt;0,IPMT('Assumptions (CSP)'!$V$7,Model!AD$1,'Assumptions (CSP)'!$V$10,'Assumptions (CSP)'!$V$5*Model!$X$3539*AVERAGE('Assumptions (CSP)'!$T$2:$V$2)/10^9),0)</f>
        <v>-0.0003280934285</v>
      </c>
      <c r="AF3674" s="95">
        <f>IF($X$3539&gt;0,IPMT('Assumptions (CSP)'!$V$7,Model!AE$1,'Assumptions (CSP)'!$V$10,'Assumptions (CSP)'!$V$5*Model!$X$3539*AVERAGE('Assumptions (CSP)'!$T$2:$V$2)/10^9),0)</f>
        <v>-0.0002934264338</v>
      </c>
      <c r="AG3674" s="95">
        <f>IF($X$3539&gt;0,IPMT('Assumptions (CSP)'!$V$7,Model!AF$1,'Assumptions (CSP)'!$V$10,'Assumptions (CSP)'!$V$5*Model!$X$3539*AVERAGE('Assumptions (CSP)'!$T$2:$V$2)/10^9),0)</f>
        <v>-0.0002571127569</v>
      </c>
      <c r="AH3674" s="95">
        <f>IF($X$3539&gt;0,IPMT('Assumptions (CSP)'!$V$7,Model!AG$1,'Assumptions (CSP)'!$V$10,'Assumptions (CSP)'!$V$5*Model!$X$3539*AVERAGE('Assumptions (CSP)'!$T$2:$V$2)/10^9),0)</f>
        <v>-0.0002190741804</v>
      </c>
      <c r="AI3674" s="95">
        <f>IF($X$3539&gt;0,IPMT('Assumptions (CSP)'!$V$7,Model!AH$1,'Assumptions (CSP)'!$V$10,'Assumptions (CSP)'!$V$5*Model!$X$3539*AVERAGE('Assumptions (CSP)'!$T$2:$V$2)/10^9),0)</f>
        <v>-0.0001792287714</v>
      </c>
      <c r="AJ3674" s="95">
        <f>IF($X$3539&gt;0,IPMT('Assumptions (CSP)'!$V$7,Model!AI$1,'Assumptions (CSP)'!$V$10,'Assumptions (CSP)'!$V$5*Model!$X$3539*AVERAGE('Assumptions (CSP)'!$T$2:$V$2)/10^9),0)</f>
        <v>-0.0001374907056</v>
      </c>
      <c r="AK3674" s="95">
        <f>IF($X$3539&gt;0,IPMT('Assumptions (CSP)'!$V$7,Model!AJ$1,'Assumptions (CSP)'!$V$10,'Assumptions (CSP)'!$V$5*Model!$X$3539*AVERAGE('Assumptions (CSP)'!$T$2:$V$2)/10^9),0)</f>
        <v>-0.00009377008156</v>
      </c>
      <c r="AL3674" s="95">
        <f>IF($X$3539&gt;0,IPMT('Assumptions (CSP)'!$V$7,Model!AK$1,'Assumptions (CSP)'!$V$10,'Assumptions (CSP)'!$V$5*Model!$X$3539*AVERAGE('Assumptions (CSP)'!$T$2:$V$2)/10^9),0)</f>
        <v>-0.00004797272793</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-0.000510389317</v>
      </c>
      <c r="Z3675" s="95">
        <f>IF($Y$3539&gt;0,IPMT('Assumptions (CSP)'!$V$7,Model!X$1,'Assumptions (CSP)'!$V$10,'Assumptions (CSP)'!$V$5*Model!$Y$3539*AVERAGE('Assumptions (CSP)'!$U$2:$W$2)/10^9),0)</f>
        <v>-0.0004862881544</v>
      </c>
      <c r="AA3675" s="95">
        <f>IF($Y$3539&gt;0,IPMT('Assumptions (CSP)'!$V$7,Model!Y$1,'Assumptions (CSP)'!$V$10,'Assumptions (CSP)'!$V$5*Model!$Y$3539*AVERAGE('Assumptions (CSP)'!$U$2:$W$2)/10^9),0)</f>
        <v>-0.0004610421867</v>
      </c>
      <c r="AB3675" s="95">
        <f>IF($Y$3539&gt;0,IPMT('Assumptions (CSP)'!$V$7,Model!Z$1,'Assumptions (CSP)'!$V$10,'Assumptions (CSP)'!$V$5*Model!$Y$3539*AVERAGE('Assumptions (CSP)'!$U$2:$W$2)/10^9),0)</f>
        <v>-0.0004345970354</v>
      </c>
      <c r="AC3675" s="95">
        <f>IF($Y$3539&gt;0,IPMT('Assumptions (CSP)'!$V$7,Model!AA$1,'Assumptions (CSP)'!$V$10,'Assumptions (CSP)'!$V$5*Model!$Y$3539*AVERAGE('Assumptions (CSP)'!$U$2:$W$2)/10^9),0)</f>
        <v>-0.0004068957395</v>
      </c>
      <c r="AD3675" s="95">
        <f>IF($Y$3539&gt;0,IPMT('Assumptions (CSP)'!$V$7,Model!AB$1,'Assumptions (CSP)'!$V$10,'Assumptions (CSP)'!$V$5*Model!$Y$3539*AVERAGE('Assumptions (CSP)'!$U$2:$W$2)/10^9),0)</f>
        <v>-0.0003778786321</v>
      </c>
      <c r="AE3675" s="95">
        <f>IF($Y$3539&gt;0,IPMT('Assumptions (CSP)'!$V$7,Model!AC$1,'Assumptions (CSP)'!$V$10,'Assumptions (CSP)'!$V$5*Model!$Y$3539*AVERAGE('Assumptions (CSP)'!$U$2:$W$2)/10^9),0)</f>
        <v>-0.000347483212</v>
      </c>
      <c r="AF3675" s="95">
        <f>IF($Y$3539&gt;0,IPMT('Assumptions (CSP)'!$V$7,Model!AD$1,'Assumptions (CSP)'!$V$10,'Assumptions (CSP)'!$V$5*Model!$Y$3539*AVERAGE('Assumptions (CSP)'!$U$2:$W$2)/10^9),0)</f>
        <v>-0.0003156440095</v>
      </c>
      <c r="AG3675" s="95">
        <f>IF($Y$3539&gt;0,IPMT('Assumptions (CSP)'!$V$7,Model!AE$1,'Assumptions (CSP)'!$V$10,'Assumptions (CSP)'!$V$5*Model!$Y$3539*AVERAGE('Assumptions (CSP)'!$U$2:$W$2)/10^9),0)</f>
        <v>-0.0002822924448</v>
      </c>
      <c r="AH3675" s="95">
        <f>IF($Y$3539&gt;0,IPMT('Assumptions (CSP)'!$V$7,Model!AF$1,'Assumptions (CSP)'!$V$10,'Assumptions (CSP)'!$V$5*Model!$Y$3539*AVERAGE('Assumptions (CSP)'!$U$2:$W$2)/10^9),0)</f>
        <v>-0.0002473566809</v>
      </c>
      <c r="AI3675" s="95">
        <f>IF($Y$3539&gt;0,IPMT('Assumptions (CSP)'!$V$7,Model!AG$1,'Assumptions (CSP)'!$V$10,'Assumptions (CSP)'!$V$5*Model!$Y$3539*AVERAGE('Assumptions (CSP)'!$U$2:$W$2)/10^9),0)</f>
        <v>-0.0002107614681</v>
      </c>
      <c r="AJ3675" s="95">
        <f>IF($Y$3539&gt;0,IPMT('Assumptions (CSP)'!$V$7,Model!AH$1,'Assumptions (CSP)'!$V$10,'Assumptions (CSP)'!$V$5*Model!$Y$3539*AVERAGE('Assumptions (CSP)'!$U$2:$W$2)/10^9),0)</f>
        <v>-0.0001724279827</v>
      </c>
      <c r="AK3675" s="95">
        <f>IF($Y$3539&gt;0,IPMT('Assumptions (CSP)'!$V$7,Model!AI$1,'Assumptions (CSP)'!$V$10,'Assumptions (CSP)'!$V$5*Model!$Y$3539*AVERAGE('Assumptions (CSP)'!$U$2:$W$2)/10^9),0)</f>
        <v>-0.0001322736568</v>
      </c>
      <c r="AL3675" s="95">
        <f>IF($Y$3539&gt;0,IPMT('Assumptions (CSP)'!$V$7,Model!AJ$1,'Assumptions (CSP)'!$V$10,'Assumptions (CSP)'!$V$5*Model!$Y$3539*AVERAGE('Assumptions (CSP)'!$U$2:$W$2)/10^9),0)</f>
        <v>-0.00009021200044</v>
      </c>
      <c r="AM3675" s="95">
        <f>IF($Y$3539&gt;0,IPMT('Assumptions (CSP)'!$V$7,Model!AK$1,'Assumptions (CSP)'!$V$10,'Assumptions (CSP)'!$V$5*Model!$Y$3539*AVERAGE('Assumptions (CSP)'!$U$2:$W$2)/10^9),0)</f>
        <v>-0.00004615241536</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-0.000491752016</v>
      </c>
      <c r="AA3676" s="95">
        <f>IF($Z$3539&gt;0,IPMT('Assumptions (CSP)'!$V$7,Model!X$1,'Assumptions (CSP)'!$V$10,'Assumptions (CSP)'!$V$5*Model!$Z$3539*AVERAGE('Assumptions (CSP)'!$V$2:$X$2)/10^9),0)</f>
        <v>-0.0004685309279</v>
      </c>
      <c r="AB3676" s="95">
        <f>IF($Z$3539&gt;0,IPMT('Assumptions (CSP)'!$V$7,Model!Y$1,'Assumptions (CSP)'!$V$10,'Assumptions (CSP)'!$V$5*Model!$Z$3539*AVERAGE('Assumptions (CSP)'!$V$2:$X$2)/10^9),0)</f>
        <v>-0.0004442068382</v>
      </c>
      <c r="AC3676" s="95">
        <f>IF($Z$3539&gt;0,IPMT('Assumptions (CSP)'!$V$7,Model!Z$1,'Assumptions (CSP)'!$V$10,'Assumptions (CSP)'!$V$5*Model!$Z$3539*AVERAGE('Assumptions (CSP)'!$V$2:$X$2)/10^9),0)</f>
        <v>-0.0004187273542</v>
      </c>
      <c r="AD3676" s="95">
        <f>IF($Z$3539&gt;0,IPMT('Assumptions (CSP)'!$V$7,Model!AA$1,'Assumptions (CSP)'!$V$10,'Assumptions (CSP)'!$V$5*Model!$Z$3539*AVERAGE('Assumptions (CSP)'!$V$2:$X$2)/10^9),0)</f>
        <v>-0.0003920375947</v>
      </c>
      <c r="AE3676" s="95">
        <f>IF($Z$3539&gt;0,IPMT('Assumptions (CSP)'!$V$7,Model!AB$1,'Assumptions (CSP)'!$V$10,'Assumptions (CSP)'!$V$5*Model!$Z$3539*AVERAGE('Assumptions (CSP)'!$V$2:$X$2)/10^9),0)</f>
        <v>-0.0003640800717</v>
      </c>
      <c r="AF3676" s="95">
        <f>IF($Z$3539&gt;0,IPMT('Assumptions (CSP)'!$V$7,Model!AC$1,'Assumptions (CSP)'!$V$10,'Assumptions (CSP)'!$V$5*Model!$Z$3539*AVERAGE('Assumptions (CSP)'!$V$2:$X$2)/10^9),0)</f>
        <v>-0.0003347945663</v>
      </c>
      <c r="AG3676" s="95">
        <f>IF($Z$3539&gt;0,IPMT('Assumptions (CSP)'!$V$7,Model!AD$1,'Assumptions (CSP)'!$V$10,'Assumptions (CSP)'!$V$5*Model!$Z$3539*AVERAGE('Assumptions (CSP)'!$V$2:$X$2)/10^9),0)</f>
        <v>-0.0003041179994</v>
      </c>
      <c r="AH3676" s="95">
        <f>IF($Z$3539&gt;0,IPMT('Assumptions (CSP)'!$V$7,Model!AE$1,'Assumptions (CSP)'!$V$10,'Assumptions (CSP)'!$V$5*Model!$Z$3539*AVERAGE('Assumptions (CSP)'!$V$2:$X$2)/10^9),0)</f>
        <v>-0.0002719842956</v>
      </c>
      <c r="AI3676" s="95">
        <f>IF($Z$3539&gt;0,IPMT('Assumptions (CSP)'!$V$7,Model!AF$1,'Assumptions (CSP)'!$V$10,'Assumptions (CSP)'!$V$5*Model!$Z$3539*AVERAGE('Assumptions (CSP)'!$V$2:$X$2)/10^9),0)</f>
        <v>-0.0002383242408</v>
      </c>
      <c r="AJ3676" s="95">
        <f>IF($Z$3539&gt;0,IPMT('Assumptions (CSP)'!$V$7,Model!AG$1,'Assumptions (CSP)'!$V$10,'Assumptions (CSP)'!$V$5*Model!$Z$3539*AVERAGE('Assumptions (CSP)'!$V$2:$X$2)/10^9),0)</f>
        <v>-0.0002030653334</v>
      </c>
      <c r="AK3676" s="95">
        <f>IF($Z$3539&gt;0,IPMT('Assumptions (CSP)'!$V$7,Model!AH$1,'Assumptions (CSP)'!$V$10,'Assumptions (CSP)'!$V$5*Model!$Z$3539*AVERAGE('Assumptions (CSP)'!$V$2:$X$2)/10^9),0)</f>
        <v>-0.000166131628</v>
      </c>
      <c r="AL3676" s="95">
        <f>IF($Z$3539&gt;0,IPMT('Assumptions (CSP)'!$V$7,Model!AI$1,'Assumptions (CSP)'!$V$10,'Assumptions (CSP)'!$V$5*Model!$Z$3539*AVERAGE('Assumptions (CSP)'!$V$2:$X$2)/10^9),0)</f>
        <v>-0.0001274435715</v>
      </c>
      <c r="AM3676" s="95">
        <f>IF($Z$3539&gt;0,IPMT('Assumptions (CSP)'!$V$7,Model!AJ$1,'Assumptions (CSP)'!$V$10,'Assumptions (CSP)'!$V$5*Model!$Z$3539*AVERAGE('Assumptions (CSP)'!$V$2:$X$2)/10^9),0)</f>
        <v>-0.00008691783234</v>
      </c>
      <c r="AN3676" s="95">
        <f>IF($Z$3539&gt;0,IPMT('Assumptions (CSP)'!$V$7,Model!AK$1,'Assumptions (CSP)'!$V$10,'Assumptions (CSP)'!$V$5*Model!$Z$3539*AVERAGE('Assumptions (CSP)'!$V$2:$X$2)/10^9),0)</f>
        <v>-0.00004446712057</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-0.0004771717255</v>
      </c>
      <c r="AB3677" s="95">
        <f>IF($AA$3539&gt;0,IPMT('Assumptions (CSP)'!$V$7,Model!X$1,'Assumptions (CSP)'!$V$10,'Assumptions (CSP)'!$V$5*Model!$AA$3539*AVERAGE('Assumptions (CSP)'!$W$2:$Y$2)/10^9),0)</f>
        <v>-0.0004546391353</v>
      </c>
      <c r="AC3677" s="95">
        <f>IF($AA$3539&gt;0,IPMT('Assumptions (CSP)'!$V$7,Model!Y$1,'Assumptions (CSP)'!$V$10,'Assumptions (CSP)'!$V$5*Model!$AA$3539*AVERAGE('Assumptions (CSP)'!$W$2:$Y$2)/10^9),0)</f>
        <v>-0.0004310362471</v>
      </c>
      <c r="AD3677" s="95">
        <f>IF($AA$3539&gt;0,IPMT('Assumptions (CSP)'!$V$7,Model!Z$1,'Assumptions (CSP)'!$V$10,'Assumptions (CSP)'!$V$5*Model!$AA$3539*AVERAGE('Assumptions (CSP)'!$W$2:$Y$2)/10^9),0)</f>
        <v>-0.0004063122217</v>
      </c>
      <c r="AE3677" s="95">
        <f>IF($AA$3539&gt;0,IPMT('Assumptions (CSP)'!$V$7,Model!AA$1,'Assumptions (CSP)'!$V$10,'Assumptions (CSP)'!$V$5*Model!$AA$3539*AVERAGE('Assumptions (CSP)'!$W$2:$Y$2)/10^9),0)</f>
        <v>-0.000380413805</v>
      </c>
      <c r="AF3677" s="95">
        <f>IF($AA$3539&gt;0,IPMT('Assumptions (CSP)'!$V$7,Model!AB$1,'Assumptions (CSP)'!$V$10,'Assumptions (CSP)'!$V$5*Model!$AA$3539*AVERAGE('Assumptions (CSP)'!$W$2:$Y$2)/10^9),0)</f>
        <v>-0.0003532852136</v>
      </c>
      <c r="AG3677" s="95">
        <f>IF($AA$3539&gt;0,IPMT('Assumptions (CSP)'!$V$7,Model!AC$1,'Assumptions (CSP)'!$V$10,'Assumptions (CSP)'!$V$5*Model!$AA$3539*AVERAGE('Assumptions (CSP)'!$W$2:$Y$2)/10^9),0)</f>
        <v>-0.0003248680141</v>
      </c>
      <c r="AH3677" s="95">
        <f>IF($AA$3539&gt;0,IPMT('Assumptions (CSP)'!$V$7,Model!AD$1,'Assumptions (CSP)'!$V$10,'Assumptions (CSP)'!$V$5*Model!$AA$3539*AVERAGE('Assumptions (CSP)'!$W$2:$Y$2)/10^9),0)</f>
        <v>-0.0002951009977</v>
      </c>
      <c r="AI3677" s="95">
        <f>IF($AA$3539&gt;0,IPMT('Assumptions (CSP)'!$V$7,Model!AE$1,'Assumptions (CSP)'!$V$10,'Assumptions (CSP)'!$V$5*Model!$AA$3539*AVERAGE('Assumptions (CSP)'!$W$2:$Y$2)/10^9),0)</f>
        <v>-0.0002639200479</v>
      </c>
      <c r="AJ3677" s="95">
        <f>IF($AA$3539&gt;0,IPMT('Assumptions (CSP)'!$V$7,Model!AF$1,'Assumptions (CSP)'!$V$10,'Assumptions (CSP)'!$V$5*Model!$AA$3539*AVERAGE('Assumptions (CSP)'!$W$2:$Y$2)/10^9),0)</f>
        <v>-0.000231258003</v>
      </c>
      <c r="AK3677" s="95">
        <f>IF($AA$3539&gt;0,IPMT('Assumptions (CSP)'!$V$7,Model!AG$1,'Assumptions (CSP)'!$V$10,'Assumptions (CSP)'!$V$5*Model!$AA$3539*AVERAGE('Assumptions (CSP)'!$W$2:$Y$2)/10^9),0)</f>
        <v>-0.000197044511</v>
      </c>
      <c r="AL3677" s="95">
        <f>IF($AA$3539&gt;0,IPMT('Assumptions (CSP)'!$V$7,Model!AH$1,'Assumptions (CSP)'!$V$10,'Assumptions (CSP)'!$V$5*Model!$AA$3539*AVERAGE('Assumptions (CSP)'!$W$2:$Y$2)/10^9),0)</f>
        <v>-0.0001612058782</v>
      </c>
      <c r="AM3677" s="95">
        <f>IF($AA$3539&gt;0,IPMT('Assumptions (CSP)'!$V$7,Model!AI$1,'Assumptions (CSP)'!$V$10,'Assumptions (CSP)'!$V$5*Model!$AA$3539*AVERAGE('Assumptions (CSP)'!$W$2:$Y$2)/10^9),0)</f>
        <v>-0.0001236649102</v>
      </c>
      <c r="AN3677" s="95">
        <f>IF($AA$3539&gt;0,IPMT('Assumptions (CSP)'!$V$7,Model!AJ$1,'Assumptions (CSP)'!$V$10,'Assumptions (CSP)'!$V$5*Model!$AA$3539*AVERAGE('Assumptions (CSP)'!$W$2:$Y$2)/10^9),0)</f>
        <v>-0.00008434074632</v>
      </c>
      <c r="AO3677" s="95">
        <f>IF($AA$3539&gt;0,IPMT('Assumptions (CSP)'!$V$7,Model!AK$1,'Assumptions (CSP)'!$V$10,'Assumptions (CSP)'!$V$5*Model!$AA$3539*AVERAGE('Assumptions (CSP)'!$W$2:$Y$2)/10^9),0)</f>
        <v>-0.00004314868463</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-0.0004664364297</v>
      </c>
      <c r="AC3678" s="95">
        <f>IF($AB$3539&gt;0,IPMT('Assumptions (CSP)'!$V$7,Model!X$1,'Assumptions (CSP)'!$V$10,'Assumptions (CSP)'!$V$5*Model!$AB$3539*AVERAGE('Assumptions (CSP)'!$X$2:$Z$2)/10^9),0)</f>
        <v>-0.0004444107724</v>
      </c>
      <c r="AD3678" s="95">
        <f>IF($AB$3539&gt;0,IPMT('Assumptions (CSP)'!$V$7,Model!Y$1,'Assumptions (CSP)'!$V$10,'Assumptions (CSP)'!$V$5*Model!$AB$3539*AVERAGE('Assumptions (CSP)'!$X$2:$Z$2)/10^9),0)</f>
        <v>-0.0004213388963</v>
      </c>
      <c r="AE3678" s="95">
        <f>IF($AB$3539&gt;0,IPMT('Assumptions (CSP)'!$V$7,Model!Z$1,'Assumptions (CSP)'!$V$10,'Assumptions (CSP)'!$V$5*Model!$AB$3539*AVERAGE('Assumptions (CSP)'!$X$2:$Z$2)/10^9),0)</f>
        <v>-0.0003971711061</v>
      </c>
      <c r="AF3678" s="95">
        <f>IF($AB$3539&gt;0,IPMT('Assumptions (CSP)'!$V$7,Model!AA$1,'Assumptions (CSP)'!$V$10,'Assumptions (CSP)'!$V$5*Model!$AB$3539*AVERAGE('Assumptions (CSP)'!$X$2:$Z$2)/10^9),0)</f>
        <v>-0.0003718553459</v>
      </c>
      <c r="AG3678" s="95">
        <f>IF($AB$3539&gt;0,IPMT('Assumptions (CSP)'!$V$7,Model!AB$1,'Assumptions (CSP)'!$V$10,'Assumptions (CSP)'!$V$5*Model!$AB$3539*AVERAGE('Assumptions (CSP)'!$X$2:$Z$2)/10^9),0)</f>
        <v>-0.0003453370871</v>
      </c>
      <c r="AH3678" s="95">
        <f>IF($AB$3539&gt;0,IPMT('Assumptions (CSP)'!$V$7,Model!AC$1,'Assumptions (CSP)'!$V$10,'Assumptions (CSP)'!$V$5*Model!$AB$3539*AVERAGE('Assumptions (CSP)'!$X$2:$Z$2)/10^9),0)</f>
        <v>-0.000317559211</v>
      </c>
      <c r="AI3678" s="95">
        <f>IF($AB$3539&gt;0,IPMT('Assumptions (CSP)'!$V$7,Model!AD$1,'Assumptions (CSP)'!$V$10,'Assumptions (CSP)'!$V$5*Model!$AB$3539*AVERAGE('Assumptions (CSP)'!$X$2:$Z$2)/10^9),0)</f>
        <v>-0.0002884618858</v>
      </c>
      <c r="AJ3678" s="95">
        <f>IF($AB$3539&gt;0,IPMT('Assumptions (CSP)'!$V$7,Model!AE$1,'Assumptions (CSP)'!$V$10,'Assumptions (CSP)'!$V$5*Model!$AB$3539*AVERAGE('Assumptions (CSP)'!$X$2:$Z$2)/10^9),0)</f>
        <v>-0.0002579824376</v>
      </c>
      <c r="AK3678" s="95">
        <f>IF($AB$3539&gt;0,IPMT('Assumptions (CSP)'!$V$7,Model!AF$1,'Assumptions (CSP)'!$V$10,'Assumptions (CSP)'!$V$5*Model!$AB$3539*AVERAGE('Assumptions (CSP)'!$X$2:$Z$2)/10^9),0)</f>
        <v>-0.0002260552156</v>
      </c>
      <c r="AL3678" s="95">
        <f>IF($AB$3539&gt;0,IPMT('Assumptions (CSP)'!$V$7,Model!AG$1,'Assumptions (CSP)'!$V$10,'Assumptions (CSP)'!$V$5*Model!$AB$3539*AVERAGE('Assumptions (CSP)'!$X$2:$Z$2)/10^9),0)</f>
        <v>-0.0001926114506</v>
      </c>
      <c r="AM3678" s="95">
        <f>IF($AB$3539&gt;0,IPMT('Assumptions (CSP)'!$V$7,Model!AH$1,'Assumptions (CSP)'!$V$10,'Assumptions (CSP)'!$V$5*Model!$AB$3539*AVERAGE('Assumptions (CSP)'!$X$2:$Z$2)/10^9),0)</f>
        <v>-0.0001575791067</v>
      </c>
      <c r="AN3678" s="95">
        <f>IF($AB$3539&gt;0,IPMT('Assumptions (CSP)'!$V$7,Model!AI$1,'Assumptions (CSP)'!$V$10,'Assumptions (CSP)'!$V$5*Model!$AB$3539*AVERAGE('Assumptions (CSP)'!$X$2:$Z$2)/10^9),0)</f>
        <v>-0.0001208827266</v>
      </c>
      <c r="AO3678" s="95">
        <f>IF($AB$3539&gt;0,IPMT('Assumptions (CSP)'!$V$7,Model!AJ$1,'Assumptions (CSP)'!$V$10,'Assumptions (CSP)'!$V$5*Model!$AB$3539*AVERAGE('Assumptions (CSP)'!$X$2:$Z$2)/10^9),0)</f>
        <v>-0.00008244326831</v>
      </c>
      <c r="AP3678" s="95">
        <f>IF($AB$3539&gt;0,IPMT('Assumptions (CSP)'!$V$7,Model!AK$1,'Assumptions (CSP)'!$V$10,'Assumptions (CSP)'!$V$5*Model!$AB$3539*AVERAGE('Assumptions (CSP)'!$X$2:$Z$2)/10^9),0)</f>
        <v>-0.0000421779358</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-0.0004561879458</v>
      </c>
      <c r="AD3679" s="95">
        <f>IF($AC$3539&gt;0,IPMT('Assumptions (CSP)'!$V$7,Model!X$1,'Assumptions (CSP)'!$V$10,'Assumptions (CSP)'!$V$5*Model!$AC$3539*AVERAGE('Assumptions (CSP)'!$Y$2:$AA$2)/10^9),0)</f>
        <v>-0.0004346462335</v>
      </c>
      <c r="AE3679" s="95">
        <f>IF($AC$3539&gt;0,IPMT('Assumptions (CSP)'!$V$7,Model!Y$1,'Assumptions (CSP)'!$V$10,'Assumptions (CSP)'!$V$5*Model!$AC$3539*AVERAGE('Assumptions (CSP)'!$Y$2:$AA$2)/10^9),0)</f>
        <v>-0.0004120812899</v>
      </c>
      <c r="AF3679" s="95">
        <f>IF($AC$3539&gt;0,IPMT('Assumptions (CSP)'!$V$7,Model!Z$1,'Assumptions (CSP)'!$V$10,'Assumptions (CSP)'!$V$5*Model!$AC$3539*AVERAGE('Assumptions (CSP)'!$Y$2:$AA$2)/10^9),0)</f>
        <v>-0.0003884445114</v>
      </c>
      <c r="AG3679" s="95">
        <f>IF($AC$3539&gt;0,IPMT('Assumptions (CSP)'!$V$7,Model!AA$1,'Assumptions (CSP)'!$V$10,'Assumptions (CSP)'!$V$5*Model!$AC$3539*AVERAGE('Assumptions (CSP)'!$Y$2:$AA$2)/10^9),0)</f>
        <v>-0.000363684986</v>
      </c>
      <c r="AH3679" s="95">
        <f>IF($AC$3539&gt;0,IPMT('Assumptions (CSP)'!$V$7,Model!AB$1,'Assumptions (CSP)'!$V$10,'Assumptions (CSP)'!$V$5*Model!$AC$3539*AVERAGE('Assumptions (CSP)'!$Y$2:$AA$2)/10^9),0)</f>
        <v>-0.0003377493831</v>
      </c>
      <c r="AI3679" s="95">
        <f>IF($AC$3539&gt;0,IPMT('Assumptions (CSP)'!$V$7,Model!AC$1,'Assumptions (CSP)'!$V$10,'Assumptions (CSP)'!$V$5*Model!$AC$3539*AVERAGE('Assumptions (CSP)'!$Y$2:$AA$2)/10^9),0)</f>
        <v>-0.000310581839</v>
      </c>
      <c r="AJ3679" s="95">
        <f>IF($AC$3539&gt;0,IPMT('Assumptions (CSP)'!$V$7,Model!AD$1,'Assumptions (CSP)'!$V$10,'Assumptions (CSP)'!$V$5*Model!$AC$3539*AVERAGE('Assumptions (CSP)'!$Y$2:$AA$2)/10^9),0)</f>
        <v>-0.0002821238367</v>
      </c>
      <c r="AK3679" s="95">
        <f>IF($AC$3539&gt;0,IPMT('Assumptions (CSP)'!$V$7,Model!AE$1,'Assumptions (CSP)'!$V$10,'Assumptions (CSP)'!$V$5*Model!$AC$3539*AVERAGE('Assumptions (CSP)'!$Y$2:$AA$2)/10^9),0)</f>
        <v>-0.0002523140792</v>
      </c>
      <c r="AL3679" s="95">
        <f>IF($AC$3539&gt;0,IPMT('Assumptions (CSP)'!$V$7,Model!AF$1,'Assumptions (CSP)'!$V$10,'Assumptions (CSP)'!$V$5*Model!$AC$3539*AVERAGE('Assumptions (CSP)'!$Y$2:$AA$2)/10^9),0)</f>
        <v>-0.0002210883582</v>
      </c>
      <c r="AM3679" s="95">
        <f>IF($AC$3539&gt;0,IPMT('Assumptions (CSP)'!$V$7,Model!AG$1,'Assumptions (CSP)'!$V$10,'Assumptions (CSP)'!$V$5*Model!$AC$3539*AVERAGE('Assumptions (CSP)'!$Y$2:$AA$2)/10^9),0)</f>
        <v>-0.0001883794155</v>
      </c>
      <c r="AN3679" s="95">
        <f>IF($AC$3539&gt;0,IPMT('Assumptions (CSP)'!$V$7,Model!AH$1,'Assumptions (CSP)'!$V$10,'Assumptions (CSP)'!$V$5*Model!$AC$3539*AVERAGE('Assumptions (CSP)'!$Y$2:$AA$2)/10^9),0)</f>
        <v>-0.000154116798</v>
      </c>
      <c r="AO3679" s="95">
        <f>IF($AC$3539&gt;0,IPMT('Assumptions (CSP)'!$V$7,Model!AI$1,'Assumptions (CSP)'!$V$10,'Assumptions (CSP)'!$V$5*Model!$AC$3539*AVERAGE('Assumptions (CSP)'!$Y$2:$AA$2)/10^9),0)</f>
        <v>-0.0001182267061</v>
      </c>
      <c r="AP3679" s="95">
        <f>IF($AC$3539&gt;0,IPMT('Assumptions (CSP)'!$V$7,Model!AJ$1,'Assumptions (CSP)'!$V$10,'Assumptions (CSP)'!$V$5*Model!$AC$3539*AVERAGE('Assumptions (CSP)'!$Y$2:$AA$2)/10^9),0)</f>
        <v>-0.00008063183496</v>
      </c>
      <c r="AQ3679" s="95">
        <f>IF($AC$3539&gt;0,IPMT('Assumptions (CSP)'!$V$7,Model!AK$1,'Assumptions (CSP)'!$V$10,'Assumptions (CSP)'!$V$5*Model!$AC$3539*AVERAGE('Assumptions (CSP)'!$Y$2:$AA$2)/10^9),0)</f>
        <v>-0.00004125120738</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-0.0004470695327</v>
      </c>
      <c r="AE3680" s="95">
        <f>IF($AD$3539&gt;0,IPMT('Assumptions (CSP)'!$V$7,Model!X$1,'Assumptions (CSP)'!$V$10,'Assumptions (CSP)'!$V$5*Model!$AD$3539*AVERAGE('Assumptions (CSP)'!$Z$2:$AB$2)/10^9),0)</f>
        <v>-0.0004259584022</v>
      </c>
      <c r="AF3680" s="95">
        <f>IF($AD$3539&gt;0,IPMT('Assumptions (CSP)'!$V$7,Model!Y$1,'Assumptions (CSP)'!$V$10,'Assumptions (CSP)'!$V$5*Model!$AD$3539*AVERAGE('Assumptions (CSP)'!$Z$2:$AB$2)/10^9),0)</f>
        <v>-0.000403844493</v>
      </c>
      <c r="AG3680" s="95">
        <f>IF($AD$3539&gt;0,IPMT('Assumptions (CSP)'!$V$7,Model!Z$1,'Assumptions (CSP)'!$V$10,'Assumptions (CSP)'!$V$5*Model!$AD$3539*AVERAGE('Assumptions (CSP)'!$Z$2:$AB$2)/10^9),0)</f>
        <v>-0.0003806801731</v>
      </c>
      <c r="AH3680" s="95">
        <f>IF($AD$3539&gt;0,IPMT('Assumptions (CSP)'!$V$7,Model!AA$1,'Assumptions (CSP)'!$V$10,'Assumptions (CSP)'!$V$5*Model!$AD$3539*AVERAGE('Assumptions (CSP)'!$Z$2:$AB$2)/10^9),0)</f>
        <v>-0.000356415548</v>
      </c>
      <c r="AI3680" s="95">
        <f>IF($AD$3539&gt;0,IPMT('Assumptions (CSP)'!$V$7,Model!AB$1,'Assumptions (CSP)'!$V$10,'Assumptions (CSP)'!$V$5*Model!$AD$3539*AVERAGE('Assumptions (CSP)'!$Z$2:$AB$2)/10^9),0)</f>
        <v>-0.0003309983533</v>
      </c>
      <c r="AJ3680" s="95">
        <f>IF($AD$3539&gt;0,IPMT('Assumptions (CSP)'!$V$7,Model!AC$1,'Assumptions (CSP)'!$V$10,'Assumptions (CSP)'!$V$5*Model!$AD$3539*AVERAGE('Assumptions (CSP)'!$Z$2:$AB$2)/10^9),0)</f>
        <v>-0.0003043738417</v>
      </c>
      <c r="AK3680" s="95">
        <f>IF($AD$3539&gt;0,IPMT('Assumptions (CSP)'!$V$7,Model!AD$1,'Assumptions (CSP)'!$V$10,'Assumptions (CSP)'!$V$5*Model!$AD$3539*AVERAGE('Assumptions (CSP)'!$Z$2:$AB$2)/10^9),0)</f>
        <v>-0.0002764846659</v>
      </c>
      <c r="AL3680" s="95">
        <f>IF($AD$3539&gt;0,IPMT('Assumptions (CSP)'!$V$7,Model!AE$1,'Assumptions (CSP)'!$V$10,'Assumptions (CSP)'!$V$5*Model!$AD$3539*AVERAGE('Assumptions (CSP)'!$Z$2:$AB$2)/10^9),0)</f>
        <v>-0.0002472707543</v>
      </c>
      <c r="AM3680" s="95">
        <f>IF($AD$3539&gt;0,IPMT('Assumptions (CSP)'!$V$7,Model!AF$1,'Assumptions (CSP)'!$V$10,'Assumptions (CSP)'!$V$5*Model!$AD$3539*AVERAGE('Assumptions (CSP)'!$Z$2:$AB$2)/10^9),0)</f>
        <v>-0.0002166691818</v>
      </c>
      <c r="AN3680" s="95">
        <f>IF($AD$3539&gt;0,IPMT('Assumptions (CSP)'!$V$7,Model!AG$1,'Assumptions (CSP)'!$V$10,'Assumptions (CSP)'!$V$5*Model!$AD$3539*AVERAGE('Assumptions (CSP)'!$Z$2:$AB$2)/10^9),0)</f>
        <v>-0.0001846140347</v>
      </c>
      <c r="AO3680" s="95">
        <f>IF($AD$3539&gt;0,IPMT('Assumptions (CSP)'!$V$7,Model!AH$1,'Assumptions (CSP)'!$V$10,'Assumptions (CSP)'!$V$5*Model!$AD$3539*AVERAGE('Assumptions (CSP)'!$Z$2:$AB$2)/10^9),0)</f>
        <v>-0.000151036268</v>
      </c>
      <c r="AP3680" s="95">
        <f>IF($AD$3539&gt;0,IPMT('Assumptions (CSP)'!$V$7,Model!AI$1,'Assumptions (CSP)'!$V$10,'Assumptions (CSP)'!$V$5*Model!$AD$3539*AVERAGE('Assumptions (CSP)'!$Z$2:$AB$2)/10^9),0)</f>
        <v>-0.0001158635574</v>
      </c>
      <c r="AQ3680" s="95">
        <f>IF($AD$3539&gt;0,IPMT('Assumptions (CSP)'!$V$7,Model!AJ$1,'Assumptions (CSP)'!$V$10,'Assumptions (CSP)'!$V$5*Model!$AD$3539*AVERAGE('Assumptions (CSP)'!$Z$2:$AB$2)/10^9),0)</f>
        <v>-0.00007902014312</v>
      </c>
      <c r="AR3680" s="95">
        <f>IF($AD$3539&gt;0,IPMT('Assumptions (CSP)'!$V$7,Model!AK$1,'Assumptions (CSP)'!$V$10,'Assumptions (CSP)'!$V$5*Model!$AD$3539*AVERAGE('Assumptions (CSP)'!$Z$2:$AB$2)/10^9),0)</f>
        <v>-0.00004042666663</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-0.0004394397941</v>
      </c>
      <c r="AF3681" s="95">
        <f>IF($AE$3539&gt;0,IPMT('Assumptions (CSP)'!$V$7,Model!X$1,'Assumptions (CSP)'!$V$10,'Assumptions (CSP)'!$V$5*Model!$AE$3539*AVERAGE('Assumptions (CSP)'!$AA$2:$AC$2)/10^9),0)</f>
        <v>-0.0004186889485</v>
      </c>
      <c r="AG3681" s="95">
        <f>IF($AE$3539&gt;0,IPMT('Assumptions (CSP)'!$V$7,Model!Y$1,'Assumptions (CSP)'!$V$10,'Assumptions (CSP)'!$V$5*Model!$AE$3539*AVERAGE('Assumptions (CSP)'!$AA$2:$AC$2)/10^9),0)</f>
        <v>-0.0003969524378</v>
      </c>
      <c r="AH3681" s="95">
        <f>IF($AE$3539&gt;0,IPMT('Assumptions (CSP)'!$V$7,Model!Z$1,'Assumptions (CSP)'!$V$10,'Assumptions (CSP)'!$V$5*Model!$AE$3539*AVERAGE('Assumptions (CSP)'!$AA$2:$AC$2)/10^9),0)</f>
        <v>-0.0003741834427</v>
      </c>
      <c r="AI3681" s="95">
        <f>IF($AE$3539&gt;0,IPMT('Assumptions (CSP)'!$V$7,Model!AA$1,'Assumptions (CSP)'!$V$10,'Assumptions (CSP)'!$V$5*Model!$AE$3539*AVERAGE('Assumptions (CSP)'!$AA$2:$AC$2)/10^9),0)</f>
        <v>-0.0003503329205</v>
      </c>
      <c r="AJ3681" s="95">
        <f>IF($AE$3539&gt;0,IPMT('Assumptions (CSP)'!$V$7,Model!AB$1,'Assumptions (CSP)'!$V$10,'Assumptions (CSP)'!$V$5*Model!$AE$3539*AVERAGE('Assumptions (CSP)'!$AA$2:$AC$2)/10^9),0)</f>
        <v>-0.0003253494984</v>
      </c>
      <c r="AK3681" s="95">
        <f>IF($AE$3539&gt;0,IPMT('Assumptions (CSP)'!$V$7,Model!AC$1,'Assumptions (CSP)'!$V$10,'Assumptions (CSP)'!$V$5*Model!$AE$3539*AVERAGE('Assumptions (CSP)'!$AA$2:$AC$2)/10^9),0)</f>
        <v>-0.0002991793638</v>
      </c>
      <c r="AL3681" s="95">
        <f>IF($AE$3539&gt;0,IPMT('Assumptions (CSP)'!$V$7,Model!AD$1,'Assumptions (CSP)'!$V$10,'Assumptions (CSP)'!$V$5*Model!$AE$3539*AVERAGE('Assumptions (CSP)'!$AA$2:$AC$2)/10^9),0)</f>
        <v>-0.0002717661478</v>
      </c>
      <c r="AM3681" s="95">
        <f>IF($AE$3539&gt;0,IPMT('Assumptions (CSP)'!$V$7,Model!AE$1,'Assumptions (CSP)'!$V$10,'Assumptions (CSP)'!$V$5*Model!$AE$3539*AVERAGE('Assumptions (CSP)'!$AA$2:$AC$2)/10^9),0)</f>
        <v>-0.000243050804</v>
      </c>
      <c r="AN3681" s="95">
        <f>IF($AE$3539&gt;0,IPMT('Assumptions (CSP)'!$V$7,Model!AF$1,'Assumptions (CSP)'!$V$10,'Assumptions (CSP)'!$V$5*Model!$AE$3539*AVERAGE('Assumptions (CSP)'!$AA$2:$AC$2)/10^9),0)</f>
        <v>-0.0002129714814</v>
      </c>
      <c r="AO3681" s="95">
        <f>IF($AE$3539&gt;0,IPMT('Assumptions (CSP)'!$V$7,Model!AG$1,'Assumptions (CSP)'!$V$10,'Assumptions (CSP)'!$V$5*Model!$AE$3539*AVERAGE('Assumptions (CSP)'!$AA$2:$AC$2)/10^9),0)</f>
        <v>-0.0001814633909</v>
      </c>
      <c r="AP3681" s="95">
        <f>IF($AE$3539&gt;0,IPMT('Assumptions (CSP)'!$V$7,Model!AH$1,'Assumptions (CSP)'!$V$10,'Assumptions (CSP)'!$V$5*Model!$AE$3539*AVERAGE('Assumptions (CSP)'!$AA$2:$AC$2)/10^9),0)</f>
        <v>-0.0001484586662</v>
      </c>
      <c r="AQ3681" s="95">
        <f>IF($AE$3539&gt;0,IPMT('Assumptions (CSP)'!$V$7,Model!AI$1,'Assumptions (CSP)'!$V$10,'Assumptions (CSP)'!$V$5*Model!$AE$3539*AVERAGE('Assumptions (CSP)'!$AA$2:$AC$2)/10^9),0)</f>
        <v>-0.000113886217</v>
      </c>
      <c r="AR3681" s="95">
        <f>IF($AE$3539&gt;0,IPMT('Assumptions (CSP)'!$V$7,Model!AJ$1,'Assumptions (CSP)'!$V$10,'Assumptions (CSP)'!$V$5*Model!$AE$3539*AVERAGE('Assumptions (CSP)'!$AA$2:$AC$2)/10^9),0)</f>
        <v>-0.00007767157654</v>
      </c>
      <c r="AS3681" s="95">
        <f>IF($AE$3539&gt;0,IPMT('Assumptions (CSP)'!$V$7,Model!AK$1,'Assumptions (CSP)'!$V$10,'Assumptions (CSP)'!$V$5*Model!$AE$3539*AVERAGE('Assumptions (CSP)'!$AA$2:$AC$2)/10^9),0)</f>
        <v>-0.00003973674062</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-0.0004322488977</v>
      </c>
      <c r="AG3682" s="95">
        <f>IF($AF$3539&gt;0,IPMT('Assumptions (CSP)'!$V$7,Model!X$1,'Assumptions (CSP)'!$V$10,'Assumptions (CSP)'!$V$5*Model!$AF$3539*AVERAGE('Assumptions (CSP)'!$AB$2:$AD$2)/10^9),0)</f>
        <v>-0.0004118376144</v>
      </c>
      <c r="AH3682" s="95">
        <f>IF($AF$3539&gt;0,IPMT('Assumptions (CSP)'!$V$7,Model!Y$1,'Assumptions (CSP)'!$V$10,'Assumptions (CSP)'!$V$5*Model!$AF$3539*AVERAGE('Assumptions (CSP)'!$AB$2:$AD$2)/10^9),0)</f>
        <v>-0.0003904567951</v>
      </c>
      <c r="AI3682" s="95">
        <f>IF($AF$3539&gt;0,IPMT('Assumptions (CSP)'!$V$7,Model!Z$1,'Assumptions (CSP)'!$V$10,'Assumptions (CSP)'!$V$5*Model!$AF$3539*AVERAGE('Assumptions (CSP)'!$AB$2:$AD$2)/10^9),0)</f>
        <v>-0.000368060387</v>
      </c>
      <c r="AJ3682" s="95">
        <f>IF($AF$3539&gt;0,IPMT('Assumptions (CSP)'!$V$7,Model!AA$1,'Assumptions (CSP)'!$V$10,'Assumptions (CSP)'!$V$5*Model!$AF$3539*AVERAGE('Assumptions (CSP)'!$AB$2:$AD$2)/10^9),0)</f>
        <v>-0.0003446001494</v>
      </c>
      <c r="AK3682" s="95">
        <f>IF($AF$3539&gt;0,IPMT('Assumptions (CSP)'!$V$7,Model!AB$1,'Assumptions (CSP)'!$V$10,'Assumptions (CSP)'!$V$5*Model!$AF$3539*AVERAGE('Assumptions (CSP)'!$AB$2:$AD$2)/10^9),0)</f>
        <v>-0.0003200255506</v>
      </c>
      <c r="AL3682" s="95">
        <f>IF($AF$3539&gt;0,IPMT('Assumptions (CSP)'!$V$7,Model!AC$1,'Assumptions (CSP)'!$V$10,'Assumptions (CSP)'!$V$5*Model!$AF$3539*AVERAGE('Assumptions (CSP)'!$AB$2:$AD$2)/10^9),0)</f>
        <v>-0.0002942836583</v>
      </c>
      <c r="AM3682" s="95">
        <f>IF($AF$3539&gt;0,IPMT('Assumptions (CSP)'!$V$7,Model!AD$1,'Assumptions (CSP)'!$V$10,'Assumptions (CSP)'!$V$5*Model!$AF$3539*AVERAGE('Assumptions (CSP)'!$AB$2:$AD$2)/10^9),0)</f>
        <v>-0.0002673190261</v>
      </c>
      <c r="AN3682" s="95">
        <f>IF($AF$3539&gt;0,IPMT('Assumptions (CSP)'!$V$7,Model!AE$1,'Assumptions (CSP)'!$V$10,'Assumptions (CSP)'!$V$5*Model!$AF$3539*AVERAGE('Assumptions (CSP)'!$AB$2:$AD$2)/10^9),0)</f>
        <v>-0.0002390735739</v>
      </c>
      <c r="AO3682" s="95">
        <f>IF($AF$3539&gt;0,IPMT('Assumptions (CSP)'!$V$7,Model!AF$1,'Assumptions (CSP)'!$V$10,'Assumptions (CSP)'!$V$5*Model!$AF$3539*AVERAGE('Assumptions (CSP)'!$AB$2:$AD$2)/10^9),0)</f>
        <v>-0.0002094864628</v>
      </c>
      <c r="AP3682" s="95">
        <f>IF($AF$3539&gt;0,IPMT('Assumptions (CSP)'!$V$7,Model!AG$1,'Assumptions (CSP)'!$V$10,'Assumptions (CSP)'!$V$5*Model!$AF$3539*AVERAGE('Assumptions (CSP)'!$AB$2:$AD$2)/10^9),0)</f>
        <v>-0.0001784939638</v>
      </c>
      <c r="AQ3682" s="95">
        <f>IF($AF$3539&gt;0,IPMT('Assumptions (CSP)'!$V$7,Model!AH$1,'Assumptions (CSP)'!$V$10,'Assumptions (CSP)'!$V$5*Model!$AF$3539*AVERAGE('Assumptions (CSP)'!$AB$2:$AD$2)/10^9),0)</f>
        <v>-0.0001460293211</v>
      </c>
      <c r="AR3682" s="95">
        <f>IF($AF$3539&gt;0,IPMT('Assumptions (CSP)'!$V$7,Model!AI$1,'Assumptions (CSP)'!$V$10,'Assumptions (CSP)'!$V$5*Model!$AF$3539*AVERAGE('Assumptions (CSP)'!$AB$2:$AD$2)/10^9),0)</f>
        <v>-0.000112022608</v>
      </c>
      <c r="AS3682" s="95">
        <f>IF($AF$3539&gt;0,IPMT('Assumptions (CSP)'!$V$7,Model!AJ$1,'Assumptions (CSP)'!$V$10,'Assumptions (CSP)'!$V$5*Model!$AF$3539*AVERAGE('Assumptions (CSP)'!$AB$2:$AD$2)/10^9),0)</f>
        <v>-0.0000764005759</v>
      </c>
      <c r="AT3682" s="95">
        <f>IF($AF$3539&gt;0,IPMT('Assumptions (CSP)'!$V$7,Model!AK$1,'Assumptions (CSP)'!$V$10,'Assumptions (CSP)'!$V$5*Model!$AF$3539*AVERAGE('Assumptions (CSP)'!$AB$2:$AD$2)/10^9),0)</f>
        <v>-0.00003908649731</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-0.0004251274687</v>
      </c>
      <c r="AH3683" s="95">
        <f>IF($AG$3539&gt;0,IPMT('Assumptions (CSP)'!$V$7,Model!X$1,'Assumptions (CSP)'!$V$10,'Assumptions (CSP)'!$V$5*Model!$AG$3539*AVERAGE('Assumptions (CSP)'!$AC$2:$AE$2)/10^9),0)</f>
        <v>-0.0004050524674</v>
      </c>
      <c r="AI3683" s="95">
        <f>IF($AG$3539&gt;0,IPMT('Assumptions (CSP)'!$V$7,Model!Y$1,'Assumptions (CSP)'!$V$10,'Assumptions (CSP)'!$V$5*Model!$AG$3539*AVERAGE('Assumptions (CSP)'!$AC$2:$AE$2)/10^9),0)</f>
        <v>-0.0003840239035</v>
      </c>
      <c r="AJ3683" s="95">
        <f>IF($AG$3539&gt;0,IPMT('Assumptions (CSP)'!$V$7,Model!Z$1,'Assumptions (CSP)'!$V$10,'Assumptions (CSP)'!$V$5*Model!$AG$3539*AVERAGE('Assumptions (CSP)'!$AC$2:$AE$2)/10^9),0)</f>
        <v>-0.0003619964828</v>
      </c>
      <c r="AK3683" s="95">
        <f>IF($AG$3539&gt;0,IPMT('Assumptions (CSP)'!$V$7,Model!AA$1,'Assumptions (CSP)'!$V$10,'Assumptions (CSP)'!$V$5*Model!$AG$3539*AVERAGE('Assumptions (CSP)'!$AC$2:$AE$2)/10^9),0)</f>
        <v>-0.0003389227596</v>
      </c>
      <c r="AL3683" s="95">
        <f>IF($AG$3539&gt;0,IPMT('Assumptions (CSP)'!$V$7,Model!AB$1,'Assumptions (CSP)'!$V$10,'Assumptions (CSP)'!$V$5*Model!$AG$3539*AVERAGE('Assumptions (CSP)'!$AC$2:$AE$2)/10^9),0)</f>
        <v>-0.0003147530346</v>
      </c>
      <c r="AM3683" s="95">
        <f>IF($AG$3539&gt;0,IPMT('Assumptions (CSP)'!$V$7,Model!AC$1,'Assumptions (CSP)'!$V$10,'Assumptions (CSP)'!$V$5*Model!$AG$3539*AVERAGE('Assumptions (CSP)'!$AC$2:$AE$2)/10^9),0)</f>
        <v>-0.0002894352476</v>
      </c>
      <c r="AN3683" s="95">
        <f>IF($AG$3539&gt;0,IPMT('Assumptions (CSP)'!$V$7,Model!AD$1,'Assumptions (CSP)'!$V$10,'Assumptions (CSP)'!$V$5*Model!$AG$3539*AVERAGE('Assumptions (CSP)'!$AC$2:$AE$2)/10^9),0)</f>
        <v>-0.0002629148658</v>
      </c>
      <c r="AO3683" s="95">
        <f>IF($AG$3539&gt;0,IPMT('Assumptions (CSP)'!$V$7,Model!AE$1,'Assumptions (CSP)'!$V$10,'Assumptions (CSP)'!$V$5*Model!$AG$3539*AVERAGE('Assumptions (CSP)'!$AC$2:$AE$2)/10^9),0)</f>
        <v>-0.0002351347658</v>
      </c>
      <c r="AP3683" s="95">
        <f>IF($AG$3539&gt;0,IPMT('Assumptions (CSP)'!$V$7,Model!AF$1,'Assumptions (CSP)'!$V$10,'Assumptions (CSP)'!$V$5*Model!$AG$3539*AVERAGE('Assumptions (CSP)'!$AC$2:$AE$2)/10^9),0)</f>
        <v>-0.0002060351111</v>
      </c>
      <c r="AQ3683" s="95">
        <f>IF($AG$3539&gt;0,IPMT('Assumptions (CSP)'!$V$7,Model!AG$1,'Assumptions (CSP)'!$V$10,'Assumptions (CSP)'!$V$5*Model!$AG$3539*AVERAGE('Assumptions (CSP)'!$AC$2:$AE$2)/10^9),0)</f>
        <v>-0.0001755532227</v>
      </c>
      <c r="AR3683" s="95">
        <f>IF($AG$3539&gt;0,IPMT('Assumptions (CSP)'!$V$7,Model!AH$1,'Assumptions (CSP)'!$V$10,'Assumptions (CSP)'!$V$5*Model!$AG$3539*AVERAGE('Assumptions (CSP)'!$AC$2:$AE$2)/10^9),0)</f>
        <v>-0.0001436234447</v>
      </c>
      <c r="AS3683" s="95">
        <f>IF($AG$3539&gt;0,IPMT('Assumptions (CSP)'!$V$7,Model!AI$1,'Assumptions (CSP)'!$V$10,'Assumptions (CSP)'!$V$5*Model!$AG$3539*AVERAGE('Assumptions (CSP)'!$AC$2:$AE$2)/10^9),0)</f>
        <v>-0.0001101770022</v>
      </c>
      <c r="AT3683" s="95">
        <f>IF($AG$3539&gt;0,IPMT('Assumptions (CSP)'!$V$7,Model!AJ$1,'Assumptions (CSP)'!$V$10,'Assumptions (CSP)'!$V$5*Model!$AG$3539*AVERAGE('Assumptions (CSP)'!$AC$2:$AE$2)/10^9),0)</f>
        <v>-0.00007514185371</v>
      </c>
      <c r="AU3683" s="95">
        <f>IF($AG$3539&gt;0,IPMT('Assumptions (CSP)'!$V$7,Model!AK$1,'Assumptions (CSP)'!$V$10,'Assumptions (CSP)'!$V$5*Model!$AG$3539*AVERAGE('Assumptions (CSP)'!$AC$2:$AE$2)/10^9),0)</f>
        <v>-0.00003844253566</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-0.0004188164548</v>
      </c>
      <c r="AI3684" s="95">
        <f>IF($AH$3539&gt;0,IPMT('Assumptions (CSP)'!$V$7,Model!X$1,'Assumptions (CSP)'!$V$10,'Assumptions (CSP)'!$V$5*Model!$AH$3539*AVERAGE('Assumptions (CSP)'!$AD$2:$AF$2)/10^9),0)</f>
        <v>-0.0003990394667</v>
      </c>
      <c r="AJ3684" s="95">
        <f>IF($AH$3539&gt;0,IPMT('Assumptions (CSP)'!$V$7,Model!Y$1,'Assumptions (CSP)'!$V$10,'Assumptions (CSP)'!$V$5*Model!$AH$3539*AVERAGE('Assumptions (CSP)'!$AD$2:$AF$2)/10^9),0)</f>
        <v>-0.0003783230716</v>
      </c>
      <c r="AK3684" s="95">
        <f>IF($AH$3539&gt;0,IPMT('Assumptions (CSP)'!$V$7,Model!Z$1,'Assumptions (CSP)'!$V$10,'Assumptions (CSP)'!$V$5*Model!$AH$3539*AVERAGE('Assumptions (CSP)'!$AD$2:$AF$2)/10^9),0)</f>
        <v>-0.0003566226478</v>
      </c>
      <c r="AL3684" s="95">
        <f>IF($AH$3539&gt;0,IPMT('Assumptions (CSP)'!$V$7,Model!AA$1,'Assumptions (CSP)'!$V$10,'Assumptions (CSP)'!$V$5*Model!$AH$3539*AVERAGE('Assumptions (CSP)'!$AD$2:$AF$2)/10^9),0)</f>
        <v>-0.0003338914539</v>
      </c>
      <c r="AM3684" s="95">
        <f>IF($AH$3539&gt;0,IPMT('Assumptions (CSP)'!$V$7,Model!AB$1,'Assumptions (CSP)'!$V$10,'Assumptions (CSP)'!$V$5*Model!$AH$3539*AVERAGE('Assumptions (CSP)'!$AD$2:$AF$2)/10^9),0)</f>
        <v>-0.0003100805282</v>
      </c>
      <c r="AN3684" s="95">
        <f>IF($AH$3539&gt;0,IPMT('Assumptions (CSP)'!$V$7,Model!AC$1,'Assumptions (CSP)'!$V$10,'Assumptions (CSP)'!$V$5*Model!$AH$3539*AVERAGE('Assumptions (CSP)'!$AD$2:$AF$2)/10^9),0)</f>
        <v>-0.0002851385836</v>
      </c>
      <c r="AO3684" s="95">
        <f>IF($AH$3539&gt;0,IPMT('Assumptions (CSP)'!$V$7,Model!AD$1,'Assumptions (CSP)'!$V$10,'Assumptions (CSP)'!$V$5*Model!$AH$3539*AVERAGE('Assumptions (CSP)'!$AD$2:$AF$2)/10^9),0)</f>
        <v>-0.0002590118966</v>
      </c>
      <c r="AP3684" s="95">
        <f>IF($AH$3539&gt;0,IPMT('Assumptions (CSP)'!$V$7,Model!AE$1,'Assumptions (CSP)'!$V$10,'Assumptions (CSP)'!$V$5*Model!$AH$3539*AVERAGE('Assumptions (CSP)'!$AD$2:$AF$2)/10^9),0)</f>
        <v>-0.000231644192</v>
      </c>
      <c r="AQ3684" s="95">
        <f>IF($AH$3539&gt;0,IPMT('Assumptions (CSP)'!$V$7,Model!AF$1,'Assumptions (CSP)'!$V$10,'Assumptions (CSP)'!$V$5*Model!$AH$3539*AVERAGE('Assumptions (CSP)'!$AD$2:$AF$2)/10^9),0)</f>
        <v>-0.0002029765214</v>
      </c>
      <c r="AR3684" s="95">
        <f>IF($AH$3539&gt;0,IPMT('Assumptions (CSP)'!$V$7,Model!AG$1,'Assumptions (CSP)'!$V$10,'Assumptions (CSP)'!$V$5*Model!$AH$3539*AVERAGE('Assumptions (CSP)'!$AD$2:$AF$2)/10^9),0)</f>
        <v>-0.0001729471365</v>
      </c>
      <c r="AS3684" s="95">
        <f>IF($AH$3539&gt;0,IPMT('Assumptions (CSP)'!$V$7,Model!AH$1,'Assumptions (CSP)'!$V$10,'Assumptions (CSP)'!$V$5*Model!$AH$3539*AVERAGE('Assumptions (CSP)'!$AD$2:$AF$2)/10^9),0)</f>
        <v>-0.0001414913558</v>
      </c>
      <c r="AT3684" s="95">
        <f>IF($AH$3539&gt;0,IPMT('Assumptions (CSP)'!$V$7,Model!AI$1,'Assumptions (CSP)'!$V$10,'Assumptions (CSP)'!$V$5*Model!$AH$3539*AVERAGE('Assumptions (CSP)'!$AD$2:$AF$2)/10^9),0)</f>
        <v>-0.0001085414255</v>
      </c>
      <c r="AU3684" s="95">
        <f>IF($AH$3539&gt;0,IPMT('Assumptions (CSP)'!$V$7,Model!AJ$1,'Assumptions (CSP)'!$V$10,'Assumptions (CSP)'!$V$5*Model!$AH$3539*AVERAGE('Assumptions (CSP)'!$AD$2:$AF$2)/10^9),0)</f>
        <v>-0.00007402637349</v>
      </c>
      <c r="AV3684" s="95">
        <f>IF($AH$3539&gt;0,IPMT('Assumptions (CSP)'!$V$7,Model!AK$1,'Assumptions (CSP)'!$V$10,'Assumptions (CSP)'!$V$5*Model!$AH$3539*AVERAGE('Assumptions (CSP)'!$AD$2:$AF$2)/10^9),0)</f>
        <v>-0.00003787185652</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-0.0004139059993</v>
      </c>
      <c r="AJ3685" s="95">
        <f>IF($AI$3539&gt;0,IPMT('Assumptions (CSP)'!$V$7,Model!X$1,'Assumptions (CSP)'!$V$10,'Assumptions (CSP)'!$V$5*Model!$AI$3539*AVERAGE('Assumptions (CSP)'!$AE$2:$AG$2)/10^9),0)</f>
        <v>-0.0003943608885</v>
      </c>
      <c r="AK3685" s="95">
        <f>IF($AI$3539&gt;0,IPMT('Assumptions (CSP)'!$V$7,Model!Y$1,'Assumptions (CSP)'!$V$10,'Assumptions (CSP)'!$V$5*Model!$AI$3539*AVERAGE('Assumptions (CSP)'!$AE$2:$AG$2)/10^9),0)</f>
        <v>-0.0003738873849</v>
      </c>
      <c r="AL3685" s="95">
        <f>IF($AI$3539&gt;0,IPMT('Assumptions (CSP)'!$V$7,Model!Z$1,'Assumptions (CSP)'!$V$10,'Assumptions (CSP)'!$V$5*Model!$AI$3539*AVERAGE('Assumptions (CSP)'!$AE$2:$AG$2)/10^9),0)</f>
        <v>-0.0003524413899</v>
      </c>
      <c r="AM3685" s="95">
        <f>IF($AI$3539&gt;0,IPMT('Assumptions (CSP)'!$V$7,Model!AA$1,'Assumptions (CSP)'!$V$10,'Assumptions (CSP)'!$V$5*Model!$AI$3539*AVERAGE('Assumptions (CSP)'!$AE$2:$AG$2)/10^9),0)</f>
        <v>-0.0003299767101</v>
      </c>
      <c r="AN3685" s="95">
        <f>IF($AI$3539&gt;0,IPMT('Assumptions (CSP)'!$V$7,Model!AB$1,'Assumptions (CSP)'!$V$10,'Assumptions (CSP)'!$V$5*Model!$AI$3539*AVERAGE('Assumptions (CSP)'!$AE$2:$AG$2)/10^9),0)</f>
        <v>-0.0003064449581</v>
      </c>
      <c r="AO3685" s="95">
        <f>IF($AI$3539&gt;0,IPMT('Assumptions (CSP)'!$V$7,Model!AC$1,'Assumptions (CSP)'!$V$10,'Assumptions (CSP)'!$V$5*Model!$AI$3539*AVERAGE('Assumptions (CSP)'!$AE$2:$AG$2)/10^9),0)</f>
        <v>-0.0002817954478</v>
      </c>
      <c r="AP3685" s="95">
        <f>IF($AI$3539&gt;0,IPMT('Assumptions (CSP)'!$V$7,Model!AD$1,'Assumptions (CSP)'!$V$10,'Assumptions (CSP)'!$V$5*Model!$AI$3539*AVERAGE('Assumptions (CSP)'!$AE$2:$AG$2)/10^9),0)</f>
        <v>-0.0002559750857</v>
      </c>
      <c r="AQ3685" s="95">
        <f>IF($AI$3539&gt;0,IPMT('Assumptions (CSP)'!$V$7,Model!AE$1,'Assumptions (CSP)'!$V$10,'Assumptions (CSP)'!$V$5*Model!$AI$3539*AVERAGE('Assumptions (CSP)'!$AE$2:$AG$2)/10^9),0)</f>
        <v>-0.0002289282565</v>
      </c>
      <c r="AR3685" s="95">
        <f>IF($AI$3539&gt;0,IPMT('Assumptions (CSP)'!$V$7,Model!AF$1,'Assumptions (CSP)'!$V$10,'Assumptions (CSP)'!$V$5*Model!$AI$3539*AVERAGE('Assumptions (CSP)'!$AE$2:$AG$2)/10^9),0)</f>
        <v>-0.0002005967029</v>
      </c>
      <c r="AS3685" s="95">
        <f>IF($AI$3539&gt;0,IPMT('Assumptions (CSP)'!$V$7,Model!AG$1,'Assumptions (CSP)'!$V$10,'Assumptions (CSP)'!$V$5*Model!$AI$3539*AVERAGE('Assumptions (CSP)'!$AE$2:$AG$2)/10^9),0)</f>
        <v>-0.0001709194005</v>
      </c>
      <c r="AT3685" s="95">
        <f>IF($AI$3539&gt;0,IPMT('Assumptions (CSP)'!$V$7,Model!AH$1,'Assumptions (CSP)'!$V$10,'Assumptions (CSP)'!$V$5*Model!$AI$3539*AVERAGE('Assumptions (CSP)'!$AE$2:$AG$2)/10^9),0)</f>
        <v>-0.0001398324262</v>
      </c>
      <c r="AU3685" s="95">
        <f>IF($AI$3539&gt;0,IPMT('Assumptions (CSP)'!$V$7,Model!AI$1,'Assumptions (CSP)'!$V$10,'Assumptions (CSP)'!$V$5*Model!$AI$3539*AVERAGE('Assumptions (CSP)'!$AE$2:$AG$2)/10^9),0)</f>
        <v>-0.0001072688207</v>
      </c>
      <c r="AV3685" s="95">
        <f>IF($AI$3539&gt;0,IPMT('Assumptions (CSP)'!$V$7,Model!AJ$1,'Assumptions (CSP)'!$V$10,'Assumptions (CSP)'!$V$5*Model!$AI$3539*AVERAGE('Assumptions (CSP)'!$AE$2:$AG$2)/10^9),0)</f>
        <v>-0.00007315844386</v>
      </c>
      <c r="AW3685" s="95">
        <f>IF($AI$3539&gt;0,IPMT('Assumptions (CSP)'!$V$7,Model!AK$1,'Assumptions (CSP)'!$V$10,'Assumptions (CSP)'!$V$5*Model!$AI$3539*AVERAGE('Assumptions (CSP)'!$AE$2:$AG$2)/10^9),0)</f>
        <v>-0.00003742782415</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-0.0004116870406</v>
      </c>
      <c r="AK3686" s="95">
        <f>IF($AJ$3539&gt;0,IPMT('Assumptions (CSP)'!$V$7,Model!X$1,'Assumptions (CSP)'!$V$10,'Assumptions (CSP)'!$V$5*Model!$AJ$3539*AVERAGE('Assumptions (CSP)'!$AF$2:$AH$2)/10^9),0)</f>
        <v>-0.0003922467115</v>
      </c>
      <c r="AL3686" s="95">
        <f>IF($AJ$3539&gt;0,IPMT('Assumptions (CSP)'!$V$7,Model!Y$1,'Assumptions (CSP)'!$V$10,'Assumptions (CSP)'!$V$5*Model!$AJ$3539*AVERAGE('Assumptions (CSP)'!$AF$2:$AH$2)/10^9),0)</f>
        <v>-0.0003718829668</v>
      </c>
      <c r="AM3686" s="95">
        <f>IF($AJ$3539&gt;0,IPMT('Assumptions (CSP)'!$V$7,Model!Z$1,'Assumptions (CSP)'!$V$10,'Assumptions (CSP)'!$V$5*Model!$AJ$3539*AVERAGE('Assumptions (CSP)'!$AF$2:$AH$2)/10^9),0)</f>
        <v>-0.0003505519442</v>
      </c>
      <c r="AN3686" s="95">
        <f>IF($AJ$3539&gt;0,IPMT('Assumptions (CSP)'!$V$7,Model!AA$1,'Assumptions (CSP)'!$V$10,'Assumptions (CSP)'!$V$5*Model!$AJ$3539*AVERAGE('Assumptions (CSP)'!$AF$2:$AH$2)/10^9),0)</f>
        <v>-0.0003282076981</v>
      </c>
      <c r="AO3686" s="95">
        <f>IF($AJ$3539&gt;0,IPMT('Assumptions (CSP)'!$V$7,Model!AB$1,'Assumptions (CSP)'!$V$10,'Assumptions (CSP)'!$V$5*Model!$AJ$3539*AVERAGE('Assumptions (CSP)'!$AF$2:$AH$2)/10^9),0)</f>
        <v>-0.0003048021002</v>
      </c>
      <c r="AP3686" s="95">
        <f>IF($AJ$3539&gt;0,IPMT('Assumptions (CSP)'!$V$7,Model!AC$1,'Assumptions (CSP)'!$V$10,'Assumptions (CSP)'!$V$5*Model!$AJ$3539*AVERAGE('Assumptions (CSP)'!$AF$2:$AH$2)/10^9),0)</f>
        <v>-0.0002802847365</v>
      </c>
      <c r="AQ3686" s="95">
        <f>IF($AJ$3539&gt;0,IPMT('Assumptions (CSP)'!$V$7,Model!AD$1,'Assumptions (CSP)'!$V$10,'Assumptions (CSP)'!$V$5*Model!$AJ$3539*AVERAGE('Assumptions (CSP)'!$AF$2:$AH$2)/10^9),0)</f>
        <v>-0.0002546027979</v>
      </c>
      <c r="AR3686" s="95">
        <f>IF($AJ$3539&gt;0,IPMT('Assumptions (CSP)'!$V$7,Model!AE$1,'Assumptions (CSP)'!$V$10,'Assumptions (CSP)'!$V$5*Model!$AJ$3539*AVERAGE('Assumptions (CSP)'!$AF$2:$AH$2)/10^9),0)</f>
        <v>-0.0002277009673</v>
      </c>
      <c r="AS3686" s="95">
        <f>IF($AJ$3539&gt;0,IPMT('Assumptions (CSP)'!$V$7,Model!AF$1,'Assumptions (CSP)'!$V$10,'Assumptions (CSP)'!$V$5*Model!$AJ$3539*AVERAGE('Assumptions (CSP)'!$AF$2:$AH$2)/10^9),0)</f>
        <v>-0.0001995212998</v>
      </c>
      <c r="AT3686" s="95">
        <f>IF($AJ$3539&gt;0,IPMT('Assumptions (CSP)'!$V$7,Model!AG$1,'Assumptions (CSP)'!$V$10,'Assumptions (CSP)'!$V$5*Model!$AJ$3539*AVERAGE('Assumptions (CSP)'!$AF$2:$AH$2)/10^9),0)</f>
        <v>-0.000170003098</v>
      </c>
      <c r="AU3686" s="95">
        <f>IF($AJ$3539&gt;0,IPMT('Assumptions (CSP)'!$V$7,Model!AH$1,'Assumptions (CSP)'!$V$10,'Assumptions (CSP)'!$V$5*Model!$AJ$3539*AVERAGE('Assumptions (CSP)'!$AF$2:$AH$2)/10^9),0)</f>
        <v>-0.0001390827817</v>
      </c>
      <c r="AV3686" s="95">
        <f>IF($AJ$3539&gt;0,IPMT('Assumptions (CSP)'!$V$7,Model!AI$1,'Assumptions (CSP)'!$V$10,'Assumptions (CSP)'!$V$5*Model!$AJ$3539*AVERAGE('Assumptions (CSP)'!$AF$2:$AH$2)/10^9),0)</f>
        <v>-0.0001066937503</v>
      </c>
      <c r="AW3686" s="95">
        <f>IF($AJ$3539&gt;0,IPMT('Assumptions (CSP)'!$V$7,Model!AJ$1,'Assumptions (CSP)'!$V$10,'Assumptions (CSP)'!$V$5*Model!$AJ$3539*AVERAGE('Assumptions (CSP)'!$AF$2:$AH$2)/10^9),0)</f>
        <v>-0.00007276623991</v>
      </c>
      <c r="AX3686" s="95">
        <f>IF($AJ$3539&gt;0,IPMT('Assumptions (CSP)'!$V$7,Model!AK$1,'Assumptions (CSP)'!$V$10,'Assumptions (CSP)'!$V$5*Model!$AJ$3539*AVERAGE('Assumptions (CSP)'!$AF$2:$AH$2)/10^9),0)</f>
        <v>-0.0000372271728</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-0.0004116804448</v>
      </c>
      <c r="AL3687" s="95">
        <f>IF($AK$3539&gt;0,IPMT('Assumptions (CSP)'!$V$7,Model!X$1,'Assumptions (CSP)'!$V$10,'Assumptions (CSP)'!$V$5*Model!$AK$3539*AVERAGE('Assumptions (CSP)'!$AG$2:$AI$2)/10^9),0)</f>
        <v>-0.0003922404272</v>
      </c>
      <c r="AM3687" s="95">
        <f>IF($AK$3539&gt;0,IPMT('Assumptions (CSP)'!$V$7,Model!Y$1,'Assumptions (CSP)'!$V$10,'Assumptions (CSP)'!$V$5*Model!$AK$3539*AVERAGE('Assumptions (CSP)'!$AG$2:$AI$2)/10^9),0)</f>
        <v>-0.0003718770088</v>
      </c>
      <c r="AN3687" s="95">
        <f>IF($AK$3539&gt;0,IPMT('Assumptions (CSP)'!$V$7,Model!Z$1,'Assumptions (CSP)'!$V$10,'Assumptions (CSP)'!$V$5*Model!$AK$3539*AVERAGE('Assumptions (CSP)'!$AG$2:$AI$2)/10^9),0)</f>
        <v>-0.0003505463279</v>
      </c>
      <c r="AO3687" s="95">
        <f>IF($AK$3539&gt;0,IPMT('Assumptions (CSP)'!$V$7,Model!AA$1,'Assumptions (CSP)'!$V$10,'Assumptions (CSP)'!$V$5*Model!$AK$3539*AVERAGE('Assumptions (CSP)'!$AG$2:$AI$2)/10^9),0)</f>
        <v>-0.0003282024398</v>
      </c>
      <c r="AP3687" s="95">
        <f>IF($AK$3539&gt;0,IPMT('Assumptions (CSP)'!$V$7,Model!AB$1,'Assumptions (CSP)'!$V$10,'Assumptions (CSP)'!$V$5*Model!$AK$3539*AVERAGE('Assumptions (CSP)'!$AG$2:$AI$2)/10^9),0)</f>
        <v>-0.0003047972169</v>
      </c>
      <c r="AQ3687" s="95">
        <f>IF($AK$3539&gt;0,IPMT('Assumptions (CSP)'!$V$7,Model!AC$1,'Assumptions (CSP)'!$V$10,'Assumptions (CSP)'!$V$5*Model!$AK$3539*AVERAGE('Assumptions (CSP)'!$AG$2:$AI$2)/10^9),0)</f>
        <v>-0.000280280246</v>
      </c>
      <c r="AR3687" s="95">
        <f>IF($AK$3539&gt;0,IPMT('Assumptions (CSP)'!$V$7,Model!AD$1,'Assumptions (CSP)'!$V$10,'Assumptions (CSP)'!$V$5*Model!$AK$3539*AVERAGE('Assumptions (CSP)'!$AG$2:$AI$2)/10^9),0)</f>
        <v>-0.0002545987189</v>
      </c>
      <c r="AS3687" s="95">
        <f>IF($AK$3539&gt;0,IPMT('Assumptions (CSP)'!$V$7,Model!AE$1,'Assumptions (CSP)'!$V$10,'Assumptions (CSP)'!$V$5*Model!$AK$3539*AVERAGE('Assumptions (CSP)'!$AG$2:$AI$2)/10^9),0)</f>
        <v>-0.0002276973193</v>
      </c>
      <c r="AT3687" s="95">
        <f>IF($AK$3539&gt;0,IPMT('Assumptions (CSP)'!$V$7,Model!AF$1,'Assumptions (CSP)'!$V$10,'Assumptions (CSP)'!$V$5*Model!$AK$3539*AVERAGE('Assumptions (CSP)'!$AG$2:$AI$2)/10^9),0)</f>
        <v>-0.0001995181032</v>
      </c>
      <c r="AU3687" s="95">
        <f>IF($AK$3539&gt;0,IPMT('Assumptions (CSP)'!$V$7,Model!AG$1,'Assumptions (CSP)'!$V$10,'Assumptions (CSP)'!$V$5*Model!$AK$3539*AVERAGE('Assumptions (CSP)'!$AG$2:$AI$2)/10^9),0)</f>
        <v>-0.0001700003743</v>
      </c>
      <c r="AV3687" s="95">
        <f>IF($AK$3539&gt;0,IPMT('Assumptions (CSP)'!$V$7,Model!AH$1,'Assumptions (CSP)'!$V$10,'Assumptions (CSP)'!$V$5*Model!$AK$3539*AVERAGE('Assumptions (CSP)'!$AG$2:$AI$2)/10^9),0)</f>
        <v>-0.0001390805534</v>
      </c>
      <c r="AW3687" s="95">
        <f>IF($AK$3539&gt;0,IPMT('Assumptions (CSP)'!$V$7,Model!AI$1,'Assumptions (CSP)'!$V$10,'Assumptions (CSP)'!$V$5*Model!$AK$3539*AVERAGE('Assumptions (CSP)'!$AG$2:$AI$2)/10^9),0)</f>
        <v>-0.0001066920409</v>
      </c>
      <c r="AX3687" s="95">
        <f>IF($AK$3539&gt;0,IPMT('Assumptions (CSP)'!$V$7,Model!AJ$1,'Assumptions (CSP)'!$V$10,'Assumptions (CSP)'!$V$5*Model!$AK$3539*AVERAGE('Assumptions (CSP)'!$AG$2:$AI$2)/10^9),0)</f>
        <v>-0.0000727650741</v>
      </c>
      <c r="AY3687" s="95">
        <f>IF($AK$3539&gt;0,IPMT('Assumptions (CSP)'!$V$7,Model!AK$1,'Assumptions (CSP)'!$V$10,'Assumptions (CSP)'!$V$5*Model!$AK$3539*AVERAGE('Assumptions (CSP)'!$AG$2:$AI$2)/10^9),0)</f>
        <v>-0.00003722657637</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-0.0004121996011</v>
      </c>
      <c r="AM3688" s="95">
        <f>IF($AL$3539&gt;0,IPMT('Assumptions (CSP)'!$V$7,Model!X$1,'Assumptions (CSP)'!$V$10,'Assumptions (CSP)'!$V$5*Model!$AL$3539*AVERAGE('Assumptions (CSP)'!$AH$2:$AJ$2)/10^9),0)</f>
        <v>-0.0003927350683</v>
      </c>
      <c r="AN3688" s="95">
        <f>IF($AL$3539&gt;0,IPMT('Assumptions (CSP)'!$V$7,Model!Y$1,'Assumptions (CSP)'!$V$10,'Assumptions (CSP)'!$V$5*Model!$AL$3539*AVERAGE('Assumptions (CSP)'!$AH$2:$AJ$2)/10^9),0)</f>
        <v>-0.0003723459703</v>
      </c>
      <c r="AO3688" s="95">
        <f>IF($AL$3539&gt;0,IPMT('Assumptions (CSP)'!$V$7,Model!Z$1,'Assumptions (CSP)'!$V$10,'Assumptions (CSP)'!$V$5*Model!$AL$3539*AVERAGE('Assumptions (CSP)'!$AH$2:$AJ$2)/10^9),0)</f>
        <v>-0.00035098839</v>
      </c>
      <c r="AP3688" s="95">
        <f>IF($AL$3539&gt;0,IPMT('Assumptions (CSP)'!$V$7,Model!AA$1,'Assumptions (CSP)'!$V$10,'Assumptions (CSP)'!$V$5*Model!$AL$3539*AVERAGE('Assumptions (CSP)'!$AH$2:$AJ$2)/10^9),0)</f>
        <v>-0.0003286163247</v>
      </c>
      <c r="AQ3688" s="95">
        <f>IF($AL$3539&gt;0,IPMT('Assumptions (CSP)'!$V$7,Model!AB$1,'Assumptions (CSP)'!$V$10,'Assumptions (CSP)'!$V$5*Model!$AL$3539*AVERAGE('Assumptions (CSP)'!$AH$2:$AJ$2)/10^9),0)</f>
        <v>-0.0003051815863</v>
      </c>
      <c r="AR3688" s="95">
        <f>IF($AL$3539&gt;0,IPMT('Assumptions (CSP)'!$V$7,Model!AC$1,'Assumptions (CSP)'!$V$10,'Assumptions (CSP)'!$V$5*Model!$AL$3539*AVERAGE('Assumptions (CSP)'!$AH$2:$AJ$2)/10^9),0)</f>
        <v>-0.0002806336979</v>
      </c>
      <c r="AS3688" s="95">
        <f>IF($AL$3539&gt;0,IPMT('Assumptions (CSP)'!$V$7,Model!AD$1,'Assumptions (CSP)'!$V$10,'Assumptions (CSP)'!$V$5*Model!$AL$3539*AVERAGE('Assumptions (CSP)'!$AH$2:$AJ$2)/10^9),0)</f>
        <v>-0.0002549197847</v>
      </c>
      <c r="AT3688" s="95">
        <f>IF($AL$3539&gt;0,IPMT('Assumptions (CSP)'!$V$7,Model!AE$1,'Assumptions (CSP)'!$V$10,'Assumptions (CSP)'!$V$5*Model!$AL$3539*AVERAGE('Assumptions (CSP)'!$AH$2:$AJ$2)/10^9),0)</f>
        <v>-0.0002279844607</v>
      </c>
      <c r="AU3688" s="95">
        <f>IF($AL$3539&gt;0,IPMT('Assumptions (CSP)'!$V$7,Model!AF$1,'Assumptions (CSP)'!$V$10,'Assumptions (CSP)'!$V$5*Model!$AL$3539*AVERAGE('Assumptions (CSP)'!$AH$2:$AJ$2)/10^9),0)</f>
        <v>-0.0001997697087</v>
      </c>
      <c r="AV3688" s="95">
        <f>IF($AL$3539&gt;0,IPMT('Assumptions (CSP)'!$V$7,Model!AG$1,'Assumptions (CSP)'!$V$10,'Assumptions (CSP)'!$V$5*Model!$AL$3539*AVERAGE('Assumptions (CSP)'!$AH$2:$AJ$2)/10^9),0)</f>
        <v>-0.0001702147561</v>
      </c>
      <c r="AW3688" s="95">
        <f>IF($AL$3539&gt;0,IPMT('Assumptions (CSP)'!$V$7,Model!AH$1,'Assumptions (CSP)'!$V$10,'Assumptions (CSP)'!$V$5*Model!$AL$3539*AVERAGE('Assumptions (CSP)'!$AH$2:$AJ$2)/10^9),0)</f>
        <v>-0.0001392559432</v>
      </c>
      <c r="AX3688" s="95">
        <f>IF($AL$3539&gt;0,IPMT('Assumptions (CSP)'!$V$7,Model!AI$1,'Assumptions (CSP)'!$V$10,'Assumptions (CSP)'!$V$5*Model!$AL$3539*AVERAGE('Assumptions (CSP)'!$AH$2:$AJ$2)/10^9),0)</f>
        <v>-0.0001068265866</v>
      </c>
      <c r="AY3688" s="95">
        <f>IF($AL$3539&gt;0,IPMT('Assumptions (CSP)'!$V$7,Model!AJ$1,'Assumptions (CSP)'!$V$10,'Assumptions (CSP)'!$V$5*Model!$AL$3539*AVERAGE('Assumptions (CSP)'!$AH$2:$AJ$2)/10^9),0)</f>
        <v>-0.00007285683567</v>
      </c>
      <c r="AZ3688" s="95">
        <f>IF($AL$3539&gt;0,IPMT('Assumptions (CSP)'!$V$7,Model!AK$1,'Assumptions (CSP)'!$V$10,'Assumptions (CSP)'!$V$5*Model!$AL$3539*AVERAGE('Assumptions (CSP)'!$AH$2:$AJ$2)/10^9),0)</f>
        <v>-0.00003727352155</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-0.0004133672388</v>
      </c>
      <c r="AN3689" s="95">
        <f>IF($AM$3539&gt;0,IPMT('Assumptions (CSP)'!$V$7,Model!X$1,'Assumptions (CSP)'!$V$10,'Assumptions (CSP)'!$V$5*Model!$AM$3539*AVERAGE('Assumptions (CSP)'!$AI$2:$AK$2)/10^9),0)</f>
        <v>-0.0003938475689</v>
      </c>
      <c r="AO3689" s="95">
        <f>IF($AM$3539&gt;0,IPMT('Assumptions (CSP)'!$V$7,Model!Y$1,'Assumptions (CSP)'!$V$10,'Assumptions (CSP)'!$V$5*Model!$AM$3539*AVERAGE('Assumptions (CSP)'!$AI$2:$AK$2)/10^9),0)</f>
        <v>-0.0003734007146</v>
      </c>
      <c r="AP3689" s="95">
        <f>IF($AM$3539&gt;0,IPMT('Assumptions (CSP)'!$V$7,Model!Z$1,'Assumptions (CSP)'!$V$10,'Assumptions (CSP)'!$V$5*Model!$AM$3539*AVERAGE('Assumptions (CSP)'!$AI$2:$AK$2)/10^9),0)</f>
        <v>-0.0003519826348</v>
      </c>
      <c r="AQ3689" s="95">
        <f>IF($AM$3539&gt;0,IPMT('Assumptions (CSP)'!$V$7,Model!AA$1,'Assumptions (CSP)'!$V$10,'Assumptions (CSP)'!$V$5*Model!$AM$3539*AVERAGE('Assumptions (CSP)'!$AI$2:$AK$2)/10^9),0)</f>
        <v>-0.0003295471961</v>
      </c>
      <c r="AR3689" s="95">
        <f>IF($AM$3539&gt;0,IPMT('Assumptions (CSP)'!$V$7,Model!AB$1,'Assumptions (CSP)'!$V$10,'Assumptions (CSP)'!$V$5*Model!$AM$3539*AVERAGE('Assumptions (CSP)'!$AI$2:$AK$2)/10^9),0)</f>
        <v>-0.0003060460742</v>
      </c>
      <c r="AS3689" s="95">
        <f>IF($AM$3539&gt;0,IPMT('Assumptions (CSP)'!$V$7,Model!AC$1,'Assumptions (CSP)'!$V$10,'Assumptions (CSP)'!$V$5*Model!$AM$3539*AVERAGE('Assumptions (CSP)'!$AI$2:$AK$2)/10^9),0)</f>
        <v>-0.0002814286489</v>
      </c>
      <c r="AT3689" s="95">
        <f>IF($AM$3539&gt;0,IPMT('Assumptions (CSP)'!$V$7,Model!AD$1,'Assumptions (CSP)'!$V$10,'Assumptions (CSP)'!$V$5*Model!$AM$3539*AVERAGE('Assumptions (CSP)'!$AI$2:$AK$2)/10^9),0)</f>
        <v>-0.0002556418959</v>
      </c>
      <c r="AU3689" s="95">
        <f>IF($AM$3539&gt;0,IPMT('Assumptions (CSP)'!$V$7,Model!AE$1,'Assumptions (CSP)'!$V$10,'Assumptions (CSP)'!$V$5*Model!$AM$3539*AVERAGE('Assumptions (CSP)'!$AI$2:$AK$2)/10^9),0)</f>
        <v>-0.0002286302722</v>
      </c>
      <c r="AV3689" s="95">
        <f>IF($AM$3539&gt;0,IPMT('Assumptions (CSP)'!$V$7,Model!AF$1,'Assumptions (CSP)'!$V$10,'Assumptions (CSP)'!$V$5*Model!$AM$3539*AVERAGE('Assumptions (CSP)'!$AI$2:$AK$2)/10^9),0)</f>
        <v>-0.0002003355963</v>
      </c>
      <c r="AW3689" s="95">
        <f>IF($AM$3539&gt;0,IPMT('Assumptions (CSP)'!$V$7,Model!AG$1,'Assumptions (CSP)'!$V$10,'Assumptions (CSP)'!$V$5*Model!$AM$3539*AVERAGE('Assumptions (CSP)'!$AI$2:$AK$2)/10^9),0)</f>
        <v>-0.0001706969234</v>
      </c>
      <c r="AX3689" s="95">
        <f>IF($AM$3539&gt;0,IPMT('Assumptions (CSP)'!$V$7,Model!AH$1,'Assumptions (CSP)'!$V$10,'Assumptions (CSP)'!$V$5*Model!$AM$3539*AVERAGE('Assumptions (CSP)'!$AI$2:$AK$2)/10^9),0)</f>
        <v>-0.0001396504134</v>
      </c>
      <c r="AY3689" s="95">
        <f>IF($AM$3539&gt;0,IPMT('Assumptions (CSP)'!$V$7,Model!AI$1,'Assumptions (CSP)'!$V$10,'Assumptions (CSP)'!$V$5*Model!$AM$3539*AVERAGE('Assumptions (CSP)'!$AI$2:$AK$2)/10^9),0)</f>
        <v>-0.0001071291943</v>
      </c>
      <c r="AZ3689" s="95">
        <f>IF($AM$3539&gt;0,IPMT('Assumptions (CSP)'!$V$7,Model!AJ$1,'Assumptions (CSP)'!$V$10,'Assumptions (CSP)'!$V$5*Model!$AM$3539*AVERAGE('Assumptions (CSP)'!$AI$2:$AK$2)/10^9),0)</f>
        <v>-0.00007306321722</v>
      </c>
      <c r="BA3689" s="95">
        <f>IF($AM$3539&gt;0,IPMT('Assumptions (CSP)'!$V$7,Model!AK$1,'Assumptions (CSP)'!$V$10,'Assumptions (CSP)'!$V$5*Model!$AM$3539*AVERAGE('Assumptions (CSP)'!$AI$2:$AK$2)/10^9),0)</f>
        <v>-0.00003737910625</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-0.0004149220558</v>
      </c>
      <c r="AO3690" s="95">
        <f>IF($AN$3539&gt;0,IPMT('Assumptions (CSP)'!$V$7,Model!X$1,'Assumptions (CSP)'!$V$10,'Assumptions (CSP)'!$V$5*Model!$AN$3539*AVERAGE('Assumptions (CSP)'!$AJ$2:$AL$2)/10^9),0)</f>
        <v>-0.0003953289656</v>
      </c>
      <c r="AP3690" s="95">
        <f>IF($AN$3539&gt;0,IPMT('Assumptions (CSP)'!$V$7,Model!Y$1,'Assumptions (CSP)'!$V$10,'Assumptions (CSP)'!$V$5*Model!$AN$3539*AVERAGE('Assumptions (CSP)'!$AJ$2:$AL$2)/10^9),0)</f>
        <v>-0.0003748052036</v>
      </c>
      <c r="AQ3690" s="95">
        <f>IF($AN$3539&gt;0,IPMT('Assumptions (CSP)'!$V$7,Model!Z$1,'Assumptions (CSP)'!$V$10,'Assumptions (CSP)'!$V$5*Model!$AN$3539*AVERAGE('Assumptions (CSP)'!$AJ$2:$AL$2)/10^9),0)</f>
        <v>-0.000353306563</v>
      </c>
      <c r="AR3690" s="95">
        <f>IF($AN$3539&gt;0,IPMT('Assumptions (CSP)'!$V$7,Model!AA$1,'Assumptions (CSP)'!$V$10,'Assumptions (CSP)'!$V$5*Model!$AN$3539*AVERAGE('Assumptions (CSP)'!$AJ$2:$AL$2)/10^9),0)</f>
        <v>-0.0003307867369</v>
      </c>
      <c r="AS3690" s="95">
        <f>IF($AN$3539&gt;0,IPMT('Assumptions (CSP)'!$V$7,Model!AB$1,'Assumptions (CSP)'!$V$10,'Assumptions (CSP)'!$V$5*Model!$AN$3539*AVERAGE('Assumptions (CSP)'!$AJ$2:$AL$2)/10^9),0)</f>
        <v>-0.0003071972191</v>
      </c>
      <c r="AT3690" s="95">
        <f>IF($AN$3539&gt;0,IPMT('Assumptions (CSP)'!$V$7,Model!AC$1,'Assumptions (CSP)'!$V$10,'Assumptions (CSP)'!$V$5*Model!$AN$3539*AVERAGE('Assumptions (CSP)'!$AJ$2:$AL$2)/10^9),0)</f>
        <v>-0.0002824871992</v>
      </c>
      <c r="AU3690" s="95">
        <f>IF($AN$3539&gt;0,IPMT('Assumptions (CSP)'!$V$7,Model!AD$1,'Assumptions (CSP)'!$V$10,'Assumptions (CSP)'!$V$5*Model!$AN$3539*AVERAGE('Assumptions (CSP)'!$AJ$2:$AL$2)/10^9),0)</f>
        <v>-0.0002566034534</v>
      </c>
      <c r="AV3690" s="95">
        <f>IF($AN$3539&gt;0,IPMT('Assumptions (CSP)'!$V$7,Model!AE$1,'Assumptions (CSP)'!$V$10,'Assumptions (CSP)'!$V$5*Model!$AN$3539*AVERAGE('Assumptions (CSP)'!$AJ$2:$AL$2)/10^9),0)</f>
        <v>-0.0002294902296</v>
      </c>
      <c r="AW3690" s="95">
        <f>IF($AN$3539&gt;0,IPMT('Assumptions (CSP)'!$V$7,Model!AF$1,'Assumptions (CSP)'!$V$10,'Assumptions (CSP)'!$V$5*Model!$AN$3539*AVERAGE('Assumptions (CSP)'!$AJ$2:$AL$2)/10^9),0)</f>
        <v>-0.0002010891277</v>
      </c>
      <c r="AX3690" s="95">
        <f>IF($AN$3539&gt;0,IPMT('Assumptions (CSP)'!$V$7,Model!AG$1,'Assumptions (CSP)'!$V$10,'Assumptions (CSP)'!$V$5*Model!$AN$3539*AVERAGE('Assumptions (CSP)'!$AJ$2:$AL$2)/10^9),0)</f>
        <v>-0.0001713389734</v>
      </c>
      <c r="AY3690" s="95">
        <f>IF($AN$3539&gt;0,IPMT('Assumptions (CSP)'!$V$7,Model!AH$1,'Assumptions (CSP)'!$V$10,'Assumptions (CSP)'!$V$5*Model!$AN$3539*AVERAGE('Assumptions (CSP)'!$AJ$2:$AL$2)/10^9),0)</f>
        <v>-0.0001401756869</v>
      </c>
      <c r="AZ3690" s="95">
        <f>IF($AN$3539&gt;0,IPMT('Assumptions (CSP)'!$V$7,Model!AI$1,'Assumptions (CSP)'!$V$10,'Assumptions (CSP)'!$V$5*Model!$AN$3539*AVERAGE('Assumptions (CSP)'!$AJ$2:$AL$2)/10^9),0)</f>
        <v>-0.0001075321442</v>
      </c>
      <c r="BA3690" s="95">
        <f>IF($AN$3539&gt;0,IPMT('Assumptions (CSP)'!$V$7,Model!AJ$1,'Assumptions (CSP)'!$V$10,'Assumptions (CSP)'!$V$5*Model!$AN$3539*AVERAGE('Assumptions (CSP)'!$AJ$2:$AL$2)/10^9),0)</f>
        <v>-0.00007333803321</v>
      </c>
      <c r="BB3690" s="95">
        <f>IF($AN$3539&gt;0,IPMT('Assumptions (CSP)'!$V$7,Model!AK$1,'Assumptions (CSP)'!$V$10,'Assumptions (CSP)'!$V$5*Model!$AN$3539*AVERAGE('Assumptions (CSP)'!$AJ$2:$AL$2)/10^9),0)</f>
        <v>-0.00003751970197</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-0.0004177412845</v>
      </c>
      <c r="AP3691" s="95">
        <f>IF($AO$3539&gt;0,IPMT('Assumptions (CSP)'!$V$7,Model!X$1,'Assumptions (CSP)'!$V$10,'Assumptions (CSP)'!$V$5*Model!$AO$3539*AVERAGE('Assumptions (CSP)'!$AK$2:$AM$2)/10^9),0)</f>
        <v>-0.0003980150671</v>
      </c>
      <c r="AQ3691" s="95">
        <f>IF($AO$3539&gt;0,IPMT('Assumptions (CSP)'!$V$7,Model!Y$1,'Assumptions (CSP)'!$V$10,'Assumptions (CSP)'!$V$5*Model!$AO$3539*AVERAGE('Assumptions (CSP)'!$AK$2:$AM$2)/10^9),0)</f>
        <v>-0.0003773518545</v>
      </c>
      <c r="AR3691" s="95">
        <f>IF($AO$3539&gt;0,IPMT('Assumptions (CSP)'!$V$7,Model!Z$1,'Assumptions (CSP)'!$V$10,'Assumptions (CSP)'!$V$5*Model!$AO$3539*AVERAGE('Assumptions (CSP)'!$AK$2:$AM$2)/10^9),0)</f>
        <v>-0.0003557071392</v>
      </c>
      <c r="AS3691" s="95">
        <f>IF($AO$3539&gt;0,IPMT('Assumptions (CSP)'!$V$7,Model!AA$1,'Assumptions (CSP)'!$V$10,'Assumptions (CSP)'!$V$5*Model!$AO$3539*AVERAGE('Assumptions (CSP)'!$AK$2:$AM$2)/10^9),0)</f>
        <v>-0.0003330343</v>
      </c>
      <c r="AT3691" s="95">
        <f>IF($AO$3539&gt;0,IPMT('Assumptions (CSP)'!$V$7,Model!AB$1,'Assumptions (CSP)'!$V$10,'Assumptions (CSP)'!$V$5*Model!$AO$3539*AVERAGE('Assumptions (CSP)'!$AK$2:$AM$2)/10^9),0)</f>
        <v>-0.0003092845008</v>
      </c>
      <c r="AU3691" s="95">
        <f>IF($AO$3539&gt;0,IPMT('Assumptions (CSP)'!$V$7,Model!AC$1,'Assumptions (CSP)'!$V$10,'Assumptions (CSP)'!$V$5*Model!$AO$3539*AVERAGE('Assumptions (CSP)'!$AK$2:$AM$2)/10^9),0)</f>
        <v>-0.0002844065863</v>
      </c>
      <c r="AV3691" s="95">
        <f>IF($AO$3539&gt;0,IPMT('Assumptions (CSP)'!$V$7,Model!AD$1,'Assumptions (CSP)'!$V$10,'Assumptions (CSP)'!$V$5*Model!$AO$3539*AVERAGE('Assumptions (CSP)'!$AK$2:$AM$2)/10^9),0)</f>
        <v>-0.0002583469708</v>
      </c>
      <c r="AW3691" s="95">
        <f>IF($AO$3539&gt;0,IPMT('Assumptions (CSP)'!$V$7,Model!AE$1,'Assumptions (CSP)'!$V$10,'Assumptions (CSP)'!$V$5*Model!$AO$3539*AVERAGE('Assumptions (CSP)'!$AK$2:$AM$2)/10^9),0)</f>
        <v>-0.0002310495235</v>
      </c>
      <c r="AX3691" s="95">
        <f>IF($AO$3539&gt;0,IPMT('Assumptions (CSP)'!$V$7,Model!AF$1,'Assumptions (CSP)'!$V$10,'Assumptions (CSP)'!$V$5*Model!$AO$3539*AVERAGE('Assumptions (CSP)'!$AK$2:$AM$2)/10^9),0)</f>
        <v>-0.0002024554475</v>
      </c>
      <c r="AY3691" s="95">
        <f>IF($AO$3539&gt;0,IPMT('Assumptions (CSP)'!$V$7,Model!AG$1,'Assumptions (CSP)'!$V$10,'Assumptions (CSP)'!$V$5*Model!$AO$3539*AVERAGE('Assumptions (CSP)'!$AK$2:$AM$2)/10^9),0)</f>
        <v>-0.0001725031529</v>
      </c>
      <c r="AZ3691" s="95">
        <f>IF($AO$3539&gt;0,IPMT('Assumptions (CSP)'!$V$7,Model!AH$1,'Assumptions (CSP)'!$V$10,'Assumptions (CSP)'!$V$5*Model!$AO$3539*AVERAGE('Assumptions (CSP)'!$AK$2:$AM$2)/10^9),0)</f>
        <v>-0.0001411281243</v>
      </c>
      <c r="BA3691" s="95">
        <f>IF($AO$3539&gt;0,IPMT('Assumptions (CSP)'!$V$7,Model!AI$1,'Assumptions (CSP)'!$V$10,'Assumptions (CSP)'!$V$5*Model!$AO$3539*AVERAGE('Assumptions (CSP)'!$AK$2:$AM$2)/10^9),0)</f>
        <v>-0.0001082627819</v>
      </c>
      <c r="BB3691" s="95">
        <f>IF($AO$3539&gt;0,IPMT('Assumptions (CSP)'!$V$7,Model!AJ$1,'Assumptions (CSP)'!$V$10,'Assumptions (CSP)'!$V$5*Model!$AO$3539*AVERAGE('Assumptions (CSP)'!$AK$2:$AM$2)/10^9),0)</f>
        <v>-0.00007383633569</v>
      </c>
      <c r="BC3691" s="95">
        <f>IF($AO$3539&gt;0,IPMT('Assumptions (CSP)'!$V$7,Model!AK$1,'Assumptions (CSP)'!$V$10,'Assumptions (CSP)'!$V$5*Model!$AO$3539*AVERAGE('Assumptions (CSP)'!$AK$2:$AM$2)/10^9),0)</f>
        <v>-0.00003777463328</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-0.000421468548</v>
      </c>
      <c r="AQ3692" s="95">
        <f>IF($AP$3539&gt;0,IPMT('Assumptions (CSP)'!$V$7,Model!X$1,'Assumptions (CSP)'!$V$10,'Assumptions (CSP)'!$V$5*Model!$AP$3539*AVERAGE('Assumptions (CSP)'!$AL$2:$AN$2)/10^9),0)</f>
        <v>-0.0004015663251</v>
      </c>
      <c r="AR3692" s="95">
        <f>IF($AP$3539&gt;0,IPMT('Assumptions (CSP)'!$V$7,Model!Y$1,'Assumptions (CSP)'!$V$10,'Assumptions (CSP)'!$V$5*Model!$AP$3539*AVERAGE('Assumptions (CSP)'!$AL$2:$AN$2)/10^9),0)</f>
        <v>-0.0003807187465</v>
      </c>
      <c r="AS3692" s="95">
        <f>IF($AP$3539&gt;0,IPMT('Assumptions (CSP)'!$V$7,Model!Z$1,'Assumptions (CSP)'!$V$10,'Assumptions (CSP)'!$V$5*Model!$AP$3539*AVERAGE('Assumptions (CSP)'!$AL$2:$AN$2)/10^9),0)</f>
        <v>-0.000358880908</v>
      </c>
      <c r="AT3692" s="95">
        <f>IF($AP$3539&gt;0,IPMT('Assumptions (CSP)'!$V$7,Model!AA$1,'Assumptions (CSP)'!$V$10,'Assumptions (CSP)'!$V$5*Model!$AP$3539*AVERAGE('Assumptions (CSP)'!$AL$2:$AN$2)/10^9),0)</f>
        <v>-0.0003360057722</v>
      </c>
      <c r="AU3692" s="95">
        <f>IF($AP$3539&gt;0,IPMT('Assumptions (CSP)'!$V$7,Model!AB$1,'Assumptions (CSP)'!$V$10,'Assumptions (CSP)'!$V$5*Model!$AP$3539*AVERAGE('Assumptions (CSP)'!$AL$2:$AN$2)/10^9),0)</f>
        <v>-0.0003120440673</v>
      </c>
      <c r="AV3692" s="95">
        <f>IF($AP$3539&gt;0,IPMT('Assumptions (CSP)'!$V$7,Model!AC$1,'Assumptions (CSP)'!$V$10,'Assumptions (CSP)'!$V$5*Model!$AP$3539*AVERAGE('Assumptions (CSP)'!$AL$2:$AN$2)/10^9),0)</f>
        <v>-0.0002869441816</v>
      </c>
      <c r="AW3692" s="95">
        <f>IF($AP$3539&gt;0,IPMT('Assumptions (CSP)'!$V$7,Model!AD$1,'Assumptions (CSP)'!$V$10,'Assumptions (CSP)'!$V$5*Model!$AP$3539*AVERAGE('Assumptions (CSP)'!$AL$2:$AN$2)/10^9),0)</f>
        <v>-0.0002606520512</v>
      </c>
      <c r="AX3692" s="95">
        <f>IF($AP$3539&gt;0,IPMT('Assumptions (CSP)'!$V$7,Model!AE$1,'Assumptions (CSP)'!$V$10,'Assumptions (CSP)'!$V$5*Model!$AP$3539*AVERAGE('Assumptions (CSP)'!$AL$2:$AN$2)/10^9),0)</f>
        <v>-0.0002331110446</v>
      </c>
      <c r="AY3692" s="95">
        <f>IF($AP$3539&gt;0,IPMT('Assumptions (CSP)'!$V$7,Model!AF$1,'Assumptions (CSP)'!$V$10,'Assumptions (CSP)'!$V$5*Model!$AP$3539*AVERAGE('Assumptions (CSP)'!$AL$2:$AN$2)/10^9),0)</f>
        <v>-0.0002042618403</v>
      </c>
      <c r="AZ3692" s="95">
        <f>IF($AP$3539&gt;0,IPMT('Assumptions (CSP)'!$V$7,Model!AG$1,'Assumptions (CSP)'!$V$10,'Assumptions (CSP)'!$V$5*Model!$AP$3539*AVERAGE('Assumptions (CSP)'!$AL$2:$AN$2)/10^9),0)</f>
        <v>-0.0001740422987</v>
      </c>
      <c r="BA3692" s="95">
        <f>IF($AP$3539&gt;0,IPMT('Assumptions (CSP)'!$V$7,Model!AH$1,'Assumptions (CSP)'!$V$10,'Assumptions (CSP)'!$V$5*Model!$AP$3539*AVERAGE('Assumptions (CSP)'!$AL$2:$AN$2)/10^9),0)</f>
        <v>-0.0001423873289</v>
      </c>
      <c r="BB3692" s="95">
        <f>IF($AP$3539&gt;0,IPMT('Assumptions (CSP)'!$V$7,Model!AI$1,'Assumptions (CSP)'!$V$10,'Assumptions (CSP)'!$V$5*Model!$AP$3539*AVERAGE('Assumptions (CSP)'!$AL$2:$AN$2)/10^9),0)</f>
        <v>-0.000109228748</v>
      </c>
      <c r="BC3692" s="95">
        <f>IF($AP$3539&gt;0,IPMT('Assumptions (CSP)'!$V$7,Model!AJ$1,'Assumptions (CSP)'!$V$10,'Assumptions (CSP)'!$V$5*Model!$AP$3539*AVERAGE('Assumptions (CSP)'!$AL$2:$AN$2)/10^9),0)</f>
        <v>-0.00007449513455</v>
      </c>
      <c r="BD3692" s="95">
        <f>IF($AP$3539&gt;0,IPMT('Assumptions (CSP)'!$V$7,Model!AK$1,'Assumptions (CSP)'!$V$10,'Assumptions (CSP)'!$V$5*Model!$AP$3539*AVERAGE('Assumptions (CSP)'!$AL$2:$AN$2)/10^9),0)</f>
        <v>-0.00003811167445</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-0.0004263433101</v>
      </c>
      <c r="AR3693" s="95">
        <f>IF($AQ$3539&gt;0,IPMT('Assumptions (CSP)'!$V$7,Model!X$1,'Assumptions (CSP)'!$V$10,'Assumptions (CSP)'!$V$5*Model!$AQ$3539*AVERAGE('Assumptions (CSP)'!$AM$2:$AO$2)/10^9),0)</f>
        <v>-0.0004062108953</v>
      </c>
      <c r="AS3693" s="95">
        <f>IF($AQ$3539&gt;0,IPMT('Assumptions (CSP)'!$V$7,Model!Y$1,'Assumptions (CSP)'!$V$10,'Assumptions (CSP)'!$V$5*Model!$AQ$3539*AVERAGE('Assumptions (CSP)'!$AM$2:$AO$2)/10^9),0)</f>
        <v>-0.0003851221909</v>
      </c>
      <c r="AT3693" s="95">
        <f>IF($AQ$3539&gt;0,IPMT('Assumptions (CSP)'!$V$7,Model!Z$1,'Assumptions (CSP)'!$V$10,'Assumptions (CSP)'!$V$5*Model!$AQ$3539*AVERAGE('Assumptions (CSP)'!$AM$2:$AO$2)/10^9),0)</f>
        <v>-0.0003630317729</v>
      </c>
      <c r="AU3693" s="95">
        <f>IF($AQ$3539&gt;0,IPMT('Assumptions (CSP)'!$V$7,Model!AA$1,'Assumptions (CSP)'!$V$10,'Assumptions (CSP)'!$V$5*Model!$AQ$3539*AVERAGE('Assumptions (CSP)'!$AM$2:$AO$2)/10^9),0)</f>
        <v>-0.0003398920602</v>
      </c>
      <c r="AV3693" s="95">
        <f>IF($AQ$3539&gt;0,IPMT('Assumptions (CSP)'!$V$7,Model!AB$1,'Assumptions (CSP)'!$V$10,'Assumptions (CSP)'!$V$5*Model!$AQ$3539*AVERAGE('Assumptions (CSP)'!$AM$2:$AO$2)/10^9),0)</f>
        <v>-0.0003156532111</v>
      </c>
      <c r="AW3693" s="95">
        <f>IF($AQ$3539&gt;0,IPMT('Assumptions (CSP)'!$V$7,Model!AC$1,'Assumptions (CSP)'!$V$10,'Assumptions (CSP)'!$V$5*Model!$AQ$3539*AVERAGE('Assumptions (CSP)'!$AM$2:$AO$2)/10^9),0)</f>
        <v>-0.0002902630166</v>
      </c>
      <c r="AX3693" s="95">
        <f>IF($AQ$3539&gt;0,IPMT('Assumptions (CSP)'!$V$7,Model!AD$1,'Assumptions (CSP)'!$V$10,'Assumptions (CSP)'!$V$5*Model!$AQ$3539*AVERAGE('Assumptions (CSP)'!$AM$2:$AO$2)/10^9),0)</f>
        <v>-0.0002636667879</v>
      </c>
      <c r="AY3693" s="95">
        <f>IF($AQ$3539&gt;0,IPMT('Assumptions (CSP)'!$V$7,Model!AE$1,'Assumptions (CSP)'!$V$10,'Assumptions (CSP)'!$V$5*Model!$AQ$3539*AVERAGE('Assumptions (CSP)'!$AM$2:$AO$2)/10^9),0)</f>
        <v>-0.0002358072384</v>
      </c>
      <c r="AZ3693" s="95">
        <f>IF($AQ$3539&gt;0,IPMT('Assumptions (CSP)'!$V$7,Model!AF$1,'Assumptions (CSP)'!$V$10,'Assumptions (CSP)'!$V$5*Model!$AQ$3539*AVERAGE('Assumptions (CSP)'!$AM$2:$AO$2)/10^9),0)</f>
        <v>-0.0002066243602</v>
      </c>
      <c r="BA3693" s="95">
        <f>IF($AQ$3539&gt;0,IPMT('Assumptions (CSP)'!$V$7,Model!AG$1,'Assumptions (CSP)'!$V$10,'Assumptions (CSP)'!$V$5*Model!$AQ$3539*AVERAGE('Assumptions (CSP)'!$AM$2:$AO$2)/10^9),0)</f>
        <v>-0.0001760552954</v>
      </c>
      <c r="BB3693" s="95">
        <f>IF($AQ$3539&gt;0,IPMT('Assumptions (CSP)'!$V$7,Model!AH$1,'Assumptions (CSP)'!$V$10,'Assumptions (CSP)'!$V$5*Model!$AQ$3539*AVERAGE('Assumptions (CSP)'!$AM$2:$AO$2)/10^9),0)</f>
        <v>-0.0001440341999</v>
      </c>
      <c r="BC3693" s="95">
        <f>IF($AQ$3539&gt;0,IPMT('Assumptions (CSP)'!$V$7,Model!AI$1,'Assumptions (CSP)'!$V$10,'Assumptions (CSP)'!$V$5*Model!$AQ$3539*AVERAGE('Assumptions (CSP)'!$AM$2:$AO$2)/10^9),0)</f>
        <v>-0.0001104921024</v>
      </c>
      <c r="BD3693" s="95">
        <f>IF($AQ$3539&gt;0,IPMT('Assumptions (CSP)'!$V$7,Model!AJ$1,'Assumptions (CSP)'!$V$10,'Assumptions (CSP)'!$V$5*Model!$AQ$3539*AVERAGE('Assumptions (CSP)'!$AM$2:$AO$2)/10^9),0)</f>
        <v>-0.00007535675531</v>
      </c>
      <c r="BE3693" s="95">
        <f>IF($AQ$3539&gt;0,IPMT('Assumptions (CSP)'!$V$7,Model!AK$1,'Assumptions (CSP)'!$V$10,'Assumptions (CSP)'!$V$5*Model!$AQ$3539*AVERAGE('Assumptions (CSP)'!$AM$2:$AO$2)/10^9),0)</f>
        <v>-0.00003855247921</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-0.0004317636023</v>
      </c>
      <c r="AS3694" s="95">
        <f>IF($AR$3539&gt;0,IPMT('Assumptions (CSP)'!$V$7,Model!X$1,'Assumptions (CSP)'!$V$10,'Assumptions (CSP)'!$V$5*Model!$AR$3539*AVERAGE('Assumptions (CSP)'!$AN$2:$AP$2)/10^9),0)</f>
        <v>-0.0004113752352</v>
      </c>
      <c r="AT3694" s="95">
        <f>IF($AR$3539&gt;0,IPMT('Assumptions (CSP)'!$V$7,Model!Y$1,'Assumptions (CSP)'!$V$10,'Assumptions (CSP)'!$V$5*Model!$AR$3539*AVERAGE('Assumptions (CSP)'!$AN$2:$AP$2)/10^9),0)</f>
        <v>-0.0003900184207</v>
      </c>
      <c r="AU3694" s="95">
        <f>IF($AR$3539&gt;0,IPMT('Assumptions (CSP)'!$V$7,Model!Z$1,'Assumptions (CSP)'!$V$10,'Assumptions (CSP)'!$V$5*Model!$AR$3539*AVERAGE('Assumptions (CSP)'!$AN$2:$AP$2)/10^9),0)</f>
        <v>-0.0003676471574</v>
      </c>
      <c r="AV3694" s="95">
        <f>IF($AR$3539&gt;0,IPMT('Assumptions (CSP)'!$V$7,Model!AA$1,'Assumptions (CSP)'!$V$10,'Assumptions (CSP)'!$V$5*Model!$AR$3539*AVERAGE('Assumptions (CSP)'!$AN$2:$AP$2)/10^9),0)</f>
        <v>-0.0003442132592</v>
      </c>
      <c r="AW3694" s="95">
        <f>IF($AR$3539&gt;0,IPMT('Assumptions (CSP)'!$V$7,Model!AB$1,'Assumptions (CSP)'!$V$10,'Assumptions (CSP)'!$V$5*Model!$AR$3539*AVERAGE('Assumptions (CSP)'!$AN$2:$AP$2)/10^9),0)</f>
        <v>-0.0003196662508</v>
      </c>
      <c r="AX3694" s="95">
        <f>IF($AR$3539&gt;0,IPMT('Assumptions (CSP)'!$V$7,Model!AC$1,'Assumptions (CSP)'!$V$10,'Assumptions (CSP)'!$V$5*Model!$AR$3539*AVERAGE('Assumptions (CSP)'!$AN$2:$AP$2)/10^9),0)</f>
        <v>-0.0002939532595</v>
      </c>
      <c r="AY3694" s="95">
        <f>IF($AR$3539&gt;0,IPMT('Assumptions (CSP)'!$V$7,Model!AD$1,'Assumptions (CSP)'!$V$10,'Assumptions (CSP)'!$V$5*Model!$AR$3539*AVERAGE('Assumptions (CSP)'!$AN$2:$AP$2)/10^9),0)</f>
        <v>-0.0002670189011</v>
      </c>
      <c r="AZ3694" s="95">
        <f>IF($AR$3539&gt;0,IPMT('Assumptions (CSP)'!$V$7,Model!AE$1,'Assumptions (CSP)'!$V$10,'Assumptions (CSP)'!$V$5*Model!$AR$3539*AVERAGE('Assumptions (CSP)'!$AN$2:$AP$2)/10^9),0)</f>
        <v>-0.0002388051607</v>
      </c>
      <c r="BA3694" s="95">
        <f>IF($AR$3539&gt;0,IPMT('Assumptions (CSP)'!$V$7,Model!AF$1,'Assumptions (CSP)'!$V$10,'Assumptions (CSP)'!$V$5*Model!$AR$3539*AVERAGE('Assumptions (CSP)'!$AN$2:$AP$2)/10^9),0)</f>
        <v>-0.0002092512677</v>
      </c>
      <c r="BB3694" s="95">
        <f>IF($AR$3539&gt;0,IPMT('Assumptions (CSP)'!$V$7,Model!AG$1,'Assumptions (CSP)'!$V$10,'Assumptions (CSP)'!$V$5*Model!$AR$3539*AVERAGE('Assumptions (CSP)'!$AN$2:$AP$2)/10^9),0)</f>
        <v>-0.0001782935647</v>
      </c>
      <c r="BC3694" s="95">
        <f>IF($AR$3539&gt;0,IPMT('Assumptions (CSP)'!$V$7,Model!AH$1,'Assumptions (CSP)'!$V$10,'Assumptions (CSP)'!$V$5*Model!$AR$3539*AVERAGE('Assumptions (CSP)'!$AN$2:$AP$2)/10^9),0)</f>
        <v>-0.0001458653708</v>
      </c>
      <c r="BD3694" s="95">
        <f>IF($AR$3539&gt;0,IPMT('Assumptions (CSP)'!$V$7,Model!AI$1,'Assumptions (CSP)'!$V$10,'Assumptions (CSP)'!$V$5*Model!$AR$3539*AVERAGE('Assumptions (CSP)'!$AN$2:$AP$2)/10^9),0)</f>
        <v>-0.0001118968377</v>
      </c>
      <c r="BE3694" s="95">
        <f>IF($AR$3539&gt;0,IPMT('Assumptions (CSP)'!$V$7,Model!AJ$1,'Assumptions (CSP)'!$V$10,'Assumptions (CSP)'!$V$5*Model!$AR$3539*AVERAGE('Assumptions (CSP)'!$AN$2:$AP$2)/10^9),0)</f>
        <v>-0.00007631479928</v>
      </c>
      <c r="BF3694" s="95">
        <f>IF($AR$3539&gt;0,IPMT('Assumptions (CSP)'!$V$7,Model!AK$1,'Assumptions (CSP)'!$V$10,'Assumptions (CSP)'!$V$5*Model!$AR$3539*AVERAGE('Assumptions (CSP)'!$AN$2:$AP$2)/10^9),0)</f>
        <v>-0.00003904261404</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-0.0004374980328</v>
      </c>
      <c r="AT3695" s="95">
        <f>IF($AS$3539&gt;0,IPMT('Assumptions (CSP)'!$V$7,Model!X$1,'Assumptions (CSP)'!$V$10,'Assumptions (CSP)'!$V$5*Model!$AS$3539*AVERAGE('Assumptions (CSP)'!$AO$2:$AQ$2)/10^9),0)</f>
        <v>-0.0004168388793</v>
      </c>
      <c r="AU3695" s="95">
        <f>IF($AS$3539&gt;0,IPMT('Assumptions (CSP)'!$V$7,Model!Y$1,'Assumptions (CSP)'!$V$10,'Assumptions (CSP)'!$V$5*Model!$AS$3539*AVERAGE('Assumptions (CSP)'!$AO$2:$AQ$2)/10^9),0)</f>
        <v>-0.0003951984162</v>
      </c>
      <c r="AV3695" s="95">
        <f>IF($AS$3539&gt;0,IPMT('Assumptions (CSP)'!$V$7,Model!Z$1,'Assumptions (CSP)'!$V$10,'Assumptions (CSP)'!$V$5*Model!$AS$3539*AVERAGE('Assumptions (CSP)'!$AO$2:$AQ$2)/10^9),0)</f>
        <v>-0.000372530031</v>
      </c>
      <c r="AW3695" s="95">
        <f>IF($AS$3539&gt;0,IPMT('Assumptions (CSP)'!$V$7,Model!AA$1,'Assumptions (CSP)'!$V$10,'Assumptions (CSP)'!$V$5*Model!$AS$3539*AVERAGE('Assumptions (CSP)'!$AO$2:$AQ$2)/10^9),0)</f>
        <v>-0.0003487848975</v>
      </c>
      <c r="AX3695" s="95">
        <f>IF($AS$3539&gt;0,IPMT('Assumptions (CSP)'!$V$7,Model!AB$1,'Assumptions (CSP)'!$V$10,'Assumptions (CSP)'!$V$5*Model!$AS$3539*AVERAGE('Assumptions (CSP)'!$AO$2:$AQ$2)/10^9),0)</f>
        <v>-0.0003239118701</v>
      </c>
      <c r="AY3695" s="95">
        <f>IF($AS$3539&gt;0,IPMT('Assumptions (CSP)'!$V$7,Model!AC$1,'Assumptions (CSP)'!$V$10,'Assumptions (CSP)'!$V$5*Model!$AS$3539*AVERAGE('Assumptions (CSP)'!$AO$2:$AQ$2)/10^9),0)</f>
        <v>-0.000297857374</v>
      </c>
      <c r="AZ3695" s="95">
        <f>IF($AS$3539&gt;0,IPMT('Assumptions (CSP)'!$V$7,Model!AD$1,'Assumptions (CSP)'!$V$10,'Assumptions (CSP)'!$V$5*Model!$AS$3539*AVERAGE('Assumptions (CSP)'!$AO$2:$AQ$2)/10^9),0)</f>
        <v>-0.0002705652893</v>
      </c>
      <c r="BA3695" s="95">
        <f>IF($AS$3539&gt;0,IPMT('Assumptions (CSP)'!$V$7,Model!AE$1,'Assumptions (CSP)'!$V$10,'Assumptions (CSP)'!$V$5*Model!$AS$3539*AVERAGE('Assumptions (CSP)'!$AO$2:$AQ$2)/10^9),0)</f>
        <v>-0.0002419768306</v>
      </c>
      <c r="BB3695" s="95">
        <f>IF($AS$3539&gt;0,IPMT('Assumptions (CSP)'!$V$7,Model!AF$1,'Assumptions (CSP)'!$V$10,'Assumptions (CSP)'!$V$5*Model!$AS$3539*AVERAGE('Assumptions (CSP)'!$AO$2:$AQ$2)/10^9),0)</f>
        <v>-0.00021203042</v>
      </c>
      <c r="BC3695" s="95">
        <f>IF($AS$3539&gt;0,IPMT('Assumptions (CSP)'!$V$7,Model!AG$1,'Assumptions (CSP)'!$V$10,'Assumptions (CSP)'!$V$5*Model!$AS$3539*AVERAGE('Assumptions (CSP)'!$AO$2:$AQ$2)/10^9),0)</f>
        <v>-0.000180661555</v>
      </c>
      <c r="BD3695" s="95">
        <f>IF($AS$3539&gt;0,IPMT('Assumptions (CSP)'!$V$7,Model!AH$1,'Assumptions (CSP)'!$V$10,'Assumptions (CSP)'!$V$5*Model!$AS$3539*AVERAGE('Assumptions (CSP)'!$AO$2:$AQ$2)/10^9),0)</f>
        <v>-0.0001478026689</v>
      </c>
      <c r="BE3695" s="95">
        <f>IF($AS$3539&gt;0,IPMT('Assumptions (CSP)'!$V$7,Model!AI$1,'Assumptions (CSP)'!$V$10,'Assumptions (CSP)'!$V$5*Model!$AS$3539*AVERAGE('Assumptions (CSP)'!$AO$2:$AQ$2)/10^9),0)</f>
        <v>-0.0001133829857</v>
      </c>
      <c r="BF3695" s="95">
        <f>IF($AS$3539&gt;0,IPMT('Assumptions (CSP)'!$V$7,Model!AJ$1,'Assumptions (CSP)'!$V$10,'Assumptions (CSP)'!$V$5*Model!$AS$3539*AVERAGE('Assumptions (CSP)'!$AO$2:$AQ$2)/10^9),0)</f>
        <v>-0.0000773283676</v>
      </c>
      <c r="BG3695" s="95">
        <f>IF($AS$3539&gt;0,IPMT('Assumptions (CSP)'!$V$7,Model!AK$1,'Assumptions (CSP)'!$V$10,'Assumptions (CSP)'!$V$5*Model!$AS$3539*AVERAGE('Assumptions (CSP)'!$AO$2:$AQ$2)/10^9),0)</f>
        <v>-0.0000395611551</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-0.0004434368025</v>
      </c>
      <c r="AU3696" s="95">
        <f>IF($AT$3539&gt;0,IPMT('Assumptions (CSP)'!$V$7,Model!X$1,'Assumptions (CSP)'!$V$10,'Assumptions (CSP)'!$V$5*Model!$AT$3539*AVERAGE('Assumptions (CSP)'!$AP$2:$AR$2)/10^9),0)</f>
        <v>-0.0004224972137</v>
      </c>
      <c r="AV3696" s="95">
        <f>IF($AT$3539&gt;0,IPMT('Assumptions (CSP)'!$V$7,Model!Y$1,'Assumptions (CSP)'!$V$10,'Assumptions (CSP)'!$V$5*Model!$AT$3539*AVERAGE('Assumptions (CSP)'!$AP$2:$AR$2)/10^9),0)</f>
        <v>-0.0004005629943</v>
      </c>
      <c r="AW3696" s="95">
        <f>IF($AT$3539&gt;0,IPMT('Assumptions (CSP)'!$V$7,Model!Z$1,'Assumptions (CSP)'!$V$10,'Assumptions (CSP)'!$V$5*Model!$AT$3539*AVERAGE('Assumptions (CSP)'!$AP$2:$AR$2)/10^9),0)</f>
        <v>-0.0003775868996</v>
      </c>
      <c r="AX3696" s="95">
        <f>IF($AT$3539&gt;0,IPMT('Assumptions (CSP)'!$V$7,Model!AA$1,'Assumptions (CSP)'!$V$10,'Assumptions (CSP)'!$V$5*Model!$AT$3539*AVERAGE('Assumptions (CSP)'!$AP$2:$AR$2)/10^9),0)</f>
        <v>-0.0003535194404</v>
      </c>
      <c r="AY3696" s="95">
        <f>IF($AT$3539&gt;0,IPMT('Assumptions (CSP)'!$V$7,Model!AB$1,'Assumptions (CSP)'!$V$10,'Assumptions (CSP)'!$V$5*Model!$AT$3539*AVERAGE('Assumptions (CSP)'!$AP$2:$AR$2)/10^9),0)</f>
        <v>-0.0003283087768</v>
      </c>
      <c r="AZ3696" s="95">
        <f>IF($AT$3539&gt;0,IPMT('Assumptions (CSP)'!$V$7,Model!AC$1,'Assumptions (CSP)'!$V$10,'Assumptions (CSP)'!$V$5*Model!$AT$3539*AVERAGE('Assumptions (CSP)'!$AP$2:$AR$2)/10^9),0)</f>
        <v>-0.0003019006067</v>
      </c>
      <c r="BA3696" s="95">
        <f>IF($AT$3539&gt;0,IPMT('Assumptions (CSP)'!$V$7,Model!AD$1,'Assumptions (CSP)'!$V$10,'Assumptions (CSP)'!$V$5*Model!$AT$3539*AVERAGE('Assumptions (CSP)'!$AP$2:$AR$2)/10^9),0)</f>
        <v>-0.0002742380486</v>
      </c>
      <c r="BB3696" s="95">
        <f>IF($AT$3539&gt;0,IPMT('Assumptions (CSP)'!$V$7,Model!AE$1,'Assumptions (CSP)'!$V$10,'Assumptions (CSP)'!$V$5*Model!$AT$3539*AVERAGE('Assumptions (CSP)'!$AP$2:$AR$2)/10^9),0)</f>
        <v>-0.0002452615189</v>
      </c>
      <c r="BC3696" s="95">
        <f>IF($AT$3539&gt;0,IPMT('Assumptions (CSP)'!$V$7,Model!AF$1,'Assumptions (CSP)'!$V$10,'Assumptions (CSP)'!$V$5*Model!$AT$3539*AVERAGE('Assumptions (CSP)'!$AP$2:$AR$2)/10^9),0)</f>
        <v>-0.0002149086041</v>
      </c>
      <c r="BD3696" s="95">
        <f>IF($AT$3539&gt;0,IPMT('Assumptions (CSP)'!$V$7,Model!AG$1,'Assumptions (CSP)'!$V$10,'Assumptions (CSP)'!$V$5*Model!$AT$3539*AVERAGE('Assumptions (CSP)'!$AP$2:$AR$2)/10^9),0)</f>
        <v>-0.0001831139258</v>
      </c>
      <c r="BE3696" s="95">
        <f>IF($AT$3539&gt;0,IPMT('Assumptions (CSP)'!$V$7,Model!AH$1,'Assumptions (CSP)'!$V$10,'Assumptions (CSP)'!$V$5*Model!$AT$3539*AVERAGE('Assumptions (CSP)'!$AP$2:$AR$2)/10^9),0)</f>
        <v>-0.0001498090003</v>
      </c>
      <c r="BF3696" s="95">
        <f>IF($AT$3539&gt;0,IPMT('Assumptions (CSP)'!$V$7,Model!AI$1,'Assumptions (CSP)'!$V$10,'Assumptions (CSP)'!$V$5*Model!$AT$3539*AVERAGE('Assumptions (CSP)'!$AP$2:$AR$2)/10^9),0)</f>
        <v>-0.0001149220908</v>
      </c>
      <c r="BG3696" s="95">
        <f>IF($AT$3539&gt;0,IPMT('Assumptions (CSP)'!$V$7,Model!AJ$1,'Assumptions (CSP)'!$V$10,'Assumptions (CSP)'!$V$5*Model!$AT$3539*AVERAGE('Assumptions (CSP)'!$AP$2:$AR$2)/10^9),0)</f>
        <v>-0.00007837805317</v>
      </c>
      <c r="BH3696" s="95">
        <f>IF($AT$3539&gt;0,IPMT('Assumptions (CSP)'!$V$7,Model!AK$1,'Assumptions (CSP)'!$V$10,'Assumptions (CSP)'!$V$5*Model!$AT$3539*AVERAGE('Assumptions (CSP)'!$AP$2:$AR$2)/10^9),0)</f>
        <v>-0.00004009817372</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-0.0004500720023</v>
      </c>
      <c r="AV3697" s="95">
        <f>IF($AU$3539&gt;0,IPMT('Assumptions (CSP)'!$V$7,Model!X$1,'Assumptions (CSP)'!$V$10,'Assumptions (CSP)'!$V$5*Model!$AU$3539*AVERAGE('Assumptions (CSP)'!$AQ$2:$AS$2)/10^9),0)</f>
        <v>-0.0004288190918</v>
      </c>
      <c r="AW3697" s="95">
        <f>IF($AU$3539&gt;0,IPMT('Assumptions (CSP)'!$V$7,Model!Y$1,'Assumptions (CSP)'!$V$10,'Assumptions (CSP)'!$V$5*Model!$AU$3539*AVERAGE('Assumptions (CSP)'!$AQ$2:$AS$2)/10^9),0)</f>
        <v>-0.0004065566681</v>
      </c>
      <c r="AX3697" s="95">
        <f>IF($AU$3539&gt;0,IPMT('Assumptions (CSP)'!$V$7,Model!Z$1,'Assumptions (CSP)'!$V$10,'Assumptions (CSP)'!$V$5*Model!$AU$3539*AVERAGE('Assumptions (CSP)'!$AQ$2:$AS$2)/10^9),0)</f>
        <v>-0.0003832367792</v>
      </c>
      <c r="AY3697" s="95">
        <f>IF($AU$3539&gt;0,IPMT('Assumptions (CSP)'!$V$7,Model!AA$1,'Assumptions (CSP)'!$V$10,'Assumptions (CSP)'!$V$5*Model!$AU$3539*AVERAGE('Assumptions (CSP)'!$AQ$2:$AS$2)/10^9),0)</f>
        <v>-0.0003588091955</v>
      </c>
      <c r="AZ3697" s="95">
        <f>IF($AU$3539&gt;0,IPMT('Assumptions (CSP)'!$V$7,Model!AB$1,'Assumptions (CSP)'!$V$10,'Assumptions (CSP)'!$V$5*Model!$AU$3539*AVERAGE('Assumptions (CSP)'!$AQ$2:$AS$2)/10^9),0)</f>
        <v>-0.0003332213017</v>
      </c>
      <c r="BA3697" s="95">
        <f>IF($AU$3539&gt;0,IPMT('Assumptions (CSP)'!$V$7,Model!AC$1,'Assumptions (CSP)'!$V$10,'Assumptions (CSP)'!$V$5*Model!$AU$3539*AVERAGE('Assumptions (CSP)'!$AQ$2:$AS$2)/10^9),0)</f>
        <v>-0.0003064179829</v>
      </c>
      <c r="BB3697" s="95">
        <f>IF($AU$3539&gt;0,IPMT('Assumptions (CSP)'!$V$7,Model!AD$1,'Assumptions (CSP)'!$V$10,'Assumptions (CSP)'!$V$5*Model!$AU$3539*AVERAGE('Assumptions (CSP)'!$AQ$2:$AS$2)/10^9),0)</f>
        <v>-0.0002783415065</v>
      </c>
      <c r="BC3697" s="95">
        <f>IF($AU$3539&gt;0,IPMT('Assumptions (CSP)'!$V$7,Model!AE$1,'Assumptions (CSP)'!$V$10,'Assumptions (CSP)'!$V$5*Model!$AU$3539*AVERAGE('Assumptions (CSP)'!$AQ$2:$AS$2)/10^9),0)</f>
        <v>-0.0002489313974</v>
      </c>
      <c r="BD3697" s="95">
        <f>IF($AU$3539&gt;0,IPMT('Assumptions (CSP)'!$V$7,Model!AF$1,'Assumptions (CSP)'!$V$10,'Assumptions (CSP)'!$V$5*Model!$AU$3539*AVERAGE('Assumptions (CSP)'!$AQ$2:$AS$2)/10^9),0)</f>
        <v>-0.0002181243081</v>
      </c>
      <c r="BE3697" s="95">
        <f>IF($AU$3539&gt;0,IPMT('Assumptions (CSP)'!$V$7,Model!AG$1,'Assumptions (CSP)'!$V$10,'Assumptions (CSP)'!$V$5*Model!$AU$3539*AVERAGE('Assumptions (CSP)'!$AQ$2:$AS$2)/10^9),0)</f>
        <v>-0.0001858538822</v>
      </c>
      <c r="BF3697" s="95">
        <f>IF($AU$3539&gt;0,IPMT('Assumptions (CSP)'!$V$7,Model!AH$1,'Assumptions (CSP)'!$V$10,'Assumptions (CSP)'!$V$5*Model!$AU$3539*AVERAGE('Assumptions (CSP)'!$AQ$2:$AS$2)/10^9),0)</f>
        <v>-0.0001520506109</v>
      </c>
      <c r="BG3697" s="95">
        <f>IF($AU$3539&gt;0,IPMT('Assumptions (CSP)'!$V$7,Model!AI$1,'Assumptions (CSP)'!$V$10,'Assumptions (CSP)'!$V$5*Model!$AU$3539*AVERAGE('Assumptions (CSP)'!$AQ$2:$AS$2)/10^9),0)</f>
        <v>-0.0001166416843</v>
      </c>
      <c r="BH3697" s="95">
        <f>IF($AU$3539&gt;0,IPMT('Assumptions (CSP)'!$V$7,Model!AJ$1,'Assumptions (CSP)'!$V$10,'Assumptions (CSP)'!$V$5*Model!$AU$3539*AVERAGE('Assumptions (CSP)'!$AQ$2:$AS$2)/10^9),0)</f>
        <v>-0.00007955083369</v>
      </c>
      <c r="BI3697" s="95">
        <f>IF($AU$3539&gt;0,IPMT('Assumptions (CSP)'!$V$7,Model!AK$1,'Assumptions (CSP)'!$V$10,'Assumptions (CSP)'!$V$5*Model!$AU$3539*AVERAGE('Assumptions (CSP)'!$AQ$2:$AS$2)/10^9),0)</f>
        <v>-0.00004069816766</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-0.0004572189843</v>
      </c>
      <c r="AW3698" s="95">
        <f>IF($AV$3539&gt;0,IPMT('Assumptions (CSP)'!$V$7,Model!X$1,'Assumptions (CSP)'!$V$10,'Assumptions (CSP)'!$V$5*Model!$AV$3539*AVERAGE('Assumptions (CSP)'!$AR$2:$AT$2)/10^9),0)</f>
        <v>-0.0004356285852</v>
      </c>
      <c r="AX3698" s="95">
        <f>IF($AV$3539&gt;0,IPMT('Assumptions (CSP)'!$V$7,Model!Y$1,'Assumptions (CSP)'!$V$10,'Assumptions (CSP)'!$V$5*Model!$AV$3539*AVERAGE('Assumptions (CSP)'!$AR$2:$AT$2)/10^9),0)</f>
        <v>-0.0004130126421</v>
      </c>
      <c r="AY3698" s="95">
        <f>IF($AV$3539&gt;0,IPMT('Assumptions (CSP)'!$V$7,Model!Z$1,'Assumptions (CSP)'!$V$10,'Assumptions (CSP)'!$V$5*Model!$AV$3539*AVERAGE('Assumptions (CSP)'!$AR$2:$AT$2)/10^9),0)</f>
        <v>-0.0003893224417</v>
      </c>
      <c r="AZ3698" s="95">
        <f>IF($AV$3539&gt;0,IPMT('Assumptions (CSP)'!$V$7,Model!AA$1,'Assumptions (CSP)'!$V$10,'Assumptions (CSP)'!$V$5*Model!$AV$3539*AVERAGE('Assumptions (CSP)'!$AR$2:$AT$2)/10^9),0)</f>
        <v>-0.0003645069569</v>
      </c>
      <c r="BA3698" s="95">
        <f>IF($AV$3539&gt;0,IPMT('Assumptions (CSP)'!$V$7,Model!AB$1,'Assumptions (CSP)'!$V$10,'Assumptions (CSP)'!$V$5*Model!$AV$3539*AVERAGE('Assumptions (CSP)'!$AR$2:$AT$2)/10^9),0)</f>
        <v>-0.0003385127364</v>
      </c>
      <c r="BB3698" s="95">
        <f>IF($AV$3539&gt;0,IPMT('Assumptions (CSP)'!$V$7,Model!AC$1,'Assumptions (CSP)'!$V$10,'Assumptions (CSP)'!$V$5*Model!$AV$3539*AVERAGE('Assumptions (CSP)'!$AR$2:$AT$2)/10^9),0)</f>
        <v>-0.0003112837906</v>
      </c>
      <c r="BC3698" s="95">
        <f>IF($AV$3539&gt;0,IPMT('Assumptions (CSP)'!$V$7,Model!AD$1,'Assumptions (CSP)'!$V$10,'Assumptions (CSP)'!$V$5*Model!$AV$3539*AVERAGE('Assumptions (CSP)'!$AR$2:$AT$2)/10^9),0)</f>
        <v>-0.0002827614697</v>
      </c>
      <c r="BD3698" s="95">
        <f>IF($AV$3539&gt;0,IPMT('Assumptions (CSP)'!$V$7,Model!AE$1,'Assumptions (CSP)'!$V$10,'Assumptions (CSP)'!$V$5*Model!$AV$3539*AVERAGE('Assumptions (CSP)'!$AR$2:$AT$2)/10^9),0)</f>
        <v>-0.0002528843387</v>
      </c>
      <c r="BE3698" s="95">
        <f>IF($AV$3539&gt;0,IPMT('Assumptions (CSP)'!$V$7,Model!AF$1,'Assumptions (CSP)'!$V$10,'Assumptions (CSP)'!$V$5*Model!$AV$3539*AVERAGE('Assumptions (CSP)'!$AR$2:$AT$2)/10^9),0)</f>
        <v>-0.0002215880439</v>
      </c>
      <c r="BF3698" s="95">
        <f>IF($AV$3539&gt;0,IPMT('Assumptions (CSP)'!$V$7,Model!AG$1,'Assumptions (CSP)'!$V$10,'Assumptions (CSP)'!$V$5*Model!$AV$3539*AVERAGE('Assumptions (CSP)'!$AR$2:$AT$2)/10^9),0)</f>
        <v>-0.0001888051751</v>
      </c>
      <c r="BG3698" s="95">
        <f>IF($AV$3539&gt;0,IPMT('Assumptions (CSP)'!$V$7,Model!AH$1,'Assumptions (CSP)'!$V$10,'Assumptions (CSP)'!$V$5*Model!$AV$3539*AVERAGE('Assumptions (CSP)'!$AR$2:$AT$2)/10^9),0)</f>
        <v>-0.0001544651201</v>
      </c>
      <c r="BH3698" s="95">
        <f>IF($AV$3539&gt;0,IPMT('Assumptions (CSP)'!$V$7,Model!AI$1,'Assumptions (CSP)'!$V$10,'Assumptions (CSP)'!$V$5*Model!$AV$3539*AVERAGE('Assumptions (CSP)'!$AR$2:$AT$2)/10^9),0)</f>
        <v>-0.0001184939124</v>
      </c>
      <c r="BI3698" s="95">
        <f>IF($AV$3539&gt;0,IPMT('Assumptions (CSP)'!$V$7,Model!AJ$1,'Assumptions (CSP)'!$V$10,'Assumptions (CSP)'!$V$5*Model!$AV$3539*AVERAGE('Assumptions (CSP)'!$AR$2:$AT$2)/10^9),0)</f>
        <v>-0.0000808140724</v>
      </c>
      <c r="BJ3698" s="95">
        <f>IF($AV$3539&gt;0,IPMT('Assumptions (CSP)'!$V$7,Model!AK$1,'Assumptions (CSP)'!$V$10,'Assumptions (CSP)'!$V$5*Model!$AV$3539*AVERAGE('Assumptions (CSP)'!$AR$2:$AT$2)/10^9),0)</f>
        <v>-0.00004134443997</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-0.0004647597039</v>
      </c>
      <c r="AX3699" s="95">
        <f>IF($AW$3539&gt;0,IPMT('Assumptions (CSP)'!$V$7,Model!X$1,'Assumptions (CSP)'!$V$10,'Assumptions (CSP)'!$V$5*Model!$AW$3539*AVERAGE('Assumptions (CSP)'!$AS$2:$AU$2)/10^9),0)</f>
        <v>-0.0004428132235</v>
      </c>
      <c r="AY3699" s="95">
        <f>IF($AW$3539&gt;0,IPMT('Assumptions (CSP)'!$V$7,Model!Y$1,'Assumptions (CSP)'!$V$10,'Assumptions (CSP)'!$V$5*Model!$AW$3539*AVERAGE('Assumptions (CSP)'!$AS$2:$AU$2)/10^9),0)</f>
        <v>-0.0004198242852</v>
      </c>
      <c r="AZ3699" s="95">
        <f>IF($AW$3539&gt;0,IPMT('Assumptions (CSP)'!$V$7,Model!Z$1,'Assumptions (CSP)'!$V$10,'Assumptions (CSP)'!$V$5*Model!$AW$3539*AVERAGE('Assumptions (CSP)'!$AS$2:$AU$2)/10^9),0)</f>
        <v>-0.0003957433724</v>
      </c>
      <c r="BA3699" s="95">
        <f>IF($AW$3539&gt;0,IPMT('Assumptions (CSP)'!$V$7,Model!AA$1,'Assumptions (CSP)'!$V$10,'Assumptions (CSP)'!$V$5*Model!$AW$3539*AVERAGE('Assumptions (CSP)'!$AS$2:$AU$2)/10^9),0)</f>
        <v>-0.0003705186162</v>
      </c>
      <c r="BB3699" s="95">
        <f>IF($AW$3539&gt;0,IPMT('Assumptions (CSP)'!$V$7,Model!AB$1,'Assumptions (CSP)'!$V$10,'Assumptions (CSP)'!$V$5*Model!$AW$3539*AVERAGE('Assumptions (CSP)'!$AS$2:$AU$2)/10^9),0)</f>
        <v>-0.0003440956841</v>
      </c>
      <c r="BC3699" s="95">
        <f>IF($AW$3539&gt;0,IPMT('Assumptions (CSP)'!$V$7,Model!AC$1,'Assumptions (CSP)'!$V$10,'Assumptions (CSP)'!$V$5*Model!$AW$3539*AVERAGE('Assumptions (CSP)'!$AS$2:$AU$2)/10^9),0)</f>
        <v>-0.0003164176627</v>
      </c>
      <c r="BD3699" s="95">
        <f>IF($AW$3539&gt;0,IPMT('Assumptions (CSP)'!$V$7,Model!AD$1,'Assumptions (CSP)'!$V$10,'Assumptions (CSP)'!$V$5*Model!$AW$3539*AVERAGE('Assumptions (CSP)'!$AS$2:$AU$2)/10^9),0)</f>
        <v>-0.0002874249353</v>
      </c>
      <c r="BE3699" s="95">
        <f>IF($AW$3539&gt;0,IPMT('Assumptions (CSP)'!$V$7,Model!AE$1,'Assumptions (CSP)'!$V$10,'Assumptions (CSP)'!$V$5*Model!$AW$3539*AVERAGE('Assumptions (CSP)'!$AS$2:$AU$2)/10^9),0)</f>
        <v>-0.0002570550533</v>
      </c>
      <c r="BF3699" s="95">
        <f>IF($AW$3539&gt;0,IPMT('Assumptions (CSP)'!$V$7,Model!AF$1,'Assumptions (CSP)'!$V$10,'Assumptions (CSP)'!$V$5*Model!$AW$3539*AVERAGE('Assumptions (CSP)'!$AS$2:$AU$2)/10^9),0)</f>
        <v>-0.000225242602</v>
      </c>
      <c r="BG3699" s="95">
        <f>IF($AW$3539&gt;0,IPMT('Assumptions (CSP)'!$V$7,Model!AG$1,'Assumptions (CSP)'!$V$10,'Assumptions (CSP)'!$V$5*Model!$AW$3539*AVERAGE('Assumptions (CSP)'!$AS$2:$AU$2)/10^9),0)</f>
        <v>-0.0001919190592</v>
      </c>
      <c r="BH3699" s="95">
        <f>IF($AW$3539&gt;0,IPMT('Assumptions (CSP)'!$V$7,Model!AH$1,'Assumptions (CSP)'!$V$10,'Assumptions (CSP)'!$V$5*Model!$AW$3539*AVERAGE('Assumptions (CSP)'!$AS$2:$AU$2)/10^9),0)</f>
        <v>-0.0001570126481</v>
      </c>
      <c r="BI3699" s="95">
        <f>IF($AW$3539&gt;0,IPMT('Assumptions (CSP)'!$V$7,Model!AI$1,'Assumptions (CSP)'!$V$10,'Assumptions (CSP)'!$V$5*Model!$AW$3539*AVERAGE('Assumptions (CSP)'!$AS$2:$AU$2)/10^9),0)</f>
        <v>-0.0001204481825</v>
      </c>
      <c r="BJ3699" s="95">
        <f>IF($AW$3539&gt;0,IPMT('Assumptions (CSP)'!$V$7,Model!AJ$1,'Assumptions (CSP)'!$V$10,'Assumptions (CSP)'!$V$5*Model!$AW$3539*AVERAGE('Assumptions (CSP)'!$AS$2:$AU$2)/10^9),0)</f>
        <v>-0.00008214690477</v>
      </c>
      <c r="BK3699" s="95">
        <f>IF($AW$3539&gt;0,IPMT('Assumptions (CSP)'!$V$7,Model!AK$1,'Assumptions (CSP)'!$V$10,'Assumptions (CSP)'!$V$5*Model!$AW$3539*AVERAGE('Assumptions (CSP)'!$AS$2:$AU$2)/10^9),0)</f>
        <v>-0.00004202631636</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-0.0004724974833</v>
      </c>
      <c r="AY3700" s="95">
        <f>IF($AX$3539&gt;0,IPMT('Assumptions (CSP)'!$V$7,Model!X$1,'Assumptions (CSP)'!$V$10,'Assumptions (CSP)'!$V$5*Model!$AX$3539*AVERAGE('Assumptions (CSP)'!$AT$2:$AV$2)/10^9),0)</f>
        <v>-0.0004501856162</v>
      </c>
      <c r="AZ3700" s="95">
        <f>IF($AX$3539&gt;0,IPMT('Assumptions (CSP)'!$V$7,Model!Y$1,'Assumptions (CSP)'!$V$10,'Assumptions (CSP)'!$V$5*Model!$AX$3539*AVERAGE('Assumptions (CSP)'!$AT$2:$AV$2)/10^9),0)</f>
        <v>-0.0004268139353</v>
      </c>
      <c r="BA3700" s="95">
        <f>IF($AX$3539&gt;0,IPMT('Assumptions (CSP)'!$V$7,Model!Z$1,'Assumptions (CSP)'!$V$10,'Assumptions (CSP)'!$V$5*Model!$AX$3539*AVERAGE('Assumptions (CSP)'!$AT$2:$AV$2)/10^9),0)</f>
        <v>-0.0004023320996</v>
      </c>
      <c r="BB3700" s="95">
        <f>IF($AX$3539&gt;0,IPMT('Assumptions (CSP)'!$V$7,Model!AA$1,'Assumptions (CSP)'!$V$10,'Assumptions (CSP)'!$V$5*Model!$AX$3539*AVERAGE('Assumptions (CSP)'!$AT$2:$AV$2)/10^9),0)</f>
        <v>-0.0003766873767</v>
      </c>
      <c r="BC3700" s="95">
        <f>IF($AX$3539&gt;0,IPMT('Assumptions (CSP)'!$V$7,Model!AB$1,'Assumptions (CSP)'!$V$10,'Assumptions (CSP)'!$V$5*Model!$AX$3539*AVERAGE('Assumptions (CSP)'!$AT$2:$AV$2)/10^9),0)</f>
        <v>-0.0003498245295</v>
      </c>
      <c r="BD3700" s="95">
        <f>IF($AX$3539&gt;0,IPMT('Assumptions (CSP)'!$V$7,Model!AC$1,'Assumptions (CSP)'!$V$10,'Assumptions (CSP)'!$V$5*Model!$AX$3539*AVERAGE('Assumptions (CSP)'!$AT$2:$AV$2)/10^9),0)</f>
        <v>-0.000321685697</v>
      </c>
      <c r="BE3700" s="95">
        <f>IF($AX$3539&gt;0,IPMT('Assumptions (CSP)'!$V$7,Model!AD$1,'Assumptions (CSP)'!$V$10,'Assumptions (CSP)'!$V$5*Model!$AX$3539*AVERAGE('Assumptions (CSP)'!$AT$2:$AV$2)/10^9),0)</f>
        <v>-0.00029221027</v>
      </c>
      <c r="BF3700" s="95">
        <f>IF($AX$3539&gt;0,IPMT('Assumptions (CSP)'!$V$7,Model!AE$1,'Assumptions (CSP)'!$V$10,'Assumptions (CSP)'!$V$5*Model!$AX$3539*AVERAGE('Assumptions (CSP)'!$AT$2:$AV$2)/10^9),0)</f>
        <v>-0.0002613347602</v>
      </c>
      <c r="BG3700" s="95">
        <f>IF($AX$3539&gt;0,IPMT('Assumptions (CSP)'!$V$7,Model!AF$1,'Assumptions (CSP)'!$V$10,'Assumptions (CSP)'!$V$5*Model!$AX$3539*AVERAGE('Assumptions (CSP)'!$AT$2:$AV$2)/10^9),0)</f>
        <v>-0.0002289926636</v>
      </c>
      <c r="BH3700" s="95">
        <f>IF($AX$3539&gt;0,IPMT('Assumptions (CSP)'!$V$7,Model!AG$1,'Assumptions (CSP)'!$V$10,'Assumptions (CSP)'!$V$5*Model!$AX$3539*AVERAGE('Assumptions (CSP)'!$AT$2:$AV$2)/10^9),0)</f>
        <v>-0.0001951143175</v>
      </c>
      <c r="BI3700" s="95">
        <f>IF($AX$3539&gt;0,IPMT('Assumptions (CSP)'!$V$7,Model!AH$1,'Assumptions (CSP)'!$V$10,'Assumptions (CSP)'!$V$5*Model!$AX$3539*AVERAGE('Assumptions (CSP)'!$AT$2:$AV$2)/10^9),0)</f>
        <v>-0.00015962675</v>
      </c>
      <c r="BJ3700" s="95">
        <f>IF($AX$3539&gt;0,IPMT('Assumptions (CSP)'!$V$7,Model!AI$1,'Assumptions (CSP)'!$V$10,'Assumptions (CSP)'!$V$5*Model!$AX$3539*AVERAGE('Assumptions (CSP)'!$AT$2:$AV$2)/10^9),0)</f>
        <v>-0.000122453523</v>
      </c>
      <c r="BK3700" s="95">
        <f>IF($AX$3539&gt;0,IPMT('Assumptions (CSP)'!$V$7,Model!AJ$1,'Assumptions (CSP)'!$V$10,'Assumptions (CSP)'!$V$5*Model!$AX$3539*AVERAGE('Assumptions (CSP)'!$AT$2:$AV$2)/10^9),0)</f>
        <v>-0.00008351456771</v>
      </c>
      <c r="BL3700" s="95">
        <f>IF($AX$3539&gt;0,IPMT('Assumptions (CSP)'!$V$7,Model!AK$1,'Assumptions (CSP)'!$V$10,'Assumptions (CSP)'!$V$5*Model!$AX$3539*AVERAGE('Assumptions (CSP)'!$AT$2:$AV$2)/10^9),0)</f>
        <v>-0.00004272601205</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-0.0004805097198</v>
      </c>
      <c r="AZ3701" s="95">
        <f>IF($AY$3539&gt;0,IPMT('Assumptions (CSP)'!$V$7,Model!X$1,'Assumptions (CSP)'!$V$10,'Assumptions (CSP)'!$V$5*Model!$AY$3539*AVERAGE('Assumptions (CSP)'!$AU$2:$AW$2)/10^9),0)</f>
        <v>-0.0004578195057</v>
      </c>
      <c r="BA3701" s="95">
        <f>IF($AY$3539&gt;0,IPMT('Assumptions (CSP)'!$V$7,Model!Y$1,'Assumptions (CSP)'!$V$10,'Assumptions (CSP)'!$V$5*Model!$AY$3539*AVERAGE('Assumptions (CSP)'!$AU$2:$AW$2)/10^9),0)</f>
        <v>-0.0004340515065</v>
      </c>
      <c r="BB3701" s="95">
        <f>IF($AY$3539&gt;0,IPMT('Assumptions (CSP)'!$V$7,Model!Z$1,'Assumptions (CSP)'!$V$10,'Assumptions (CSP)'!$V$5*Model!$AY$3539*AVERAGE('Assumptions (CSP)'!$AU$2:$AW$2)/10^9),0)</f>
        <v>-0.0004091545273</v>
      </c>
      <c r="BC3701" s="95">
        <f>IF($AY$3539&gt;0,IPMT('Assumptions (CSP)'!$V$7,Model!AA$1,'Assumptions (CSP)'!$V$10,'Assumptions (CSP)'!$V$5*Model!$AY$3539*AVERAGE('Assumptions (CSP)'!$AU$2:$AW$2)/10^9),0)</f>
        <v>-0.0003830749416</v>
      </c>
      <c r="BD3701" s="95">
        <f>IF($AY$3539&gt;0,IPMT('Assumptions (CSP)'!$V$7,Model!AB$1,'Assumptions (CSP)'!$V$10,'Assumptions (CSP)'!$V$5*Model!$AY$3539*AVERAGE('Assumptions (CSP)'!$AU$2:$AW$2)/10^9),0)</f>
        <v>-0.0003557565756</v>
      </c>
      <c r="BE3701" s="95">
        <f>IF($AY$3539&gt;0,IPMT('Assumptions (CSP)'!$V$7,Model!AC$1,'Assumptions (CSP)'!$V$10,'Assumptions (CSP)'!$V$5*Model!$AY$3539*AVERAGE('Assumptions (CSP)'!$AU$2:$AW$2)/10^9),0)</f>
        <v>-0.0003271405872</v>
      </c>
      <c r="BF3701" s="95">
        <f>IF($AY$3539&gt;0,IPMT('Assumptions (CSP)'!$V$7,Model!AD$1,'Assumptions (CSP)'!$V$10,'Assumptions (CSP)'!$V$5*Model!$AY$3539*AVERAGE('Assumptions (CSP)'!$AU$2:$AW$2)/10^9),0)</f>
        <v>-0.0002971653393</v>
      </c>
      <c r="BG3701" s="95">
        <f>IF($AY$3539&gt;0,IPMT('Assumptions (CSP)'!$V$7,Model!AE$1,'Assumptions (CSP)'!$V$10,'Assumptions (CSP)'!$V$5*Model!$AY$3539*AVERAGE('Assumptions (CSP)'!$AU$2:$AW$2)/10^9),0)</f>
        <v>-0.0002657662672</v>
      </c>
      <c r="BH3701" s="95">
        <f>IF($AY$3539&gt;0,IPMT('Assumptions (CSP)'!$V$7,Model!AF$1,'Assumptions (CSP)'!$V$10,'Assumptions (CSP)'!$V$5*Model!$AY$3539*AVERAGE('Assumptions (CSP)'!$AU$2:$AW$2)/10^9),0)</f>
        <v>-0.0002328757391</v>
      </c>
      <c r="BI3701" s="95">
        <f>IF($AY$3539&gt;0,IPMT('Assumptions (CSP)'!$V$7,Model!AG$1,'Assumptions (CSP)'!$V$10,'Assumptions (CSP)'!$V$5*Model!$AY$3539*AVERAGE('Assumptions (CSP)'!$AU$2:$AW$2)/10^9),0)</f>
        <v>-0.0001984229109</v>
      </c>
      <c r="BJ3701" s="95">
        <f>IF($AY$3539&gt;0,IPMT('Assumptions (CSP)'!$V$7,Model!AH$1,'Assumptions (CSP)'!$V$10,'Assumptions (CSP)'!$V$5*Model!$AY$3539*AVERAGE('Assumptions (CSP)'!$AU$2:$AW$2)/10^9),0)</f>
        <v>-0.0001623335735</v>
      </c>
      <c r="BK3701" s="95">
        <f>IF($AY$3539&gt;0,IPMT('Assumptions (CSP)'!$V$7,Model!AI$1,'Assumptions (CSP)'!$V$10,'Assumptions (CSP)'!$V$5*Model!$AY$3539*AVERAGE('Assumptions (CSP)'!$AU$2:$AW$2)/10^9),0)</f>
        <v>-0.0001245299924</v>
      </c>
      <c r="BL3701" s="95">
        <f>IF($AY$3539&gt;0,IPMT('Assumptions (CSP)'!$V$7,Model!AJ$1,'Assumptions (CSP)'!$V$10,'Assumptions (CSP)'!$V$5*Model!$AY$3539*AVERAGE('Assumptions (CSP)'!$AU$2:$AW$2)/10^9),0)</f>
        <v>-0.00008493074132</v>
      </c>
      <c r="BM3701" s="95">
        <f>IF($AY$3539&gt;0,IPMT('Assumptions (CSP)'!$V$7,Model!AK$1,'Assumptions (CSP)'!$V$10,'Assumptions (CSP)'!$V$5*Model!$AY$3539*AVERAGE('Assumptions (CSP)'!$AU$2:$AW$2)/10^9),0)</f>
        <v>-0.00004345052578</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-0.0004886517726</v>
      </c>
      <c r="BA3702" s="95">
        <f>IF($AZ$3539&gt;0,IPMT('Assumptions (CSP)'!$V$7,Model!X$1,'Assumptions (CSP)'!$V$10,'Assumptions (CSP)'!$V$5*Model!$AZ$3539*AVERAGE('Assumptions (CSP)'!$AV$2:$AX$2)/10^9),0)</f>
        <v>-0.0004655770816</v>
      </c>
      <c r="BB3702" s="95">
        <f>IF($AZ$3539&gt;0,IPMT('Assumptions (CSP)'!$V$7,Model!Y$1,'Assumptions (CSP)'!$V$10,'Assumptions (CSP)'!$V$5*Model!$AZ$3539*AVERAGE('Assumptions (CSP)'!$AV$2:$AX$2)/10^9),0)</f>
        <v>-0.0004414063427</v>
      </c>
      <c r="BC3702" s="95">
        <f>IF($AZ$3539&gt;0,IPMT('Assumptions (CSP)'!$V$7,Model!Z$1,'Assumptions (CSP)'!$V$10,'Assumptions (CSP)'!$V$5*Model!$AZ$3539*AVERAGE('Assumptions (CSP)'!$AV$2:$AX$2)/10^9),0)</f>
        <v>-0.0004160874938</v>
      </c>
      <c r="BD3702" s="95">
        <f>IF($AZ$3539&gt;0,IPMT('Assumptions (CSP)'!$V$7,Model!AA$1,'Assumptions (CSP)'!$V$10,'Assumptions (CSP)'!$V$5*Model!$AZ$3539*AVERAGE('Assumptions (CSP)'!$AV$2:$AX$2)/10^9),0)</f>
        <v>-0.0003895659995</v>
      </c>
      <c r="BE3702" s="95">
        <f>IF($AZ$3539&gt;0,IPMT('Assumptions (CSP)'!$V$7,Model!AB$1,'Assumptions (CSP)'!$V$10,'Assumptions (CSP)'!$V$5*Model!$AZ$3539*AVERAGE('Assumptions (CSP)'!$AV$2:$AX$2)/10^9),0)</f>
        <v>-0.0003617847342</v>
      </c>
      <c r="BF3702" s="95">
        <f>IF($AZ$3539&gt;0,IPMT('Assumptions (CSP)'!$V$7,Model!AC$1,'Assumptions (CSP)'!$V$10,'Assumptions (CSP)'!$V$5*Model!$AZ$3539*AVERAGE('Assumptions (CSP)'!$AV$2:$AX$2)/10^9),0)</f>
        <v>-0.0003326838589</v>
      </c>
      <c r="BG3702" s="95">
        <f>IF($AZ$3539&gt;0,IPMT('Assumptions (CSP)'!$V$7,Model!AD$1,'Assumptions (CSP)'!$V$10,'Assumptions (CSP)'!$V$5*Model!$AZ$3539*AVERAGE('Assumptions (CSP)'!$AV$2:$AX$2)/10^9),0)</f>
        <v>-0.0003022006919</v>
      </c>
      <c r="BH3702" s="95">
        <f>IF($AZ$3539&gt;0,IPMT('Assumptions (CSP)'!$V$7,Model!AE$1,'Assumptions (CSP)'!$V$10,'Assumptions (CSP)'!$V$5*Model!$AZ$3539*AVERAGE('Assumptions (CSP)'!$AV$2:$AX$2)/10^9),0)</f>
        <v>-0.0002702695746</v>
      </c>
      <c r="BI3702" s="95">
        <f>IF($AZ$3539&gt;0,IPMT('Assumptions (CSP)'!$V$7,Model!AF$1,'Assumptions (CSP)'!$V$10,'Assumptions (CSP)'!$V$5*Model!$AZ$3539*AVERAGE('Assumptions (CSP)'!$AV$2:$AX$2)/10^9),0)</f>
        <v>-0.0002368217291</v>
      </c>
      <c r="BJ3702" s="95">
        <f>IF($AZ$3539&gt;0,IPMT('Assumptions (CSP)'!$V$7,Model!AG$1,'Assumptions (CSP)'!$V$10,'Assumptions (CSP)'!$V$5*Model!$AZ$3539*AVERAGE('Assumptions (CSP)'!$AV$2:$AX$2)/10^9),0)</f>
        <v>-0.000201785111</v>
      </c>
      <c r="BK3702" s="95">
        <f>IF($AZ$3539&gt;0,IPMT('Assumptions (CSP)'!$V$7,Model!AH$1,'Assumptions (CSP)'!$V$10,'Assumptions (CSP)'!$V$5*Model!$AZ$3539*AVERAGE('Assumptions (CSP)'!$AV$2:$AX$2)/10^9),0)</f>
        <v>-0.0001650842536</v>
      </c>
      <c r="BL3702" s="95">
        <f>IF($AZ$3539&gt;0,IPMT('Assumptions (CSP)'!$V$7,Model!AI$1,'Assumptions (CSP)'!$V$10,'Assumptions (CSP)'!$V$5*Model!$AZ$3539*AVERAGE('Assumptions (CSP)'!$AV$2:$AX$2)/10^9),0)</f>
        <v>-0.0001266401054</v>
      </c>
      <c r="BM3702" s="95">
        <f>IF($AZ$3539&gt;0,IPMT('Assumptions (CSP)'!$V$7,Model!AJ$1,'Assumptions (CSP)'!$V$10,'Assumptions (CSP)'!$V$5*Model!$AZ$3539*AVERAGE('Assumptions (CSP)'!$AV$2:$AX$2)/10^9),0)</f>
        <v>-0.00008636986014</v>
      </c>
      <c r="BN3702" s="95">
        <f>IF($AZ$3539&gt;0,IPMT('Assumptions (CSP)'!$V$7,Model!AK$1,'Assumptions (CSP)'!$V$10,'Assumptions (CSP)'!$V$5*Model!$AZ$3539*AVERAGE('Assumptions (CSP)'!$AV$2:$AX$2)/10^9),0)</f>
        <v>-0.00004418677827</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-0.0004967702796</v>
      </c>
      <c r="BB3703" s="95">
        <f>IF($BA$3539&gt;0,IPMT('Assumptions (CSP)'!$V$7,Model!X$1,'Assumptions (CSP)'!$V$10,'Assumptions (CSP)'!$V$5*Model!$BA$3539*AVERAGE('Assumptions (CSP)'!$AW$2:$AY$2)/10^9),0)</f>
        <v>-0.0004733122235</v>
      </c>
      <c r="BC3703" s="95">
        <f>IF($BA$3539&gt;0,IPMT('Assumptions (CSP)'!$V$7,Model!Y$1,'Assumptions (CSP)'!$V$10,'Assumptions (CSP)'!$V$5*Model!$BA$3539*AVERAGE('Assumptions (CSP)'!$AW$2:$AY$2)/10^9),0)</f>
        <v>-0.0004487399097</v>
      </c>
      <c r="BD3703" s="95">
        <f>IF($BA$3539&gt;0,IPMT('Assumptions (CSP)'!$V$7,Model!Z$1,'Assumptions (CSP)'!$V$10,'Assumptions (CSP)'!$V$5*Model!$BA$3539*AVERAGE('Assumptions (CSP)'!$AW$2:$AY$2)/10^9),0)</f>
        <v>-0.0004230004109</v>
      </c>
      <c r="BE3703" s="95">
        <f>IF($BA$3539&gt;0,IPMT('Assumptions (CSP)'!$V$7,Model!AA$1,'Assumptions (CSP)'!$V$10,'Assumptions (CSP)'!$V$5*Model!$BA$3539*AVERAGE('Assumptions (CSP)'!$AW$2:$AY$2)/10^9),0)</f>
        <v>-0.000396038286</v>
      </c>
      <c r="BF3703" s="95">
        <f>IF($BA$3539&gt;0,IPMT('Assumptions (CSP)'!$V$7,Model!AB$1,'Assumptions (CSP)'!$V$10,'Assumptions (CSP)'!$V$5*Model!$BA$3539*AVERAGE('Assumptions (CSP)'!$AW$2:$AY$2)/10^9),0)</f>
        <v>-0.0003677954602</v>
      </c>
      <c r="BG3703" s="95">
        <f>IF($BA$3539&gt;0,IPMT('Assumptions (CSP)'!$V$7,Model!AC$1,'Assumptions (CSP)'!$V$10,'Assumptions (CSP)'!$V$5*Model!$BA$3539*AVERAGE('Assumptions (CSP)'!$AW$2:$AY$2)/10^9),0)</f>
        <v>-0.0003382111001</v>
      </c>
      <c r="BH3703" s="95">
        <f>IF($BA$3539&gt;0,IPMT('Assumptions (CSP)'!$V$7,Model!AD$1,'Assumptions (CSP)'!$V$10,'Assumptions (CSP)'!$V$5*Model!$BA$3539*AVERAGE('Assumptions (CSP)'!$AW$2:$AY$2)/10^9),0)</f>
        <v>-0.0003072214829</v>
      </c>
      <c r="BI3703" s="95">
        <f>IF($BA$3539&gt;0,IPMT('Assumptions (CSP)'!$V$7,Model!AE$1,'Assumptions (CSP)'!$V$10,'Assumptions (CSP)'!$V$5*Model!$BA$3539*AVERAGE('Assumptions (CSP)'!$AW$2:$AY$2)/10^9),0)</f>
        <v>-0.000274759859</v>
      </c>
      <c r="BJ3703" s="95">
        <f>IF($BA$3539&gt;0,IPMT('Assumptions (CSP)'!$V$7,Model!AF$1,'Assumptions (CSP)'!$V$10,'Assumptions (CSP)'!$V$5*Model!$BA$3539*AVERAGE('Assumptions (CSP)'!$AW$2:$AY$2)/10^9),0)</f>
        <v>-0.0002407563078</v>
      </c>
      <c r="BK3703" s="95">
        <f>IF($BA$3539&gt;0,IPMT('Assumptions (CSP)'!$V$7,Model!AG$1,'Assumptions (CSP)'!$V$10,'Assumptions (CSP)'!$V$5*Model!$BA$3539*AVERAGE('Assumptions (CSP)'!$AW$2:$AY$2)/10^9),0)</f>
        <v>-0.000205137588</v>
      </c>
      <c r="BL3703" s="95">
        <f>IF($BA$3539&gt;0,IPMT('Assumptions (CSP)'!$V$7,Model!AH$1,'Assumptions (CSP)'!$V$10,'Assumptions (CSP)'!$V$5*Model!$BA$3539*AVERAGE('Assumptions (CSP)'!$AW$2:$AY$2)/10^9),0)</f>
        <v>-0.000167826979</v>
      </c>
      <c r="BM3703" s="95">
        <f>IF($BA$3539&gt;0,IPMT('Assumptions (CSP)'!$V$7,Model!AI$1,'Assumptions (CSP)'!$V$10,'Assumptions (CSP)'!$V$5*Model!$BA$3539*AVERAGE('Assumptions (CSP)'!$AW$2:$AY$2)/10^9),0)</f>
        <v>-0.0001287441161</v>
      </c>
      <c r="BN3703" s="95">
        <f>IF($BA$3539&gt;0,IPMT('Assumptions (CSP)'!$V$7,Model!AJ$1,'Assumptions (CSP)'!$V$10,'Assumptions (CSP)'!$V$5*Model!$BA$3539*AVERAGE('Assumptions (CSP)'!$AW$2:$AY$2)/10^9),0)</f>
        <v>-0.00008780481721</v>
      </c>
      <c r="BO3703" s="95">
        <f>IF($BA$3539&gt;0,IPMT('Assumptions (CSP)'!$V$7,Model!AK$1,'Assumptions (CSP)'!$V$10,'Assumptions (CSP)'!$V$5*Model!$BA$3539*AVERAGE('Assumptions (CSP)'!$AW$2:$AY$2)/10^9),0)</f>
        <v>-0.0000449209016</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0.277849895</v>
      </c>
      <c r="Q3704" s="218">
        <f t="shared" si="107"/>
        <v>0.444559832</v>
      </c>
      <c r="R3704" s="218">
        <f t="shared" si="107"/>
        <v>0.2667358992</v>
      </c>
      <c r="S3704" s="218">
        <f t="shared" si="107"/>
        <v>0.1600415395</v>
      </c>
      <c r="T3704" s="218">
        <f t="shared" si="107"/>
        <v>0.1600415395</v>
      </c>
      <c r="U3704" s="218">
        <f t="shared" si="107"/>
        <v>0.08002076975</v>
      </c>
      <c r="V3704" s="218">
        <f t="shared" si="107"/>
        <v>0</v>
      </c>
      <c r="W3704" s="218">
        <f t="shared" si="107"/>
        <v>0</v>
      </c>
      <c r="X3704" s="218">
        <f t="shared" si="107"/>
        <v>0.003812952074</v>
      </c>
      <c r="Y3704" s="218">
        <f t="shared" si="107"/>
        <v>0.007304625028</v>
      </c>
      <c r="Z3704" s="218">
        <f t="shared" si="107"/>
        <v>0.0128420124</v>
      </c>
      <c r="AA3704" s="218">
        <f t="shared" si="107"/>
        <v>0.01450467229</v>
      </c>
      <c r="AB3704" s="218">
        <f t="shared" si="107"/>
        <v>0.01620311915</v>
      </c>
      <c r="AC3704" s="218">
        <f t="shared" si="107"/>
        <v>0.01680202141</v>
      </c>
      <c r="AD3704" s="218">
        <f t="shared" si="107"/>
        <v>0.01634976433</v>
      </c>
      <c r="AE3704" s="218">
        <f t="shared" si="107"/>
        <v>0.01598480247</v>
      </c>
      <c r="AF3704" s="218">
        <f t="shared" si="107"/>
        <v>0.01567295731</v>
      </c>
      <c r="AG3704" s="218">
        <f t="shared" si="107"/>
        <v>0.0153908625</v>
      </c>
      <c r="AH3704" s="218">
        <f t="shared" si="107"/>
        <v>0.01512976033</v>
      </c>
      <c r="AI3704" s="218">
        <f t="shared" si="107"/>
        <v>0.01489812918</v>
      </c>
      <c r="AJ3704" s="218">
        <f t="shared" si="107"/>
        <v>0.01471163427</v>
      </c>
      <c r="AK3704" s="218">
        <f t="shared" si="107"/>
        <v>0.01458476387</v>
      </c>
      <c r="AL3704" s="218">
        <f t="shared" si="107"/>
        <v>0.0145136331</v>
      </c>
      <c r="AM3704" s="218">
        <f t="shared" si="107"/>
        <v>0.014486039</v>
      </c>
      <c r="AN3704" s="218">
        <f t="shared" si="107"/>
        <v>0.01449463757</v>
      </c>
      <c r="AO3704" s="218">
        <f t="shared" si="107"/>
        <v>0.01453733261</v>
      </c>
      <c r="AP3704" s="218">
        <f t="shared" si="107"/>
        <v>0.01461242277</v>
      </c>
      <c r="AQ3704" s="218">
        <f t="shared" si="107"/>
        <v>0.01471952799</v>
      </c>
      <c r="AR3704" s="218">
        <f t="shared" si="107"/>
        <v>0.0148574495</v>
      </c>
      <c r="AS3704" s="218">
        <f t="shared" si="107"/>
        <v>0.01502099502</v>
      </c>
      <c r="AT3704" s="218">
        <f t="shared" si="107"/>
        <v>0.01520404094</v>
      </c>
      <c r="AU3704" s="218">
        <f t="shared" si="107"/>
        <v>0.01540506331</v>
      </c>
      <c r="AV3704" s="218">
        <f t="shared" si="107"/>
        <v>0.01562466732</v>
      </c>
      <c r="AW3704" s="218">
        <f t="shared" si="107"/>
        <v>0.01586067076</v>
      </c>
      <c r="AX3704" s="218">
        <f t="shared" si="107"/>
        <v>0.01611020168</v>
      </c>
      <c r="AY3704" s="218">
        <f t="shared" si="107"/>
        <v>0.01637182047</v>
      </c>
      <c r="AZ3704" s="218">
        <f t="shared" si="107"/>
        <v>0.01664382715</v>
      </c>
      <c r="BA3704" s="218">
        <f t="shared" si="107"/>
        <v>0.01692239757</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0.277849895</v>
      </c>
      <c r="Q3718" s="95">
        <f>IF($P$3539&gt;0,'Assumptions (CSP)'!W$11*Model!$P$3539*AVERAGE('Assumptions (CSP)'!$L$2:$N$2)/10^9,0)</f>
        <v>0.444559832</v>
      </c>
      <c r="R3718" s="95">
        <f>IF($P$3539&gt;0,'Assumptions (CSP)'!X$11*Model!$P$3539*AVERAGE('Assumptions (CSP)'!$L$2:$N$2)/10^9,0)</f>
        <v>0.2667358992</v>
      </c>
      <c r="S3718" s="95">
        <f>IF($P$3539&gt;0,'Assumptions (CSP)'!Y$11*Model!$P$3539*AVERAGE('Assumptions (CSP)'!$L$2:$N$2)/10^9,0)</f>
        <v>0.1600415395</v>
      </c>
      <c r="T3718" s="95">
        <f>IF($P$3539&gt;0,'Assumptions (CSP)'!Z$11*Model!$P$3539*AVERAGE('Assumptions (CSP)'!$L$2:$N$2)/10^9,0)</f>
        <v>0.1600415395</v>
      </c>
      <c r="U3718" s="95">
        <f>IF($P$3539&gt;0,'Assumptions (CSP)'!AA$11*Model!$P$3539*AVERAGE('Assumptions (CSP)'!$L$2:$N$2)/10^9,0)</f>
        <v>0.08002076975</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0.003812952074</v>
      </c>
      <c r="Y3726" s="95">
        <f>IF($Y$3539&gt;0,'Assumptions (CSP)'!V$11*Model!$Y$3539*AVERAGE('Assumptions (CSP)'!$T$2:$V$2)/10^9,0)</f>
        <v>0.003722945611</v>
      </c>
      <c r="Z3726" s="95">
        <f>IF($X$3539&gt;0,'Assumptions (CSP)'!X$11*Model!$X$3539*AVERAGE('Assumptions (CSP)'!$S$2:$U$2)/10^9,0)</f>
        <v>0.003660433992</v>
      </c>
      <c r="AA3726" s="95">
        <f>IF($X$3539&gt;0,'Assumptions (CSP)'!Y$11*Model!$X$3539*AVERAGE('Assumptions (CSP)'!$S$2:$U$2)/10^9,0)</f>
        <v>0.002196260395</v>
      </c>
      <c r="AB3726" s="95">
        <f>IF($X$3539&gt;0,'Assumptions (CSP)'!Z$11*Model!$X$3539*AVERAGE('Assumptions (CSP)'!$S$2:$U$2)/10^9,0)</f>
        <v>0.002196260395</v>
      </c>
      <c r="AC3726" s="95">
        <f>IF($X$3539&gt;0,'Assumptions (CSP)'!AA$11*Model!$X$3539*AVERAGE('Assumptions (CSP)'!$S$2:$U$2)/10^9,0)</f>
        <v>0.001098130197</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0.003581679417</v>
      </c>
      <c r="Z3727" s="95">
        <f>IF($Y$3539&gt;0,'Assumptions (CSP)'!W$11*Model!$Y$3539*AVERAGE('Assumptions (CSP)'!$U$2:$W$2)/10^9,0)</f>
        <v>0.005730687068</v>
      </c>
      <c r="AA3727" s="95">
        <f>IF($Y$3539&gt;0,'Assumptions (CSP)'!X$11*Model!$Y$3539*AVERAGE('Assumptions (CSP)'!$U$2:$W$2)/10^9,0)</f>
        <v>0.003438412241</v>
      </c>
      <c r="AB3727" s="95">
        <f>IF($Y$3539&gt;0,'Assumptions (CSP)'!Y$11*Model!$Y$3539*AVERAGE('Assumptions (CSP)'!$U$2:$W$2)/10^9,0)</f>
        <v>0.002063047344</v>
      </c>
      <c r="AC3727" s="95">
        <f>IF($Y$3539&gt;0,'Assumptions (CSP)'!Z$11*Model!$Y$3539*AVERAGE('Assumptions (CSP)'!$U$2:$W$2)/10^9,0)</f>
        <v>0.002063047344</v>
      </c>
      <c r="AD3727" s="95">
        <f>IF($Y$3539&gt;0,'Assumptions (CSP)'!AA$11*Model!$Y$3539*AVERAGE('Assumptions (CSP)'!$U$2:$W$2)/10^9,0)</f>
        <v>0.001031523672</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0.00345089134</v>
      </c>
      <c r="AA3728" s="95">
        <f>IF($Z$3539&gt;0,'Assumptions (CSP)'!W$11*Model!$Z$3539*AVERAGE('Assumptions (CSP)'!$V$2:$X$2)/10^9,0)</f>
        <v>0.005521426144</v>
      </c>
      <c r="AB3728" s="95">
        <f>IF($Z$3539&gt;0,'Assumptions (CSP)'!X$11*Model!$Z$3539*AVERAGE('Assumptions (CSP)'!$V$2:$X$2)/10^9,0)</f>
        <v>0.003312855686</v>
      </c>
      <c r="AC3728" s="95">
        <f>IF($Z$3539&gt;0,'Assumptions (CSP)'!Y$11*Model!$Z$3539*AVERAGE('Assumptions (CSP)'!$V$2:$X$2)/10^9,0)</f>
        <v>0.001987713412</v>
      </c>
      <c r="AD3728" s="95">
        <f>IF($Z$3539&gt;0,'Assumptions (CSP)'!Z$11*Model!$Z$3539*AVERAGE('Assumptions (CSP)'!$V$2:$X$2)/10^9,0)</f>
        <v>0.001987713412</v>
      </c>
      <c r="AE3728" s="95">
        <f>IF($Z$3539&gt;0,'Assumptions (CSP)'!AA$11*Model!$Z$3539*AVERAGE('Assumptions (CSP)'!$V$2:$X$2)/10^9,0)</f>
        <v>0.0009938567059</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0.003348573512</v>
      </c>
      <c r="AB3729" s="95">
        <f>IF($AA$3539&gt;0,'Assumptions (CSP)'!W$11*Model!$AA$3539*AVERAGE('Assumptions (CSP)'!$W$2:$Y$2)/10^9,0)</f>
        <v>0.005357717619</v>
      </c>
      <c r="AC3729" s="95">
        <f>IF($AA$3539&gt;0,'Assumptions (CSP)'!X$11*Model!$AA$3539*AVERAGE('Assumptions (CSP)'!$W$2:$Y$2)/10^9,0)</f>
        <v>0.003214630572</v>
      </c>
      <c r="AD3729" s="95">
        <f>IF($AA$3539&gt;0,'Assumptions (CSP)'!Y$11*Model!$AA$3539*AVERAGE('Assumptions (CSP)'!$W$2:$Y$2)/10^9,0)</f>
        <v>0.001928778343</v>
      </c>
      <c r="AE3729" s="95">
        <f>IF($AA$3539&gt;0,'Assumptions (CSP)'!Z$11*Model!$AA$3539*AVERAGE('Assumptions (CSP)'!$W$2:$Y$2)/10^9,0)</f>
        <v>0.001928778343</v>
      </c>
      <c r="AF3729" s="95">
        <f>IF($AA$3539&gt;0,'Assumptions (CSP)'!AA$11*Model!$AA$3539*AVERAGE('Assumptions (CSP)'!$W$2:$Y$2)/10^9,0)</f>
        <v>0.0009643891715</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0.003273238103</v>
      </c>
      <c r="AC3730" s="95">
        <f>IF($AB$3539&gt;0,'Assumptions (CSP)'!W$11*Model!$AB$3539*AVERAGE('Assumptions (CSP)'!$X$2:$Z$2)/10^9,0)</f>
        <v>0.005237180965</v>
      </c>
      <c r="AD3730" s="95">
        <f>IF($AB$3539&gt;0,'Assumptions (CSP)'!X$11*Model!$AB$3539*AVERAGE('Assumptions (CSP)'!$X$2:$Z$2)/10^9,0)</f>
        <v>0.003142308579</v>
      </c>
      <c r="AE3730" s="95">
        <f>IF($AB$3539&gt;0,'Assumptions (CSP)'!Y$11*Model!$AB$3539*AVERAGE('Assumptions (CSP)'!$X$2:$Z$2)/10^9,0)</f>
        <v>0.001885385148</v>
      </c>
      <c r="AF3730" s="95">
        <f>IF($AB$3539&gt;0,'Assumptions (CSP)'!Z$11*Model!$AB$3539*AVERAGE('Assumptions (CSP)'!$X$2:$Z$2)/10^9,0)</f>
        <v>0.001885385148</v>
      </c>
      <c r="AG3730" s="95">
        <f>IF($AB$3539&gt;0,'Assumptions (CSP)'!AA$11*Model!$AB$3539*AVERAGE('Assumptions (CSP)'!$X$2:$Z$2)/10^9,0)</f>
        <v>0.0009426925738</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0.003201318918</v>
      </c>
      <c r="AD3731" s="95">
        <f>IF($AC$3539&gt;0,'Assumptions (CSP)'!W$11*Model!$AC$3539*AVERAGE('Assumptions (CSP)'!$Y$2:$AA$2)/10^9,0)</f>
        <v>0.005122110269</v>
      </c>
      <c r="AE3731" s="95">
        <f>IF($AC$3539&gt;0,'Assumptions (CSP)'!X$11*Model!$AC$3539*AVERAGE('Assumptions (CSP)'!$Y$2:$AA$2)/10^9,0)</f>
        <v>0.003073266161</v>
      </c>
      <c r="AF3731" s="95">
        <f>IF($AC$3539&gt;0,'Assumptions (CSP)'!Y$11*Model!$AC$3539*AVERAGE('Assumptions (CSP)'!$Y$2:$AA$2)/10^9,0)</f>
        <v>0.001843959697</v>
      </c>
      <c r="AG3731" s="95">
        <f>IF($AC$3539&gt;0,'Assumptions (CSP)'!Z$11*Model!$AC$3539*AVERAGE('Assumptions (CSP)'!$Y$2:$AA$2)/10^9,0)</f>
        <v>0.001843959697</v>
      </c>
      <c r="AH3731" s="95">
        <f>IF($AC$3539&gt;0,'Assumptions (CSP)'!AA$11*Model!$AC$3539*AVERAGE('Assumptions (CSP)'!$Y$2:$AA$2)/10^9,0)</f>
        <v>0.0009219798484</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0.003137330054</v>
      </c>
      <c r="AE3732" s="95">
        <f>IF($AD$3539&gt;0,'Assumptions (CSP)'!W$11*Model!$AD$3539*AVERAGE('Assumptions (CSP)'!$Z$2:$AB$2)/10^9,0)</f>
        <v>0.005019728086</v>
      </c>
      <c r="AF3732" s="95">
        <f>IF($AD$3539&gt;0,'Assumptions (CSP)'!X$11*Model!$AD$3539*AVERAGE('Assumptions (CSP)'!$Z$2:$AB$2)/10^9,0)</f>
        <v>0.003011836852</v>
      </c>
      <c r="AG3732" s="95">
        <f>IF($AD$3539&gt;0,'Assumptions (CSP)'!Y$11*Model!$AD$3539*AVERAGE('Assumptions (CSP)'!$Z$2:$AB$2)/10^9,0)</f>
        <v>0.001807102111</v>
      </c>
      <c r="AH3732" s="95">
        <f>IF($AD$3539&gt;0,'Assumptions (CSP)'!Z$11*Model!$AD$3539*AVERAGE('Assumptions (CSP)'!$Z$2:$AB$2)/10^9,0)</f>
        <v>0.001807102111</v>
      </c>
      <c r="AI3732" s="95">
        <f>IF($AD$3539&gt;0,'Assumptions (CSP)'!AA$11*Model!$AD$3539*AVERAGE('Assumptions (CSP)'!$Z$2:$AB$2)/10^9,0)</f>
        <v>0.0009035510555</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0.003083788029</v>
      </c>
      <c r="AF3733" s="95">
        <f>IF($AE$3539&gt;0,'Assumptions (CSP)'!W$11*Model!$AE$3539*AVERAGE('Assumptions (CSP)'!$AA$2:$AC$2)/10^9,0)</f>
        <v>0.004934060846</v>
      </c>
      <c r="AG3733" s="95">
        <f>IF($AE$3539&gt;0,'Assumptions (CSP)'!X$11*Model!$AE$3539*AVERAGE('Assumptions (CSP)'!$AA$2:$AC$2)/10^9,0)</f>
        <v>0.002960436508</v>
      </c>
      <c r="AH3733" s="95">
        <f>IF($AE$3539&gt;0,'Assumptions (CSP)'!Y$11*Model!$AE$3539*AVERAGE('Assumptions (CSP)'!$AA$2:$AC$2)/10^9,0)</f>
        <v>0.001776261905</v>
      </c>
      <c r="AI3733" s="95">
        <f>IF($AE$3539&gt;0,'Assumptions (CSP)'!Z$11*Model!$AE$3539*AVERAGE('Assumptions (CSP)'!$AA$2:$AC$2)/10^9,0)</f>
        <v>0.001776261905</v>
      </c>
      <c r="AJ3733" s="95">
        <f>IF($AE$3539&gt;0,'Assumptions (CSP)'!AA$11*Model!$AE$3539*AVERAGE('Assumptions (CSP)'!$AA$2:$AC$2)/10^9,0)</f>
        <v>0.0008881309523</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0.003033325598</v>
      </c>
      <c r="AG3734" s="95">
        <f>IF($AF$3539&gt;0,'Assumptions (CSP)'!W$11*Model!$AF$3539*AVERAGE('Assumptions (CSP)'!$AB$2:$AD$2)/10^9,0)</f>
        <v>0.004853320957</v>
      </c>
      <c r="AH3734" s="95">
        <f>IF($AF$3539&gt;0,'Assumptions (CSP)'!X$11*Model!$AF$3539*AVERAGE('Assumptions (CSP)'!$AB$2:$AD$2)/10^9,0)</f>
        <v>0.002911992574</v>
      </c>
      <c r="AI3734" s="95">
        <f>IF($AF$3539&gt;0,'Assumptions (CSP)'!Y$11*Model!$AF$3539*AVERAGE('Assumptions (CSP)'!$AB$2:$AD$2)/10^9,0)</f>
        <v>0.001747195544</v>
      </c>
      <c r="AJ3734" s="95">
        <f>IF($AF$3539&gt;0,'Assumptions (CSP)'!Z$11*Model!$AF$3539*AVERAGE('Assumptions (CSP)'!$AB$2:$AD$2)/10^9,0)</f>
        <v>0.001747195544</v>
      </c>
      <c r="AK3734" s="95">
        <f>IF($AF$3539&gt;0,'Assumptions (CSP)'!AA$11*Model!$AF$3539*AVERAGE('Assumptions (CSP)'!$AB$2:$AD$2)/10^9,0)</f>
        <v>0.0008735977722</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0.002983350658</v>
      </c>
      <c r="AH3735" s="95">
        <f>IF($AG$3539&gt;0,'Assumptions (CSP)'!W$11*Model!$AG$3539*AVERAGE('Assumptions (CSP)'!$AC$2:$AE$2)/10^9,0)</f>
        <v>0.004773361052</v>
      </c>
      <c r="AI3735" s="95">
        <f>IF($AG$3539&gt;0,'Assumptions (CSP)'!X$11*Model!$AG$3539*AVERAGE('Assumptions (CSP)'!$AC$2:$AE$2)/10^9,0)</f>
        <v>0.002864016631</v>
      </c>
      <c r="AJ3735" s="95">
        <f>IF($AG$3539&gt;0,'Assumptions (CSP)'!Y$11*Model!$AG$3539*AVERAGE('Assumptions (CSP)'!$AC$2:$AE$2)/10^9,0)</f>
        <v>0.001718409979</v>
      </c>
      <c r="AK3735" s="95">
        <f>IF($AG$3539&gt;0,'Assumptions (CSP)'!Z$11*Model!$AG$3539*AVERAGE('Assumptions (CSP)'!$AC$2:$AE$2)/10^9,0)</f>
        <v>0.001718409979</v>
      </c>
      <c r="AL3735" s="95">
        <f>IF($AG$3539&gt;0,'Assumptions (CSP)'!AA$11*Model!$AG$3539*AVERAGE('Assumptions (CSP)'!$AC$2:$AE$2)/10^9,0)</f>
        <v>0.0008592049894</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0.00293906284</v>
      </c>
      <c r="AI3736" s="95">
        <f>IF($AH$3539&gt;0,'Assumptions (CSP)'!W$11*Model!$AH$3539*AVERAGE('Assumptions (CSP)'!$AD$2:$AF$2)/10^9,0)</f>
        <v>0.004702500545</v>
      </c>
      <c r="AJ3736" s="95">
        <f>IF($AH$3539&gt;0,'Assumptions (CSP)'!X$11*Model!$AH$3539*AVERAGE('Assumptions (CSP)'!$AD$2:$AF$2)/10^9,0)</f>
        <v>0.002821500327</v>
      </c>
      <c r="AK3736" s="95">
        <f>IF($AH$3539&gt;0,'Assumptions (CSP)'!Y$11*Model!$AH$3539*AVERAGE('Assumptions (CSP)'!$AD$2:$AF$2)/10^9,0)</f>
        <v>0.001692900196</v>
      </c>
      <c r="AL3736" s="95">
        <f>IF($AH$3539&gt;0,'Assumptions (CSP)'!Z$11*Model!$AH$3539*AVERAGE('Assumptions (CSP)'!$AD$2:$AF$2)/10^9,0)</f>
        <v>0.001692900196</v>
      </c>
      <c r="AM3736" s="95">
        <f>IF($AH$3539&gt;0,'Assumptions (CSP)'!AA$11*Model!$AH$3539*AVERAGE('Assumptions (CSP)'!$AD$2:$AF$2)/10^9,0)</f>
        <v>0.0008464500981</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0.002904603504</v>
      </c>
      <c r="AJ3737" s="95">
        <f>IF($AI$3539&gt;0,'Assumptions (CSP)'!W$11*Model!$AI$3539*AVERAGE('Assumptions (CSP)'!$AE$2:$AG$2)/10^9,0)</f>
        <v>0.004647365607</v>
      </c>
      <c r="AK3737" s="95">
        <f>IF($AI$3539&gt;0,'Assumptions (CSP)'!X$11*Model!$AI$3539*AVERAGE('Assumptions (CSP)'!$AE$2:$AG$2)/10^9,0)</f>
        <v>0.002788419364</v>
      </c>
      <c r="AL3737" s="95">
        <f>IF($AI$3539&gt;0,'Assumptions (CSP)'!Y$11*Model!$AI$3539*AVERAGE('Assumptions (CSP)'!$AE$2:$AG$2)/10^9,0)</f>
        <v>0.001673051618</v>
      </c>
      <c r="AM3737" s="95">
        <f>IF($AI$3539&gt;0,'Assumptions (CSP)'!Z$11*Model!$AI$3539*AVERAGE('Assumptions (CSP)'!$AE$2:$AG$2)/10^9,0)</f>
        <v>0.001673051618</v>
      </c>
      <c r="AN3737" s="95">
        <f>IF($AI$3539&gt;0,'Assumptions (CSP)'!AA$11*Model!$AI$3539*AVERAGE('Assumptions (CSP)'!$AE$2:$AG$2)/10^9,0)</f>
        <v>0.0008365258092</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0.002889031864</v>
      </c>
      <c r="AK3738" s="95">
        <f>IF($AJ$3539&gt;0,'Assumptions (CSP)'!W$11*Model!$AJ$3539*AVERAGE('Assumptions (CSP)'!$AF$2:$AH$2)/10^9,0)</f>
        <v>0.004622450982</v>
      </c>
      <c r="AL3738" s="95">
        <f>IF($AJ$3539&gt;0,'Assumptions (CSP)'!X$11*Model!$AJ$3539*AVERAGE('Assumptions (CSP)'!$AF$2:$AH$2)/10^9,0)</f>
        <v>0.002773470589</v>
      </c>
      <c r="AM3738" s="95">
        <f>IF($AJ$3539&gt;0,'Assumptions (CSP)'!Y$11*Model!$AJ$3539*AVERAGE('Assumptions (CSP)'!$AF$2:$AH$2)/10^9,0)</f>
        <v>0.001664082354</v>
      </c>
      <c r="AN3738" s="95">
        <f>IF($AJ$3539&gt;0,'Assumptions (CSP)'!Z$11*Model!$AJ$3539*AVERAGE('Assumptions (CSP)'!$AF$2:$AH$2)/10^9,0)</f>
        <v>0.001664082354</v>
      </c>
      <c r="AO3738" s="95">
        <f>IF($AJ$3539&gt;0,'Assumptions (CSP)'!AA$11*Model!$AJ$3539*AVERAGE('Assumptions (CSP)'!$AF$2:$AH$2)/10^9,0)</f>
        <v>0.0008320411768</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0.002888985578</v>
      </c>
      <c r="AL3739" s="95">
        <f>IF($AK$3539&gt;0,'Assumptions (CSP)'!W$11*Model!$AK$3539*AVERAGE('Assumptions (CSP)'!$AG$2:$AI$2)/10^9,0)</f>
        <v>0.004622376925</v>
      </c>
      <c r="AM3739" s="95">
        <f>IF($AK$3539&gt;0,'Assumptions (CSP)'!X$11*Model!$AK$3539*AVERAGE('Assumptions (CSP)'!$AG$2:$AI$2)/10^9,0)</f>
        <v>0.002773426155</v>
      </c>
      <c r="AN3739" s="95">
        <f>IF($AK$3539&gt;0,'Assumptions (CSP)'!Y$11*Model!$AK$3539*AVERAGE('Assumptions (CSP)'!$AG$2:$AI$2)/10^9,0)</f>
        <v>0.001664055693</v>
      </c>
      <c r="AO3739" s="95">
        <f>IF($AK$3539&gt;0,'Assumptions (CSP)'!Z$11*Model!$AK$3539*AVERAGE('Assumptions (CSP)'!$AG$2:$AI$2)/10^9,0)</f>
        <v>0.001664055693</v>
      </c>
      <c r="AP3739" s="95">
        <f>IF($AK$3539&gt;0,'Assumptions (CSP)'!AA$11*Model!$AK$3539*AVERAGE('Assumptions (CSP)'!$AG$2:$AI$2)/10^9,0)</f>
        <v>0.0008320278464</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0.00289262878</v>
      </c>
      <c r="AM3740" s="95">
        <f>IF($AL$3539&gt;0,'Assumptions (CSP)'!W$11*Model!$AL$3539*AVERAGE('Assumptions (CSP)'!$AH$2:$AJ$2)/10^9,0)</f>
        <v>0.004628206048</v>
      </c>
      <c r="AN3740" s="95">
        <f>IF($AL$3539&gt;0,'Assumptions (CSP)'!X$11*Model!$AL$3539*AVERAGE('Assumptions (CSP)'!$AH$2:$AJ$2)/10^9,0)</f>
        <v>0.002776923629</v>
      </c>
      <c r="AO3740" s="95">
        <f>IF($AL$3539&gt;0,'Assumptions (CSP)'!Y$11*Model!$AL$3539*AVERAGE('Assumptions (CSP)'!$AH$2:$AJ$2)/10^9,0)</f>
        <v>0.001666154177</v>
      </c>
      <c r="AP3740" s="95">
        <f>IF($AL$3539&gt;0,'Assumptions (CSP)'!Z$11*Model!$AL$3539*AVERAGE('Assumptions (CSP)'!$AH$2:$AJ$2)/10^9,0)</f>
        <v>0.001666154177</v>
      </c>
      <c r="AQ3740" s="95">
        <f>IF($AL$3539&gt;0,'Assumptions (CSP)'!AA$11*Model!$AL$3539*AVERAGE('Assumptions (CSP)'!$AH$2:$AJ$2)/10^9,0)</f>
        <v>0.0008330770886</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0.002900822729</v>
      </c>
      <c r="AN3741" s="95">
        <f>IF($AM$3539&gt;0,'Assumptions (CSP)'!W$11*Model!$AM$3539*AVERAGE('Assumptions (CSP)'!$AI$2:$AK$2)/10^9,0)</f>
        <v>0.004641316366</v>
      </c>
      <c r="AO3741" s="95">
        <f>IF($AM$3539&gt;0,'Assumptions (CSP)'!X$11*Model!$AM$3539*AVERAGE('Assumptions (CSP)'!$AI$2:$AK$2)/10^9,0)</f>
        <v>0.00278478982</v>
      </c>
      <c r="AP3741" s="95">
        <f>IF($AM$3539&gt;0,'Assumptions (CSP)'!Y$11*Model!$AM$3539*AVERAGE('Assumptions (CSP)'!$AI$2:$AK$2)/10^9,0)</f>
        <v>0.001670873892</v>
      </c>
      <c r="AQ3741" s="95">
        <f>IF($AM$3539&gt;0,'Assumptions (CSP)'!Z$11*Model!$AM$3539*AVERAGE('Assumptions (CSP)'!$AI$2:$AK$2)/10^9,0)</f>
        <v>0.001670873892</v>
      </c>
      <c r="AR3741" s="95">
        <f>IF($AM$3539&gt;0,'Assumptions (CSP)'!AA$11*Model!$AM$3539*AVERAGE('Assumptions (CSP)'!$AI$2:$AK$2)/10^9,0)</f>
        <v>0.0008354369459</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0.002911733725</v>
      </c>
      <c r="AO3742" s="95">
        <f>IF($AN$3539&gt;0,'Assumptions (CSP)'!W$11*Model!$AN$3539*AVERAGE('Assumptions (CSP)'!$AJ$2:$AL$2)/10^9,0)</f>
        <v>0.004658773959</v>
      </c>
      <c r="AP3742" s="95">
        <f>IF($AN$3539&gt;0,'Assumptions (CSP)'!X$11*Model!$AN$3539*AVERAGE('Assumptions (CSP)'!$AJ$2:$AL$2)/10^9,0)</f>
        <v>0.002795264376</v>
      </c>
      <c r="AQ3742" s="95">
        <f>IF($AN$3539&gt;0,'Assumptions (CSP)'!Y$11*Model!$AN$3539*AVERAGE('Assumptions (CSP)'!$AJ$2:$AL$2)/10^9,0)</f>
        <v>0.001677158625</v>
      </c>
      <c r="AR3742" s="95">
        <f>IF($AN$3539&gt;0,'Assumptions (CSP)'!Z$11*Model!$AN$3539*AVERAGE('Assumptions (CSP)'!$AJ$2:$AL$2)/10^9,0)</f>
        <v>0.001677158625</v>
      </c>
      <c r="AS3742" s="95">
        <f>IF($AN$3539&gt;0,'Assumptions (CSP)'!AA$11*Model!$AN$3539*AVERAGE('Assumptions (CSP)'!$AJ$2:$AL$2)/10^9,0)</f>
        <v>0.0008385793127</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0.002931517786</v>
      </c>
      <c r="AP3743" s="95">
        <f>IF($AO$3539&gt;0,'Assumptions (CSP)'!W$11*Model!$AO$3539*AVERAGE('Assumptions (CSP)'!$AK$2:$AM$2)/10^9,0)</f>
        <v>0.004690428457</v>
      </c>
      <c r="AQ3743" s="95">
        <f>IF($AO$3539&gt;0,'Assumptions (CSP)'!X$11*Model!$AO$3539*AVERAGE('Assumptions (CSP)'!$AK$2:$AM$2)/10^9,0)</f>
        <v>0.002814257074</v>
      </c>
      <c r="AR3743" s="95">
        <f>IF($AO$3539&gt;0,'Assumptions (CSP)'!Y$11*Model!$AO$3539*AVERAGE('Assumptions (CSP)'!$AK$2:$AM$2)/10^9,0)</f>
        <v>0.001688554245</v>
      </c>
      <c r="AS3743" s="95">
        <f>IF($AO$3539&gt;0,'Assumptions (CSP)'!Z$11*Model!$AO$3539*AVERAGE('Assumptions (CSP)'!$AK$2:$AM$2)/10^9,0)</f>
        <v>0.001688554245</v>
      </c>
      <c r="AT3743" s="95">
        <f>IF($AO$3539&gt;0,'Assumptions (CSP)'!AA$11*Model!$AO$3539*AVERAGE('Assumptions (CSP)'!$AK$2:$AM$2)/10^9,0)</f>
        <v>0.0008442771223</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0.002957674021</v>
      </c>
      <c r="AQ3744" s="95">
        <f>IF($AP$3539&gt;0,'Assumptions (CSP)'!W$11*Model!$AP$3539*AVERAGE('Assumptions (CSP)'!$AL$2:$AN$2)/10^9,0)</f>
        <v>0.004732278434</v>
      </c>
      <c r="AR3744" s="95">
        <f>IF($AP$3539&gt;0,'Assumptions (CSP)'!X$11*Model!$AP$3539*AVERAGE('Assumptions (CSP)'!$AL$2:$AN$2)/10^9,0)</f>
        <v>0.002839367061</v>
      </c>
      <c r="AS3744" s="95">
        <f>IF($AP$3539&gt;0,'Assumptions (CSP)'!Y$11*Model!$AP$3539*AVERAGE('Assumptions (CSP)'!$AL$2:$AN$2)/10^9,0)</f>
        <v>0.001703620236</v>
      </c>
      <c r="AT3744" s="95">
        <f>IF($AP$3539&gt;0,'Assumptions (CSP)'!Z$11*Model!$AP$3539*AVERAGE('Assumptions (CSP)'!$AL$2:$AN$2)/10^9,0)</f>
        <v>0.001703620236</v>
      </c>
      <c r="AU3744" s="95">
        <f>IF($AP$3539&gt;0,'Assumptions (CSP)'!AA$11*Model!$AP$3539*AVERAGE('Assumptions (CSP)'!$AL$2:$AN$2)/10^9,0)</f>
        <v>0.0008518101182</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0.002991882878</v>
      </c>
      <c r="AR3745" s="95">
        <f>IF($AQ$3539&gt;0,'Assumptions (CSP)'!W$11*Model!$AQ$3539*AVERAGE('Assumptions (CSP)'!$AM$2:$AO$2)/10^9,0)</f>
        <v>0.004787012604</v>
      </c>
      <c r="AS3745" s="95">
        <f>IF($AQ$3539&gt;0,'Assumptions (CSP)'!X$11*Model!$AQ$3539*AVERAGE('Assumptions (CSP)'!$AM$2:$AO$2)/10^9,0)</f>
        <v>0.002872207563</v>
      </c>
      <c r="AT3745" s="95">
        <f>IF($AQ$3539&gt;0,'Assumptions (CSP)'!Y$11*Model!$AQ$3539*AVERAGE('Assumptions (CSP)'!$AM$2:$AO$2)/10^9,0)</f>
        <v>0.001723324538</v>
      </c>
      <c r="AU3745" s="95">
        <f>IF($AQ$3539&gt;0,'Assumptions (CSP)'!Z$11*Model!$AQ$3539*AVERAGE('Assumptions (CSP)'!$AM$2:$AO$2)/10^9,0)</f>
        <v>0.001723324538</v>
      </c>
      <c r="AV3745" s="95">
        <f>IF($AQ$3539&gt;0,'Assumptions (CSP)'!AA$11*Model!$AQ$3539*AVERAGE('Assumptions (CSP)'!$AM$2:$AO$2)/10^9,0)</f>
        <v>0.0008616622688</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0.003029920016</v>
      </c>
      <c r="AS3746" s="95">
        <f>IF($AR$3539&gt;0,'Assumptions (CSP)'!W$11*Model!$AR$3539*AVERAGE('Assumptions (CSP)'!$AN$2:$AP$2)/10^9,0)</f>
        <v>0.004847872026</v>
      </c>
      <c r="AT3746" s="95">
        <f>IF($AR$3539&gt;0,'Assumptions (CSP)'!X$11*Model!$AR$3539*AVERAGE('Assumptions (CSP)'!$AN$2:$AP$2)/10^9,0)</f>
        <v>0.002908723215</v>
      </c>
      <c r="AU3746" s="95">
        <f>IF($AR$3539&gt;0,'Assumptions (CSP)'!Y$11*Model!$AR$3539*AVERAGE('Assumptions (CSP)'!$AN$2:$AP$2)/10^9,0)</f>
        <v>0.001745233929</v>
      </c>
      <c r="AV3746" s="95">
        <f>IF($AR$3539&gt;0,'Assumptions (CSP)'!Z$11*Model!$AR$3539*AVERAGE('Assumptions (CSP)'!$AN$2:$AP$2)/10^9,0)</f>
        <v>0.001745233929</v>
      </c>
      <c r="AW3746" s="95">
        <f>IF($AR$3539&gt;0,'Assumptions (CSP)'!AA$11*Model!$AR$3539*AVERAGE('Assumptions (CSP)'!$AN$2:$AP$2)/10^9,0)</f>
        <v>0.0008726169646</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0.003070161633</v>
      </c>
      <c r="AT3747" s="95">
        <f>IF($AS$3539&gt;0,'Assumptions (CSP)'!W$11*Model!$AS$3539*AVERAGE('Assumptions (CSP)'!$AO$2:$AQ$2)/10^9,0)</f>
        <v>0.004912258613</v>
      </c>
      <c r="AU3747" s="95">
        <f>IF($AS$3539&gt;0,'Assumptions (CSP)'!X$11*Model!$AS$3539*AVERAGE('Assumptions (CSP)'!$AO$2:$AQ$2)/10^9,0)</f>
        <v>0.002947355168</v>
      </c>
      <c r="AV3747" s="95">
        <f>IF($AS$3539&gt;0,'Assumptions (CSP)'!Y$11*Model!$AS$3539*AVERAGE('Assumptions (CSP)'!$AO$2:$AQ$2)/10^9,0)</f>
        <v>0.001768413101</v>
      </c>
      <c r="AW3747" s="95">
        <f>IF($AS$3539&gt;0,'Assumptions (CSP)'!Z$11*Model!$AS$3539*AVERAGE('Assumptions (CSP)'!$AO$2:$AQ$2)/10^9,0)</f>
        <v>0.001768413101</v>
      </c>
      <c r="AX3747" s="95">
        <f>IF($AS$3539&gt;0,'Assumptions (CSP)'!AA$11*Model!$AS$3539*AVERAGE('Assumptions (CSP)'!$AO$2:$AQ$2)/10^9,0)</f>
        <v>0.0008842065504</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0.003111837211</v>
      </c>
      <c r="AU3748" s="95">
        <f>IF($AT$3539&gt;0,'Assumptions (CSP)'!W$11*Model!$AT$3539*AVERAGE('Assumptions (CSP)'!$AP$2:$AR$2)/10^9,0)</f>
        <v>0.004978939537</v>
      </c>
      <c r="AV3748" s="95">
        <f>IF($AT$3539&gt;0,'Assumptions (CSP)'!X$11*Model!$AT$3539*AVERAGE('Assumptions (CSP)'!$AP$2:$AR$2)/10^9,0)</f>
        <v>0.002987363722</v>
      </c>
      <c r="AW3748" s="95">
        <f>IF($AT$3539&gt;0,'Assumptions (CSP)'!Y$11*Model!$AT$3539*AVERAGE('Assumptions (CSP)'!$AP$2:$AR$2)/10^9,0)</f>
        <v>0.001792418233</v>
      </c>
      <c r="AX3748" s="95">
        <f>IF($AT$3539&gt;0,'Assumptions (CSP)'!Z$11*Model!$AT$3539*AVERAGE('Assumptions (CSP)'!$AP$2:$AR$2)/10^9,0)</f>
        <v>0.001792418233</v>
      </c>
      <c r="AY3748" s="95">
        <f>IF($AT$3539&gt;0,'Assumptions (CSP)'!AA$11*Model!$AT$3539*AVERAGE('Assumptions (CSP)'!$AP$2:$AR$2)/10^9,0)</f>
        <v>0.0008962091167</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0.003158400016</v>
      </c>
      <c r="AV3749" s="95">
        <f>IF($AU$3539&gt;0,'Assumptions (CSP)'!W$11*Model!$AU$3539*AVERAGE('Assumptions (CSP)'!$AQ$2:$AS$2)/10^9,0)</f>
        <v>0.005053440026</v>
      </c>
      <c r="AW3749" s="95">
        <f>IF($AU$3539&gt;0,'Assumptions (CSP)'!X$11*Model!$AU$3539*AVERAGE('Assumptions (CSP)'!$AQ$2:$AS$2)/10^9,0)</f>
        <v>0.003032064016</v>
      </c>
      <c r="AX3749" s="95">
        <f>IF($AU$3539&gt;0,'Assumptions (CSP)'!Y$11*Model!$AU$3539*AVERAGE('Assumptions (CSP)'!$AQ$2:$AS$2)/10^9,0)</f>
        <v>0.001819238409</v>
      </c>
      <c r="AY3749" s="95">
        <f>IF($AU$3539&gt;0,'Assumptions (CSP)'!Z$11*Model!$AU$3539*AVERAGE('Assumptions (CSP)'!$AQ$2:$AS$2)/10^9,0)</f>
        <v>0.001819238409</v>
      </c>
      <c r="AZ3749" s="95">
        <f>IF($AU$3539&gt;0,'Assumptions (CSP)'!AA$11*Model!$AU$3539*AVERAGE('Assumptions (CSP)'!$AQ$2:$AS$2)/10^9,0)</f>
        <v>0.0009096192047</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0.003208554276</v>
      </c>
      <c r="AW3750" s="95">
        <f>IF($AV$3539&gt;0,'Assumptions (CSP)'!W$11*Model!$AV$3539*AVERAGE('Assumptions (CSP)'!$AR$2:$AT$2)/10^9,0)</f>
        <v>0.005133686841</v>
      </c>
      <c r="AX3750" s="95">
        <f>IF($AV$3539&gt;0,'Assumptions (CSP)'!X$11*Model!$AV$3539*AVERAGE('Assumptions (CSP)'!$AR$2:$AT$2)/10^9,0)</f>
        <v>0.003080212105</v>
      </c>
      <c r="AY3750" s="95">
        <f>IF($AV$3539&gt;0,'Assumptions (CSP)'!Y$11*Model!$AV$3539*AVERAGE('Assumptions (CSP)'!$AR$2:$AT$2)/10^9,0)</f>
        <v>0.001848127263</v>
      </c>
      <c r="AZ3750" s="95">
        <f>IF($AV$3539&gt;0,'Assumptions (CSP)'!Z$11*Model!$AV$3539*AVERAGE('Assumptions (CSP)'!$AR$2:$AT$2)/10^9,0)</f>
        <v>0.001848127263</v>
      </c>
      <c r="BA3750" s="95">
        <f>IF($AV$3539&gt;0,'Assumptions (CSP)'!AA$11*Model!$AV$3539*AVERAGE('Assumptions (CSP)'!$AR$2:$AT$2)/10^9,0)</f>
        <v>0.0009240636314</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0.003261471607</v>
      </c>
      <c r="AX3751" s="95">
        <f>IF($AW$3539&gt;0,'Assumptions (CSP)'!W$11*Model!$AW$3539*AVERAGE('Assumptions (CSP)'!$AS$2:$AU$2)/10^9,0)</f>
        <v>0.005218354571</v>
      </c>
      <c r="AY3751" s="95">
        <f>IF($AW$3539&gt;0,'Assumptions (CSP)'!X$11*Model!$AW$3539*AVERAGE('Assumptions (CSP)'!$AS$2:$AU$2)/10^9,0)</f>
        <v>0.003131012742</v>
      </c>
      <c r="AZ3751" s="95">
        <f>IF($AW$3539&gt;0,'Assumptions (CSP)'!Y$11*Model!$AW$3539*AVERAGE('Assumptions (CSP)'!$AS$2:$AU$2)/10^9,0)</f>
        <v>0.001878607645</v>
      </c>
      <c r="BA3751" s="95">
        <f>IF($AW$3539&gt;0,'Assumptions (CSP)'!Z$11*Model!$AW$3539*AVERAGE('Assumptions (CSP)'!$AS$2:$AU$2)/10^9,0)</f>
        <v>0.001878607645</v>
      </c>
      <c r="BB3751" s="95">
        <f>IF($AW$3539&gt;0,'Assumptions (CSP)'!AA$11*Model!$AW$3539*AVERAGE('Assumptions (CSP)'!$AS$2:$AU$2)/10^9,0)</f>
        <v>0.0009393038227</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0.003315771813</v>
      </c>
      <c r="AY3752" s="95">
        <f>IF($AX$3539&gt;0,'Assumptions (CSP)'!W$11*Model!$AX$3539*AVERAGE('Assumptions (CSP)'!$AT$2:$AV$2)/10^9,0)</f>
        <v>0.0053052349</v>
      </c>
      <c r="AZ3752" s="95">
        <f>IF($AX$3539&gt;0,'Assumptions (CSP)'!X$11*Model!$AX$3539*AVERAGE('Assumptions (CSP)'!$AT$2:$AV$2)/10^9,0)</f>
        <v>0.00318314094</v>
      </c>
      <c r="BA3752" s="95">
        <f>IF($AX$3539&gt;0,'Assumptions (CSP)'!Y$11*Model!$AX$3539*AVERAGE('Assumptions (CSP)'!$AT$2:$AV$2)/10^9,0)</f>
        <v>0.001909884564</v>
      </c>
      <c r="BB3752" s="95">
        <f>IF($AX$3539&gt;0,'Assumptions (CSP)'!Z$11*Model!$AX$3539*AVERAGE('Assumptions (CSP)'!$AT$2:$AV$2)/10^9,0)</f>
        <v>0.001909884564</v>
      </c>
      <c r="BC3752" s="95">
        <f>IF($AX$3539&gt;0,'Assumptions (CSP)'!AA$11*Model!$AX$3539*AVERAGE('Assumptions (CSP)'!$AT$2:$AV$2)/10^9,0)</f>
        <v>0.0009549422821</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0.003371998034</v>
      </c>
      <c r="AZ3753" s="95">
        <f>IF($AY$3539&gt;0,'Assumptions (CSP)'!W$11*Model!$AY$3539*AVERAGE('Assumptions (CSP)'!$AU$2:$AW$2)/10^9,0)</f>
        <v>0.005395196854</v>
      </c>
      <c r="BA3753" s="95">
        <f>IF($AY$3539&gt;0,'Assumptions (CSP)'!X$11*Model!$AY$3539*AVERAGE('Assumptions (CSP)'!$AU$2:$AW$2)/10^9,0)</f>
        <v>0.003237118112</v>
      </c>
      <c r="BB3753" s="95">
        <f>IF($AY$3539&gt;0,'Assumptions (CSP)'!Y$11*Model!$AY$3539*AVERAGE('Assumptions (CSP)'!$AU$2:$AW$2)/10^9,0)</f>
        <v>0.001942270867</v>
      </c>
      <c r="BC3753" s="95">
        <f>IF($AY$3539&gt;0,'Assumptions (CSP)'!Z$11*Model!$AY$3539*AVERAGE('Assumptions (CSP)'!$AU$2:$AW$2)/10^9,0)</f>
        <v>0.001942270867</v>
      </c>
      <c r="BD3753" s="95">
        <f>IF($AY$3539&gt;0,'Assumptions (CSP)'!AA$11*Model!$AY$3539*AVERAGE('Assumptions (CSP)'!$AU$2:$AW$2)/10^9,0)</f>
        <v>0.0009711354337</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0.003429135246</v>
      </c>
      <c r="BA3754" s="95">
        <f>IF($AZ$3539&gt;0,'Assumptions (CSP)'!W$11*Model!$AZ$3539*AVERAGE('Assumptions (CSP)'!$AV$2:$AX$2)/10^9,0)</f>
        <v>0.005486616394</v>
      </c>
      <c r="BB3754" s="95">
        <f>IF($AZ$3539&gt;0,'Assumptions (CSP)'!X$11*Model!$AZ$3539*AVERAGE('Assumptions (CSP)'!$AV$2:$AX$2)/10^9,0)</f>
        <v>0.003291969837</v>
      </c>
      <c r="BC3754" s="95">
        <f>IF($AZ$3539&gt;0,'Assumptions (CSP)'!Y$11*Model!$AZ$3539*AVERAGE('Assumptions (CSP)'!$AV$2:$AX$2)/10^9,0)</f>
        <v>0.001975181902</v>
      </c>
      <c r="BD3754" s="95">
        <f>IF($AZ$3539&gt;0,'Assumptions (CSP)'!Z$11*Model!$AZ$3539*AVERAGE('Assumptions (CSP)'!$AV$2:$AX$2)/10^9,0)</f>
        <v>0.001975181902</v>
      </c>
      <c r="BE3754" s="95">
        <f>IF($AZ$3539&gt;0,'Assumptions (CSP)'!AA$11*Model!$AZ$3539*AVERAGE('Assumptions (CSP)'!$AV$2:$AX$2)/10^9,0)</f>
        <v>0.000987590951</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0.003486107225</v>
      </c>
      <c r="BB3755" s="95">
        <f>IF($BA$3539&gt;0,'Assumptions (CSP)'!W$11*Model!$BA$3539*AVERAGE('Assumptions (CSP)'!$AW$2:$AY$2)/10^9,0)</f>
        <v>0.00557777156</v>
      </c>
      <c r="BC3755" s="95">
        <f>IF($BA$3539&gt;0,'Assumptions (CSP)'!X$11*Model!$BA$3539*AVERAGE('Assumptions (CSP)'!$AW$2:$AY$2)/10^9,0)</f>
        <v>0.003346662936</v>
      </c>
      <c r="BD3755" s="95">
        <f>IF($BA$3539&gt;0,'Assumptions (CSP)'!Y$11*Model!$BA$3539*AVERAGE('Assumptions (CSP)'!$AW$2:$AY$2)/10^9,0)</f>
        <v>0.002007997762</v>
      </c>
      <c r="BE3755" s="95">
        <f>IF($BA$3539&gt;0,'Assumptions (CSP)'!Z$11*Model!$BA$3539*AVERAGE('Assumptions (CSP)'!$AW$2:$AY$2)/10^9,0)</f>
        <v>0.002007997762</v>
      </c>
      <c r="BF3755" s="95">
        <f>IF($BA$3539&gt;0,'Assumptions (CSP)'!AA$11*Model!$BA$3539*AVERAGE('Assumptions (CSP)'!$AW$2:$AY$2)/10^9,0)</f>
        <v>0.001003998881</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0.00008573899579</v>
      </c>
      <c r="I3758" s="95">
        <f>IF(Model!I3537+Model!I3538-Model!I3536-I3704+I3652&gt;0,(1-'Assumptions (CSP)'!H25)*(Model!I3537+Model!I3538-Model!I3536-Model!I3704+I3652)+I3704-I3599+I3600,Model!I3537+Model!I3538-Model!I3536-Model!I3704+I3652-I3599+I3600)</f>
        <v>0.00006375182808</v>
      </c>
      <c r="J3758" s="95">
        <f>IF(Model!J3537+Model!J3538-Model!J3536-J3704+J3652&gt;0,(1-'Assumptions (CSP)'!I25)*(Model!J3537+Model!J3538-Model!J3536-Model!J3704+J3652)+J3704-J3599+J3600,Model!J3537+Model!J3538-Model!J3536-Model!J3704+J3652-J3599+J3600)</f>
        <v>0.00002386339442</v>
      </c>
      <c r="K3758" s="95">
        <f>IF(Model!K3537+Model!K3538-Model!K3536-K3704+K3652&gt;0,(1-'Assumptions (CSP)'!J25)*(Model!K3537+Model!K3538-Model!K3536-Model!K3704+K3652)+K3704-K3599+K3600,Model!K3537+Model!K3538-Model!K3536-Model!K3704+K3652-K3599+K3600)</f>
        <v>0.00007350925031</v>
      </c>
      <c r="L3758" s="95">
        <f>IF(Model!L3537+Model!L3538-Model!L3536-L3704+L3652&gt;0,(1-'Assumptions (CSP)'!K25)*(Model!L3537+Model!L3538-Model!L3536-Model!L3704+L3652)+L3704-L3599+L3600,Model!L3537+Model!L3538-Model!L3536-Model!L3704+L3652-L3599+L3600)</f>
        <v>0.00001518031586</v>
      </c>
      <c r="M3758" s="95">
        <f>IF(Model!M3537+Model!M3538-Model!M3536-M3704+M3652&gt;0,(1-'Assumptions (CSP)'!L25)*(Model!M3537+Model!M3538-Model!M3536-Model!M3704+M3652)+M3704-M3599+M3600,Model!M3537+Model!M3538-Model!M3536-Model!M3704+M3652-M3599+M3600)</f>
        <v>-0.00002647669334</v>
      </c>
      <c r="N3758" s="95">
        <f>IF(Model!N3537+Model!N3538-Model!N3536-N3704+N3652&gt;0,(1-'Assumptions (CSP)'!M25)*(Model!N3537+Model!N3538-Model!N3536-Model!N3704+N3652)+N3704-N3599+N3600,Model!N3537+Model!N3538-Model!N3536-Model!N3704+N3652-N3599+N3600)</f>
        <v>-0.1850197347</v>
      </c>
      <c r="O3758" s="95">
        <f>IF(Model!O3537+Model!O3538-Model!O3536-O3704+O3652&gt;0,(1-'Assumptions (CSP)'!N25)*(Model!O3537+Model!O3538-Model!O3536-Model!O3704+O3652)+O3704-O3599+O3600,Model!O3537+Model!O3538-Model!O3536-Model!O3704+O3652-O3599+O3600)</f>
        <v>-0.1812424345</v>
      </c>
      <c r="P3758" s="95">
        <f>IF(Model!P3537+Model!P3538-Model!P3536-P3704+P3652&gt;0,(1-'Assumptions (CSP)'!O25)*(Model!P3537+Model!P3538-Model!P3536-Model!P3704+P3652)+P3704-P3599+P3600,Model!P3537+Model!P3538-Model!P3536-Model!P3704+P3652-P3599+P3600)</f>
        <v>-0.5164847392</v>
      </c>
      <c r="Q3758" s="95">
        <f>IF(Model!Q3537+Model!Q3538-Model!Q3536-Q3704+Q3652&gt;0,(1-'Assumptions (CSP)'!P25)*(Model!Q3537+Model!Q3538-Model!Q3536-Model!Q3704+Q3652)+Q3704-Q3599+Q3600,Model!Q3537+Model!Q3538-Model!Q3536-Model!Q3704+Q3652-Q3599+Q3600)</f>
        <v>-0.5018958627</v>
      </c>
      <c r="R3758" s="95">
        <f>IF(Model!R3537+Model!R3538-Model!R3536-R3704+R3652&gt;0,(1-'Assumptions (CSP)'!Q25)*(Model!R3537+Model!R3538-Model!R3536-Model!R3704+R3652)+R3704-R3599+R3600,Model!R3537+Model!R3538-Model!R3536-Model!R3704+R3652-R3599+R3600)</f>
        <v>-0.3264840443</v>
      </c>
      <c r="S3758" s="95">
        <f>IF(Model!S3537+Model!S3538-Model!S3536-S3704+S3652&gt;0,(1-'Assumptions (CSP)'!R25)*(Model!S3537+Model!S3538-Model!S3536-Model!S3704+S3652)+S3704-S3599+S3600,Model!S3537+Model!S3538-Model!S3536-Model!S3704+S3652-S3599+S3600)</f>
        <v>-0.2244286383</v>
      </c>
      <c r="T3758" s="95">
        <f>IF(Model!T3537+Model!T3538-Model!T3536-T3704+T3652&gt;0,(1-'Assumptions (CSP)'!S25)*(Model!T3537+Model!T3538-Model!T3536-Model!T3704+T3652)+T3704-T3599+T3600,Model!T3537+Model!T3538-Model!T3536-Model!T3704+T3652-T3599+T3600)</f>
        <v>-0.2175492595</v>
      </c>
      <c r="U3758" s="95">
        <f>IF(Model!U3537+Model!U3538-Model!U3536-U3704+U3652&gt;0,(1-'Assumptions (CSP)'!T25)*(Model!U3537+Model!U3538-Model!U3536-Model!U3704+U3652)+U3704-U3599+U3600,Model!U3537+Model!U3538-Model!U3536-Model!U3704+U3652-U3599+U3600)</f>
        <v>-0.1374154722</v>
      </c>
      <c r="V3758" s="95">
        <f>IF(Model!V3537+Model!V3538-Model!V3536-V3704+V3652&gt;0,(1-'Assumptions (CSP)'!U25)*(Model!V3537+Model!V3538-Model!V3536-Model!V3704+V3652)+V3704-V3599+V3600,Model!V3537+Model!V3538-Model!V3536-Model!V3704+V3652-V3599+V3600)</f>
        <v>-0.05822140234</v>
      </c>
      <c r="W3758" s="95">
        <f>IF(Model!W3537+Model!W3538-Model!W3536-W3704+W3652&gt;0,(1-'Assumptions (CSP)'!V25)*(Model!W3537+Model!W3538-Model!W3536-Model!W3704+W3652)+W3704-W3599+W3600,Model!W3537+Model!W3538-Model!W3536-Model!W3704+W3652-W3599+W3600)</f>
        <v>-0.05249966205</v>
      </c>
      <c r="X3758" s="95">
        <f>IF(Model!X3537+Model!X3538-Model!X3536-X3704+X3652&gt;0,(1-'Assumptions (CSP)'!W25)*(Model!X3537+Model!X3538-Model!X3536-Model!X3704+X3652)+X3704-X3599+X3600,Model!X3537+Model!X3538-Model!X3536-Model!X3704+X3652-X3599+X3600)</f>
        <v>-0.05586410525</v>
      </c>
      <c r="Y3758" s="95">
        <f>IF(Model!Y3537+Model!Y3538-Model!Y3536-Y3704+Y3652&gt;0,(1-'Assumptions (CSP)'!X25)*(Model!Y3537+Model!Y3538-Model!Y3536-Model!Y3704+Y3652)+Y3704-Y3599+Y3600,Model!Y3537+Model!Y3538-Model!Y3536-Model!Y3704+Y3652-Y3599+Y3600)</f>
        <v>-0.05843191446</v>
      </c>
      <c r="Z3758" s="95">
        <f>IF(Model!Z3537+Model!Z3538-Model!Z3536-Z3704+Z3652&gt;0,(1-'Assumptions (CSP)'!Y25)*(Model!Z3537+Model!Z3538-Model!Z3536-Model!Z3704+Z3652)+Z3704-Z3599+Z3600,Model!Z3537+Model!Z3538-Model!Z3536-Model!Z3704+Z3652-Z3599+Z3600)</f>
        <v>-0.0712783419</v>
      </c>
      <c r="AA3758" s="95">
        <f>IF(Model!AA3537+Model!AA3538-Model!AA3536-AA3704+AA3652&gt;0,(1-'Assumptions (CSP)'!Z25)*(Model!AA3537+Model!AA3538-Model!AA3536-Model!AA3704+AA3652)+AA3704-AA3599+AA3600,Model!AA3537+Model!AA3538-Model!AA3536-Model!AA3704+AA3652-AA3599+AA3600)</f>
        <v>-0.05889390636</v>
      </c>
      <c r="AB3758" s="95">
        <f>IF(Model!AB3537+Model!AB3538-Model!AB3536-AB3704+AB3652&gt;0,(1-'Assumptions (CSP)'!AA25)*(Model!AB3537+Model!AB3538-Model!AB3536-Model!AB3704+AB3652)+AB3704-AB3599+AB3600,Model!AB3537+Model!AB3538-Model!AB3536-Model!AB3704+AB3652-AB3599+AB3600)</f>
        <v>-0.05911403619</v>
      </c>
      <c r="AC3758" s="95">
        <f>IF(Model!AC3537+Model!AC3538-Model!AC3536-AC3704+AC3652&gt;0,(1-'Assumptions (CSP)'!AB25)*(Model!AC3537+Model!AC3538-Model!AC3536-Model!AC3704+AC3652)+AC3704-AC3599+AC3600,Model!AC3537+Model!AC3538-Model!AC3536-Model!AC3704+AC3652-AC3599+AC3600)</f>
        <v>-0.06003804631</v>
      </c>
      <c r="AD3758" s="95">
        <f>IF(Model!AD3537+Model!AD3538-Model!AD3536-AD3704+AD3652&gt;0,(1-'Assumptions (CSP)'!AC25)*(Model!AD3537+Model!AD3538-Model!AD3536-Model!AD3704+AD3652)+AD3704-AD3599+AD3600,Model!AD3537+Model!AD3538-Model!AD3536-Model!AD3704+AD3652-AD3599+AD3600)</f>
        <v>-0.06101997949</v>
      </c>
      <c r="AE3758" s="95">
        <f>IF(Model!AE3537+Model!AE3538-Model!AE3536-AE3704+AE3652&gt;0,(1-'Assumptions (CSP)'!AD25)*(Model!AE3537+Model!AE3538-Model!AE3536-Model!AE3704+AE3652)+AE3704-AE3599+AE3600,Model!AE3537+Model!AE3538-Model!AE3536-Model!AE3704+AE3652-AE3599+AE3600)</f>
        <v>0.01687525607</v>
      </c>
      <c r="AF3758" s="95">
        <f>IF(Model!AF3537+Model!AF3538-Model!AF3536-AF3704+AF3652&gt;0,(1-'Assumptions (CSP)'!AE25)*(Model!AF3537+Model!AF3538-Model!AF3536-Model!AF3704+AF3652)+AF3704-AF3599+AF3600,Model!AF3537+Model!AF3538-Model!AF3536-Model!AF3704+AF3652-AF3599+AF3600)</f>
        <v>0.01668494349</v>
      </c>
      <c r="AG3758" s="95">
        <f>IF(Model!AG3537+Model!AG3538-Model!AG3536-AG3704+AG3652&gt;0,(1-'Assumptions (CSP)'!AF25)*(Model!AG3537+Model!AG3538-Model!AG3536-Model!AG3704+AG3652)+AG3704-AG3599+AG3600,Model!AG3537+Model!AG3538-Model!AG3536-Model!AG3704+AG3652-AG3599+AG3600)</f>
        <v>0.01648874971</v>
      </c>
      <c r="AH3758" s="95">
        <f>IF(Model!AH3537+Model!AH3538-Model!AH3536-AH3704+AH3652&gt;0,(1-'Assumptions (CSP)'!AG25)*(Model!AH3537+Model!AH3538-Model!AH3536-Model!AH3704+AH3652)+AH3704-AH3599+AH3600,Model!AH3537+Model!AH3538-Model!AH3536-Model!AH3704+AH3652-AH3599+AH3600)</f>
        <v>0.01576600451</v>
      </c>
      <c r="AI3758" s="95">
        <f>IF(Model!AI3537+Model!AI3538-Model!AI3536-AI3704+AI3652&gt;0,(1-'Assumptions (CSP)'!AH25)*(Model!AI3537+Model!AI3538-Model!AI3536-Model!AI3704+AI3652)+AI3704-AI3599+AI3600,Model!AI3537+Model!AI3538-Model!AI3536-Model!AI3704+AI3652-AI3599+AI3600)</f>
        <v>0.01480482901</v>
      </c>
      <c r="AJ3758" s="95">
        <f>IF(Model!AJ3537+Model!AJ3538-Model!AJ3536-AJ3704+AJ3652&gt;0,(1-'Assumptions (CSP)'!AI25)*(Model!AJ3537+Model!AJ3538-Model!AJ3536-Model!AJ3704+AJ3652)+AJ3704-AJ3599+AJ3600,Model!AJ3537+Model!AJ3538-Model!AJ3536-Model!AJ3704+AJ3652-AJ3599+AJ3600)</f>
        <v>0.01378162659</v>
      </c>
      <c r="AK3758" s="95">
        <f>IF(Model!AK3537+Model!AK3538-Model!AK3536-AK3704+AK3652&gt;0,(1-'Assumptions (CSP)'!AJ25)*(Model!AK3537+Model!AK3538-Model!AK3536-Model!AK3704+AK3652)+AK3704-AK3599+AK3600,Model!AK3537+Model!AK3538-Model!AK3536-Model!AK3704+AK3652-AK3599+AK3600)</f>
        <v>0.01276103136</v>
      </c>
      <c r="AL3758" s="95">
        <f>IF(Model!AL3537+Model!AL3538-Model!AL3536-AL3704+AL3652&gt;0,(1-'Assumptions (CSP)'!AK25)*(Model!AL3537+Model!AL3538-Model!AL3536-Model!AL3704+AL3652)+AL3704-AL3599+AL3600,Model!AL3537+Model!AL3538-Model!AL3536-Model!AL3704+AL3652-AL3599+AL3600)</f>
        <v>0.01176071123</v>
      </c>
      <c r="AM3758" s="95">
        <f>IF(Model!AM3537+Model!AM3538-Model!AM3536-AM3704+AM3652&gt;0,(1-'Assumptions (CSP)'!AL25)*(Model!AM3537+Model!AM3538-Model!AM3536-Model!AM3704+AM3652)+AM3704-AM3599+AM3600,Model!AM3537+Model!AM3538-Model!AM3536-Model!AM3704+AM3652-AM3599+AM3600)</f>
        <v>0.0119850426</v>
      </c>
      <c r="AN3758" s="95">
        <f>IF(Model!AN3537+Model!AN3538-Model!AN3536-AN3704+AN3652&gt;0,(1-'Assumptions (CSP)'!AM25)*(Model!AN3537+Model!AN3538-Model!AN3536-Model!AN3704+AN3652)+AN3704-AN3599+AN3600,Model!AN3537+Model!AN3538-Model!AN3536-Model!AN3704+AN3652-AN3599+AN3600)</f>
        <v>0.01209188181</v>
      </c>
      <c r="AO3758" s="95">
        <f>IF(Model!AO3537+Model!AO3538-Model!AO3536-AO3704+AO3652&gt;0,(1-'Assumptions (CSP)'!AN25)*(Model!AO3537+Model!AO3538-Model!AO3536-Model!AO3704+AO3652)+AO3704-AO3599+AO3600,Model!AO3537+Model!AO3538-Model!AO3536-Model!AO3704+AO3652-AO3599+AO3600)</f>
        <v>0.01228297135</v>
      </c>
      <c r="AP3758" s="95">
        <f>IF(Model!AP3537+Model!AP3538-Model!AP3536-AP3704+AP3652&gt;0,(1-'Assumptions (CSP)'!AO25)*(Model!AP3537+Model!AP3538-Model!AP3536-Model!AP3704+AP3652)+AP3704-AP3599+AP3600,Model!AP3537+Model!AP3538-Model!AP3536-Model!AP3704+AP3652-AP3599+AP3600)</f>
        <v>0.01241135185</v>
      </c>
      <c r="AQ3758" s="95">
        <f>IF(Model!AQ3537+Model!AQ3538-Model!AQ3536-AQ3704+AQ3652&gt;0,(1-'Assumptions (CSP)'!AP25)*(Model!AQ3537+Model!AQ3538-Model!AQ3536-Model!AQ3704+AQ3652)+AQ3704-AQ3599+AQ3600,Model!AQ3537+Model!AQ3538-Model!AQ3536-Model!AQ3704+AQ3652-AQ3599+AQ3600)</f>
        <v>0.01240311009</v>
      </c>
      <c r="AR3758" s="95">
        <f>IF(Model!AR3537+Model!AR3538-Model!AR3536-AR3704+AR3652&gt;0,(1-'Assumptions (CSP)'!AQ25)*(Model!AR3537+Model!AR3538-Model!AR3536-Model!AR3704+AR3652)+AR3704-AR3599+AR3600,Model!AR3537+Model!AR3538-Model!AR3536-Model!AR3704+AR3652-AR3599+AR3600)</f>
        <v>0.01229507023</v>
      </c>
      <c r="AS3758" s="95">
        <f>IF(Model!AS3537+Model!AS3538-Model!AS3536-AS3704+AS3652&gt;0,(1-'Assumptions (CSP)'!AR25)*(Model!AS3537+Model!AS3538-Model!AS3536-Model!AS3704+AS3652)+AS3704-AS3599+AS3600,Model!AS3537+Model!AS3538-Model!AS3536-Model!AS3704+AS3652-AS3599+AS3600)</f>
        <v>0.01210279219</v>
      </c>
      <c r="AT3758" s="95">
        <f>IF(Model!AT3537+Model!AT3538-Model!AT3536-AT3704+AT3652&gt;0,(1-'Assumptions (CSP)'!AS25)*(Model!AT3537+Model!AT3538-Model!AT3536-Model!AT3704+AT3652)+AT3704-AT3599+AT3600,Model!AT3537+Model!AT3538-Model!AT3536-Model!AT3704+AT3652-AT3599+AT3600)</f>
        <v>0.01188739826</v>
      </c>
      <c r="AU3758" s="95">
        <f>IF(Model!AU3537+Model!AU3538-Model!AU3536-AU3704+AU3652&gt;0,(1-'Assumptions (CSP)'!AT25)*(Model!AU3537+Model!AU3538-Model!AU3536-Model!AU3704+AU3652)+AU3704-AU3599+AU3600,Model!AU3537+Model!AU3538-Model!AU3536-Model!AU3704+AU3652-AU3599+AU3600)</f>
        <v>0.01167690882</v>
      </c>
      <c r="AV3758" s="95">
        <f>IF(Model!AV3537+Model!AV3538-Model!AV3536-AV3704+AV3652&gt;0,(1-'Assumptions (CSP)'!AU25)*(Model!AV3537+Model!AV3538-Model!AV3536-Model!AV3704+AV3652)+AV3704-AV3599+AV3600,Model!AV3537+Model!AV3538-Model!AV3536-Model!AV3704+AV3652-AV3599+AV3600)</f>
        <v>0.01141747344</v>
      </c>
      <c r="AW3758" s="95">
        <f>IF(Model!AW3537+Model!AW3538-Model!AW3536-AW3704+AW3652&gt;0,(1-'Assumptions (CSP)'!AV25)*(Model!AW3537+Model!AW3538-Model!AW3536-Model!AW3704+AW3652)+AW3704-AW3599+AW3600,Model!AW3537+Model!AW3538-Model!AW3536-Model!AW3704+AW3652-AW3599+AW3600)</f>
        <v>0.01098779262</v>
      </c>
      <c r="AX3758" s="95">
        <f>IF(Model!AX3537+Model!AX3538-Model!AX3536-AX3704+AX3652&gt;0,(1-'Assumptions (CSP)'!AW25)*(Model!AX3537+Model!AX3538-Model!AX3536-Model!AX3704+AX3652)+AX3704-AX3599+AX3600,Model!AX3537+Model!AX3538-Model!AX3536-Model!AX3704+AX3652-AX3599+AX3600)</f>
        <v>0.01069987722</v>
      </c>
      <c r="AY3758" s="95">
        <f>IF(Model!AY3537+Model!AY3538-Model!AY3536-AY3704+AY3652&gt;0,(1-'Assumptions (CSP)'!AX25)*(Model!AY3537+Model!AY3538-Model!AY3536-Model!AY3704+AY3652)+AY3704-AY3599+AY3600,Model!AY3537+Model!AY3538-Model!AY3536-Model!AY3704+AY3652-AY3599+AY3600)</f>
        <v>0.01353700293</v>
      </c>
      <c r="AZ3758" s="95">
        <f>IF(Model!AZ3537+Model!AZ3538-Model!AZ3536-AZ3704+AZ3652&gt;0,(1-'Assumptions (CSP)'!AY25)*(Model!AZ3537+Model!AZ3538-Model!AZ3536-Model!AZ3704+AZ3652)+AZ3704-AZ3599+AZ3600,Model!AZ3537+Model!AZ3538-Model!AZ3536-Model!AZ3704+AZ3652-AZ3599+AZ3600)</f>
        <v>0.01587747634</v>
      </c>
      <c r="BA3758" s="95">
        <f>IF(Model!BA3537+Model!BA3538-Model!BA3536-BA3704+BA3652&gt;0,(1-'Assumptions (CSP)'!AZ25)*(Model!BA3537+Model!BA3538-Model!BA3536-Model!BA3704+BA3652)+BA3704-BA3599+BA3600,Model!BA3537+Model!BA3538-Model!BA3536-Model!BA3704+BA3652-BA3599+BA3600)</f>
        <v>0.01789216435</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0.001158171658</v>
      </c>
      <c r="X3759" s="402">
        <f>IF(Model!X3537+Model!X3538-Model!X3536-X3704+X3652&gt;0,'Assumptions (CSP)'!W25*(Model!X3537+Model!X3538-Model!X3536-Model!X3704+X3652)-'Assumptions (CSP)'!W26*Model!X3535/10^3,-'Assumptions (Coal)'!W24*Model!X3535/10^3)</f>
        <v>0.0006539570665</v>
      </c>
      <c r="Y3759" s="402">
        <f>IF(Model!Y3537+Model!Y3538-Model!Y3536-Y3704+Y3652&gt;0,'Assumptions (CSP)'!X25*(Model!Y3537+Model!Y3538-Model!Y3536-Model!Y3704+Y3652)-'Assumptions (CSP)'!X26*Model!Y3535/10^3,-'Assumptions (Coal)'!X24*Model!Y3535/10^3)</f>
        <v>0.0004784154401</v>
      </c>
      <c r="Z3759" s="402">
        <f>IF(Model!Z3537+Model!Z3538-Model!Z3536-Z3704+Z3652&gt;0,'Assumptions (CSP)'!Y25*(Model!Z3537+Model!Z3538-Model!Z3536-Model!Z3704+Z3652)-'Assumptions (CSP)'!Y26*Model!Z3535/10^3,-'Assumptions (Coal)'!Y24*Model!Z3535/10^3)</f>
        <v>-0.0000005080965203</v>
      </c>
      <c r="AA3759" s="402">
        <f>IF(Model!AA3537+Model!AA3538-Model!AA3536-AA3704+AA3652&gt;0,'Assumptions (CSP)'!Z25*(Model!AA3537+Model!AA3538-Model!AA3536-Model!AA3704+AA3652)-'Assumptions (CSP)'!Z26*Model!AA3535/10^3,-'Assumptions (Coal)'!Z24*Model!AA3535/10^3)</f>
        <v>0.0001882830087</v>
      </c>
      <c r="AB3759" s="402">
        <f>IF(Model!AB3537+Model!AB3538-Model!AB3536-AB3704+AB3652&gt;0,'Assumptions (CSP)'!AA25*(Model!AB3537+Model!AB3538-Model!AB3536-Model!AB3704+AB3652)-'Assumptions (CSP)'!AA26*Model!AB3535/10^3,-'Assumptions (Coal)'!AA24*Model!AB3535/10^3)</f>
        <v>0.0006301464495</v>
      </c>
      <c r="AC3759" s="402">
        <f>IF(Model!AC3537+Model!AC3538-Model!AC3536-AC3704+AC3652&gt;0,'Assumptions (CSP)'!AB25*(Model!AC3537+Model!AC3538-Model!AC3536-Model!AC3704+AC3652)-'Assumptions (CSP)'!AB26*Model!AC3535/10^3,-'Assumptions (Coal)'!AB24*Model!AC3535/10^3)</f>
        <v>0.001217550625</v>
      </c>
      <c r="AD3759" s="402">
        <f>IF(Model!AD3537+Model!AD3538-Model!AD3536-AD3704+AD3652&gt;0,'Assumptions (CSP)'!AC25*(Model!AD3537+Model!AD3538-Model!AD3536-Model!AD3704+AD3652)-'Assumptions (CSP)'!AC26*Model!AD3535/10^3,-'Assumptions (Coal)'!AC24*Model!AD3535/10^3)</f>
        <v>0.002116244386</v>
      </c>
      <c r="AE3759" s="402">
        <f>IF(Model!AE3537+Model!AE3538-Model!AE3536-AE3704+AE3652&gt;0,'Assumptions (CSP)'!AD25*(Model!AE3537+Model!AE3538-Model!AE3536-Model!AE3704+AE3652)-'Assumptions (CSP)'!AD26*Model!AE3535/10^3,-'Assumptions (Coal)'!AD24*Model!AE3535/10^3)</f>
        <v>0.003027029837</v>
      </c>
      <c r="AF3759" s="402">
        <f>IF(Model!AF3537+Model!AF3538-Model!AF3536-AF3704+AF3652&gt;0,'Assumptions (CSP)'!AE25*(Model!AF3537+Model!AF3538-Model!AF3536-Model!AF3704+AF3652)-'Assumptions (CSP)'!AE26*Model!AF3535/10^3,-'Assumptions (Coal)'!AE24*Model!AF3535/10^3)</f>
        <v>0.003201449608</v>
      </c>
      <c r="AG3759" s="402">
        <f>IF(Model!AG3537+Model!AG3538-Model!AG3536-AG3704+AG3652&gt;0,'Assumptions (CSP)'!AF25*(Model!AG3537+Model!AG3538-Model!AG3536-Model!AG3704+AG3652)-'Assumptions (CSP)'!AF26*Model!AG3535/10^3,-'Assumptions (Coal)'!AF24*Model!AG3535/10^3)</f>
        <v>0.003382065853</v>
      </c>
      <c r="AH3759" s="402">
        <f>IF(Model!AH3537+Model!AH3538-Model!AH3536-AH3704+AH3652&gt;0,'Assumptions (CSP)'!AG25*(Model!AH3537+Model!AH3538-Model!AH3536-Model!AH3704+AH3652)-'Assumptions (CSP)'!AG26*Model!AH3535/10^3,-'Assumptions (Coal)'!AG24*Model!AH3535/10^3)</f>
        <v>0.003437699328</v>
      </c>
      <c r="AI3759" s="402">
        <f>IF(Model!AI3537+Model!AI3538-Model!AI3536-AI3704+AI3652&gt;0,'Assumptions (CSP)'!AH25*(Model!AI3537+Model!AI3538-Model!AI3536-Model!AI3704+AI3652)-'Assumptions (CSP)'!AH26*Model!AI3535/10^3,-'Assumptions (Coal)'!AH24*Model!AI3535/10^3)</f>
        <v>0.003436488021</v>
      </c>
      <c r="AJ3759" s="402">
        <f>IF(Model!AJ3537+Model!AJ3538-Model!AJ3536-AJ3704+AJ3652&gt;0,'Assumptions (CSP)'!AI25*(Model!AJ3537+Model!AJ3538-Model!AJ3536-Model!AJ3704+AJ3652)-'Assumptions (CSP)'!AI26*Model!AJ3535/10^3,-'Assumptions (Coal)'!AI24*Model!AJ3535/10^3)</f>
        <v>0.00341936407</v>
      </c>
      <c r="AK3759" s="402">
        <f>IF(Model!AK3537+Model!AK3538-Model!AK3536-AK3704+AK3652&gt;0,'Assumptions (CSP)'!AJ25*(Model!AK3537+Model!AK3538-Model!AK3536-Model!AK3704+AK3652)-'Assumptions (CSP)'!AJ26*Model!AK3535/10^3,-'Assumptions (Coal)'!AJ24*Model!AK3535/10^3)</f>
        <v>0.003391519636</v>
      </c>
      <c r="AL3759" s="402">
        <f>IF(Model!AL3537+Model!AL3538-Model!AL3536-AL3704+AL3652&gt;0,'Assumptions (CSP)'!AK25*(Model!AL3537+Model!AL3538-Model!AL3536-Model!AL3704+AL3652)-'Assumptions (CSP)'!AK26*Model!AL3535/10^3,-'Assumptions (Coal)'!AK24*Model!AL3535/10^3)</f>
        <v>0.003372636912</v>
      </c>
      <c r="AM3759" s="402">
        <f>IF(Model!AM3537+Model!AM3538-Model!AM3536-AM3704+AM3652&gt;0,'Assumptions (CSP)'!AL25*(Model!AM3537+Model!AM3538-Model!AM3536-Model!AM3704+AM3652)-'Assumptions (CSP)'!AL26*Model!AM3535/10^3,-'Assumptions (Coal)'!AL24*Model!AM3535/10^3)</f>
        <v>0.003398381633</v>
      </c>
      <c r="AN3759" s="402">
        <f>IF(Model!AN3537+Model!AN3538-Model!AN3536-AN3704+AN3652&gt;0,'Assumptions (CSP)'!AM25*(Model!AN3537+Model!AN3538-Model!AN3536-Model!AN3704+AN3652)-'Assumptions (CSP)'!AM26*Model!AN3535/10^3,-'Assumptions (Coal)'!AM24*Model!AN3535/10^3)</f>
        <v>0.003396696071</v>
      </c>
      <c r="AO3759" s="402">
        <f>IF(Model!AO3537+Model!AO3538-Model!AO3536-AO3704+AO3652&gt;0,'Assumptions (CSP)'!AN25*(Model!AO3537+Model!AO3538-Model!AO3536-Model!AO3704+AO3652)-'Assumptions (CSP)'!AN26*Model!AO3535/10^3,-'Assumptions (Coal)'!AN24*Model!AO3535/10^3)</f>
        <v>0.003421275148</v>
      </c>
      <c r="AP3759" s="402">
        <f>IF(Model!AP3537+Model!AP3538-Model!AP3536-AP3704+AP3652&gt;0,'Assumptions (CSP)'!AO25*(Model!AP3537+Model!AP3538-Model!AP3536-Model!AP3704+AP3652)-'Assumptions (CSP)'!AO26*Model!AP3535/10^3,-'Assumptions (Coal)'!AO24*Model!AP3535/10^3)</f>
        <v>0.003431515018</v>
      </c>
      <c r="AQ3759" s="402">
        <f>IF(Model!AQ3537+Model!AQ3538-Model!AQ3536-AQ3704+AQ3652&gt;0,'Assumptions (CSP)'!AP25*(Model!AQ3537+Model!AQ3538-Model!AQ3536-Model!AQ3704+AQ3652)-'Assumptions (CSP)'!AP26*Model!AQ3535/10^3,-'Assumptions (Coal)'!AP24*Model!AQ3535/10^3)</f>
        <v>0.003400670997</v>
      </c>
      <c r="AR3759" s="402">
        <f>IF(Model!AR3537+Model!AR3538-Model!AR3536-AR3704+AR3652&gt;0,'Assumptions (CSP)'!AQ25*(Model!AR3537+Model!AR3538-Model!AR3536-Model!AR3704+AR3652)-'Assumptions (CSP)'!AQ26*Model!AR3535/10^3,-'Assumptions (Coal)'!AQ24*Model!AR3535/10^3)</f>
        <v>0.003342711831</v>
      </c>
      <c r="AS3759" s="402">
        <f>IF(Model!AS3537+Model!AS3538-Model!AS3536-AS3704+AS3652&gt;0,'Assumptions (CSP)'!AR25*(Model!AS3537+Model!AS3538-Model!AS3536-Model!AS3704+AS3652)-'Assumptions (CSP)'!AR26*Model!AS3535/10^3,-'Assumptions (Coal)'!AR24*Model!AS3535/10^3)</f>
        <v>0.00326378846</v>
      </c>
      <c r="AT3759" s="402">
        <f>IF(Model!AT3537+Model!AT3538-Model!AT3536-AT3704+AT3652&gt;0,'Assumptions (CSP)'!AS25*(Model!AT3537+Model!AT3538-Model!AT3536-Model!AT3704+AT3652)-'Assumptions (CSP)'!AS26*Model!AT3535/10^3,-'Assumptions (Coal)'!AS24*Model!AT3535/10^3)</f>
        <v>0.003182244993</v>
      </c>
      <c r="AU3759" s="402">
        <f>IF(Model!AU3537+Model!AU3538-Model!AU3536-AU3704+AU3652&gt;0,'Assumptions (CSP)'!AT25*(Model!AU3537+Model!AU3538-Model!AU3536-Model!AU3704+AU3652)-'Assumptions (CSP)'!AT26*Model!AU3535/10^3,-'Assumptions (Coal)'!AT24*Model!AU3535/10^3)</f>
        <v>0.003102261445</v>
      </c>
      <c r="AV3759" s="402">
        <f>IF(Model!AV3537+Model!AV3538-Model!AV3536-AV3704+AV3652&gt;0,'Assumptions (CSP)'!AU25*(Model!AV3537+Model!AV3538-Model!AV3536-Model!AV3704+AV3652)-'Assumptions (CSP)'!AU26*Model!AV3535/10^3,-'Assumptions (Coal)'!AU24*Model!AV3535/10^3)</f>
        <v>0.003011332782</v>
      </c>
      <c r="AW3759" s="402">
        <f>IF(Model!AW3537+Model!AW3538-Model!AW3536-AW3704+AW3652&gt;0,'Assumptions (CSP)'!AV25*(Model!AW3537+Model!AW3538-Model!AW3536-Model!AW3704+AW3652)-'Assumptions (CSP)'!AV26*Model!AW3535/10^3,-'Assumptions (Coal)'!AV24*Model!AW3535/10^3)</f>
        <v>0.002877797135</v>
      </c>
      <c r="AX3759" s="402">
        <f>IF(Model!AX3537+Model!AX3538-Model!AX3536-AX3704+AX3652&gt;0,'Assumptions (CSP)'!AW25*(Model!AX3537+Model!AX3538-Model!AX3536-Model!AX3704+AX3652)-'Assumptions (CSP)'!AW26*Model!AX3535/10^3,-'Assumptions (Coal)'!AW24*Model!AX3535/10^3)</f>
        <v>0.002784133603</v>
      </c>
      <c r="AY3759" s="402">
        <f>IF(Model!AY3537+Model!AY3538-Model!AY3536-AY3704+AY3652&gt;0,'Assumptions (CSP)'!AX25*(Model!AY3537+Model!AY3538-Model!AY3536-Model!AY3704+AY3652)-'Assumptions (CSP)'!AX26*Model!AY3535/10^3,-'Assumptions (Coal)'!AX24*Model!AY3535/10^3)</f>
        <v>0.002903938375</v>
      </c>
      <c r="AZ3759" s="402">
        <f>IF(Model!AZ3537+Model!AZ3538-Model!AZ3536-AZ3704+AZ3652&gt;0,'Assumptions (CSP)'!AY25*(Model!AZ3537+Model!AZ3538-Model!AZ3536-Model!AZ3704+AZ3652)-'Assumptions (CSP)'!AY26*Model!AZ3535/10^3,-'Assumptions (Coal)'!AY24*Model!AZ3535/10^3)</f>
        <v>0.002871856562</v>
      </c>
      <c r="BA3759" s="402">
        <f>IF(Model!BA3537+Model!BA3538-Model!BA3536-BA3704+BA3652&gt;0,'Assumptions (CSP)'!AZ25*(Model!BA3537+Model!BA3538-Model!BA3536-Model!BA3704+BA3652)-'Assumptions (CSP)'!AZ26*Model!BA3535/10^3,-'Assumptions (Coal)'!AZ24*Model!BA3535/10^3)</f>
        <v>0.002728466223</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0.8316</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0.01373009102</v>
      </c>
      <c r="Y3760" s="292">
        <f>Y3539*'Assumptions (CSP)'!$V$24/1000000000</f>
        <v>0.01373009102</v>
      </c>
      <c r="Z3760" s="292">
        <f>Z3539*'Assumptions (CSP)'!$V$24/1000000000</f>
        <v>0.01373009102</v>
      </c>
      <c r="AA3760" s="292">
        <f>AA3539*'Assumptions (CSP)'!$V$24/1000000000</f>
        <v>0.01373009102</v>
      </c>
      <c r="AB3760" s="292">
        <f>AB3539*'Assumptions (CSP)'!$V$24/1000000000</f>
        <v>0.01373009102</v>
      </c>
      <c r="AC3760" s="292">
        <f>AC3539*'Assumptions (CSP)'!$V$24/1000000000</f>
        <v>0.01373009102</v>
      </c>
      <c r="AD3760" s="292">
        <f>AD3539*'Assumptions (CSP)'!$V$24/1000000000</f>
        <v>0.01373009102</v>
      </c>
      <c r="AE3760" s="292">
        <f>AE3539*'Assumptions (CSP)'!$V$24/1000000000</f>
        <v>0.01373009102</v>
      </c>
      <c r="AF3760" s="292">
        <f>AF3539*'Assumptions (CSP)'!$V$24/1000000000</f>
        <v>0.01373009102</v>
      </c>
      <c r="AG3760" s="292">
        <f>AG3539*'Assumptions (CSP)'!$V$24/1000000000</f>
        <v>0.01373009102</v>
      </c>
      <c r="AH3760" s="292">
        <f>AH3539*'Assumptions (CSP)'!$V$24/1000000000</f>
        <v>0.01373009102</v>
      </c>
      <c r="AI3760" s="292">
        <f>AI3539*'Assumptions (CSP)'!$V$24/1000000000</f>
        <v>0.01373009102</v>
      </c>
      <c r="AJ3760" s="292">
        <f>AJ3539*'Assumptions (CSP)'!$V$24/1000000000</f>
        <v>0.01373009102</v>
      </c>
      <c r="AK3760" s="292">
        <f>AK3539*'Assumptions (CSP)'!$V$24/1000000000</f>
        <v>0.01373009102</v>
      </c>
      <c r="AL3760" s="292">
        <f>AL3539*'Assumptions (CSP)'!$V$24/1000000000</f>
        <v>0.01373009102</v>
      </c>
      <c r="AM3760" s="292">
        <f>AM3539*'Assumptions (CSP)'!$V$24/1000000000</f>
        <v>0.01373009102</v>
      </c>
      <c r="AN3760" s="292">
        <f>AN3539*'Assumptions (CSP)'!$V$24/1000000000</f>
        <v>0.01373009102</v>
      </c>
      <c r="AO3760" s="292">
        <f>AO3539*'Assumptions (CSP)'!$V$24/1000000000</f>
        <v>0.01373009102</v>
      </c>
      <c r="AP3760" s="292">
        <f>AP3539*'Assumptions (CSP)'!$V$24/1000000000</f>
        <v>0.01373009102</v>
      </c>
      <c r="AQ3760" s="292">
        <f>AQ3539*'Assumptions (CSP)'!$V$24/1000000000</f>
        <v>0.01373009102</v>
      </c>
      <c r="AR3760" s="292">
        <f>AR3539*'Assumptions (CSP)'!$V$24/1000000000</f>
        <v>0.01373009102</v>
      </c>
      <c r="AS3760" s="292">
        <f>AS3539*'Assumptions (CSP)'!$V$24/1000000000</f>
        <v>0.01373009102</v>
      </c>
      <c r="AT3760" s="292">
        <f>AT3539*'Assumptions (CSP)'!$V$24/1000000000</f>
        <v>0.01373009102</v>
      </c>
      <c r="AU3760" s="292">
        <f>AU3539*'Assumptions (CSP)'!$V$24/1000000000</f>
        <v>0.01373009102</v>
      </c>
      <c r="AV3760" s="292">
        <f>AV3539*'Assumptions (CSP)'!$V$24/1000000000</f>
        <v>0.01373009102</v>
      </c>
      <c r="AW3760" s="292">
        <f>AW3539*'Assumptions (CSP)'!$V$24/1000000000</f>
        <v>0.01373009102</v>
      </c>
      <c r="AX3760" s="292">
        <f>AX3539*'Assumptions (CSP)'!$V$24/1000000000</f>
        <v>0.01373009102</v>
      </c>
      <c r="AY3760" s="292">
        <f>AY3539*'Assumptions (CSP)'!$V$24/1000000000</f>
        <v>0.01373009102</v>
      </c>
      <c r="AZ3760" s="292">
        <f>AZ3539*'Assumptions (CSP)'!$V$24/1000000000</f>
        <v>0.01373009102</v>
      </c>
      <c r="BA3760" s="292">
        <f>BA3539*'Assumptions (CSP)'!$V$24/1000000000</f>
        <v>0.01373009102</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219844.5</v>
      </c>
      <c r="C22" s="428">
        <v>227460.4</v>
      </c>
      <c r="D22" s="428">
        <v>237468.8</v>
      </c>
      <c r="E22" s="428">
        <v>255647.1</v>
      </c>
      <c r="F22" s="428">
        <v>275161.5</v>
      </c>
      <c r="G22" s="428">
        <v>301915.4</v>
      </c>
      <c r="H22" s="428">
        <v>325656.8</v>
      </c>
      <c r="I22" s="428">
        <v>342894.8</v>
      </c>
      <c r="J22" s="428">
        <v>343090.9</v>
      </c>
      <c r="K22" s="428">
        <v>325946.8</v>
      </c>
      <c r="L22" s="428">
        <v>332199.2</v>
      </c>
      <c r="M22" s="428">
        <v>344572.8</v>
      </c>
      <c r="N22" s="428">
        <v>355890.4</v>
      </c>
      <c r="O22" s="428">
        <v>363610.3</v>
      </c>
      <c r="P22" s="428">
        <v>376910.7</v>
      </c>
      <c r="Q22" s="428">
        <v>388110.2</v>
      </c>
      <c r="R22" s="428">
        <v>402134.6</v>
      </c>
      <c r="S22" s="428">
        <v>421762.9</v>
      </c>
      <c r="T22" s="428">
        <v>448593.9</v>
      </c>
      <c r="U22" s="428">
        <v>470191.4</v>
      </c>
      <c r="V22" s="235">
        <f t="shared" ref="V22:AZ22" si="22">U22*(1+V14)</f>
        <v>488830.8251</v>
      </c>
      <c r="W22" s="235">
        <f t="shared" si="22"/>
        <v>508209.1582</v>
      </c>
      <c r="X22" s="235">
        <f t="shared" si="22"/>
        <v>528355.6913</v>
      </c>
      <c r="Y22" s="235">
        <f t="shared" si="22"/>
        <v>549300.8773</v>
      </c>
      <c r="Z22" s="235">
        <f t="shared" si="22"/>
        <v>571076.3768</v>
      </c>
      <c r="AA22" s="235">
        <f t="shared" si="22"/>
        <v>593715.1051</v>
      </c>
      <c r="AB22" s="235">
        <f t="shared" si="22"/>
        <v>617251.2827</v>
      </c>
      <c r="AC22" s="235">
        <f t="shared" si="22"/>
        <v>641720.4862</v>
      </c>
      <c r="AD22" s="235">
        <f t="shared" si="22"/>
        <v>667159.703</v>
      </c>
      <c r="AE22" s="235">
        <f t="shared" si="22"/>
        <v>693607.3865</v>
      </c>
      <c r="AF22" s="235">
        <f t="shared" si="22"/>
        <v>721103.5146</v>
      </c>
      <c r="AG22" s="235">
        <f t="shared" si="22"/>
        <v>749689.6499</v>
      </c>
      <c r="AH22" s="235">
        <f t="shared" si="22"/>
        <v>779409.0028</v>
      </c>
      <c r="AI22" s="235">
        <f t="shared" si="22"/>
        <v>810306.4963</v>
      </c>
      <c r="AJ22" s="235">
        <f t="shared" si="22"/>
        <v>842428.8348</v>
      </c>
      <c r="AK22" s="235">
        <f t="shared" si="22"/>
        <v>875824.5736</v>
      </c>
      <c r="AL22" s="235">
        <f t="shared" si="22"/>
        <v>910544.1933</v>
      </c>
      <c r="AM22" s="235">
        <f t="shared" si="22"/>
        <v>946640.1753</v>
      </c>
      <c r="AN22" s="235">
        <f t="shared" si="22"/>
        <v>984167.0818</v>
      </c>
      <c r="AO22" s="235">
        <f t="shared" si="22"/>
        <v>1023181.638</v>
      </c>
      <c r="AP22" s="235">
        <f t="shared" si="22"/>
        <v>1063742.817</v>
      </c>
      <c r="AQ22" s="235">
        <f t="shared" si="22"/>
        <v>1105911.93</v>
      </c>
      <c r="AR22" s="235">
        <f t="shared" si="22"/>
        <v>1149752.721</v>
      </c>
      <c r="AS22" s="235">
        <f t="shared" si="22"/>
        <v>1195331.457</v>
      </c>
      <c r="AT22" s="235">
        <f t="shared" si="22"/>
        <v>1242717.035</v>
      </c>
      <c r="AU22" s="235">
        <f t="shared" si="22"/>
        <v>1291981.082</v>
      </c>
      <c r="AV22" s="235">
        <f t="shared" si="22"/>
        <v>1343198.064</v>
      </c>
      <c r="AW22" s="235">
        <f t="shared" si="22"/>
        <v>1396445.401</v>
      </c>
      <c r="AX22" s="235">
        <f t="shared" si="22"/>
        <v>1451803.579</v>
      </c>
      <c r="AY22" s="235">
        <f t="shared" si="22"/>
        <v>1509356.278</v>
      </c>
      <c r="AZ22" s="235">
        <f t="shared" si="22"/>
        <v>1569190.494</v>
      </c>
    </row>
    <row r="23" ht="15.75" customHeight="1">
      <c r="A23" s="61" t="s">
        <v>480</v>
      </c>
      <c r="B23" s="426">
        <f t="shared" ref="B23:AZ23" si="23">B$22*$S$18/B$18</f>
        <v>303517.8415</v>
      </c>
      <c r="C23" s="426">
        <f t="shared" si="23"/>
        <v>307292.1759</v>
      </c>
      <c r="D23" s="426">
        <f t="shared" si="23"/>
        <v>315817.7843</v>
      </c>
      <c r="E23" s="426">
        <f t="shared" si="23"/>
        <v>333794.7382</v>
      </c>
      <c r="F23" s="426">
        <f t="shared" si="23"/>
        <v>349855.596</v>
      </c>
      <c r="G23" s="426">
        <f t="shared" si="23"/>
        <v>372275.93</v>
      </c>
      <c r="H23" s="426">
        <f t="shared" si="23"/>
        <v>389755.3716</v>
      </c>
      <c r="I23" s="426">
        <f t="shared" si="23"/>
        <v>399650.4669</v>
      </c>
      <c r="J23" s="426">
        <f t="shared" si="23"/>
        <v>392249.2726</v>
      </c>
      <c r="K23" s="426">
        <f t="shared" si="23"/>
        <v>369829.4057</v>
      </c>
      <c r="L23" s="426">
        <f t="shared" si="23"/>
        <v>372582.0509</v>
      </c>
      <c r="M23" s="426">
        <f t="shared" si="23"/>
        <v>378552.1806</v>
      </c>
      <c r="N23" s="426">
        <f t="shared" si="23"/>
        <v>383628.4602</v>
      </c>
      <c r="O23" s="426">
        <f t="shared" si="23"/>
        <v>385190.2336</v>
      </c>
      <c r="P23" s="426">
        <f t="shared" si="23"/>
        <v>392026.0967</v>
      </c>
      <c r="Q23" s="426">
        <f t="shared" si="23"/>
        <v>399514.4248</v>
      </c>
      <c r="R23" s="426">
        <f t="shared" si="23"/>
        <v>409709.2874</v>
      </c>
      <c r="S23" s="426">
        <f t="shared" si="23"/>
        <v>421762.9</v>
      </c>
      <c r="T23" s="426">
        <f t="shared" si="23"/>
        <v>437926.2333</v>
      </c>
      <c r="U23" s="422">
        <f t="shared" si="23"/>
        <v>450226.6788</v>
      </c>
      <c r="V23" s="429">
        <f t="shared" si="23"/>
        <v>459117.7419</v>
      </c>
      <c r="W23" s="429">
        <f t="shared" si="23"/>
        <v>468184.3855</v>
      </c>
      <c r="X23" s="429">
        <f t="shared" si="23"/>
        <v>477430.0768</v>
      </c>
      <c r="Y23" s="429">
        <f t="shared" si="23"/>
        <v>486858.3518</v>
      </c>
      <c r="Z23" s="429">
        <f t="shared" si="23"/>
        <v>496472.8161</v>
      </c>
      <c r="AA23" s="429">
        <f t="shared" si="23"/>
        <v>506277.1465</v>
      </c>
      <c r="AB23" s="429">
        <f t="shared" si="23"/>
        <v>516275.0926</v>
      </c>
      <c r="AC23" s="429">
        <f t="shared" si="23"/>
        <v>526470.4778</v>
      </c>
      <c r="AD23" s="429">
        <f t="shared" si="23"/>
        <v>536867.2012</v>
      </c>
      <c r="AE23" s="429">
        <f t="shared" si="23"/>
        <v>547469.2387</v>
      </c>
      <c r="AF23" s="429">
        <f t="shared" si="23"/>
        <v>558280.645</v>
      </c>
      <c r="AG23" s="429">
        <f t="shared" si="23"/>
        <v>569305.5546</v>
      </c>
      <c r="AH23" s="429">
        <f t="shared" si="23"/>
        <v>580548.1838</v>
      </c>
      <c r="AI23" s="429">
        <f t="shared" si="23"/>
        <v>592012.8321</v>
      </c>
      <c r="AJ23" s="429">
        <f t="shared" si="23"/>
        <v>603703.884</v>
      </c>
      <c r="AK23" s="429">
        <f t="shared" si="23"/>
        <v>615625.8104</v>
      </c>
      <c r="AL23" s="429">
        <f t="shared" si="23"/>
        <v>627783.1706</v>
      </c>
      <c r="AM23" s="429">
        <f t="shared" si="23"/>
        <v>640180.614</v>
      </c>
      <c r="AN23" s="429">
        <f t="shared" si="23"/>
        <v>652822.8818</v>
      </c>
      <c r="AO23" s="429">
        <f t="shared" si="23"/>
        <v>665714.8087</v>
      </c>
      <c r="AP23" s="429">
        <f t="shared" si="23"/>
        <v>678861.325</v>
      </c>
      <c r="AQ23" s="429">
        <f t="shared" si="23"/>
        <v>692267.4583</v>
      </c>
      <c r="AR23" s="429">
        <f t="shared" si="23"/>
        <v>705938.3355</v>
      </c>
      <c r="AS23" s="429">
        <f t="shared" si="23"/>
        <v>719879.1848</v>
      </c>
      <c r="AT23" s="429">
        <f t="shared" si="23"/>
        <v>734095.3376</v>
      </c>
      <c r="AU23" s="429">
        <f t="shared" si="23"/>
        <v>748592.2306</v>
      </c>
      <c r="AV23" s="429">
        <f t="shared" si="23"/>
        <v>763375.4077</v>
      </c>
      <c r="AW23" s="429">
        <f t="shared" si="23"/>
        <v>778450.5226</v>
      </c>
      <c r="AX23" s="429">
        <f t="shared" si="23"/>
        <v>793823.3404</v>
      </c>
      <c r="AY23" s="429">
        <f t="shared" si="23"/>
        <v>809499.7402</v>
      </c>
      <c r="AZ23" s="429">
        <f t="shared" si="23"/>
        <v>825485.7171</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6.98179</v>
      </c>
      <c r="C28" s="433">
        <v>7.105167</v>
      </c>
      <c r="D28" s="433">
        <v>7.251564</v>
      </c>
      <c r="E28" s="433">
        <v>7.387938</v>
      </c>
      <c r="F28" s="433">
        <v>7.556212</v>
      </c>
      <c r="G28" s="433">
        <v>7.771351</v>
      </c>
      <c r="H28" s="433">
        <v>7.991278</v>
      </c>
      <c r="I28" s="433">
        <v>8.157751</v>
      </c>
      <c r="J28" s="433">
        <v>8.291024</v>
      </c>
      <c r="K28" s="433">
        <v>8.379956</v>
      </c>
      <c r="L28" s="433">
        <v>8.479669</v>
      </c>
      <c r="M28" s="433">
        <v>8.553892</v>
      </c>
      <c r="N28" s="433">
        <v>8.644178</v>
      </c>
      <c r="O28" s="433">
        <v>8.727791</v>
      </c>
      <c r="P28" s="433">
        <v>8.824182</v>
      </c>
      <c r="Q28" s="433">
        <v>8.923807</v>
      </c>
      <c r="R28" s="433">
        <v>9.038241</v>
      </c>
      <c r="S28" s="433">
        <v>9.142271</v>
      </c>
      <c r="T28" s="433">
        <v>9.267074</v>
      </c>
      <c r="U28" s="253">
        <f>(V28+T28)/2</f>
        <v>9.317451018</v>
      </c>
      <c r="V28" s="433">
        <v>9.367828036</v>
      </c>
      <c r="W28" s="253">
        <f t="shared" ref="W28:AE28" si="35">($AF28-$V28)*0.1+V28</f>
        <v>9.46816828</v>
      </c>
      <c r="X28" s="253">
        <f t="shared" si="35"/>
        <v>9.568508524</v>
      </c>
      <c r="Y28" s="253">
        <f t="shared" si="35"/>
        <v>9.668848767</v>
      </c>
      <c r="Z28" s="253">
        <f t="shared" si="35"/>
        <v>9.769189011</v>
      </c>
      <c r="AA28" s="253">
        <f t="shared" si="35"/>
        <v>9.869529255</v>
      </c>
      <c r="AB28" s="253">
        <f t="shared" si="35"/>
        <v>9.969869499</v>
      </c>
      <c r="AC28" s="253">
        <f t="shared" si="35"/>
        <v>10.07020974</v>
      </c>
      <c r="AD28" s="253">
        <f t="shared" si="35"/>
        <v>10.17054999</v>
      </c>
      <c r="AE28" s="253">
        <f t="shared" si="35"/>
        <v>10.27089023</v>
      </c>
      <c r="AF28" s="433">
        <v>10.371230474</v>
      </c>
      <c r="AG28" s="253">
        <f t="shared" ref="AG28:AO28" si="36">($AP28-$AF28)*0.1+AF28</f>
        <v>10.4634671</v>
      </c>
      <c r="AH28" s="253">
        <f t="shared" si="36"/>
        <v>10.55570373</v>
      </c>
      <c r="AI28" s="253">
        <f t="shared" si="36"/>
        <v>10.64794035</v>
      </c>
      <c r="AJ28" s="253">
        <f t="shared" si="36"/>
        <v>10.74017698</v>
      </c>
      <c r="AK28" s="253">
        <f t="shared" si="36"/>
        <v>10.83241361</v>
      </c>
      <c r="AL28" s="253">
        <f t="shared" si="36"/>
        <v>10.92465023</v>
      </c>
      <c r="AM28" s="253">
        <f t="shared" si="36"/>
        <v>11.01688686</v>
      </c>
      <c r="AN28" s="253">
        <f t="shared" si="36"/>
        <v>11.10912349</v>
      </c>
      <c r="AO28" s="253">
        <f t="shared" si="36"/>
        <v>11.20136011</v>
      </c>
      <c r="AP28" s="433">
        <v>11.293596739</v>
      </c>
      <c r="AQ28" s="253">
        <f t="shared" ref="AQ28:AY28" si="37">($AZ28-$AP28)*0.1+AP28</f>
        <v>11.39628518</v>
      </c>
      <c r="AR28" s="253">
        <f t="shared" si="37"/>
        <v>11.49897362</v>
      </c>
      <c r="AS28" s="253">
        <f t="shared" si="37"/>
        <v>11.60166206</v>
      </c>
      <c r="AT28" s="253">
        <f t="shared" si="37"/>
        <v>11.7043505</v>
      </c>
      <c r="AU28" s="253">
        <f t="shared" si="37"/>
        <v>11.80703894</v>
      </c>
      <c r="AV28" s="253">
        <f t="shared" si="37"/>
        <v>11.90972738</v>
      </c>
      <c r="AW28" s="253">
        <f t="shared" si="37"/>
        <v>12.01241582</v>
      </c>
      <c r="AX28" s="253">
        <f t="shared" si="37"/>
        <v>12.11510426</v>
      </c>
      <c r="AY28" s="253">
        <f t="shared" si="37"/>
        <v>12.2177927</v>
      </c>
      <c r="AZ28" s="433">
        <v>12.320481137</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0.058598</v>
      </c>
      <c r="C3" s="440">
        <v>0.057726</v>
      </c>
      <c r="D3" s="440">
        <v>0.057027</v>
      </c>
      <c r="E3" s="440">
        <v>0.05699</v>
      </c>
      <c r="F3" s="440">
        <v>0.059839</v>
      </c>
      <c r="G3" s="440">
        <v>0.057412</v>
      </c>
      <c r="H3" s="440">
        <v>0.057312</v>
      </c>
      <c r="I3" s="440">
        <v>0.05906</v>
      </c>
      <c r="J3" s="440">
        <v>0.059256</v>
      </c>
      <c r="K3" s="440">
        <v>0.058183</v>
      </c>
      <c r="L3" s="440">
        <v>0.058154</v>
      </c>
      <c r="M3" s="440">
        <v>0.058648</v>
      </c>
      <c r="N3" s="440">
        <v>0.057637</v>
      </c>
      <c r="O3" s="440">
        <v>0.061356</v>
      </c>
      <c r="P3" s="440">
        <v>0.058013</v>
      </c>
      <c r="Q3" s="440">
        <v>0.05789</v>
      </c>
      <c r="R3" s="440">
        <v>0.061471</v>
      </c>
      <c r="S3" s="440">
        <v>0.057238</v>
      </c>
      <c r="T3" s="168">
        <f t="shared" ref="T3:AY3" si="1">$S$3+(T$1-$S$1)/($AZ$1-$S$1)*($AZ$3-$S$3)</f>
        <v>0.05774933981</v>
      </c>
      <c r="U3" s="168">
        <f t="shared" si="1"/>
        <v>0.05826067962</v>
      </c>
      <c r="V3" s="168">
        <f t="shared" si="1"/>
        <v>0.05877201943</v>
      </c>
      <c r="W3" s="168">
        <f t="shared" si="1"/>
        <v>0.05928335924</v>
      </c>
      <c r="X3" s="168">
        <f t="shared" si="1"/>
        <v>0.05979469905</v>
      </c>
      <c r="Y3" s="168">
        <f t="shared" si="1"/>
        <v>0.06030603886</v>
      </c>
      <c r="Z3" s="168">
        <f t="shared" si="1"/>
        <v>0.06081737867</v>
      </c>
      <c r="AA3" s="168">
        <f t="shared" si="1"/>
        <v>0.06132871848</v>
      </c>
      <c r="AB3" s="168">
        <f t="shared" si="1"/>
        <v>0.06184005828</v>
      </c>
      <c r="AC3" s="168">
        <f t="shared" si="1"/>
        <v>0.06235139809</v>
      </c>
      <c r="AD3" s="168">
        <f t="shared" si="1"/>
        <v>0.0628627379</v>
      </c>
      <c r="AE3" s="168">
        <f t="shared" si="1"/>
        <v>0.06337407771</v>
      </c>
      <c r="AF3" s="168">
        <f t="shared" si="1"/>
        <v>0.06388541752</v>
      </c>
      <c r="AG3" s="168">
        <f t="shared" si="1"/>
        <v>0.06439675733</v>
      </c>
      <c r="AH3" s="168">
        <f t="shared" si="1"/>
        <v>0.06490809714</v>
      </c>
      <c r="AI3" s="168">
        <f t="shared" si="1"/>
        <v>0.06541943695</v>
      </c>
      <c r="AJ3" s="168">
        <f t="shared" si="1"/>
        <v>0.06593077676</v>
      </c>
      <c r="AK3" s="168">
        <f t="shared" si="1"/>
        <v>0.06644211657</v>
      </c>
      <c r="AL3" s="168">
        <f t="shared" si="1"/>
        <v>0.06695345638</v>
      </c>
      <c r="AM3" s="168">
        <f t="shared" si="1"/>
        <v>0.06746479619</v>
      </c>
      <c r="AN3" s="168">
        <f t="shared" si="1"/>
        <v>0.067976136</v>
      </c>
      <c r="AO3" s="168">
        <f t="shared" si="1"/>
        <v>0.06848747581</v>
      </c>
      <c r="AP3" s="168">
        <f t="shared" si="1"/>
        <v>0.06899881562</v>
      </c>
      <c r="AQ3" s="168">
        <f t="shared" si="1"/>
        <v>0.06951015543</v>
      </c>
      <c r="AR3" s="168">
        <f t="shared" si="1"/>
        <v>0.07002149523</v>
      </c>
      <c r="AS3" s="168">
        <f t="shared" si="1"/>
        <v>0.07053283504</v>
      </c>
      <c r="AT3" s="168">
        <f t="shared" si="1"/>
        <v>0.07104417485</v>
      </c>
      <c r="AU3" s="168">
        <f t="shared" si="1"/>
        <v>0.07155551466</v>
      </c>
      <c r="AV3" s="168">
        <f t="shared" si="1"/>
        <v>0.07206685447</v>
      </c>
      <c r="AW3" s="168">
        <f t="shared" si="1"/>
        <v>0.07257819428</v>
      </c>
      <c r="AX3" s="168">
        <f t="shared" si="1"/>
        <v>0.07308953409</v>
      </c>
      <c r="AY3" s="168">
        <f t="shared" si="1"/>
        <v>0.0736008739</v>
      </c>
      <c r="AZ3" s="205">
        <v>0.0741122137096776</v>
      </c>
    </row>
    <row r="4">
      <c r="A4" s="439" t="s">
        <v>487</v>
      </c>
      <c r="B4" s="441"/>
      <c r="C4" s="441"/>
      <c r="D4" s="441"/>
      <c r="E4" s="441"/>
      <c r="F4" s="441"/>
      <c r="G4" s="441"/>
      <c r="H4" s="441"/>
      <c r="I4" s="441"/>
      <c r="J4" s="441"/>
      <c r="K4" s="441"/>
      <c r="L4" s="441"/>
      <c r="M4" s="441"/>
      <c r="N4" s="441"/>
      <c r="O4" s="441"/>
      <c r="P4" s="441"/>
      <c r="Q4" s="441"/>
      <c r="R4" s="442">
        <v>0.0274958956211937</v>
      </c>
      <c r="S4" s="168">
        <f t="shared" ref="S4:AY4" si="2">$R$4+(S$1-$R$1)/($AZ$1-$R$1)*($AZ$4-$R$4)</f>
        <v>0.02765320494</v>
      </c>
      <c r="T4" s="168">
        <f t="shared" si="2"/>
        <v>0.02781051425</v>
      </c>
      <c r="U4" s="168">
        <f t="shared" si="2"/>
        <v>0.02796782356</v>
      </c>
      <c r="V4" s="168">
        <f t="shared" si="2"/>
        <v>0.02812513288</v>
      </c>
      <c r="W4" s="168">
        <f t="shared" si="2"/>
        <v>0.02828244219</v>
      </c>
      <c r="X4" s="168">
        <f t="shared" si="2"/>
        <v>0.02843975151</v>
      </c>
      <c r="Y4" s="168">
        <f t="shared" si="2"/>
        <v>0.02859706082</v>
      </c>
      <c r="Z4" s="168">
        <f t="shared" si="2"/>
        <v>0.02875437013</v>
      </c>
      <c r="AA4" s="168">
        <f t="shared" si="2"/>
        <v>0.02891167945</v>
      </c>
      <c r="AB4" s="168">
        <f t="shared" si="2"/>
        <v>0.02906898876</v>
      </c>
      <c r="AC4" s="168">
        <f t="shared" si="2"/>
        <v>0.02922629808</v>
      </c>
      <c r="AD4" s="168">
        <f t="shared" si="2"/>
        <v>0.02938360739</v>
      </c>
      <c r="AE4" s="168">
        <f t="shared" si="2"/>
        <v>0.02954091671</v>
      </c>
      <c r="AF4" s="168">
        <f t="shared" si="2"/>
        <v>0.02969822602</v>
      </c>
      <c r="AG4" s="168">
        <f t="shared" si="2"/>
        <v>0.02985553533</v>
      </c>
      <c r="AH4" s="168">
        <f t="shared" si="2"/>
        <v>0.03001284465</v>
      </c>
      <c r="AI4" s="168">
        <f t="shared" si="2"/>
        <v>0.03017015396</v>
      </c>
      <c r="AJ4" s="168">
        <f t="shared" si="2"/>
        <v>0.03032746328</v>
      </c>
      <c r="AK4" s="168">
        <f t="shared" si="2"/>
        <v>0.03048477259</v>
      </c>
      <c r="AL4" s="168">
        <f t="shared" si="2"/>
        <v>0.03064208191</v>
      </c>
      <c r="AM4" s="168">
        <f t="shared" si="2"/>
        <v>0.03079939122</v>
      </c>
      <c r="AN4" s="168">
        <f t="shared" si="2"/>
        <v>0.03095670053</v>
      </c>
      <c r="AO4" s="168">
        <f t="shared" si="2"/>
        <v>0.03111400985</v>
      </c>
      <c r="AP4" s="168">
        <f t="shared" si="2"/>
        <v>0.03127131916</v>
      </c>
      <c r="AQ4" s="168">
        <f t="shared" si="2"/>
        <v>0.03142862848</v>
      </c>
      <c r="AR4" s="168">
        <f t="shared" si="2"/>
        <v>0.03158593779</v>
      </c>
      <c r="AS4" s="168">
        <f t="shared" si="2"/>
        <v>0.0317432471</v>
      </c>
      <c r="AT4" s="168">
        <f t="shared" si="2"/>
        <v>0.03190055642</v>
      </c>
      <c r="AU4" s="168">
        <f t="shared" si="2"/>
        <v>0.03205786573</v>
      </c>
      <c r="AV4" s="168">
        <f t="shared" si="2"/>
        <v>0.03221517505</v>
      </c>
      <c r="AW4" s="168">
        <f t="shared" si="2"/>
        <v>0.03237248436</v>
      </c>
      <c r="AX4" s="168">
        <f t="shared" si="2"/>
        <v>0.03252979368</v>
      </c>
      <c r="AY4" s="168">
        <f t="shared" si="2"/>
        <v>0.03268710299</v>
      </c>
      <c r="AZ4" s="443">
        <f>Inputs!H18</f>
        <v>0.0328444123</v>
      </c>
    </row>
    <row r="5">
      <c r="A5" s="439" t="s">
        <v>488</v>
      </c>
      <c r="B5" s="441"/>
      <c r="C5" s="441"/>
      <c r="D5" s="441"/>
      <c r="E5" s="441"/>
      <c r="F5" s="441"/>
      <c r="G5" s="441"/>
      <c r="H5" s="441"/>
      <c r="I5" s="441"/>
      <c r="J5" s="441"/>
      <c r="K5" s="441"/>
      <c r="L5" s="441"/>
      <c r="M5" s="441"/>
      <c r="N5" s="441"/>
      <c r="O5" s="441"/>
      <c r="P5" s="441"/>
      <c r="Q5" s="441"/>
      <c r="R5" s="442">
        <v>0.0430881043788063</v>
      </c>
      <c r="S5" s="168">
        <f t="shared" ref="S5:AY5" si="3">$R$5+(S$1-$R$1)/($AZ$1-$R$1)*($AZ$5-$R$5)</f>
        <v>0.04234969833</v>
      </c>
      <c r="T5" s="168">
        <f t="shared" si="3"/>
        <v>0.04161129228</v>
      </c>
      <c r="U5" s="168">
        <f t="shared" si="3"/>
        <v>0.04087288623</v>
      </c>
      <c r="V5" s="168">
        <f t="shared" si="3"/>
        <v>0.04013448018</v>
      </c>
      <c r="W5" s="168">
        <f t="shared" si="3"/>
        <v>0.03939607414</v>
      </c>
      <c r="X5" s="168">
        <f t="shared" si="3"/>
        <v>0.03865766809</v>
      </c>
      <c r="Y5" s="168">
        <f t="shared" si="3"/>
        <v>0.03791926204</v>
      </c>
      <c r="Z5" s="168">
        <f t="shared" si="3"/>
        <v>0.03718085599</v>
      </c>
      <c r="AA5" s="168">
        <f t="shared" si="3"/>
        <v>0.03644244994</v>
      </c>
      <c r="AB5" s="168">
        <f t="shared" si="3"/>
        <v>0.03570404389</v>
      </c>
      <c r="AC5" s="168">
        <f t="shared" si="3"/>
        <v>0.03496563785</v>
      </c>
      <c r="AD5" s="168">
        <f t="shared" si="3"/>
        <v>0.0342272318</v>
      </c>
      <c r="AE5" s="168">
        <f t="shared" si="3"/>
        <v>0.03348882575</v>
      </c>
      <c r="AF5" s="168">
        <f t="shared" si="3"/>
        <v>0.0327504197</v>
      </c>
      <c r="AG5" s="168">
        <f t="shared" si="3"/>
        <v>0.03201201365</v>
      </c>
      <c r="AH5" s="168">
        <f t="shared" si="3"/>
        <v>0.0312736076</v>
      </c>
      <c r="AI5" s="168">
        <f t="shared" si="3"/>
        <v>0.03053520155</v>
      </c>
      <c r="AJ5" s="168">
        <f t="shared" si="3"/>
        <v>0.02979679551</v>
      </c>
      <c r="AK5" s="168">
        <f t="shared" si="3"/>
        <v>0.02905838946</v>
      </c>
      <c r="AL5" s="168">
        <f t="shared" si="3"/>
        <v>0.02831998341</v>
      </c>
      <c r="AM5" s="168">
        <f t="shared" si="3"/>
        <v>0.02758157736</v>
      </c>
      <c r="AN5" s="168">
        <f t="shared" si="3"/>
        <v>0.02684317131</v>
      </c>
      <c r="AO5" s="168">
        <f t="shared" si="3"/>
        <v>0.02610476526</v>
      </c>
      <c r="AP5" s="168">
        <f t="shared" si="3"/>
        <v>0.02536635921</v>
      </c>
      <c r="AQ5" s="168">
        <f t="shared" si="3"/>
        <v>0.02462795317</v>
      </c>
      <c r="AR5" s="168">
        <f t="shared" si="3"/>
        <v>0.02388954712</v>
      </c>
      <c r="AS5" s="168">
        <f t="shared" si="3"/>
        <v>0.02315114107</v>
      </c>
      <c r="AT5" s="168">
        <f t="shared" si="3"/>
        <v>0.02241273502</v>
      </c>
      <c r="AU5" s="168">
        <f t="shared" si="3"/>
        <v>0.02167432897</v>
      </c>
      <c r="AV5" s="168">
        <f t="shared" si="3"/>
        <v>0.02093592292</v>
      </c>
      <c r="AW5" s="168">
        <f t="shared" si="3"/>
        <v>0.02019751688</v>
      </c>
      <c r="AX5" s="168">
        <f t="shared" si="3"/>
        <v>0.01945911083</v>
      </c>
      <c r="AY5" s="168">
        <f t="shared" si="3"/>
        <v>0.01872070478</v>
      </c>
      <c r="AZ5" s="443">
        <f>Inputs!H19</f>
        <v>0.01798229873</v>
      </c>
    </row>
    <row r="6">
      <c r="A6" s="439" t="s">
        <v>489</v>
      </c>
      <c r="B6" s="444">
        <v>0.069851</v>
      </c>
      <c r="C6" s="444">
        <v>0.0703</v>
      </c>
      <c r="D6" s="444">
        <v>0.068491</v>
      </c>
      <c r="E6" s="444">
        <v>0.068607</v>
      </c>
      <c r="F6" s="444">
        <v>0.074081</v>
      </c>
      <c r="G6" s="444">
        <v>0.070661</v>
      </c>
      <c r="H6" s="444">
        <v>0.067818</v>
      </c>
      <c r="I6" s="444">
        <v>0.073651</v>
      </c>
      <c r="J6" s="444">
        <v>0.074408</v>
      </c>
      <c r="K6" s="444">
        <v>0.068686</v>
      </c>
      <c r="L6" s="444">
        <v>0.074427</v>
      </c>
      <c r="M6" s="444">
        <v>0.074154</v>
      </c>
      <c r="N6" s="444">
        <v>0.06894</v>
      </c>
      <c r="O6" s="444">
        <v>0.077851</v>
      </c>
      <c r="P6" s="444">
        <v>0.066926</v>
      </c>
      <c r="Q6" s="444">
        <v>0.070449</v>
      </c>
      <c r="R6" s="445">
        <f t="shared" ref="R6:AZ6" si="4">sum(R4:R5)</f>
        <v>0.070584</v>
      </c>
      <c r="S6" s="445">
        <f t="shared" si="4"/>
        <v>0.07000290327</v>
      </c>
      <c r="T6" s="445">
        <f t="shared" si="4"/>
        <v>0.06942180653</v>
      </c>
      <c r="U6" s="445">
        <f t="shared" si="4"/>
        <v>0.0688407098</v>
      </c>
      <c r="V6" s="445">
        <f t="shared" si="4"/>
        <v>0.06825961306</v>
      </c>
      <c r="W6" s="445">
        <f t="shared" si="4"/>
        <v>0.06767851633</v>
      </c>
      <c r="X6" s="445">
        <f t="shared" si="4"/>
        <v>0.06709741959</v>
      </c>
      <c r="Y6" s="445">
        <f t="shared" si="4"/>
        <v>0.06651632286</v>
      </c>
      <c r="Z6" s="445">
        <f t="shared" si="4"/>
        <v>0.06593522613</v>
      </c>
      <c r="AA6" s="445">
        <f t="shared" si="4"/>
        <v>0.06535412939</v>
      </c>
      <c r="AB6" s="445">
        <f t="shared" si="4"/>
        <v>0.06477303266</v>
      </c>
      <c r="AC6" s="445">
        <f t="shared" si="4"/>
        <v>0.06419193592</v>
      </c>
      <c r="AD6" s="445">
        <f t="shared" si="4"/>
        <v>0.06361083919</v>
      </c>
      <c r="AE6" s="445">
        <f t="shared" si="4"/>
        <v>0.06302974245</v>
      </c>
      <c r="AF6" s="445">
        <f t="shared" si="4"/>
        <v>0.06244864572</v>
      </c>
      <c r="AG6" s="445">
        <f t="shared" si="4"/>
        <v>0.06186754899</v>
      </c>
      <c r="AH6" s="445">
        <f t="shared" si="4"/>
        <v>0.06128645225</v>
      </c>
      <c r="AI6" s="445">
        <f t="shared" si="4"/>
        <v>0.06070535552</v>
      </c>
      <c r="AJ6" s="445">
        <f t="shared" si="4"/>
        <v>0.06012425878</v>
      </c>
      <c r="AK6" s="445">
        <f t="shared" si="4"/>
        <v>0.05954316205</v>
      </c>
      <c r="AL6" s="445">
        <f t="shared" si="4"/>
        <v>0.05896206531</v>
      </c>
      <c r="AM6" s="445">
        <f t="shared" si="4"/>
        <v>0.05838096858</v>
      </c>
      <c r="AN6" s="445">
        <f t="shared" si="4"/>
        <v>0.05779987185</v>
      </c>
      <c r="AO6" s="445">
        <f t="shared" si="4"/>
        <v>0.05721877511</v>
      </c>
      <c r="AP6" s="445">
        <f t="shared" si="4"/>
        <v>0.05663767838</v>
      </c>
      <c r="AQ6" s="445">
        <f t="shared" si="4"/>
        <v>0.05605658164</v>
      </c>
      <c r="AR6" s="445">
        <f t="shared" si="4"/>
        <v>0.05547548491</v>
      </c>
      <c r="AS6" s="445">
        <f t="shared" si="4"/>
        <v>0.05489438817</v>
      </c>
      <c r="AT6" s="445">
        <f t="shared" si="4"/>
        <v>0.05431329144</v>
      </c>
      <c r="AU6" s="445">
        <f t="shared" si="4"/>
        <v>0.0537321947</v>
      </c>
      <c r="AV6" s="445">
        <f t="shared" si="4"/>
        <v>0.05315109797</v>
      </c>
      <c r="AW6" s="445">
        <f t="shared" si="4"/>
        <v>0.05257000124</v>
      </c>
      <c r="AX6" s="445">
        <f t="shared" si="4"/>
        <v>0.0519889045</v>
      </c>
      <c r="AY6" s="445">
        <f t="shared" si="4"/>
        <v>0.05140780777</v>
      </c>
      <c r="AZ6" s="445">
        <f t="shared" si="4"/>
        <v>0.05082671103</v>
      </c>
    </row>
    <row r="7">
      <c r="A7" s="439" t="s">
        <v>490</v>
      </c>
      <c r="B7" s="444">
        <v>0.128591</v>
      </c>
      <c r="C7" s="444">
        <v>0.128229</v>
      </c>
      <c r="D7" s="444">
        <v>0.111847</v>
      </c>
      <c r="E7" s="444">
        <v>0.116078</v>
      </c>
      <c r="F7" s="444">
        <v>0.129421</v>
      </c>
      <c r="G7" s="444">
        <v>0.12205</v>
      </c>
      <c r="H7" s="444">
        <v>0.117434</v>
      </c>
      <c r="I7" s="444">
        <v>0.123666</v>
      </c>
      <c r="J7" s="444">
        <v>0.128699</v>
      </c>
      <c r="K7" s="444">
        <v>0.123336</v>
      </c>
      <c r="L7" s="444">
        <v>0.122817</v>
      </c>
      <c r="M7" s="444">
        <v>0.130772</v>
      </c>
      <c r="N7" s="444">
        <v>0.129959</v>
      </c>
      <c r="O7" s="444">
        <v>0.124685</v>
      </c>
      <c r="P7" s="444">
        <v>0.130669</v>
      </c>
      <c r="Q7" s="444">
        <v>0.130556</v>
      </c>
      <c r="R7" s="444">
        <v>0.125424</v>
      </c>
      <c r="S7" s="444">
        <v>0.126194</v>
      </c>
      <c r="T7" s="299">
        <f t="shared" ref="T7:AY7" si="5">$S$7+(T$1-$S$1)/($AZ$1-$S$1)*($AZ$7-$S$7)</f>
        <v>0.1276340483</v>
      </c>
      <c r="U7" s="299">
        <f t="shared" si="5"/>
        <v>0.1290740966</v>
      </c>
      <c r="V7" s="299">
        <f t="shared" si="5"/>
        <v>0.1305141449</v>
      </c>
      <c r="W7" s="299">
        <f t="shared" si="5"/>
        <v>0.1319541932</v>
      </c>
      <c r="X7" s="299">
        <f t="shared" si="5"/>
        <v>0.1333942415</v>
      </c>
      <c r="Y7" s="299">
        <f t="shared" si="5"/>
        <v>0.1348342897</v>
      </c>
      <c r="Z7" s="299">
        <f t="shared" si="5"/>
        <v>0.136274338</v>
      </c>
      <c r="AA7" s="299">
        <f t="shared" si="5"/>
        <v>0.1377143863</v>
      </c>
      <c r="AB7" s="299">
        <f t="shared" si="5"/>
        <v>0.1391544346</v>
      </c>
      <c r="AC7" s="299">
        <f t="shared" si="5"/>
        <v>0.1405944829</v>
      </c>
      <c r="AD7" s="299">
        <f t="shared" si="5"/>
        <v>0.1420345312</v>
      </c>
      <c r="AE7" s="299">
        <f t="shared" si="5"/>
        <v>0.1434745795</v>
      </c>
      <c r="AF7" s="299">
        <f t="shared" si="5"/>
        <v>0.1449146278</v>
      </c>
      <c r="AG7" s="299">
        <f t="shared" si="5"/>
        <v>0.1463546761</v>
      </c>
      <c r="AH7" s="299">
        <f t="shared" si="5"/>
        <v>0.1477947244</v>
      </c>
      <c r="AI7" s="299">
        <f t="shared" si="5"/>
        <v>0.1492347726</v>
      </c>
      <c r="AJ7" s="299">
        <f t="shared" si="5"/>
        <v>0.1506748209</v>
      </c>
      <c r="AK7" s="299">
        <f t="shared" si="5"/>
        <v>0.1521148692</v>
      </c>
      <c r="AL7" s="299">
        <f t="shared" si="5"/>
        <v>0.1535549175</v>
      </c>
      <c r="AM7" s="299">
        <f t="shared" si="5"/>
        <v>0.1549949658</v>
      </c>
      <c r="AN7" s="299">
        <f t="shared" si="5"/>
        <v>0.1564350141</v>
      </c>
      <c r="AO7" s="299">
        <f t="shared" si="5"/>
        <v>0.1578750624</v>
      </c>
      <c r="AP7" s="299">
        <f t="shared" si="5"/>
        <v>0.1593151107</v>
      </c>
      <c r="AQ7" s="299">
        <f t="shared" si="5"/>
        <v>0.160755159</v>
      </c>
      <c r="AR7" s="299">
        <f t="shared" si="5"/>
        <v>0.1621952073</v>
      </c>
      <c r="AS7" s="299">
        <f t="shared" si="5"/>
        <v>0.1636352556</v>
      </c>
      <c r="AT7" s="299">
        <f t="shared" si="5"/>
        <v>0.1650753038</v>
      </c>
      <c r="AU7" s="299">
        <f t="shared" si="5"/>
        <v>0.1665153521</v>
      </c>
      <c r="AV7" s="299">
        <f t="shared" si="5"/>
        <v>0.1679554004</v>
      </c>
      <c r="AW7" s="299">
        <f t="shared" si="5"/>
        <v>0.1693954487</v>
      </c>
      <c r="AX7" s="299">
        <f t="shared" si="5"/>
        <v>0.170835497</v>
      </c>
      <c r="AY7" s="299">
        <f t="shared" si="5"/>
        <v>0.1722755453</v>
      </c>
      <c r="AZ7" s="446">
        <v>0.173715593582888</v>
      </c>
    </row>
    <row r="8">
      <c r="A8" s="439" t="s">
        <v>491</v>
      </c>
      <c r="B8" s="444">
        <v>0.066155</v>
      </c>
      <c r="C8" s="444">
        <v>0.067686</v>
      </c>
      <c r="D8" s="444">
        <v>0.06215</v>
      </c>
      <c r="E8" s="444">
        <v>0.049769</v>
      </c>
      <c r="F8" s="444">
        <v>0.045528</v>
      </c>
      <c r="G8" s="444">
        <v>0.040327</v>
      </c>
      <c r="H8" s="444">
        <v>0.041145</v>
      </c>
      <c r="I8" s="444">
        <v>0.037033</v>
      </c>
      <c r="J8" s="444">
        <v>0.038934</v>
      </c>
      <c r="K8" s="444">
        <v>0.035518</v>
      </c>
      <c r="L8" s="444">
        <v>0.026835</v>
      </c>
      <c r="M8" s="444">
        <v>0.022542</v>
      </c>
      <c r="N8" s="444">
        <v>0.02226</v>
      </c>
      <c r="O8" s="444">
        <v>0.023935</v>
      </c>
      <c r="P8" s="444">
        <v>0.025184</v>
      </c>
      <c r="Q8" s="444">
        <v>0.027356</v>
      </c>
      <c r="R8" s="444">
        <v>0.025748</v>
      </c>
      <c r="S8" s="444">
        <v>0.025429</v>
      </c>
      <c r="T8" s="168">
        <f t="shared" ref="T8:AY8" si="6">$S$8+(T$1-$S$1)/($AZ$1-$S$1)*($AZ$8-$S$8)</f>
        <v>0.02619915612</v>
      </c>
      <c r="U8" s="168">
        <f t="shared" si="6"/>
        <v>0.02696931224</v>
      </c>
      <c r="V8" s="168">
        <f t="shared" si="6"/>
        <v>0.02773946835</v>
      </c>
      <c r="W8" s="168">
        <f t="shared" si="6"/>
        <v>0.02850962447</v>
      </c>
      <c r="X8" s="168">
        <f t="shared" si="6"/>
        <v>0.02927978059</v>
      </c>
      <c r="Y8" s="168">
        <f t="shared" si="6"/>
        <v>0.03004993671</v>
      </c>
      <c r="Z8" s="168">
        <f t="shared" si="6"/>
        <v>0.03082009283</v>
      </c>
      <c r="AA8" s="168">
        <f t="shared" si="6"/>
        <v>0.03159024895</v>
      </c>
      <c r="AB8" s="168">
        <f t="shared" si="6"/>
        <v>0.03236040506</v>
      </c>
      <c r="AC8" s="168">
        <f t="shared" si="6"/>
        <v>0.03313056118</v>
      </c>
      <c r="AD8" s="168">
        <f t="shared" si="6"/>
        <v>0.0339007173</v>
      </c>
      <c r="AE8" s="168">
        <f t="shared" si="6"/>
        <v>0.03467087342</v>
      </c>
      <c r="AF8" s="168">
        <f t="shared" si="6"/>
        <v>0.03544102954</v>
      </c>
      <c r="AG8" s="168">
        <f t="shared" si="6"/>
        <v>0.03621118565</v>
      </c>
      <c r="AH8" s="168">
        <f t="shared" si="6"/>
        <v>0.03698134177</v>
      </c>
      <c r="AI8" s="168">
        <f t="shared" si="6"/>
        <v>0.03775149789</v>
      </c>
      <c r="AJ8" s="168">
        <f t="shared" si="6"/>
        <v>0.03852165401</v>
      </c>
      <c r="AK8" s="168">
        <f t="shared" si="6"/>
        <v>0.03929181013</v>
      </c>
      <c r="AL8" s="168">
        <f t="shared" si="6"/>
        <v>0.04006196624</v>
      </c>
      <c r="AM8" s="168">
        <f t="shared" si="6"/>
        <v>0.04083212236</v>
      </c>
      <c r="AN8" s="168">
        <f t="shared" si="6"/>
        <v>0.04160227848</v>
      </c>
      <c r="AO8" s="168">
        <f t="shared" si="6"/>
        <v>0.0423724346</v>
      </c>
      <c r="AP8" s="168">
        <f t="shared" si="6"/>
        <v>0.04314259072</v>
      </c>
      <c r="AQ8" s="168">
        <f t="shared" si="6"/>
        <v>0.04391274684</v>
      </c>
      <c r="AR8" s="168">
        <f t="shared" si="6"/>
        <v>0.04468290295</v>
      </c>
      <c r="AS8" s="168">
        <f t="shared" si="6"/>
        <v>0.04545305907</v>
      </c>
      <c r="AT8" s="168">
        <f t="shared" si="6"/>
        <v>0.04622321519</v>
      </c>
      <c r="AU8" s="168">
        <f t="shared" si="6"/>
        <v>0.04699337131</v>
      </c>
      <c r="AV8" s="168">
        <f t="shared" si="6"/>
        <v>0.04776352743</v>
      </c>
      <c r="AW8" s="168">
        <f t="shared" si="6"/>
        <v>0.04853368354</v>
      </c>
      <c r="AX8" s="168">
        <f t="shared" si="6"/>
        <v>0.04930383966</v>
      </c>
      <c r="AY8" s="168">
        <f t="shared" si="6"/>
        <v>0.05007399578</v>
      </c>
      <c r="AZ8" s="446">
        <v>0.0508441518987341</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64.13651916</v>
      </c>
      <c r="C13" s="450">
        <f t="shared" si="7"/>
        <v>55.90327169</v>
      </c>
      <c r="D13" s="450">
        <f t="shared" si="7"/>
        <v>69.64418683</v>
      </c>
      <c r="E13" s="450">
        <f t="shared" si="7"/>
        <v>69.23491772</v>
      </c>
      <c r="F13" s="450">
        <f t="shared" si="7"/>
        <v>63.17409322</v>
      </c>
      <c r="G13" s="450">
        <f t="shared" si="7"/>
        <v>61.13697797</v>
      </c>
      <c r="H13" s="450">
        <f t="shared" si="7"/>
        <v>57.80176354</v>
      </c>
      <c r="I13" s="450">
        <f t="shared" si="7"/>
        <v>56.88992682</v>
      </c>
      <c r="J13" s="450">
        <f t="shared" si="7"/>
        <v>60.20857972</v>
      </c>
      <c r="K13" s="450">
        <f t="shared" si="7"/>
        <v>61.14783216</v>
      </c>
      <c r="L13" s="450">
        <f t="shared" si="7"/>
        <v>58.98397087</v>
      </c>
      <c r="M13" s="450">
        <f t="shared" si="7"/>
        <v>55.42519621</v>
      </c>
      <c r="N13" s="450">
        <f t="shared" si="7"/>
        <v>50.0435161</v>
      </c>
      <c r="O13" s="450">
        <f t="shared" si="7"/>
        <v>49.45344312</v>
      </c>
      <c r="P13" s="450">
        <f t="shared" si="7"/>
        <v>69.7785614</v>
      </c>
      <c r="Q13" s="450">
        <f t="shared" si="7"/>
        <v>62.88236881</v>
      </c>
      <c r="R13" s="450">
        <f t="shared" si="7"/>
        <v>59.78692055</v>
      </c>
    </row>
    <row r="14">
      <c r="A14" s="449" t="s">
        <v>497</v>
      </c>
      <c r="B14" s="450">
        <f t="shared" ref="B14:R14" si="8">B11/B3</f>
        <v>47.44189221</v>
      </c>
      <c r="C14" s="450">
        <f t="shared" si="8"/>
        <v>43.4812736</v>
      </c>
      <c r="D14" s="450">
        <f t="shared" si="8"/>
        <v>53.48343767</v>
      </c>
      <c r="E14" s="450">
        <f t="shared" si="8"/>
        <v>51.23705913</v>
      </c>
      <c r="F14" s="450">
        <f t="shared" si="8"/>
        <v>50.13452765</v>
      </c>
      <c r="G14" s="450">
        <f t="shared" si="8"/>
        <v>46.68013656</v>
      </c>
      <c r="H14" s="450">
        <f t="shared" si="8"/>
        <v>43.44639866</v>
      </c>
      <c r="I14" s="450">
        <f t="shared" si="8"/>
        <v>44.86962411</v>
      </c>
      <c r="J14" s="450">
        <f t="shared" si="8"/>
        <v>47.75887674</v>
      </c>
      <c r="K14" s="450">
        <f t="shared" si="8"/>
        <v>45.88969287</v>
      </c>
      <c r="L14" s="450">
        <f t="shared" si="8"/>
        <v>47.28823469</v>
      </c>
      <c r="M14" s="450">
        <f t="shared" si="8"/>
        <v>46.20788433</v>
      </c>
      <c r="N14" s="450">
        <f t="shared" si="8"/>
        <v>39.90492219</v>
      </c>
      <c r="O14" s="450">
        <f t="shared" si="8"/>
        <v>43.5165265</v>
      </c>
      <c r="P14" s="450">
        <f t="shared" si="8"/>
        <v>54.4705497</v>
      </c>
      <c r="Q14" s="450">
        <f t="shared" si="8"/>
        <v>52.68612887</v>
      </c>
      <c r="R14" s="450">
        <f t="shared" si="8"/>
        <v>48.47814417</v>
      </c>
    </row>
    <row r="15">
      <c r="A15" s="449" t="s">
        <v>498</v>
      </c>
      <c r="B15" s="450">
        <f t="shared" ref="B15:R15" si="9">B12/B7</f>
        <v>31.88403543</v>
      </c>
      <c r="C15" s="450">
        <f t="shared" si="9"/>
        <v>26.28110646</v>
      </c>
      <c r="D15" s="450">
        <f t="shared" si="9"/>
        <v>66.25121818</v>
      </c>
      <c r="E15" s="450">
        <f t="shared" si="9"/>
        <v>32.39201227</v>
      </c>
      <c r="F15" s="450">
        <f t="shared" si="9"/>
        <v>53.54617875</v>
      </c>
      <c r="G15" s="450">
        <f t="shared" si="9"/>
        <v>29.49610815</v>
      </c>
      <c r="H15" s="450">
        <f t="shared" si="9"/>
        <v>29.46335814</v>
      </c>
      <c r="I15" s="450">
        <f t="shared" si="9"/>
        <v>28.94894312</v>
      </c>
      <c r="J15" s="450">
        <f t="shared" si="9"/>
        <v>27.27293918</v>
      </c>
      <c r="K15" s="450">
        <f t="shared" si="9"/>
        <v>24.16163975</v>
      </c>
      <c r="L15" s="450">
        <f t="shared" si="9"/>
        <v>27.84630792</v>
      </c>
      <c r="M15" s="450">
        <f t="shared" si="9"/>
        <v>25.77004252</v>
      </c>
      <c r="N15" s="450">
        <f t="shared" si="9"/>
        <v>24.70009772</v>
      </c>
      <c r="O15" s="450">
        <f t="shared" si="9"/>
        <v>26.78750451</v>
      </c>
      <c r="P15" s="450">
        <f t="shared" si="9"/>
        <v>28.39235014</v>
      </c>
      <c r="Q15" s="450">
        <f t="shared" si="9"/>
        <v>28.64671099</v>
      </c>
      <c r="R15" s="450">
        <f t="shared" si="9"/>
        <v>30.77560913</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73.17862307</v>
      </c>
      <c r="C22" s="450">
        <f t="shared" si="13"/>
        <v>68.22901849</v>
      </c>
      <c r="D22" s="450">
        <f t="shared" si="13"/>
        <v>72.89424888</v>
      </c>
      <c r="E22" s="450">
        <f t="shared" si="13"/>
        <v>74.08864985</v>
      </c>
      <c r="F22" s="450">
        <f t="shared" si="13"/>
        <v>65.97238158</v>
      </c>
      <c r="G22" s="450">
        <f t="shared" si="13"/>
        <v>67.90733219</v>
      </c>
      <c r="H22" s="450">
        <f t="shared" si="13"/>
        <v>64.8751069</v>
      </c>
      <c r="I22" s="450">
        <f t="shared" si="13"/>
        <v>65.9773798</v>
      </c>
      <c r="J22" s="450">
        <f t="shared" si="13"/>
        <v>67.33953338</v>
      </c>
      <c r="K22" s="450">
        <f t="shared" si="13"/>
        <v>71.50802201</v>
      </c>
      <c r="L22" s="450">
        <f t="shared" si="13"/>
        <v>66.23671517</v>
      </c>
      <c r="M22" s="450">
        <f t="shared" si="13"/>
        <v>65.32216738</v>
      </c>
      <c r="N22" s="450">
        <f t="shared" si="13"/>
        <v>61.36060342</v>
      </c>
      <c r="O22" s="450">
        <f t="shared" si="13"/>
        <v>64.67739657</v>
      </c>
      <c r="P22" s="450">
        <f t="shared" si="13"/>
        <v>77.85613962</v>
      </c>
      <c r="Q22" s="450">
        <f t="shared" si="13"/>
        <v>67.41046715</v>
      </c>
      <c r="R22" s="450">
        <f t="shared" si="13"/>
        <v>63.67165363</v>
      </c>
      <c r="S22" s="450">
        <f t="shared" si="13"/>
        <v>65.15301205</v>
      </c>
    </row>
    <row r="23">
      <c r="A23" s="449" t="s">
        <v>506</v>
      </c>
      <c r="B23" s="450">
        <f t="shared" ref="B23:S23" si="14">B17/B3</f>
        <v>55.39438206</v>
      </c>
      <c r="C23" s="450">
        <f t="shared" si="14"/>
        <v>52.36461906</v>
      </c>
      <c r="D23" s="450">
        <f t="shared" si="14"/>
        <v>55.11775124</v>
      </c>
      <c r="E23" s="450">
        <f t="shared" si="14"/>
        <v>55.43428672</v>
      </c>
      <c r="F23" s="450">
        <f t="shared" si="14"/>
        <v>51.74384599</v>
      </c>
      <c r="G23" s="450">
        <f t="shared" si="14"/>
        <v>53.56894029</v>
      </c>
      <c r="H23" s="450">
        <f t="shared" si="14"/>
        <v>49.42943886</v>
      </c>
      <c r="I23" s="450">
        <f t="shared" si="14"/>
        <v>52.29258381</v>
      </c>
      <c r="J23" s="450">
        <f t="shared" si="14"/>
        <v>54.14135277</v>
      </c>
      <c r="K23" s="450">
        <f t="shared" si="14"/>
        <v>54.71185742</v>
      </c>
      <c r="L23" s="450">
        <f t="shared" si="14"/>
        <v>53.56123396</v>
      </c>
      <c r="M23" s="450">
        <f t="shared" si="14"/>
        <v>54.59009685</v>
      </c>
      <c r="N23" s="450">
        <f t="shared" si="14"/>
        <v>50.63761126</v>
      </c>
      <c r="O23" s="450">
        <f t="shared" si="14"/>
        <v>54.1886694</v>
      </c>
      <c r="P23" s="450">
        <f t="shared" si="14"/>
        <v>60.65192284</v>
      </c>
      <c r="Q23" s="450">
        <f t="shared" si="14"/>
        <v>56.3517015</v>
      </c>
      <c r="R23" s="450">
        <f t="shared" si="14"/>
        <v>51.49908087</v>
      </c>
      <c r="S23" s="450">
        <f t="shared" si="14"/>
        <v>56.39085922</v>
      </c>
    </row>
    <row r="24">
      <c r="A24" s="449" t="s">
        <v>507</v>
      </c>
      <c r="B24" s="450">
        <f t="shared" ref="B24:R24" si="15">B18/B7</f>
        <v>36.58265353</v>
      </c>
      <c r="C24" s="450">
        <f t="shared" si="15"/>
        <v>31.76348564</v>
      </c>
      <c r="D24" s="450">
        <f t="shared" si="15"/>
        <v>37.59957799</v>
      </c>
      <c r="E24" s="450">
        <f t="shared" si="15"/>
        <v>33.70319957</v>
      </c>
      <c r="F24" s="450">
        <f t="shared" si="15"/>
        <v>30.94860958</v>
      </c>
      <c r="G24" s="450">
        <f t="shared" si="15"/>
        <v>31.49856616</v>
      </c>
      <c r="H24" s="450">
        <f t="shared" si="15"/>
        <v>32.31432124</v>
      </c>
      <c r="I24" s="450">
        <f t="shared" si="15"/>
        <v>31.81715265</v>
      </c>
      <c r="J24" s="450">
        <f t="shared" si="15"/>
        <v>30.5705561</v>
      </c>
      <c r="K24" s="450">
        <f t="shared" si="15"/>
        <v>28.48560031</v>
      </c>
      <c r="L24" s="450">
        <f t="shared" si="15"/>
        <v>30.45913839</v>
      </c>
      <c r="M24" s="450">
        <f t="shared" si="15"/>
        <v>28.81274279</v>
      </c>
      <c r="N24" s="450">
        <f t="shared" si="15"/>
        <v>29.49622573</v>
      </c>
      <c r="O24" s="450">
        <f t="shared" si="15"/>
        <v>32.12816297</v>
      </c>
      <c r="P24" s="450">
        <f t="shared" si="15"/>
        <v>31.66014893</v>
      </c>
      <c r="Q24" s="450">
        <f t="shared" si="15"/>
        <v>31.07478783</v>
      </c>
      <c r="R24" s="450">
        <f t="shared" si="15"/>
        <v>33.15792831</v>
      </c>
      <c r="S24" s="450">
        <f>S18/S5</f>
        <v>97.0609039</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6.737</v>
      </c>
      <c r="C14" s="566">
        <v>6.722</v>
      </c>
      <c r="D14" s="566">
        <v>5.856</v>
      </c>
      <c r="E14" s="566">
        <v>6.082</v>
      </c>
      <c r="F14" s="566">
        <v>6.786</v>
      </c>
      <c r="G14" s="566">
        <v>6.4</v>
      </c>
      <c r="H14" s="566">
        <v>6.171</v>
      </c>
      <c r="I14" s="566">
        <v>6.501</v>
      </c>
      <c r="J14" s="566">
        <v>6.765</v>
      </c>
      <c r="K14" s="566">
        <v>6.488</v>
      </c>
      <c r="L14" s="566">
        <v>6.451</v>
      </c>
      <c r="M14" s="566">
        <v>6.869</v>
      </c>
      <c r="N14" s="566">
        <v>6.821</v>
      </c>
      <c r="O14" s="566">
        <v>6.54</v>
      </c>
      <c r="P14" s="566">
        <v>6.86</v>
      </c>
      <c r="Q14" s="566">
        <v>6.854</v>
      </c>
      <c r="R14" s="566">
        <v>6.582</v>
      </c>
      <c r="S14" s="566">
        <v>6.621</v>
      </c>
      <c r="T14" s="567">
        <f>'Assumptions (NG non-electricity'!T7*$R$14/'Assumptions (NG non-electricity'!$R$7</f>
        <v>6.697978902</v>
      </c>
      <c r="U14" s="567">
        <f>'Assumptions (NG non-electricity'!U7*$R$14/'Assumptions (NG non-electricity'!$R$7</f>
        <v>6.773549749</v>
      </c>
      <c r="V14" s="567">
        <f>'Assumptions (NG non-electricity'!V7*$R$14/'Assumptions (NG non-electricity'!$R$7</f>
        <v>6.849120595</v>
      </c>
      <c r="W14" s="567">
        <f>'Assumptions (NG non-electricity'!W7*$R$14/'Assumptions (NG non-electricity'!$R$7</f>
        <v>6.924691442</v>
      </c>
      <c r="X14" s="567">
        <f>'Assumptions (NG non-electricity'!X7*$R$14/'Assumptions (NG non-electricity'!$R$7</f>
        <v>7.000262288</v>
      </c>
      <c r="Y14" s="567">
        <f>'Assumptions (NG non-electricity'!Y7*$R$14/'Assumptions (NG non-electricity'!$R$7</f>
        <v>7.075833135</v>
      </c>
      <c r="Z14" s="567">
        <f>'Assumptions (NG non-electricity'!Z7*$R$14/'Assumptions (NG non-electricity'!$R$7</f>
        <v>7.151403981</v>
      </c>
      <c r="AA14" s="567">
        <f>'Assumptions (NG non-electricity'!AA7*$R$14/'Assumptions (NG non-electricity'!$R$7</f>
        <v>7.226974828</v>
      </c>
      <c r="AB14" s="567">
        <f>'Assumptions (NG non-electricity'!AB7*$R$14/'Assumptions (NG non-electricity'!$R$7</f>
        <v>7.302545674</v>
      </c>
      <c r="AC14" s="567">
        <f>'Assumptions (NG non-electricity'!AC7*$R$14/'Assumptions (NG non-electricity'!$R$7</f>
        <v>7.378116521</v>
      </c>
      <c r="AD14" s="567">
        <f>'Assumptions (NG non-electricity'!AD7*$R$14/'Assumptions (NG non-electricity'!$R$7</f>
        <v>7.453687367</v>
      </c>
      <c r="AE14" s="567">
        <f>'Assumptions (NG non-electricity'!AE7*$R$14/'Assumptions (NG non-electricity'!$R$7</f>
        <v>7.529258213</v>
      </c>
      <c r="AF14" s="567">
        <f>'Assumptions (NG non-electricity'!AF7*$R$14/'Assumptions (NG non-electricity'!$R$7</f>
        <v>7.60482906</v>
      </c>
      <c r="AG14" s="567">
        <f>'Assumptions (NG non-electricity'!AG7*$R$14/'Assumptions (NG non-electricity'!$R$7</f>
        <v>7.680399906</v>
      </c>
      <c r="AH14" s="567">
        <f>'Assumptions (NG non-electricity'!AH7*$R$14/'Assumptions (NG non-electricity'!$R$7</f>
        <v>7.755970753</v>
      </c>
      <c r="AI14" s="567">
        <f>'Assumptions (NG non-electricity'!AI7*$R$14/'Assumptions (NG non-electricity'!$R$7</f>
        <v>7.831541599</v>
      </c>
      <c r="AJ14" s="567">
        <f>'Assumptions (NG non-electricity'!AJ7*$R$14/'Assumptions (NG non-electricity'!$R$7</f>
        <v>7.907112446</v>
      </c>
      <c r="AK14" s="567">
        <f>'Assumptions (NG non-electricity'!AK7*$R$14/'Assumptions (NG non-electricity'!$R$7</f>
        <v>7.982683292</v>
      </c>
      <c r="AL14" s="567">
        <f>'Assumptions (NG non-electricity'!AL7*$R$14/'Assumptions (NG non-electricity'!$R$7</f>
        <v>8.058254139</v>
      </c>
      <c r="AM14" s="567">
        <f>'Assumptions (NG non-electricity'!AM7*$R$14/'Assumptions (NG non-electricity'!$R$7</f>
        <v>8.133824985</v>
      </c>
      <c r="AN14" s="567">
        <f>'Assumptions (NG non-electricity'!AN7*$R$14/'Assumptions (NG non-electricity'!$R$7</f>
        <v>8.209395832</v>
      </c>
      <c r="AO14" s="567">
        <f>'Assumptions (NG non-electricity'!AO7*$R$14/'Assumptions (NG non-electricity'!$R$7</f>
        <v>8.284966678</v>
      </c>
      <c r="AP14" s="567">
        <f>'Assumptions (NG non-electricity'!AP7*$R$14/'Assumptions (NG non-electricity'!$R$7</f>
        <v>8.360537525</v>
      </c>
      <c r="AQ14" s="567">
        <f>'Assumptions (NG non-electricity'!AQ7*$R$14/'Assumptions (NG non-electricity'!$R$7</f>
        <v>8.436108371</v>
      </c>
      <c r="AR14" s="567">
        <f>'Assumptions (NG non-electricity'!AR7*$R$14/'Assumptions (NG non-electricity'!$R$7</f>
        <v>8.511679218</v>
      </c>
      <c r="AS14" s="567">
        <f>'Assumptions (NG non-electricity'!AS7*$R$14/'Assumptions (NG non-electricity'!$R$7</f>
        <v>8.587250064</v>
      </c>
      <c r="AT14" s="567">
        <f>'Assumptions (NG non-electricity'!AT7*$R$14/'Assumptions (NG non-electricity'!$R$7</f>
        <v>8.66282091</v>
      </c>
      <c r="AU14" s="567">
        <f>'Assumptions (NG non-electricity'!AU7*$R$14/'Assumptions (NG non-electricity'!$R$7</f>
        <v>8.738391757</v>
      </c>
      <c r="AV14" s="567">
        <f>'Assumptions (NG non-electricity'!AV7*$R$14/'Assumptions (NG non-electricity'!$R$7</f>
        <v>8.813962603</v>
      </c>
      <c r="AW14" s="567">
        <f>'Assumptions (NG non-electricity'!AW7*$R$14/'Assumptions (NG non-electricity'!$R$7</f>
        <v>8.88953345</v>
      </c>
      <c r="AX14" s="567">
        <f>'Assumptions (NG non-electricity'!AX7*$R$14/'Assumptions (NG non-electricity'!$R$7</f>
        <v>8.965104296</v>
      </c>
      <c r="AY14" s="567">
        <f>'Assumptions (NG non-electricity'!AY7*$R$14/'Assumptions (NG non-electricity'!$R$7</f>
        <v>9.040675143</v>
      </c>
      <c r="AZ14" s="567">
        <f>'Assumptions (NG non-electricity'!AZ7*$R$14/'Assumptions (NG non-electricity'!$R$7</f>
        <v>9.116245989</v>
      </c>
    </row>
    <row r="15">
      <c r="A15" s="565" t="s">
        <v>731</v>
      </c>
      <c r="B15" s="566">
        <v>3.109</v>
      </c>
      <c r="C15" s="566">
        <v>3.062</v>
      </c>
      <c r="D15" s="566">
        <v>3.026</v>
      </c>
      <c r="E15" s="566">
        <v>3.024</v>
      </c>
      <c r="F15" s="566">
        <v>3.175</v>
      </c>
      <c r="G15" s="566">
        <v>3.046</v>
      </c>
      <c r="H15" s="566">
        <v>3.041</v>
      </c>
      <c r="I15" s="566">
        <v>3.133</v>
      </c>
      <c r="J15" s="566">
        <v>3.144</v>
      </c>
      <c r="K15" s="566">
        <v>3.087</v>
      </c>
      <c r="L15" s="566">
        <v>3.085</v>
      </c>
      <c r="M15" s="566">
        <v>3.112</v>
      </c>
      <c r="N15" s="566">
        <v>3.058</v>
      </c>
      <c r="O15" s="566">
        <v>3.256</v>
      </c>
      <c r="P15" s="566">
        <v>3.078</v>
      </c>
      <c r="Q15" s="566">
        <v>3.071</v>
      </c>
      <c r="R15" s="566">
        <v>3.261</v>
      </c>
      <c r="S15" s="566">
        <v>3.037</v>
      </c>
      <c r="T15" s="567">
        <f>'Assumptions (NG non-electricity'!T3*$R$15/'Assumptions (NG non-electricity'!$R$3</f>
        <v>3.06356814</v>
      </c>
      <c r="U15" s="567">
        <f>'Assumptions (NG non-electricity'!U3*$R$15/'Assumptions (NG non-electricity'!$R$3</f>
        <v>3.090694413</v>
      </c>
      <c r="V15" s="567">
        <f>'Assumptions (NG non-electricity'!V3*$R$15/'Assumptions (NG non-electricity'!$R$3</f>
        <v>3.117820685</v>
      </c>
      <c r="W15" s="567">
        <f>'Assumptions (NG non-electricity'!W3*$R$15/'Assumptions (NG non-electricity'!$R$3</f>
        <v>3.144946958</v>
      </c>
      <c r="X15" s="567">
        <f>'Assumptions (NG non-electricity'!X3*$R$15/'Assumptions (NG non-electricity'!$R$3</f>
        <v>3.172073231</v>
      </c>
      <c r="Y15" s="567">
        <f>'Assumptions (NG non-electricity'!Y3*$R$15/'Assumptions (NG non-electricity'!$R$3</f>
        <v>3.199199504</v>
      </c>
      <c r="Z15" s="567">
        <f>'Assumptions (NG non-electricity'!Z3*$R$15/'Assumptions (NG non-electricity'!$R$3</f>
        <v>3.226325777</v>
      </c>
      <c r="AA15" s="567">
        <f>'Assumptions (NG non-electricity'!AA3*$R$15/'Assumptions (NG non-electricity'!$R$3</f>
        <v>3.25345205</v>
      </c>
      <c r="AB15" s="567">
        <f>'Assumptions (NG non-electricity'!AB3*$R$15/'Assumptions (NG non-electricity'!$R$3</f>
        <v>3.280578323</v>
      </c>
      <c r="AC15" s="567">
        <f>'Assumptions (NG non-electricity'!AC3*$R$15/'Assumptions (NG non-electricity'!$R$3</f>
        <v>3.307704595</v>
      </c>
      <c r="AD15" s="567">
        <f>'Assumptions (NG non-electricity'!AD3*$R$15/'Assumptions (NG non-electricity'!$R$3</f>
        <v>3.334830868</v>
      </c>
      <c r="AE15" s="567">
        <f>'Assumptions (NG non-electricity'!AE3*$R$15/'Assumptions (NG non-electricity'!$R$3</f>
        <v>3.361957141</v>
      </c>
      <c r="AF15" s="567">
        <f>'Assumptions (NG non-electricity'!AF3*$R$15/'Assumptions (NG non-electricity'!$R$3</f>
        <v>3.389083414</v>
      </c>
      <c r="AG15" s="567">
        <f>'Assumptions (NG non-electricity'!AG3*$R$15/'Assumptions (NG non-electricity'!$R$3</f>
        <v>3.416209687</v>
      </c>
      <c r="AH15" s="567">
        <f>'Assumptions (NG non-electricity'!AH3*$R$15/'Assumptions (NG non-electricity'!$R$3</f>
        <v>3.44333596</v>
      </c>
      <c r="AI15" s="567">
        <f>'Assumptions (NG non-electricity'!AI3*$R$15/'Assumptions (NG non-electricity'!$R$3</f>
        <v>3.470462233</v>
      </c>
      <c r="AJ15" s="567">
        <f>'Assumptions (NG non-electricity'!AJ3*$R$15/'Assumptions (NG non-electricity'!$R$3</f>
        <v>3.497588505</v>
      </c>
      <c r="AK15" s="567">
        <f>'Assumptions (NG non-electricity'!AK3*$R$15/'Assumptions (NG non-electricity'!$R$3</f>
        <v>3.524714778</v>
      </c>
      <c r="AL15" s="567">
        <f>'Assumptions (NG non-electricity'!AL3*$R$15/'Assumptions (NG non-electricity'!$R$3</f>
        <v>3.551841051</v>
      </c>
      <c r="AM15" s="567">
        <f>'Assumptions (NG non-electricity'!AM3*$R$15/'Assumptions (NG non-electricity'!$R$3</f>
        <v>3.578967324</v>
      </c>
      <c r="AN15" s="567">
        <f>'Assumptions (NG non-electricity'!AN3*$R$15/'Assumptions (NG non-electricity'!$R$3</f>
        <v>3.606093597</v>
      </c>
      <c r="AO15" s="567">
        <f>'Assumptions (NG non-electricity'!AO3*$R$15/'Assumptions (NG non-electricity'!$R$3</f>
        <v>3.63321987</v>
      </c>
      <c r="AP15" s="567">
        <f>'Assumptions (NG non-electricity'!AP3*$R$15/'Assumptions (NG non-electricity'!$R$3</f>
        <v>3.660346142</v>
      </c>
      <c r="AQ15" s="567">
        <f>'Assumptions (NG non-electricity'!AQ3*$R$15/'Assumptions (NG non-electricity'!$R$3</f>
        <v>3.687472415</v>
      </c>
      <c r="AR15" s="567">
        <f>'Assumptions (NG non-electricity'!AR3*$R$15/'Assumptions (NG non-electricity'!$R$3</f>
        <v>3.714598688</v>
      </c>
      <c r="AS15" s="567">
        <f>'Assumptions (NG non-electricity'!AS3*$R$15/'Assumptions (NG non-electricity'!$R$3</f>
        <v>3.741724961</v>
      </c>
      <c r="AT15" s="567">
        <f>'Assumptions (NG non-electricity'!AT3*$R$15/'Assumptions (NG non-electricity'!$R$3</f>
        <v>3.768851234</v>
      </c>
      <c r="AU15" s="567">
        <f>'Assumptions (NG non-electricity'!AU3*$R$15/'Assumptions (NG non-electricity'!$R$3</f>
        <v>3.795977507</v>
      </c>
      <c r="AV15" s="567">
        <f>'Assumptions (NG non-electricity'!AV3*$R$15/'Assumptions (NG non-electricity'!$R$3</f>
        <v>3.82310378</v>
      </c>
      <c r="AW15" s="567">
        <f>'Assumptions (NG non-electricity'!AW3*$R$15/'Assumptions (NG non-electricity'!$R$3</f>
        <v>3.850230052</v>
      </c>
      <c r="AX15" s="567">
        <f>'Assumptions (NG non-electricity'!AX3*$R$15/'Assumptions (NG non-electricity'!$R$3</f>
        <v>3.877356325</v>
      </c>
      <c r="AY15" s="567">
        <f>'Assumptions (NG non-electricity'!AY3*$R$15/'Assumptions (NG non-electricity'!$R$3</f>
        <v>3.904482598</v>
      </c>
      <c r="AZ15" s="567">
        <f>'Assumptions (NG non-electricity'!AZ3*$R$15/'Assumptions (NG non-electricity'!$R$3</f>
        <v>3.931608871</v>
      </c>
    </row>
    <row r="16">
      <c r="A16" s="565" t="s">
        <v>732</v>
      </c>
      <c r="B16" s="566">
        <v>3.706</v>
      </c>
      <c r="C16" s="566">
        <v>3.73</v>
      </c>
      <c r="D16" s="566">
        <v>3.634</v>
      </c>
      <c r="E16" s="566">
        <v>3.64</v>
      </c>
      <c r="F16" s="566">
        <v>3.93</v>
      </c>
      <c r="G16" s="566">
        <v>3.749</v>
      </c>
      <c r="H16" s="566">
        <v>3.598</v>
      </c>
      <c r="I16" s="566">
        <v>3.907</v>
      </c>
      <c r="J16" s="566">
        <v>3.948</v>
      </c>
      <c r="K16" s="566">
        <v>3.644</v>
      </c>
      <c r="L16" s="566">
        <v>3.949</v>
      </c>
      <c r="M16" s="566">
        <v>3.934</v>
      </c>
      <c r="N16" s="566">
        <v>3.658</v>
      </c>
      <c r="O16" s="566">
        <v>4.131</v>
      </c>
      <c r="P16" s="566">
        <v>3.551</v>
      </c>
      <c r="Q16" s="566">
        <v>3.738</v>
      </c>
      <c r="R16" s="566">
        <v>3.745</v>
      </c>
      <c r="S16" s="566">
        <v>3.477</v>
      </c>
      <c r="T16" s="567">
        <f>'Assumptions (NG non-electricity'!T6*$R$16/'Assumptions (NG non-electricity'!$R$6</f>
        <v>3.683337094</v>
      </c>
      <c r="U16" s="567">
        <f>'Assumptions (NG non-electricity'!U6*$R$16/'Assumptions (NG non-electricity'!$R$6</f>
        <v>3.652505641</v>
      </c>
      <c r="V16" s="567">
        <f>'Assumptions (NG non-electricity'!V6*$R$16/'Assumptions (NG non-electricity'!$R$6</f>
        <v>3.621674188</v>
      </c>
      <c r="W16" s="567">
        <f>'Assumptions (NG non-electricity'!W6*$R$16/'Assumptions (NG non-electricity'!$R$6</f>
        <v>3.590842736</v>
      </c>
      <c r="X16" s="567">
        <f>'Assumptions (NG non-electricity'!X6*$R$16/'Assumptions (NG non-electricity'!$R$6</f>
        <v>3.560011283</v>
      </c>
      <c r="Y16" s="567">
        <f>'Assumptions (NG non-electricity'!Y6*$R$16/'Assumptions (NG non-electricity'!$R$6</f>
        <v>3.52917983</v>
      </c>
      <c r="Z16" s="567">
        <f>'Assumptions (NG non-electricity'!Z6*$R$16/'Assumptions (NG non-electricity'!$R$6</f>
        <v>3.498348377</v>
      </c>
      <c r="AA16" s="567">
        <f>'Assumptions (NG non-electricity'!AA6*$R$16/'Assumptions (NG non-electricity'!$R$6</f>
        <v>3.467516924</v>
      </c>
      <c r="AB16" s="567">
        <f>'Assumptions (NG non-electricity'!AB6*$R$16/'Assumptions (NG non-electricity'!$R$6</f>
        <v>3.436685471</v>
      </c>
      <c r="AC16" s="567">
        <f>'Assumptions (NG non-electricity'!AC6*$R$16/'Assumptions (NG non-electricity'!$R$6</f>
        <v>3.405854018</v>
      </c>
      <c r="AD16" s="567">
        <f>'Assumptions (NG non-electricity'!AD6*$R$16/'Assumptions (NG non-electricity'!$R$6</f>
        <v>3.375022565</v>
      </c>
      <c r="AE16" s="567">
        <f>'Assumptions (NG non-electricity'!AE6*$R$16/'Assumptions (NG non-electricity'!$R$6</f>
        <v>3.344191113</v>
      </c>
      <c r="AF16" s="567">
        <f>'Assumptions (NG non-electricity'!AF6*$R$16/'Assumptions (NG non-electricity'!$R$6</f>
        <v>3.31335966</v>
      </c>
      <c r="AG16" s="567">
        <f>'Assumptions (NG non-electricity'!AG6*$R$16/'Assumptions (NG non-electricity'!$R$6</f>
        <v>3.282528207</v>
      </c>
      <c r="AH16" s="567">
        <f>'Assumptions (NG non-electricity'!AH6*$R$16/'Assumptions (NG non-electricity'!$R$6</f>
        <v>3.251696754</v>
      </c>
      <c r="AI16" s="567">
        <f>'Assumptions (NG non-electricity'!AI6*$R$16/'Assumptions (NG non-electricity'!$R$6</f>
        <v>3.220865301</v>
      </c>
      <c r="AJ16" s="567">
        <f>'Assumptions (NG non-electricity'!AJ6*$R$16/'Assumptions (NG non-electricity'!$R$6</f>
        <v>3.190033848</v>
      </c>
      <c r="AK16" s="567">
        <f>'Assumptions (NG non-electricity'!AK6*$R$16/'Assumptions (NG non-electricity'!$R$6</f>
        <v>3.159202395</v>
      </c>
      <c r="AL16" s="567">
        <f>'Assumptions (NG non-electricity'!AL6*$R$16/'Assumptions (NG non-electricity'!$R$6</f>
        <v>3.128370942</v>
      </c>
      <c r="AM16" s="567">
        <f>'Assumptions (NG non-electricity'!AM6*$R$16/'Assumptions (NG non-electricity'!$R$6</f>
        <v>3.09753949</v>
      </c>
      <c r="AN16" s="567">
        <f>'Assumptions (NG non-electricity'!AN6*$R$16/'Assumptions (NG non-electricity'!$R$6</f>
        <v>3.066708037</v>
      </c>
      <c r="AO16" s="567">
        <f>'Assumptions (NG non-electricity'!AO6*$R$16/'Assumptions (NG non-electricity'!$R$6</f>
        <v>3.035876584</v>
      </c>
      <c r="AP16" s="567">
        <f>'Assumptions (NG non-electricity'!AP6*$R$16/'Assumptions (NG non-electricity'!$R$6</f>
        <v>3.005045131</v>
      </c>
      <c r="AQ16" s="567">
        <f>'Assumptions (NG non-electricity'!AQ6*$R$16/'Assumptions (NG non-electricity'!$R$6</f>
        <v>2.974213678</v>
      </c>
      <c r="AR16" s="567">
        <f>'Assumptions (NG non-electricity'!AR6*$R$16/'Assumptions (NG non-electricity'!$R$6</f>
        <v>2.943382225</v>
      </c>
      <c r="AS16" s="567">
        <f>'Assumptions (NG non-electricity'!AS6*$R$16/'Assumptions (NG non-electricity'!$R$6</f>
        <v>2.912550772</v>
      </c>
      <c r="AT16" s="567">
        <f>'Assumptions (NG non-electricity'!AT6*$R$16/'Assumptions (NG non-electricity'!$R$6</f>
        <v>2.881719319</v>
      </c>
      <c r="AU16" s="567">
        <f>'Assumptions (NG non-electricity'!AU6*$R$16/'Assumptions (NG non-electricity'!$R$6</f>
        <v>2.850887867</v>
      </c>
      <c r="AV16" s="567">
        <f>'Assumptions (NG non-electricity'!AV6*$R$16/'Assumptions (NG non-electricity'!$R$6</f>
        <v>2.820056414</v>
      </c>
      <c r="AW16" s="567">
        <f>'Assumptions (NG non-electricity'!AW6*$R$16/'Assumptions (NG non-electricity'!$R$6</f>
        <v>2.789224961</v>
      </c>
      <c r="AX16" s="567">
        <f>'Assumptions (NG non-electricity'!AX6*$R$16/'Assumptions (NG non-electricity'!$R$6</f>
        <v>2.758393508</v>
      </c>
      <c r="AY16" s="567">
        <f>'Assumptions (NG non-electricity'!AY6*$R$16/'Assumptions (NG non-electricity'!$R$6</f>
        <v>2.727562055</v>
      </c>
      <c r="AZ16" s="567">
        <f>'Assumptions (NG non-electricity'!AZ6*$R$16/'Assumptions (NG non-electricity'!$R$6</f>
        <v>2.696730602</v>
      </c>
    </row>
    <row r="17">
      <c r="A17" s="565" t="s">
        <v>733</v>
      </c>
      <c r="B17" s="566">
        <v>3.51</v>
      </c>
      <c r="C17" s="566">
        <v>3.592</v>
      </c>
      <c r="D17" s="566">
        <v>3.298</v>
      </c>
      <c r="E17" s="566">
        <v>2.64</v>
      </c>
      <c r="F17" s="566">
        <v>2.415</v>
      </c>
      <c r="G17" s="566">
        <v>2.14</v>
      </c>
      <c r="H17" s="566">
        <v>2.183</v>
      </c>
      <c r="I17" s="566">
        <v>1.964</v>
      </c>
      <c r="J17" s="566">
        <v>2.066</v>
      </c>
      <c r="K17" s="566">
        <v>1.884</v>
      </c>
      <c r="L17" s="566">
        <v>1.424</v>
      </c>
      <c r="M17" s="566">
        <v>1.196</v>
      </c>
      <c r="N17" s="566">
        <v>1.181</v>
      </c>
      <c r="O17" s="566">
        <v>1.27</v>
      </c>
      <c r="P17" s="566">
        <v>1.336</v>
      </c>
      <c r="Q17" s="566">
        <v>1.451</v>
      </c>
      <c r="R17" s="566">
        <v>1.366</v>
      </c>
      <c r="S17" s="566">
        <v>1.35</v>
      </c>
      <c r="T17" s="567">
        <f>'Assumptions (NG non-electricity'!T8*$R$17/'Assumptions (NG non-electricity'!$R$8</f>
        <v>1.389935034</v>
      </c>
      <c r="U17" s="567">
        <f>'Assumptions (NG non-electricity'!U8*$R$17/'Assumptions (NG non-electricity'!$R$8</f>
        <v>1.430793868</v>
      </c>
      <c r="V17" s="567">
        <f>'Assumptions (NG non-electricity'!V8*$R$17/'Assumptions (NG non-electricity'!$R$8</f>
        <v>1.471652702</v>
      </c>
      <c r="W17" s="567">
        <f>'Assumptions (NG non-electricity'!W8*$R$17/'Assumptions (NG non-electricity'!$R$8</f>
        <v>1.512511536</v>
      </c>
      <c r="X17" s="567">
        <f>'Assumptions (NG non-electricity'!X8*$R$17/'Assumptions (NG non-electricity'!$R$8</f>
        <v>1.55337037</v>
      </c>
      <c r="Y17" s="567">
        <f>'Assumptions (NG non-electricity'!Y8*$R$17/'Assumptions (NG non-electricity'!$R$8</f>
        <v>1.594229204</v>
      </c>
      <c r="Z17" s="567">
        <f>'Assumptions (NG non-electricity'!Z8*$R$17/'Assumptions (NG non-electricity'!$R$8</f>
        <v>1.635088038</v>
      </c>
      <c r="AA17" s="567">
        <f>'Assumptions (NG non-electricity'!AA8*$R$17/'Assumptions (NG non-electricity'!$R$8</f>
        <v>1.675946872</v>
      </c>
      <c r="AB17" s="567">
        <f>'Assumptions (NG non-electricity'!AB8*$R$17/'Assumptions (NG non-electricity'!$R$8</f>
        <v>1.716805706</v>
      </c>
      <c r="AC17" s="567">
        <f>'Assumptions (NG non-electricity'!AC8*$R$17/'Assumptions (NG non-electricity'!$R$8</f>
        <v>1.75766454</v>
      </c>
      <c r="AD17" s="567">
        <f>'Assumptions (NG non-electricity'!AD8*$R$17/'Assumptions (NG non-electricity'!$R$8</f>
        <v>1.798523374</v>
      </c>
      <c r="AE17" s="567">
        <f>'Assumptions (NG non-electricity'!AE8*$R$17/'Assumptions (NG non-electricity'!$R$8</f>
        <v>1.839382208</v>
      </c>
      <c r="AF17" s="567">
        <f>'Assumptions (NG non-electricity'!AF8*$R$17/'Assumptions (NG non-electricity'!$R$8</f>
        <v>1.880241042</v>
      </c>
      <c r="AG17" s="567">
        <f>'Assumptions (NG non-electricity'!AG8*$R$17/'Assumptions (NG non-electricity'!$R$8</f>
        <v>1.921099876</v>
      </c>
      <c r="AH17" s="567">
        <f>'Assumptions (NG non-electricity'!AH8*$R$17/'Assumptions (NG non-electricity'!$R$8</f>
        <v>1.96195871</v>
      </c>
      <c r="AI17" s="567">
        <f>'Assumptions (NG non-electricity'!AI8*$R$17/'Assumptions (NG non-electricity'!$R$8</f>
        <v>2.002817544</v>
      </c>
      <c r="AJ17" s="567">
        <f>'Assumptions (NG non-electricity'!AJ8*$R$17/'Assumptions (NG non-electricity'!$R$8</f>
        <v>2.043676378</v>
      </c>
      <c r="AK17" s="567">
        <f>'Assumptions (NG non-electricity'!AK8*$R$17/'Assumptions (NG non-electricity'!$R$8</f>
        <v>2.084535212</v>
      </c>
      <c r="AL17" s="567">
        <f>'Assumptions (NG non-electricity'!AL8*$R$17/'Assumptions (NG non-electricity'!$R$8</f>
        <v>2.125394046</v>
      </c>
      <c r="AM17" s="567">
        <f>'Assumptions (NG non-electricity'!AM8*$R$17/'Assumptions (NG non-electricity'!$R$8</f>
        <v>2.16625288</v>
      </c>
      <c r="AN17" s="567">
        <f>'Assumptions (NG non-electricity'!AN8*$R$17/'Assumptions (NG non-electricity'!$R$8</f>
        <v>2.207111714</v>
      </c>
      <c r="AO17" s="567">
        <f>'Assumptions (NG non-electricity'!AO8*$R$17/'Assumptions (NG non-electricity'!$R$8</f>
        <v>2.247970548</v>
      </c>
      <c r="AP17" s="567">
        <f>'Assumptions (NG non-electricity'!AP8*$R$17/'Assumptions (NG non-electricity'!$R$8</f>
        <v>2.288829382</v>
      </c>
      <c r="AQ17" s="567">
        <f>'Assumptions (NG non-electricity'!AQ8*$R$17/'Assumptions (NG non-electricity'!$R$8</f>
        <v>2.329688216</v>
      </c>
      <c r="AR17" s="567">
        <f>'Assumptions (NG non-electricity'!AR8*$R$17/'Assumptions (NG non-electricity'!$R$8</f>
        <v>2.37054705</v>
      </c>
      <c r="AS17" s="567">
        <f>'Assumptions (NG non-electricity'!AS8*$R$17/'Assumptions (NG non-electricity'!$R$8</f>
        <v>2.411405884</v>
      </c>
      <c r="AT17" s="567">
        <f>'Assumptions (NG non-electricity'!AT8*$R$17/'Assumptions (NG non-electricity'!$R$8</f>
        <v>2.452264718</v>
      </c>
      <c r="AU17" s="567">
        <f>'Assumptions (NG non-electricity'!AU8*$R$17/'Assumptions (NG non-electricity'!$R$8</f>
        <v>2.493123552</v>
      </c>
      <c r="AV17" s="567">
        <f>'Assumptions (NG non-electricity'!AV8*$R$17/'Assumptions (NG non-electricity'!$R$8</f>
        <v>2.533982386</v>
      </c>
      <c r="AW17" s="567">
        <f>'Assumptions (NG non-electricity'!AW8*$R$17/'Assumptions (NG non-electricity'!$R$8</f>
        <v>2.57484122</v>
      </c>
      <c r="AX17" s="567">
        <f>'Assumptions (NG non-electricity'!AX8*$R$17/'Assumptions (NG non-electricity'!$R$8</f>
        <v>2.615700054</v>
      </c>
      <c r="AY17" s="567">
        <f>'Assumptions (NG non-electricity'!AY8*$R$17/'Assumptions (NG non-electricity'!$R$8</f>
        <v>2.656558888</v>
      </c>
      <c r="AZ17" s="567">
        <f>'Assumptions (NG non-electricity'!AZ8*$R$17/'Assumptions (NG non-electricity'!$R$8</f>
        <v>2.697417722</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0.018017</v>
      </c>
      <c r="C20" s="571">
        <v>0.016602</v>
      </c>
      <c r="D20" s="571">
        <v>0.015903</v>
      </c>
      <c r="E20" s="571">
        <v>0.017343</v>
      </c>
      <c r="F20" s="571">
        <v>0.018267</v>
      </c>
      <c r="G20" s="571">
        <v>0.017953</v>
      </c>
      <c r="H20" s="571">
        <v>0.018344</v>
      </c>
      <c r="I20" s="571">
        <v>0.017276</v>
      </c>
      <c r="J20" s="571">
        <v>0.014493</v>
      </c>
      <c r="K20" s="571">
        <v>0.010192</v>
      </c>
      <c r="L20" s="571">
        <v>0.011864</v>
      </c>
      <c r="M20" s="571">
        <v>0.010592</v>
      </c>
      <c r="N20" s="571">
        <v>0.009724</v>
      </c>
      <c r="O20" s="571">
        <v>0.005558</v>
      </c>
      <c r="P20" s="571">
        <v>0.006639</v>
      </c>
      <c r="Q20" s="571">
        <v>0.007125</v>
      </c>
      <c r="R20" s="572">
        <v>0.005876</v>
      </c>
      <c r="S20" s="573">
        <f t="shared" ref="S20:AY20" si="1">$R$20+(S$1-$R$1)/($AZ$1-$R$1)*($AZ$20-$R$20)</f>
        <v>0.005863292388</v>
      </c>
      <c r="T20" s="573">
        <f t="shared" si="1"/>
        <v>0.005850584775</v>
      </c>
      <c r="U20" s="573">
        <f t="shared" si="1"/>
        <v>0.005837877163</v>
      </c>
      <c r="V20" s="573">
        <f t="shared" si="1"/>
        <v>0.00582516955</v>
      </c>
      <c r="W20" s="573">
        <f t="shared" si="1"/>
        <v>0.005812461938</v>
      </c>
      <c r="X20" s="573">
        <f t="shared" si="1"/>
        <v>0.005799754325</v>
      </c>
      <c r="Y20" s="573">
        <f t="shared" si="1"/>
        <v>0.005787046713</v>
      </c>
      <c r="Z20" s="573">
        <f t="shared" si="1"/>
        <v>0.0057743391</v>
      </c>
      <c r="AA20" s="573">
        <f t="shared" si="1"/>
        <v>0.005761631488</v>
      </c>
      <c r="AB20" s="573">
        <f t="shared" si="1"/>
        <v>0.005748923875</v>
      </c>
      <c r="AC20" s="573">
        <f t="shared" si="1"/>
        <v>0.005736216263</v>
      </c>
      <c r="AD20" s="573">
        <f t="shared" si="1"/>
        <v>0.005723508651</v>
      </c>
      <c r="AE20" s="573">
        <f t="shared" si="1"/>
        <v>0.005710801038</v>
      </c>
      <c r="AF20" s="573">
        <f t="shared" si="1"/>
        <v>0.005698093426</v>
      </c>
      <c r="AG20" s="573">
        <f t="shared" si="1"/>
        <v>0.005685385813</v>
      </c>
      <c r="AH20" s="573">
        <f t="shared" si="1"/>
        <v>0.005672678201</v>
      </c>
      <c r="AI20" s="573">
        <f t="shared" si="1"/>
        <v>0.005659970588</v>
      </c>
      <c r="AJ20" s="573">
        <f t="shared" si="1"/>
        <v>0.005647262976</v>
      </c>
      <c r="AK20" s="573">
        <f t="shared" si="1"/>
        <v>0.005634555363</v>
      </c>
      <c r="AL20" s="573">
        <f t="shared" si="1"/>
        <v>0.005621847751</v>
      </c>
      <c r="AM20" s="573">
        <f t="shared" si="1"/>
        <v>0.005609140138</v>
      </c>
      <c r="AN20" s="573">
        <f t="shared" si="1"/>
        <v>0.005596432526</v>
      </c>
      <c r="AO20" s="573">
        <f t="shared" si="1"/>
        <v>0.005583724913</v>
      </c>
      <c r="AP20" s="573">
        <f t="shared" si="1"/>
        <v>0.005571017301</v>
      </c>
      <c r="AQ20" s="573">
        <f t="shared" si="1"/>
        <v>0.005558309689</v>
      </c>
      <c r="AR20" s="573">
        <f t="shared" si="1"/>
        <v>0.005545602076</v>
      </c>
      <c r="AS20" s="573">
        <f t="shared" si="1"/>
        <v>0.005532894464</v>
      </c>
      <c r="AT20" s="573">
        <f t="shared" si="1"/>
        <v>0.005520186851</v>
      </c>
      <c r="AU20" s="573">
        <f t="shared" si="1"/>
        <v>0.005507479239</v>
      </c>
      <c r="AV20" s="573">
        <f t="shared" si="1"/>
        <v>0.005494771626</v>
      </c>
      <c r="AW20" s="573">
        <f t="shared" si="1"/>
        <v>0.005482064014</v>
      </c>
      <c r="AX20" s="573">
        <f t="shared" si="1"/>
        <v>0.005469356401</v>
      </c>
      <c r="AY20" s="573">
        <f t="shared" si="1"/>
        <v>0.005456648789</v>
      </c>
      <c r="AZ20" s="572">
        <v>0.00544394117647059</v>
      </c>
    </row>
    <row r="21">
      <c r="A21" s="569" t="s">
        <v>736</v>
      </c>
      <c r="B21" s="570">
        <v>1.701</v>
      </c>
      <c r="C21" s="574">
        <v>1.562</v>
      </c>
      <c r="D21" s="574">
        <v>1.49</v>
      </c>
      <c r="E21" s="574">
        <v>1.624</v>
      </c>
      <c r="F21" s="574">
        <v>1.711</v>
      </c>
      <c r="G21" s="574">
        <v>1.698</v>
      </c>
      <c r="H21" s="574">
        <v>1.738</v>
      </c>
      <c r="I21" s="574">
        <v>1.635</v>
      </c>
      <c r="J21" s="574">
        <v>1.372</v>
      </c>
      <c r="K21" s="574">
        <v>0.964</v>
      </c>
      <c r="L21" s="574">
        <v>1.123</v>
      </c>
      <c r="M21" s="574">
        <v>1.003</v>
      </c>
      <c r="N21" s="574">
        <v>0.92</v>
      </c>
      <c r="O21" s="574">
        <v>0.526</v>
      </c>
      <c r="P21" s="574">
        <v>0.628</v>
      </c>
      <c r="Q21" s="574">
        <v>0.674</v>
      </c>
      <c r="R21" s="574">
        <v>0.556</v>
      </c>
      <c r="S21" s="575">
        <v>0.668</v>
      </c>
      <c r="T21" s="567">
        <f t="shared" ref="T21:AZ21" si="2">T20*($R$21/$R$20)</f>
        <v>0.5535951557</v>
      </c>
      <c r="U21" s="567">
        <f t="shared" si="2"/>
        <v>0.5523927336</v>
      </c>
      <c r="V21" s="567">
        <f t="shared" si="2"/>
        <v>0.5511903114</v>
      </c>
      <c r="W21" s="567">
        <f t="shared" si="2"/>
        <v>0.5499878893</v>
      </c>
      <c r="X21" s="567">
        <f t="shared" si="2"/>
        <v>0.5487854671</v>
      </c>
      <c r="Y21" s="567">
        <f t="shared" si="2"/>
        <v>0.547583045</v>
      </c>
      <c r="Z21" s="567">
        <f t="shared" si="2"/>
        <v>0.5463806228</v>
      </c>
      <c r="AA21" s="567">
        <f t="shared" si="2"/>
        <v>0.5451782007</v>
      </c>
      <c r="AB21" s="567">
        <f t="shared" si="2"/>
        <v>0.5439757785</v>
      </c>
      <c r="AC21" s="567">
        <f t="shared" si="2"/>
        <v>0.5427733564</v>
      </c>
      <c r="AD21" s="567">
        <f t="shared" si="2"/>
        <v>0.5415709343</v>
      </c>
      <c r="AE21" s="567">
        <f t="shared" si="2"/>
        <v>0.5403685121</v>
      </c>
      <c r="AF21" s="567">
        <f t="shared" si="2"/>
        <v>0.53916609</v>
      </c>
      <c r="AG21" s="567">
        <f t="shared" si="2"/>
        <v>0.5379636678</v>
      </c>
      <c r="AH21" s="567">
        <f t="shared" si="2"/>
        <v>0.5367612457</v>
      </c>
      <c r="AI21" s="567">
        <f t="shared" si="2"/>
        <v>0.5355588235</v>
      </c>
      <c r="AJ21" s="567">
        <f t="shared" si="2"/>
        <v>0.5343564014</v>
      </c>
      <c r="AK21" s="567">
        <f t="shared" si="2"/>
        <v>0.5331539792</v>
      </c>
      <c r="AL21" s="567">
        <f t="shared" si="2"/>
        <v>0.5319515571</v>
      </c>
      <c r="AM21" s="567">
        <f t="shared" si="2"/>
        <v>0.5307491349</v>
      </c>
      <c r="AN21" s="567">
        <f t="shared" si="2"/>
        <v>0.5295467128</v>
      </c>
      <c r="AO21" s="567">
        <f t="shared" si="2"/>
        <v>0.5283442907</v>
      </c>
      <c r="AP21" s="567">
        <f t="shared" si="2"/>
        <v>0.5271418685</v>
      </c>
      <c r="AQ21" s="567">
        <f t="shared" si="2"/>
        <v>0.5259394464</v>
      </c>
      <c r="AR21" s="567">
        <f t="shared" si="2"/>
        <v>0.5247370242</v>
      </c>
      <c r="AS21" s="567">
        <f t="shared" si="2"/>
        <v>0.5235346021</v>
      </c>
      <c r="AT21" s="567">
        <f t="shared" si="2"/>
        <v>0.5223321799</v>
      </c>
      <c r="AU21" s="567">
        <f t="shared" si="2"/>
        <v>0.5211297578</v>
      </c>
      <c r="AV21" s="567">
        <f t="shared" si="2"/>
        <v>0.5199273356</v>
      </c>
      <c r="AW21" s="567">
        <f t="shared" si="2"/>
        <v>0.5187249135</v>
      </c>
      <c r="AX21" s="567">
        <f t="shared" si="2"/>
        <v>0.5175224913</v>
      </c>
      <c r="AY21" s="567">
        <f t="shared" si="2"/>
        <v>0.5163200692</v>
      </c>
      <c r="AZ21" s="567">
        <f t="shared" si="2"/>
        <v>0.5151176471</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7">
        <f t="shared" ref="B23:C23" si="3">C23</f>
        <v>11897</v>
      </c>
      <c r="C23" s="97">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7">
        <f t="shared" ref="B25:C25" si="4">C25</f>
        <v>13131</v>
      </c>
      <c r="C25" s="97">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0.386881559769158</v>
      </c>
      <c r="S31" s="573">
        <f t="shared" ref="S31:AY31" si="5">$R$31+(S$1-$R$1)/($AZ$1-$R$1)*($AZ$31-$R$31)</f>
        <v>0.383875123</v>
      </c>
      <c r="T31" s="573">
        <f t="shared" si="5"/>
        <v>0.3808686863</v>
      </c>
      <c r="U31" s="573">
        <f t="shared" si="5"/>
        <v>0.3778622495</v>
      </c>
      <c r="V31" s="573">
        <f t="shared" si="5"/>
        <v>0.3748558128</v>
      </c>
      <c r="W31" s="573">
        <f t="shared" si="5"/>
        <v>0.371849376</v>
      </c>
      <c r="X31" s="573">
        <f t="shared" si="5"/>
        <v>0.3688429393</v>
      </c>
      <c r="Y31" s="573">
        <f t="shared" si="5"/>
        <v>0.3658365025</v>
      </c>
      <c r="Z31" s="573">
        <f t="shared" si="5"/>
        <v>0.3628300658</v>
      </c>
      <c r="AA31" s="573">
        <f t="shared" si="5"/>
        <v>0.359823629</v>
      </c>
      <c r="AB31" s="573">
        <f t="shared" si="5"/>
        <v>0.3568171923</v>
      </c>
      <c r="AC31" s="573">
        <f t="shared" si="5"/>
        <v>0.3538107555</v>
      </c>
      <c r="AD31" s="573">
        <f t="shared" si="5"/>
        <v>0.3508043188</v>
      </c>
      <c r="AE31" s="573">
        <f t="shared" si="5"/>
        <v>0.347797882</v>
      </c>
      <c r="AF31" s="573">
        <f t="shared" si="5"/>
        <v>0.3447914453</v>
      </c>
      <c r="AG31" s="573">
        <f t="shared" si="5"/>
        <v>0.3417850085</v>
      </c>
      <c r="AH31" s="573">
        <f t="shared" si="5"/>
        <v>0.3387785718</v>
      </c>
      <c r="AI31" s="573">
        <f t="shared" si="5"/>
        <v>0.335772135</v>
      </c>
      <c r="AJ31" s="573">
        <f t="shared" si="5"/>
        <v>0.3327656983</v>
      </c>
      <c r="AK31" s="573">
        <f t="shared" si="5"/>
        <v>0.3297592615</v>
      </c>
      <c r="AL31" s="573">
        <f t="shared" si="5"/>
        <v>0.3267528248</v>
      </c>
      <c r="AM31" s="573">
        <f t="shared" si="5"/>
        <v>0.323746388</v>
      </c>
      <c r="AN31" s="573">
        <f t="shared" si="5"/>
        <v>0.3207399513</v>
      </c>
      <c r="AO31" s="573">
        <f t="shared" si="5"/>
        <v>0.3177335145</v>
      </c>
      <c r="AP31" s="573">
        <f t="shared" si="5"/>
        <v>0.3147270778</v>
      </c>
      <c r="AQ31" s="573">
        <f t="shared" si="5"/>
        <v>0.311720641</v>
      </c>
      <c r="AR31" s="573">
        <f t="shared" si="5"/>
        <v>0.3087142043</v>
      </c>
      <c r="AS31" s="573">
        <f t="shared" si="5"/>
        <v>0.3057077675</v>
      </c>
      <c r="AT31" s="573">
        <f t="shared" si="5"/>
        <v>0.3027013308</v>
      </c>
      <c r="AU31" s="573">
        <f t="shared" si="5"/>
        <v>0.299694894</v>
      </c>
      <c r="AV31" s="573">
        <f t="shared" si="5"/>
        <v>0.2966884573</v>
      </c>
      <c r="AW31" s="573">
        <f t="shared" si="5"/>
        <v>0.2936820205</v>
      </c>
      <c r="AX31" s="573">
        <f t="shared" si="5"/>
        <v>0.2906755838</v>
      </c>
      <c r="AY31" s="573">
        <f t="shared" si="5"/>
        <v>0.287669147</v>
      </c>
      <c r="AZ31" s="581">
        <f>Inputs!H21</f>
        <v>0.2846627103</v>
      </c>
    </row>
    <row r="32">
      <c r="A32" s="565" t="s">
        <v>746</v>
      </c>
      <c r="B32" s="570">
        <v>0.620022</v>
      </c>
      <c r="C32" s="571">
        <v>0.63741</v>
      </c>
      <c r="D32" s="571">
        <v>0.648599</v>
      </c>
      <c r="E32" s="571">
        <v>0.668612</v>
      </c>
      <c r="F32" s="571">
        <v>0.690365</v>
      </c>
      <c r="G32" s="571">
        <v>0.711394</v>
      </c>
      <c r="H32" s="571">
        <v>0.73459</v>
      </c>
      <c r="I32" s="571">
        <v>0.721414</v>
      </c>
      <c r="J32" s="571">
        <v>0.667041</v>
      </c>
      <c r="K32" s="571">
        <v>0.638538</v>
      </c>
      <c r="L32" s="571">
        <v>0.631976</v>
      </c>
      <c r="M32" s="571">
        <v>0.637612</v>
      </c>
      <c r="N32" s="571">
        <v>0.629188</v>
      </c>
      <c r="O32" s="571">
        <v>0.635249</v>
      </c>
      <c r="P32" s="571">
        <v>0.646005</v>
      </c>
      <c r="Q32" s="571">
        <v>0.656773</v>
      </c>
      <c r="R32" s="572">
        <v>0.283700440230842</v>
      </c>
      <c r="S32" s="573">
        <f t="shared" ref="S32:AY32" si="6">$R$32+(S$1-$R$1)/($AZ$1-$R$1)*($AZ$32-$R$32)</f>
        <v>0.2836830928</v>
      </c>
      <c r="T32" s="573">
        <f t="shared" si="6"/>
        <v>0.2836657453</v>
      </c>
      <c r="U32" s="573">
        <f t="shared" si="6"/>
        <v>0.2836483978</v>
      </c>
      <c r="V32" s="573">
        <f t="shared" si="6"/>
        <v>0.2836310504</v>
      </c>
      <c r="W32" s="573">
        <f t="shared" si="6"/>
        <v>0.2836137029</v>
      </c>
      <c r="X32" s="573">
        <f t="shared" si="6"/>
        <v>0.2835963554</v>
      </c>
      <c r="Y32" s="573">
        <f t="shared" si="6"/>
        <v>0.283579008</v>
      </c>
      <c r="Z32" s="573">
        <f t="shared" si="6"/>
        <v>0.2835616605</v>
      </c>
      <c r="AA32" s="573">
        <f t="shared" si="6"/>
        <v>0.283544313</v>
      </c>
      <c r="AB32" s="573">
        <f t="shared" si="6"/>
        <v>0.2835269656</v>
      </c>
      <c r="AC32" s="573">
        <f t="shared" si="6"/>
        <v>0.2835096181</v>
      </c>
      <c r="AD32" s="573">
        <f t="shared" si="6"/>
        <v>0.2834922707</v>
      </c>
      <c r="AE32" s="573">
        <f t="shared" si="6"/>
        <v>0.2834749232</v>
      </c>
      <c r="AF32" s="573">
        <f t="shared" si="6"/>
        <v>0.2834575757</v>
      </c>
      <c r="AG32" s="573">
        <f t="shared" si="6"/>
        <v>0.2834402283</v>
      </c>
      <c r="AH32" s="573">
        <f t="shared" si="6"/>
        <v>0.2834228808</v>
      </c>
      <c r="AI32" s="573">
        <f t="shared" si="6"/>
        <v>0.2834055333</v>
      </c>
      <c r="AJ32" s="573">
        <f t="shared" si="6"/>
        <v>0.2833881859</v>
      </c>
      <c r="AK32" s="573">
        <f t="shared" si="6"/>
        <v>0.2833708384</v>
      </c>
      <c r="AL32" s="573">
        <f t="shared" si="6"/>
        <v>0.2833534909</v>
      </c>
      <c r="AM32" s="573">
        <f t="shared" si="6"/>
        <v>0.2833361435</v>
      </c>
      <c r="AN32" s="573">
        <f t="shared" si="6"/>
        <v>0.283318796</v>
      </c>
      <c r="AO32" s="573">
        <f t="shared" si="6"/>
        <v>0.2833014485</v>
      </c>
      <c r="AP32" s="573">
        <f t="shared" si="6"/>
        <v>0.2832841011</v>
      </c>
      <c r="AQ32" s="573">
        <f t="shared" si="6"/>
        <v>0.2832667536</v>
      </c>
      <c r="AR32" s="573">
        <f t="shared" si="6"/>
        <v>0.2832494061</v>
      </c>
      <c r="AS32" s="573">
        <f t="shared" si="6"/>
        <v>0.2832320587</v>
      </c>
      <c r="AT32" s="573">
        <f t="shared" si="6"/>
        <v>0.2832147112</v>
      </c>
      <c r="AU32" s="573">
        <f t="shared" si="6"/>
        <v>0.2831973638</v>
      </c>
      <c r="AV32" s="573">
        <f t="shared" si="6"/>
        <v>0.2831800163</v>
      </c>
      <c r="AW32" s="573">
        <f t="shared" si="6"/>
        <v>0.2831626688</v>
      </c>
      <c r="AX32" s="573">
        <f t="shared" si="6"/>
        <v>0.2831453214</v>
      </c>
      <c r="AY32" s="573">
        <f t="shared" si="6"/>
        <v>0.2831279739</v>
      </c>
      <c r="AZ32" s="570">
        <v>0.283110626425789</v>
      </c>
    </row>
    <row r="33">
      <c r="A33" s="565" t="s">
        <v>747</v>
      </c>
      <c r="B33" s="570">
        <v>0.01184</v>
      </c>
      <c r="C33" s="571">
        <v>0.016738</v>
      </c>
      <c r="D33" s="571">
        <v>0.014256</v>
      </c>
      <c r="E33" s="571">
        <v>0.011153</v>
      </c>
      <c r="F33" s="571">
        <v>0.009857</v>
      </c>
      <c r="G33" s="571">
        <v>0.010541</v>
      </c>
      <c r="H33" s="571">
        <v>0.011075</v>
      </c>
      <c r="I33" s="571">
        <v>0.009675</v>
      </c>
      <c r="J33" s="571">
        <v>0.012148</v>
      </c>
      <c r="K33" s="571">
        <v>0.011879</v>
      </c>
      <c r="L33" s="571">
        <v>0.010874</v>
      </c>
      <c r="M33" s="571">
        <v>0.011012</v>
      </c>
      <c r="N33" s="571">
        <v>0.008023</v>
      </c>
      <c r="O33" s="571">
        <v>0.009735</v>
      </c>
      <c r="P33" s="571">
        <v>0.009</v>
      </c>
      <c r="Q33" s="571">
        <v>0.007889</v>
      </c>
      <c r="R33" s="582">
        <v>0.008859</v>
      </c>
      <c r="S33" s="582">
        <v>0.007966</v>
      </c>
      <c r="T33" s="573">
        <f t="shared" ref="T33:AY33" si="7">$S$33+(T$1-$S$1)/($AZ$1-$S$1)*($AZ$33-$S$33)</f>
        <v>0.007934131559</v>
      </c>
      <c r="U33" s="573">
        <f t="shared" si="7"/>
        <v>0.007902263119</v>
      </c>
      <c r="V33" s="573">
        <f t="shared" si="7"/>
        <v>0.007870394678</v>
      </c>
      <c r="W33" s="573">
        <f t="shared" si="7"/>
        <v>0.007838526238</v>
      </c>
      <c r="X33" s="573">
        <f t="shared" si="7"/>
        <v>0.007806657797</v>
      </c>
      <c r="Y33" s="573">
        <f t="shared" si="7"/>
        <v>0.007774789357</v>
      </c>
      <c r="Z33" s="573">
        <f t="shared" si="7"/>
        <v>0.007742920916</v>
      </c>
      <c r="AA33" s="573">
        <f t="shared" si="7"/>
        <v>0.007711052476</v>
      </c>
      <c r="AB33" s="573">
        <f t="shared" si="7"/>
        <v>0.007679184035</v>
      </c>
      <c r="AC33" s="573">
        <f t="shared" si="7"/>
        <v>0.007647315595</v>
      </c>
      <c r="AD33" s="573">
        <f t="shared" si="7"/>
        <v>0.007615447154</v>
      </c>
      <c r="AE33" s="573">
        <f t="shared" si="7"/>
        <v>0.007583578714</v>
      </c>
      <c r="AF33" s="573">
        <f t="shared" si="7"/>
        <v>0.007551710273</v>
      </c>
      <c r="AG33" s="573">
        <f t="shared" si="7"/>
        <v>0.007519841833</v>
      </c>
      <c r="AH33" s="573">
        <f t="shared" si="7"/>
        <v>0.007487973392</v>
      </c>
      <c r="AI33" s="573">
        <f t="shared" si="7"/>
        <v>0.007456104952</v>
      </c>
      <c r="AJ33" s="573">
        <f t="shared" si="7"/>
        <v>0.007424236511</v>
      </c>
      <c r="AK33" s="573">
        <f t="shared" si="7"/>
        <v>0.007392368071</v>
      </c>
      <c r="AL33" s="573">
        <f t="shared" si="7"/>
        <v>0.00736049963</v>
      </c>
      <c r="AM33" s="573">
        <f t="shared" si="7"/>
        <v>0.00732863119</v>
      </c>
      <c r="AN33" s="573">
        <f t="shared" si="7"/>
        <v>0.007296762749</v>
      </c>
      <c r="AO33" s="573">
        <f t="shared" si="7"/>
        <v>0.007264894309</v>
      </c>
      <c r="AP33" s="573">
        <f t="shared" si="7"/>
        <v>0.007233025868</v>
      </c>
      <c r="AQ33" s="573">
        <f t="shared" si="7"/>
        <v>0.007201157428</v>
      </c>
      <c r="AR33" s="573">
        <f t="shared" si="7"/>
        <v>0.007169288987</v>
      </c>
      <c r="AS33" s="573">
        <f t="shared" si="7"/>
        <v>0.007137420547</v>
      </c>
      <c r="AT33" s="573">
        <f t="shared" si="7"/>
        <v>0.007105552106</v>
      </c>
      <c r="AU33" s="573">
        <f t="shared" si="7"/>
        <v>0.007073683666</v>
      </c>
      <c r="AV33" s="573">
        <f t="shared" si="7"/>
        <v>0.007041815225</v>
      </c>
      <c r="AW33" s="573">
        <f t="shared" si="7"/>
        <v>0.007009946785</v>
      </c>
      <c r="AX33" s="573">
        <f t="shared" si="7"/>
        <v>0.006978078344</v>
      </c>
      <c r="AY33" s="573">
        <f t="shared" si="7"/>
        <v>0.006946209904</v>
      </c>
      <c r="AZ33" s="570">
        <v>0.00691434146341464</v>
      </c>
    </row>
    <row r="34">
      <c r="A34" s="565" t="s">
        <v>748</v>
      </c>
      <c r="B34" s="570">
        <v>0.01007</v>
      </c>
      <c r="C34" s="571">
        <v>0.011277</v>
      </c>
      <c r="D34" s="571">
        <v>0.012458</v>
      </c>
      <c r="E34" s="571">
        <v>0.011334</v>
      </c>
      <c r="F34" s="571">
        <v>0.007908</v>
      </c>
      <c r="G34" s="571">
        <v>0.009165</v>
      </c>
      <c r="H34" s="571">
        <v>0.007707</v>
      </c>
      <c r="I34" s="571">
        <v>0.007523</v>
      </c>
      <c r="J34" s="571">
        <v>0.014146</v>
      </c>
      <c r="K34" s="571">
        <v>0.009386</v>
      </c>
      <c r="L34" s="571">
        <v>0.0118</v>
      </c>
      <c r="M34" s="571">
        <v>0.011568</v>
      </c>
      <c r="N34" s="571">
        <v>0.011451</v>
      </c>
      <c r="O34" s="571">
        <v>0.010772</v>
      </c>
      <c r="P34" s="571">
        <v>0.01113</v>
      </c>
      <c r="Q34" s="571">
        <v>0.021752</v>
      </c>
      <c r="R34" s="582">
        <v>0.021023</v>
      </c>
      <c r="S34" s="582">
        <v>0.020783</v>
      </c>
      <c r="T34" s="573">
        <f t="shared" ref="T34:AY34" si="8">$S$34+(T$1-$S$1)/($AZ$1-$S$1)*($AZ$34-$S$34)</f>
        <v>0.02085192375</v>
      </c>
      <c r="U34" s="573">
        <f t="shared" si="8"/>
        <v>0.02092084751</v>
      </c>
      <c r="V34" s="573">
        <f t="shared" si="8"/>
        <v>0.02098977126</v>
      </c>
      <c r="W34" s="573">
        <f t="shared" si="8"/>
        <v>0.02105869501</v>
      </c>
      <c r="X34" s="573">
        <f t="shared" si="8"/>
        <v>0.02112761877</v>
      </c>
      <c r="Y34" s="573">
        <f t="shared" si="8"/>
        <v>0.02119654252</v>
      </c>
      <c r="Z34" s="573">
        <f t="shared" si="8"/>
        <v>0.02126546628</v>
      </c>
      <c r="AA34" s="573">
        <f t="shared" si="8"/>
        <v>0.02133439003</v>
      </c>
      <c r="AB34" s="573">
        <f t="shared" si="8"/>
        <v>0.02140331378</v>
      </c>
      <c r="AC34" s="573">
        <f t="shared" si="8"/>
        <v>0.02147223754</v>
      </c>
      <c r="AD34" s="573">
        <f t="shared" si="8"/>
        <v>0.02154116129</v>
      </c>
      <c r="AE34" s="573">
        <f t="shared" si="8"/>
        <v>0.02161008504</v>
      </c>
      <c r="AF34" s="573">
        <f t="shared" si="8"/>
        <v>0.0216790088</v>
      </c>
      <c r="AG34" s="573">
        <f t="shared" si="8"/>
        <v>0.02174793255</v>
      </c>
      <c r="AH34" s="573">
        <f t="shared" si="8"/>
        <v>0.0218168563</v>
      </c>
      <c r="AI34" s="573">
        <f t="shared" si="8"/>
        <v>0.02188578006</v>
      </c>
      <c r="AJ34" s="573">
        <f t="shared" si="8"/>
        <v>0.02195470381</v>
      </c>
      <c r="AK34" s="573">
        <f t="shared" si="8"/>
        <v>0.02202362757</v>
      </c>
      <c r="AL34" s="573">
        <f t="shared" si="8"/>
        <v>0.02209255132</v>
      </c>
      <c r="AM34" s="573">
        <f t="shared" si="8"/>
        <v>0.02216147507</v>
      </c>
      <c r="AN34" s="573">
        <f t="shared" si="8"/>
        <v>0.02223039883</v>
      </c>
      <c r="AO34" s="573">
        <f t="shared" si="8"/>
        <v>0.02229932258</v>
      </c>
      <c r="AP34" s="573">
        <f t="shared" si="8"/>
        <v>0.02236824633</v>
      </c>
      <c r="AQ34" s="573">
        <f t="shared" si="8"/>
        <v>0.02243717009</v>
      </c>
      <c r="AR34" s="573">
        <f t="shared" si="8"/>
        <v>0.02250609384</v>
      </c>
      <c r="AS34" s="573">
        <f t="shared" si="8"/>
        <v>0.0225750176</v>
      </c>
      <c r="AT34" s="573">
        <f t="shared" si="8"/>
        <v>0.02264394135</v>
      </c>
      <c r="AU34" s="573">
        <f t="shared" si="8"/>
        <v>0.0227128651</v>
      </c>
      <c r="AV34" s="573">
        <f t="shared" si="8"/>
        <v>0.02278178886</v>
      </c>
      <c r="AW34" s="573">
        <f t="shared" si="8"/>
        <v>0.02285071261</v>
      </c>
      <c r="AX34" s="573">
        <f t="shared" si="8"/>
        <v>0.02291963636</v>
      </c>
      <c r="AY34" s="573">
        <f t="shared" si="8"/>
        <v>0.02298856012</v>
      </c>
      <c r="AZ34" s="570">
        <v>0.0230574838709677</v>
      </c>
    </row>
    <row r="35">
      <c r="A35" s="565" t="s">
        <v>749</v>
      </c>
      <c r="B35" s="570">
        <v>0.093043</v>
      </c>
      <c r="C35" s="571">
        <v>0.08533</v>
      </c>
      <c r="D35" s="571">
        <v>0.094874</v>
      </c>
      <c r="E35" s="571">
        <v>0.094982</v>
      </c>
      <c r="F35" s="571">
        <v>0.106879</v>
      </c>
      <c r="G35" s="571">
        <v>0.11134</v>
      </c>
      <c r="H35" s="571">
        <v>0.111975</v>
      </c>
      <c r="I35" s="571">
        <v>0.127099</v>
      </c>
      <c r="J35" s="571">
        <v>0.112206</v>
      </c>
      <c r="K35" s="571">
        <v>0.088976</v>
      </c>
      <c r="L35" s="571">
        <v>0.095595</v>
      </c>
      <c r="M35" s="571">
        <v>0.101546</v>
      </c>
      <c r="N35" s="571">
        <v>0.10004</v>
      </c>
      <c r="O35" s="571">
        <v>0.098317</v>
      </c>
      <c r="P35" s="571">
        <v>0.09608</v>
      </c>
      <c r="Q35" s="571">
        <v>0.092195</v>
      </c>
      <c r="R35" s="582">
        <v>0.10095</v>
      </c>
      <c r="S35" s="582">
        <v>0.10364</v>
      </c>
      <c r="T35" s="573">
        <f t="shared" ref="T35:AY35" si="9">$S$35+(T$1-$S$1)/($AZ$1-$S$1)*($AZ$35-$S$35)</f>
        <v>0.1049450416</v>
      </c>
      <c r="U35" s="573">
        <f t="shared" si="9"/>
        <v>0.1062500833</v>
      </c>
      <c r="V35" s="573">
        <f t="shared" si="9"/>
        <v>0.1075551249</v>
      </c>
      <c r="W35" s="573">
        <f t="shared" si="9"/>
        <v>0.1088601665</v>
      </c>
      <c r="X35" s="573">
        <f t="shared" si="9"/>
        <v>0.1101652082</v>
      </c>
      <c r="Y35" s="573">
        <f t="shared" si="9"/>
        <v>0.1114702498</v>
      </c>
      <c r="Z35" s="573">
        <f t="shared" si="9"/>
        <v>0.1127752914</v>
      </c>
      <c r="AA35" s="573">
        <f t="shared" si="9"/>
        <v>0.1140803331</v>
      </c>
      <c r="AB35" s="573">
        <f t="shared" si="9"/>
        <v>0.1153853747</v>
      </c>
      <c r="AC35" s="573">
        <f t="shared" si="9"/>
        <v>0.1166904163</v>
      </c>
      <c r="AD35" s="573">
        <f t="shared" si="9"/>
        <v>0.117995458</v>
      </c>
      <c r="AE35" s="573">
        <f t="shared" si="9"/>
        <v>0.1193004996</v>
      </c>
      <c r="AF35" s="573">
        <f t="shared" si="9"/>
        <v>0.1206055412</v>
      </c>
      <c r="AG35" s="573">
        <f t="shared" si="9"/>
        <v>0.1219105829</v>
      </c>
      <c r="AH35" s="573">
        <f t="shared" si="9"/>
        <v>0.1232156245</v>
      </c>
      <c r="AI35" s="573">
        <f t="shared" si="9"/>
        <v>0.1245206662</v>
      </c>
      <c r="AJ35" s="573">
        <f t="shared" si="9"/>
        <v>0.1258257078</v>
      </c>
      <c r="AK35" s="573">
        <f t="shared" si="9"/>
        <v>0.1271307494</v>
      </c>
      <c r="AL35" s="573">
        <f t="shared" si="9"/>
        <v>0.1284357911</v>
      </c>
      <c r="AM35" s="573">
        <f t="shared" si="9"/>
        <v>0.1297408327</v>
      </c>
      <c r="AN35" s="573">
        <f t="shared" si="9"/>
        <v>0.1310458743</v>
      </c>
      <c r="AO35" s="573">
        <f t="shared" si="9"/>
        <v>0.132350916</v>
      </c>
      <c r="AP35" s="573">
        <f t="shared" si="9"/>
        <v>0.1336559576</v>
      </c>
      <c r="AQ35" s="573">
        <f t="shared" si="9"/>
        <v>0.1349609992</v>
      </c>
      <c r="AR35" s="573">
        <f t="shared" si="9"/>
        <v>0.1362660409</v>
      </c>
      <c r="AS35" s="573">
        <f t="shared" si="9"/>
        <v>0.1375710825</v>
      </c>
      <c r="AT35" s="573">
        <f t="shared" si="9"/>
        <v>0.1388761241</v>
      </c>
      <c r="AU35" s="573">
        <f t="shared" si="9"/>
        <v>0.1401811658</v>
      </c>
      <c r="AV35" s="573">
        <f t="shared" si="9"/>
        <v>0.1414862074</v>
      </c>
      <c r="AW35" s="573">
        <f t="shared" si="9"/>
        <v>0.142791249</v>
      </c>
      <c r="AX35" s="573">
        <f t="shared" si="9"/>
        <v>0.1440962907</v>
      </c>
      <c r="AY35" s="573">
        <f t="shared" si="9"/>
        <v>0.1454013323</v>
      </c>
      <c r="AZ35" s="570">
        <v>0.146706373937677</v>
      </c>
    </row>
    <row r="36">
      <c r="A36" s="565" t="s">
        <v>750</v>
      </c>
      <c r="B36" s="566">
        <v>43.88</v>
      </c>
      <c r="C36" s="566">
        <v>45.232</v>
      </c>
      <c r="D36" s="566">
        <v>46.144</v>
      </c>
      <c r="E36" s="566">
        <v>47.581</v>
      </c>
      <c r="F36" s="566">
        <v>49.197</v>
      </c>
      <c r="G36" s="566">
        <v>49.754</v>
      </c>
      <c r="H36" s="566">
        <v>51.534</v>
      </c>
      <c r="I36" s="566">
        <v>50.625</v>
      </c>
      <c r="J36" s="566">
        <v>46.153</v>
      </c>
      <c r="K36" s="566">
        <v>44.044</v>
      </c>
      <c r="L36" s="566">
        <v>43.258</v>
      </c>
      <c r="M36" s="566">
        <v>43.662</v>
      </c>
      <c r="N36" s="566">
        <v>43.114</v>
      </c>
      <c r="O36" s="566">
        <v>43.536</v>
      </c>
      <c r="P36" s="566">
        <v>44.241</v>
      </c>
      <c r="Q36" s="566">
        <v>44.79</v>
      </c>
      <c r="R36" s="566">
        <v>45.748</v>
      </c>
      <c r="S36" s="566">
        <v>46.663</v>
      </c>
      <c r="T36" s="583">
        <f t="shared" ref="T36:AZ36" si="10">sum(T$32,T$31)*$S$40*10^9/10^6</f>
        <v>46.4516344</v>
      </c>
      <c r="U36" s="583">
        <f t="shared" si="10"/>
        <v>46.2402688</v>
      </c>
      <c r="V36" s="583">
        <f t="shared" si="10"/>
        <v>46.0289032</v>
      </c>
      <c r="W36" s="583">
        <f t="shared" si="10"/>
        <v>45.8175376</v>
      </c>
      <c r="X36" s="583">
        <f t="shared" si="10"/>
        <v>45.606172</v>
      </c>
      <c r="Y36" s="583">
        <f t="shared" si="10"/>
        <v>45.3948064</v>
      </c>
      <c r="Z36" s="583">
        <f t="shared" si="10"/>
        <v>45.1834408</v>
      </c>
      <c r="AA36" s="583">
        <f t="shared" si="10"/>
        <v>44.9720752</v>
      </c>
      <c r="AB36" s="583">
        <f t="shared" si="10"/>
        <v>44.7607096</v>
      </c>
      <c r="AC36" s="583">
        <f t="shared" si="10"/>
        <v>44.549344</v>
      </c>
      <c r="AD36" s="583">
        <f t="shared" si="10"/>
        <v>44.3379784</v>
      </c>
      <c r="AE36" s="583">
        <f t="shared" si="10"/>
        <v>44.1266128</v>
      </c>
      <c r="AF36" s="583">
        <f t="shared" si="10"/>
        <v>43.9152472</v>
      </c>
      <c r="AG36" s="583">
        <f t="shared" si="10"/>
        <v>43.7038816</v>
      </c>
      <c r="AH36" s="583">
        <f t="shared" si="10"/>
        <v>43.492516</v>
      </c>
      <c r="AI36" s="583">
        <f t="shared" si="10"/>
        <v>43.2811504</v>
      </c>
      <c r="AJ36" s="583">
        <f t="shared" si="10"/>
        <v>43.0697848</v>
      </c>
      <c r="AK36" s="583">
        <f t="shared" si="10"/>
        <v>42.8584192</v>
      </c>
      <c r="AL36" s="583">
        <f t="shared" si="10"/>
        <v>42.6470536</v>
      </c>
      <c r="AM36" s="583">
        <f t="shared" si="10"/>
        <v>42.435688</v>
      </c>
      <c r="AN36" s="583">
        <f t="shared" si="10"/>
        <v>42.2243224</v>
      </c>
      <c r="AO36" s="583">
        <f t="shared" si="10"/>
        <v>42.0129568</v>
      </c>
      <c r="AP36" s="583">
        <f t="shared" si="10"/>
        <v>41.8015912</v>
      </c>
      <c r="AQ36" s="583">
        <f t="shared" si="10"/>
        <v>41.5902256</v>
      </c>
      <c r="AR36" s="583">
        <f t="shared" si="10"/>
        <v>41.37886</v>
      </c>
      <c r="AS36" s="583">
        <f t="shared" si="10"/>
        <v>41.1674944</v>
      </c>
      <c r="AT36" s="583">
        <f t="shared" si="10"/>
        <v>40.9561288</v>
      </c>
      <c r="AU36" s="583">
        <f t="shared" si="10"/>
        <v>40.7447632</v>
      </c>
      <c r="AV36" s="583">
        <f t="shared" si="10"/>
        <v>40.5333976</v>
      </c>
      <c r="AW36" s="583">
        <f t="shared" si="10"/>
        <v>40.322032</v>
      </c>
      <c r="AX36" s="583">
        <f t="shared" si="10"/>
        <v>40.1106664</v>
      </c>
      <c r="AY36" s="583">
        <f t="shared" si="10"/>
        <v>39.8993008</v>
      </c>
      <c r="AZ36" s="583">
        <f t="shared" si="10"/>
        <v>39.6879352</v>
      </c>
    </row>
    <row r="37">
      <c r="A37" s="565" t="s">
        <v>751</v>
      </c>
      <c r="B37" s="566">
        <v>0.738</v>
      </c>
      <c r="C37" s="566">
        <v>1.044</v>
      </c>
      <c r="D37" s="566">
        <v>0.889</v>
      </c>
      <c r="E37" s="566">
        <v>0.696</v>
      </c>
      <c r="F37" s="566">
        <v>0.614</v>
      </c>
      <c r="G37" s="566">
        <v>0.657</v>
      </c>
      <c r="H37" s="566">
        <v>0.69</v>
      </c>
      <c r="I37" s="566">
        <v>0.603</v>
      </c>
      <c r="J37" s="566">
        <v>0.757</v>
      </c>
      <c r="K37" s="566">
        <v>0.74</v>
      </c>
      <c r="L37" s="566">
        <v>0.675</v>
      </c>
      <c r="M37" s="566">
        <v>0.679</v>
      </c>
      <c r="N37" s="566">
        <v>0.496</v>
      </c>
      <c r="O37" s="566">
        <v>0.604</v>
      </c>
      <c r="P37" s="566">
        <v>0.556</v>
      </c>
      <c r="Q37" s="566">
        <v>0.489</v>
      </c>
      <c r="R37" s="566">
        <v>0.548</v>
      </c>
      <c r="S37" s="566">
        <v>0.493</v>
      </c>
      <c r="T37" s="583">
        <f t="shared" ref="T37:AZ37" si="11">T33*$S$41*10^9/10^6</f>
        <v>0.4910277252</v>
      </c>
      <c r="U37" s="583">
        <f t="shared" si="11"/>
        <v>0.4890554504</v>
      </c>
      <c r="V37" s="583">
        <f t="shared" si="11"/>
        <v>0.4870831756</v>
      </c>
      <c r="W37" s="583">
        <f t="shared" si="11"/>
        <v>0.4851109007</v>
      </c>
      <c r="X37" s="583">
        <f t="shared" si="11"/>
        <v>0.4831386259</v>
      </c>
      <c r="Y37" s="583">
        <f t="shared" si="11"/>
        <v>0.4811663511</v>
      </c>
      <c r="Z37" s="583">
        <f t="shared" si="11"/>
        <v>0.4791940763</v>
      </c>
      <c r="AA37" s="583">
        <f t="shared" si="11"/>
        <v>0.4772218015</v>
      </c>
      <c r="AB37" s="583">
        <f t="shared" si="11"/>
        <v>0.4752495267</v>
      </c>
      <c r="AC37" s="583">
        <f t="shared" si="11"/>
        <v>0.4732772519</v>
      </c>
      <c r="AD37" s="583">
        <f t="shared" si="11"/>
        <v>0.471304977</v>
      </c>
      <c r="AE37" s="583">
        <f t="shared" si="11"/>
        <v>0.4693327022</v>
      </c>
      <c r="AF37" s="583">
        <f t="shared" si="11"/>
        <v>0.4673604274</v>
      </c>
      <c r="AG37" s="583">
        <f t="shared" si="11"/>
        <v>0.4653881526</v>
      </c>
      <c r="AH37" s="583">
        <f t="shared" si="11"/>
        <v>0.4634158778</v>
      </c>
      <c r="AI37" s="583">
        <f t="shared" si="11"/>
        <v>0.461443603</v>
      </c>
      <c r="AJ37" s="583">
        <f t="shared" si="11"/>
        <v>0.4594713282</v>
      </c>
      <c r="AK37" s="583">
        <f t="shared" si="11"/>
        <v>0.4574990533</v>
      </c>
      <c r="AL37" s="583">
        <f t="shared" si="11"/>
        <v>0.4555267785</v>
      </c>
      <c r="AM37" s="583">
        <f t="shared" si="11"/>
        <v>0.4535545037</v>
      </c>
      <c r="AN37" s="583">
        <f t="shared" si="11"/>
        <v>0.4515822289</v>
      </c>
      <c r="AO37" s="583">
        <f t="shared" si="11"/>
        <v>0.4496099541</v>
      </c>
      <c r="AP37" s="583">
        <f t="shared" si="11"/>
        <v>0.4476376793</v>
      </c>
      <c r="AQ37" s="583">
        <f t="shared" si="11"/>
        <v>0.4456654045</v>
      </c>
      <c r="AR37" s="583">
        <f t="shared" si="11"/>
        <v>0.4436931297</v>
      </c>
      <c r="AS37" s="583">
        <f t="shared" si="11"/>
        <v>0.4417208548</v>
      </c>
      <c r="AT37" s="583">
        <f t="shared" si="11"/>
        <v>0.43974858</v>
      </c>
      <c r="AU37" s="583">
        <f t="shared" si="11"/>
        <v>0.4377763052</v>
      </c>
      <c r="AV37" s="583">
        <f t="shared" si="11"/>
        <v>0.4358040304</v>
      </c>
      <c r="AW37" s="583">
        <f t="shared" si="11"/>
        <v>0.4338317556</v>
      </c>
      <c r="AX37" s="583">
        <f t="shared" si="11"/>
        <v>0.4318594808</v>
      </c>
      <c r="AY37" s="583">
        <f t="shared" si="11"/>
        <v>0.429887206</v>
      </c>
      <c r="AZ37" s="583">
        <f t="shared" si="11"/>
        <v>0.4279149311</v>
      </c>
    </row>
    <row r="38">
      <c r="A38" s="565" t="s">
        <v>752</v>
      </c>
      <c r="B38" s="566">
        <v>0.702</v>
      </c>
      <c r="C38" s="566">
        <v>0.777</v>
      </c>
      <c r="D38" s="566">
        <v>0.866</v>
      </c>
      <c r="E38" s="566">
        <v>0.788</v>
      </c>
      <c r="F38" s="566">
        <v>0.545</v>
      </c>
      <c r="G38" s="566">
        <v>0.643</v>
      </c>
      <c r="H38" s="566">
        <v>0.53</v>
      </c>
      <c r="I38" s="566">
        <v>0.524</v>
      </c>
      <c r="J38" s="566">
        <v>0.997</v>
      </c>
      <c r="K38" s="566">
        <v>0.659</v>
      </c>
      <c r="L38" s="566">
        <v>0.828</v>
      </c>
      <c r="M38" s="566">
        <v>0.81</v>
      </c>
      <c r="N38" s="566">
        <v>0.801</v>
      </c>
      <c r="O38" s="566">
        <v>0.751</v>
      </c>
      <c r="P38" s="566">
        <v>0.777</v>
      </c>
      <c r="Q38" s="566">
        <v>1.539</v>
      </c>
      <c r="R38" s="566">
        <v>1.477</v>
      </c>
      <c r="S38" s="566">
        <v>1.458</v>
      </c>
      <c r="T38" s="583">
        <f t="shared" ref="T38:AZ38" si="12">T34*$S$42*10^9/10^6</f>
        <v>1.462835242</v>
      </c>
      <c r="U38" s="583">
        <f t="shared" si="12"/>
        <v>1.467670484</v>
      </c>
      <c r="V38" s="583">
        <f t="shared" si="12"/>
        <v>1.472505726</v>
      </c>
      <c r="W38" s="583">
        <f t="shared" si="12"/>
        <v>1.477340968</v>
      </c>
      <c r="X38" s="583">
        <f t="shared" si="12"/>
        <v>1.48217621</v>
      </c>
      <c r="Y38" s="583">
        <f t="shared" si="12"/>
        <v>1.487011452</v>
      </c>
      <c r="Z38" s="583">
        <f t="shared" si="12"/>
        <v>1.491846693</v>
      </c>
      <c r="AA38" s="583">
        <f t="shared" si="12"/>
        <v>1.496681935</v>
      </c>
      <c r="AB38" s="583">
        <f t="shared" si="12"/>
        <v>1.501517177</v>
      </c>
      <c r="AC38" s="583">
        <f t="shared" si="12"/>
        <v>1.506352419</v>
      </c>
      <c r="AD38" s="583">
        <f t="shared" si="12"/>
        <v>1.511187661</v>
      </c>
      <c r="AE38" s="583">
        <f t="shared" si="12"/>
        <v>1.516022903</v>
      </c>
      <c r="AF38" s="583">
        <f t="shared" si="12"/>
        <v>1.520858145</v>
      </c>
      <c r="AG38" s="583">
        <f t="shared" si="12"/>
        <v>1.525693387</v>
      </c>
      <c r="AH38" s="583">
        <f t="shared" si="12"/>
        <v>1.530528629</v>
      </c>
      <c r="AI38" s="583">
        <f t="shared" si="12"/>
        <v>1.535363871</v>
      </c>
      <c r="AJ38" s="583">
        <f t="shared" si="12"/>
        <v>1.540199113</v>
      </c>
      <c r="AK38" s="583">
        <f t="shared" si="12"/>
        <v>1.545034355</v>
      </c>
      <c r="AL38" s="583">
        <f t="shared" si="12"/>
        <v>1.549869596</v>
      </c>
      <c r="AM38" s="583">
        <f t="shared" si="12"/>
        <v>1.554704838</v>
      </c>
      <c r="AN38" s="583">
        <f t="shared" si="12"/>
        <v>1.55954008</v>
      </c>
      <c r="AO38" s="583">
        <f t="shared" si="12"/>
        <v>1.564375322</v>
      </c>
      <c r="AP38" s="583">
        <f t="shared" si="12"/>
        <v>1.569210564</v>
      </c>
      <c r="AQ38" s="583">
        <f t="shared" si="12"/>
        <v>1.574045806</v>
      </c>
      <c r="AR38" s="583">
        <f t="shared" si="12"/>
        <v>1.578881048</v>
      </c>
      <c r="AS38" s="583">
        <f t="shared" si="12"/>
        <v>1.58371629</v>
      </c>
      <c r="AT38" s="583">
        <f t="shared" si="12"/>
        <v>1.588551532</v>
      </c>
      <c r="AU38" s="583">
        <f t="shared" si="12"/>
        <v>1.593386774</v>
      </c>
      <c r="AV38" s="583">
        <f t="shared" si="12"/>
        <v>1.598222016</v>
      </c>
      <c r="AW38" s="583">
        <f t="shared" si="12"/>
        <v>1.603057258</v>
      </c>
      <c r="AX38" s="583">
        <f t="shared" si="12"/>
        <v>1.6078925</v>
      </c>
      <c r="AY38" s="583">
        <f t="shared" si="12"/>
        <v>1.612727741</v>
      </c>
      <c r="AZ38" s="583">
        <f t="shared" si="12"/>
        <v>1.617562983</v>
      </c>
    </row>
    <row r="39">
      <c r="A39" s="565" t="s">
        <v>753</v>
      </c>
      <c r="B39" s="566">
        <v>3.154</v>
      </c>
      <c r="C39" s="566">
        <v>3.544</v>
      </c>
      <c r="D39" s="566">
        <v>3.158</v>
      </c>
      <c r="E39" s="566">
        <v>3.129</v>
      </c>
      <c r="F39" s="566">
        <v>3.127</v>
      </c>
      <c r="G39" s="566">
        <v>3.683</v>
      </c>
      <c r="H39" s="566">
        <v>3.716</v>
      </c>
      <c r="I39" s="566">
        <v>4.592</v>
      </c>
      <c r="J39" s="566">
        <v>4.36</v>
      </c>
      <c r="K39" s="566">
        <v>3.053</v>
      </c>
      <c r="L39" s="566">
        <v>3.382</v>
      </c>
      <c r="M39" s="566">
        <v>3.648</v>
      </c>
      <c r="N39" s="566">
        <v>3.807</v>
      </c>
      <c r="O39" s="566">
        <v>3.868</v>
      </c>
      <c r="P39" s="566">
        <v>3.905</v>
      </c>
      <c r="Q39" s="566">
        <v>3.593</v>
      </c>
      <c r="R39" s="566">
        <v>4.166</v>
      </c>
      <c r="S39" s="566">
        <v>4.557</v>
      </c>
      <c r="T39" s="583">
        <f t="shared" ref="T39:AZ39" si="13">T35*$S$43*10^9/10^6</f>
        <v>4.614382041</v>
      </c>
      <c r="U39" s="583">
        <f t="shared" si="13"/>
        <v>4.671764082</v>
      </c>
      <c r="V39" s="583">
        <f t="shared" si="13"/>
        <v>4.729146123</v>
      </c>
      <c r="W39" s="583">
        <f t="shared" si="13"/>
        <v>4.786528164</v>
      </c>
      <c r="X39" s="583">
        <f t="shared" si="13"/>
        <v>4.843910205</v>
      </c>
      <c r="Y39" s="583">
        <f t="shared" si="13"/>
        <v>4.901292246</v>
      </c>
      <c r="Z39" s="583">
        <f t="shared" si="13"/>
        <v>4.958674287</v>
      </c>
      <c r="AA39" s="583">
        <f t="shared" si="13"/>
        <v>5.016056328</v>
      </c>
      <c r="AB39" s="583">
        <f t="shared" si="13"/>
        <v>5.073438369</v>
      </c>
      <c r="AC39" s="583">
        <f t="shared" si="13"/>
        <v>5.13082041</v>
      </c>
      <c r="AD39" s="583">
        <f t="shared" si="13"/>
        <v>5.188202451</v>
      </c>
      <c r="AE39" s="583">
        <f t="shared" si="13"/>
        <v>5.245584492</v>
      </c>
      <c r="AF39" s="583">
        <f t="shared" si="13"/>
        <v>5.302966533</v>
      </c>
      <c r="AG39" s="583">
        <f t="shared" si="13"/>
        <v>5.360348574</v>
      </c>
      <c r="AH39" s="583">
        <f t="shared" si="13"/>
        <v>5.417730615</v>
      </c>
      <c r="AI39" s="583">
        <f t="shared" si="13"/>
        <v>5.475112656</v>
      </c>
      <c r="AJ39" s="583">
        <f t="shared" si="13"/>
        <v>5.532494697</v>
      </c>
      <c r="AK39" s="583">
        <f t="shared" si="13"/>
        <v>5.589876738</v>
      </c>
      <c r="AL39" s="583">
        <f t="shared" si="13"/>
        <v>5.647258779</v>
      </c>
      <c r="AM39" s="583">
        <f t="shared" si="13"/>
        <v>5.70464082</v>
      </c>
      <c r="AN39" s="583">
        <f t="shared" si="13"/>
        <v>5.762022861</v>
      </c>
      <c r="AO39" s="583">
        <f t="shared" si="13"/>
        <v>5.819404902</v>
      </c>
      <c r="AP39" s="583">
        <f t="shared" si="13"/>
        <v>5.876786943</v>
      </c>
      <c r="AQ39" s="583">
        <f t="shared" si="13"/>
        <v>5.934168984</v>
      </c>
      <c r="AR39" s="583">
        <f t="shared" si="13"/>
        <v>5.991551025</v>
      </c>
      <c r="AS39" s="583">
        <f t="shared" si="13"/>
        <v>6.048933066</v>
      </c>
      <c r="AT39" s="583">
        <f t="shared" si="13"/>
        <v>6.106315107</v>
      </c>
      <c r="AU39" s="583">
        <f t="shared" si="13"/>
        <v>6.163697148</v>
      </c>
      <c r="AV39" s="583">
        <f t="shared" si="13"/>
        <v>6.221079189</v>
      </c>
      <c r="AW39" s="583">
        <f t="shared" si="13"/>
        <v>6.27846123</v>
      </c>
      <c r="AX39" s="583">
        <f t="shared" si="13"/>
        <v>6.335843271</v>
      </c>
      <c r="AY39" s="583">
        <f t="shared" si="13"/>
        <v>6.393225312</v>
      </c>
      <c r="AZ39" s="583">
        <f t="shared" si="13"/>
        <v>6.450607353</v>
      </c>
    </row>
    <row r="40">
      <c r="A40" s="565" t="s">
        <v>754</v>
      </c>
      <c r="B40" s="584">
        <f t="shared" ref="B40:Q40" si="14">B36*1000000/(B32*1000000000)</f>
        <v>0.0707716823</v>
      </c>
      <c r="C40" s="584">
        <f t="shared" si="14"/>
        <v>0.07096217505</v>
      </c>
      <c r="D40" s="584">
        <f t="shared" si="14"/>
        <v>0.07114411216</v>
      </c>
      <c r="E40" s="584">
        <f t="shared" si="14"/>
        <v>0.0711638439</v>
      </c>
      <c r="F40" s="584">
        <f t="shared" si="14"/>
        <v>0.07126230327</v>
      </c>
      <c r="G40" s="584">
        <f t="shared" si="14"/>
        <v>0.06993873999</v>
      </c>
      <c r="H40" s="584">
        <f t="shared" si="14"/>
        <v>0.07015341891</v>
      </c>
      <c r="I40" s="584">
        <f t="shared" si="14"/>
        <v>0.07017468472</v>
      </c>
      <c r="J40" s="584">
        <f t="shared" si="14"/>
        <v>0.06919064945</v>
      </c>
      <c r="K40" s="584">
        <f t="shared" si="14"/>
        <v>0.06897631778</v>
      </c>
      <c r="L40" s="584">
        <f t="shared" si="14"/>
        <v>0.06844880185</v>
      </c>
      <c r="M40" s="584">
        <f t="shared" si="14"/>
        <v>0.06847738123</v>
      </c>
      <c r="N40" s="584">
        <f t="shared" si="14"/>
        <v>0.06852323948</v>
      </c>
      <c r="O40" s="584">
        <f t="shared" si="14"/>
        <v>0.06853375605</v>
      </c>
      <c r="P40" s="584">
        <f t="shared" si="14"/>
        <v>0.06848399006</v>
      </c>
      <c r="Q40" s="584">
        <f t="shared" si="14"/>
        <v>0.06819707875</v>
      </c>
      <c r="R40" s="585">
        <f t="shared" ref="R40:S40" si="15">R36*1000000/(sum(R$32,R$31)*1000000000)</f>
        <v>0.06822133609</v>
      </c>
      <c r="S40" s="585">
        <f t="shared" si="15"/>
        <v>0.06990101971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0.06233108108</v>
      </c>
      <c r="C41" s="584">
        <f t="shared" si="16"/>
        <v>0.06237304337</v>
      </c>
      <c r="D41" s="584">
        <f t="shared" si="16"/>
        <v>0.06235970819</v>
      </c>
      <c r="E41" s="584">
        <f t="shared" si="16"/>
        <v>0.06240473415</v>
      </c>
      <c r="F41" s="584">
        <f t="shared" si="16"/>
        <v>0.06229075784</v>
      </c>
      <c r="G41" s="584">
        <f t="shared" si="16"/>
        <v>0.06232805237</v>
      </c>
      <c r="H41" s="584">
        <f t="shared" si="16"/>
        <v>0.06230248307</v>
      </c>
      <c r="I41" s="584">
        <f t="shared" si="16"/>
        <v>0.0623255814</v>
      </c>
      <c r="J41" s="584">
        <f t="shared" si="16"/>
        <v>0.06231478433</v>
      </c>
      <c r="K41" s="584">
        <f t="shared" si="16"/>
        <v>0.06229480596</v>
      </c>
      <c r="L41" s="584">
        <f t="shared" si="16"/>
        <v>0.06207467353</v>
      </c>
      <c r="M41" s="584">
        <f t="shared" si="16"/>
        <v>0.06166000726</v>
      </c>
      <c r="N41" s="584">
        <f t="shared" si="16"/>
        <v>0.061822261</v>
      </c>
      <c r="O41" s="584">
        <f t="shared" si="16"/>
        <v>0.06204417052</v>
      </c>
      <c r="P41" s="584">
        <f t="shared" si="16"/>
        <v>0.06177777778</v>
      </c>
      <c r="Q41" s="584">
        <f t="shared" si="16"/>
        <v>0.06198504246</v>
      </c>
      <c r="R41" s="584">
        <f t="shared" si="16"/>
        <v>0.06185799752</v>
      </c>
      <c r="S41" s="584">
        <f t="shared" si="16"/>
        <v>0.0618880241</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0.06971201589</v>
      </c>
      <c r="C42" s="584">
        <f t="shared" si="17"/>
        <v>0.06890130354</v>
      </c>
      <c r="D42" s="584">
        <f t="shared" si="17"/>
        <v>0.06951356558</v>
      </c>
      <c r="E42" s="584">
        <f t="shared" si="17"/>
        <v>0.06952532204</v>
      </c>
      <c r="F42" s="584">
        <f t="shared" si="17"/>
        <v>0.06891755185</v>
      </c>
      <c r="G42" s="584">
        <f t="shared" si="17"/>
        <v>0.07015821058</v>
      </c>
      <c r="H42" s="584">
        <f t="shared" si="17"/>
        <v>0.06876865187</v>
      </c>
      <c r="I42" s="584">
        <f t="shared" si="17"/>
        <v>0.06965306394</v>
      </c>
      <c r="J42" s="584">
        <f t="shared" si="17"/>
        <v>0.07047928743</v>
      </c>
      <c r="K42" s="584">
        <f t="shared" si="17"/>
        <v>0.07021095248</v>
      </c>
      <c r="L42" s="584">
        <f t="shared" si="17"/>
        <v>0.07016949153</v>
      </c>
      <c r="M42" s="584">
        <f t="shared" si="17"/>
        <v>0.07002074689</v>
      </c>
      <c r="N42" s="584">
        <f t="shared" si="17"/>
        <v>0.06995022269</v>
      </c>
      <c r="O42" s="584">
        <f t="shared" si="17"/>
        <v>0.06971778685</v>
      </c>
      <c r="P42" s="584">
        <f t="shared" si="17"/>
        <v>0.06981132075</v>
      </c>
      <c r="Q42" s="584">
        <f t="shared" si="17"/>
        <v>0.07075211475</v>
      </c>
      <c r="R42" s="584">
        <f t="shared" si="17"/>
        <v>0.07025638586</v>
      </c>
      <c r="S42" s="584">
        <f t="shared" si="17"/>
        <v>0.07015349083</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0.03389830508</v>
      </c>
      <c r="C43" s="584">
        <f t="shared" si="18"/>
        <v>0.04153287238</v>
      </c>
      <c r="D43" s="584">
        <f t="shared" si="18"/>
        <v>0.03328625335</v>
      </c>
      <c r="E43" s="584">
        <f t="shared" si="18"/>
        <v>0.03294308395</v>
      </c>
      <c r="F43" s="584">
        <f t="shared" si="18"/>
        <v>0.02925738452</v>
      </c>
      <c r="G43" s="584">
        <f t="shared" si="18"/>
        <v>0.03307885755</v>
      </c>
      <c r="H43" s="584">
        <f t="shared" si="18"/>
        <v>0.03318597901</v>
      </c>
      <c r="I43" s="584">
        <f t="shared" si="18"/>
        <v>0.03612931652</v>
      </c>
      <c r="J43" s="584">
        <f t="shared" si="18"/>
        <v>0.03885710212</v>
      </c>
      <c r="K43" s="584">
        <f t="shared" si="18"/>
        <v>0.03431262363</v>
      </c>
      <c r="L43" s="584">
        <f t="shared" si="18"/>
        <v>0.03537841937</v>
      </c>
      <c r="M43" s="584">
        <f t="shared" si="18"/>
        <v>0.0359246056</v>
      </c>
      <c r="N43" s="584">
        <f t="shared" si="18"/>
        <v>0.03805477809</v>
      </c>
      <c r="O43" s="584">
        <f t="shared" si="18"/>
        <v>0.03934212801</v>
      </c>
      <c r="P43" s="584">
        <f t="shared" si="18"/>
        <v>0.04064321399</v>
      </c>
      <c r="Q43" s="584">
        <f t="shared" si="18"/>
        <v>0.03897174467</v>
      </c>
      <c r="R43" s="584">
        <f t="shared" si="18"/>
        <v>0.04126795443</v>
      </c>
      <c r="S43" s="584">
        <f t="shared" si="18"/>
        <v>0.04396950984</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122.666594</v>
      </c>
      <c r="D2" s="588">
        <f>Aggregation!E15</f>
        <v>123.189021</v>
      </c>
      <c r="E2" s="588">
        <f>Aggregation!F15</f>
        <v>124.508941</v>
      </c>
      <c r="F2" s="588">
        <f>Aggregation!G15</f>
        <v>125.464811</v>
      </c>
      <c r="G2" s="588">
        <f>Aggregation!H15</f>
        <v>136.146397</v>
      </c>
      <c r="H2" s="588">
        <f>Aggregation!I15</f>
        <v>136.453928</v>
      </c>
      <c r="I2" s="588">
        <f>Aggregation!J15</f>
        <v>141.455522</v>
      </c>
      <c r="J2" s="588">
        <f>Aggregation!K15</f>
        <v>149.151909</v>
      </c>
      <c r="K2" s="588">
        <f>Aggregation!L15</f>
        <v>156.329559</v>
      </c>
      <c r="L2" s="588">
        <f>Aggregation!M15</f>
        <v>151.418888</v>
      </c>
      <c r="M2" s="588">
        <f>Aggregation!N15</f>
        <v>147.736637</v>
      </c>
      <c r="N2" s="588">
        <f>Aggregation!O15</f>
        <v>146.114464</v>
      </c>
      <c r="O2" s="588">
        <f>Aggregation!P15</f>
        <v>147.36886</v>
      </c>
      <c r="P2" s="588">
        <f>Aggregation!Q15</f>
        <v>149.080952</v>
      </c>
      <c r="Q2" s="588">
        <f>Aggregation!R15</f>
        <v>144.473608</v>
      </c>
      <c r="R2" s="588">
        <f>Aggregation!S15</f>
        <v>145.700493</v>
      </c>
      <c r="S2" s="588">
        <f>Aggregation!T15</f>
        <v>141.560531</v>
      </c>
      <c r="T2" s="588">
        <f>Aggregation!U15</f>
        <v>139.440463</v>
      </c>
      <c r="U2" s="588">
        <f>Aggregation!V15</f>
        <v>144.548089</v>
      </c>
      <c r="V2" s="588">
        <f>Aggregation!W15</f>
        <v>146.2901035</v>
      </c>
      <c r="W2" s="588">
        <f>Aggregation!X15</f>
        <v>146.2901035</v>
      </c>
      <c r="X2" s="588">
        <f>Aggregation!Y15</f>
        <v>144.8297382</v>
      </c>
      <c r="Y2" s="588">
        <f>Aggregation!Z15</f>
        <v>143.3693728</v>
      </c>
      <c r="Z2" s="588">
        <f>Aggregation!AA15</f>
        <v>141.9090074</v>
      </c>
      <c r="AA2" s="588">
        <f>Aggregation!AB15</f>
        <v>140.448642</v>
      </c>
      <c r="AB2" s="588">
        <f>Aggregation!AC15</f>
        <v>138.9882766</v>
      </c>
      <c r="AC2" s="588">
        <f>Aggregation!AD15</f>
        <v>137.5279113</v>
      </c>
      <c r="AD2" s="588">
        <f>Aggregation!AE15</f>
        <v>136.0675459</v>
      </c>
      <c r="AE2" s="588">
        <f>Aggregation!AF15</f>
        <v>134.6071805</v>
      </c>
      <c r="AF2" s="588">
        <f>Aggregation!AG15</f>
        <v>133.1468151</v>
      </c>
      <c r="AG2" s="588">
        <f>Aggregation!AH15</f>
        <v>131.6864498</v>
      </c>
      <c r="AH2" s="588">
        <f>Aggregation!AI15</f>
        <v>130.2260844</v>
      </c>
      <c r="AI2" s="588">
        <f>Aggregation!AJ15</f>
        <v>128.765719</v>
      </c>
      <c r="AJ2" s="588">
        <f>Aggregation!AK15</f>
        <v>127.3053536</v>
      </c>
      <c r="AK2" s="588">
        <f>Aggregation!AL15</f>
        <v>125.8449882</v>
      </c>
      <c r="AL2" s="588">
        <f>Aggregation!AM15</f>
        <v>124.3846229</v>
      </c>
      <c r="AM2" s="588">
        <f>Aggregation!AN15</f>
        <v>122.9242575</v>
      </c>
      <c r="AN2" s="588">
        <f>Aggregation!AO15</f>
        <v>121.4638921</v>
      </c>
      <c r="AO2" s="588">
        <f>Aggregation!AP15</f>
        <v>120.0035267</v>
      </c>
      <c r="AP2" s="588">
        <f>Aggregation!AQ15</f>
        <v>118.5431613</v>
      </c>
      <c r="AQ2" s="588">
        <f>Aggregation!AR15</f>
        <v>117.082796</v>
      </c>
      <c r="AR2" s="588">
        <f>Aggregation!AS15</f>
        <v>115.6224306</v>
      </c>
      <c r="AS2" s="588">
        <f>Aggregation!AT15</f>
        <v>114.1620652</v>
      </c>
      <c r="AT2" s="588">
        <f>Aggregation!AU15</f>
        <v>112.7016998</v>
      </c>
      <c r="AU2" s="588">
        <f>Aggregation!AV15</f>
        <v>111.2413344</v>
      </c>
      <c r="AV2" s="588">
        <f>Aggregation!AW15</f>
        <v>109.7809691</v>
      </c>
      <c r="AW2" s="588">
        <f>Aggregation!AX15</f>
        <v>108.3206037</v>
      </c>
      <c r="AX2" s="588">
        <f>Aggregation!AY15</f>
        <v>106.8602383</v>
      </c>
      <c r="AY2" s="588">
        <f>Aggregation!AZ15</f>
        <v>105.3998729</v>
      </c>
      <c r="AZ2" s="588">
        <f>Aggregation!BA15</f>
        <v>103.9395076</v>
      </c>
      <c r="BA2" s="588">
        <f>Aggregation!BB15</f>
        <v>102.4791422</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17031.60235</v>
      </c>
      <c r="D3" s="52">
        <f t="shared" ref="D3:R3" si="1">C3+($S$3-$C$3)/($S$1-$C$1)</f>
        <v>17195.56</v>
      </c>
      <c r="E3" s="52">
        <f t="shared" si="1"/>
        <v>17359.51765</v>
      </c>
      <c r="F3" s="52">
        <f t="shared" si="1"/>
        <v>17523.47529</v>
      </c>
      <c r="G3" s="52">
        <f t="shared" si="1"/>
        <v>17687.43294</v>
      </c>
      <c r="H3" s="52">
        <f t="shared" si="1"/>
        <v>17851.39059</v>
      </c>
      <c r="I3" s="52">
        <f t="shared" si="1"/>
        <v>18015.34824</v>
      </c>
      <c r="J3" s="52">
        <f t="shared" si="1"/>
        <v>18179.30589</v>
      </c>
      <c r="K3" s="52">
        <f t="shared" si="1"/>
        <v>18343.26354</v>
      </c>
      <c r="L3" s="52">
        <f t="shared" si="1"/>
        <v>18507.22119</v>
      </c>
      <c r="M3" s="52">
        <f t="shared" si="1"/>
        <v>18671.17884</v>
      </c>
      <c r="N3" s="52">
        <f t="shared" si="1"/>
        <v>18835.13649</v>
      </c>
      <c r="O3" s="52">
        <f t="shared" si="1"/>
        <v>18999.09414</v>
      </c>
      <c r="P3" s="52">
        <f t="shared" si="1"/>
        <v>19163.05178</v>
      </c>
      <c r="Q3" s="52">
        <f t="shared" si="1"/>
        <v>19327.00943</v>
      </c>
      <c r="R3" s="52">
        <f t="shared" si="1"/>
        <v>19490.96708</v>
      </c>
      <c r="S3" s="589">
        <f t="shared" ref="S3:V3" si="2">T3</f>
        <v>19654.92473</v>
      </c>
      <c r="T3" s="589">
        <f t="shared" si="2"/>
        <v>19654.92473</v>
      </c>
      <c r="U3" s="589">
        <f t="shared" si="2"/>
        <v>19654.92473</v>
      </c>
      <c r="V3" s="589">
        <f t="shared" si="2"/>
        <v>19654.92473</v>
      </c>
      <c r="W3" s="590">
        <v>19654.9247311828</v>
      </c>
      <c r="X3" s="175">
        <f t="shared" ref="X3:AZ3" si="3">$W$3+(Y$1-$W$1)/($BA$1-$W$1)*($BA$3-$W$3)</f>
        <v>19830.6585</v>
      </c>
      <c r="Y3" s="175">
        <f t="shared" si="3"/>
        <v>19918.52538</v>
      </c>
      <c r="Z3" s="175">
        <f t="shared" si="3"/>
        <v>20006.39227</v>
      </c>
      <c r="AA3" s="175">
        <f t="shared" si="3"/>
        <v>20094.25915</v>
      </c>
      <c r="AB3" s="175">
        <f t="shared" si="3"/>
        <v>20182.12603</v>
      </c>
      <c r="AC3" s="175">
        <f t="shared" si="3"/>
        <v>20269.99292</v>
      </c>
      <c r="AD3" s="175">
        <f t="shared" si="3"/>
        <v>20357.8598</v>
      </c>
      <c r="AE3" s="175">
        <f t="shared" si="3"/>
        <v>20445.72668</v>
      </c>
      <c r="AF3" s="175">
        <f t="shared" si="3"/>
        <v>20533.59357</v>
      </c>
      <c r="AG3" s="175">
        <f t="shared" si="3"/>
        <v>20621.46045</v>
      </c>
      <c r="AH3" s="175">
        <f t="shared" si="3"/>
        <v>20709.32733</v>
      </c>
      <c r="AI3" s="175">
        <f t="shared" si="3"/>
        <v>20797.19422</v>
      </c>
      <c r="AJ3" s="175">
        <f t="shared" si="3"/>
        <v>20885.0611</v>
      </c>
      <c r="AK3" s="175">
        <f t="shared" si="3"/>
        <v>20972.92798</v>
      </c>
      <c r="AL3" s="175">
        <f t="shared" si="3"/>
        <v>21060.79487</v>
      </c>
      <c r="AM3" s="175">
        <f t="shared" si="3"/>
        <v>21148.66175</v>
      </c>
      <c r="AN3" s="175">
        <f t="shared" si="3"/>
        <v>21236.52863</v>
      </c>
      <c r="AO3" s="175">
        <f t="shared" si="3"/>
        <v>21324.39552</v>
      </c>
      <c r="AP3" s="175">
        <f t="shared" si="3"/>
        <v>21412.2624</v>
      </c>
      <c r="AQ3" s="175">
        <f t="shared" si="3"/>
        <v>21500.12928</v>
      </c>
      <c r="AR3" s="175">
        <f t="shared" si="3"/>
        <v>21587.99617</v>
      </c>
      <c r="AS3" s="175">
        <f t="shared" si="3"/>
        <v>21675.86305</v>
      </c>
      <c r="AT3" s="175">
        <f t="shared" si="3"/>
        <v>21763.72993</v>
      </c>
      <c r="AU3" s="175">
        <f t="shared" si="3"/>
        <v>21851.59682</v>
      </c>
      <c r="AV3" s="175">
        <f t="shared" si="3"/>
        <v>21939.4637</v>
      </c>
      <c r="AW3" s="175">
        <f t="shared" si="3"/>
        <v>22027.33059</v>
      </c>
      <c r="AX3" s="175">
        <f t="shared" si="3"/>
        <v>22115.19747</v>
      </c>
      <c r="AY3" s="175">
        <f t="shared" si="3"/>
        <v>22203.06435</v>
      </c>
      <c r="AZ3" s="175">
        <f t="shared" si="3"/>
        <v>22290.93124</v>
      </c>
      <c r="BA3" s="304">
        <f>Inputs!H20</f>
        <v>22290.93124</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205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150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1683199.0</v>
      </c>
      <c r="D7" s="171">
        <v>1727746.0</v>
      </c>
      <c r="E7" s="171">
        <v>1767639.0</v>
      </c>
      <c r="F7" s="171">
        <v>1847217.0</v>
      </c>
      <c r="G7" s="171">
        <v>1832158.0</v>
      </c>
      <c r="H7" s="171">
        <v>1886762.0</v>
      </c>
      <c r="I7" s="171">
        <v>1957584.0</v>
      </c>
      <c r="J7" s="171">
        <v>2057733.0</v>
      </c>
      <c r="K7" s="171">
        <v>2083239.0</v>
      </c>
      <c r="L7" s="171">
        <v>2092623.0</v>
      </c>
      <c r="M7" s="171">
        <v>2107655.0</v>
      </c>
      <c r="N7" s="171">
        <v>2116257.0</v>
      </c>
      <c r="O7" s="171">
        <v>2132190.0</v>
      </c>
      <c r="P7" s="171">
        <v>2154163.0</v>
      </c>
      <c r="Q7" s="171">
        <v>2177949.0</v>
      </c>
      <c r="R7" s="171">
        <v>2199199.0</v>
      </c>
      <c r="S7" s="171">
        <v>2222516.0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3216576.541</v>
      </c>
      <c r="D8" s="596">
        <f>'Inflation GDP Population'!C28*$K$8/'Inflation GDP Population'!$J$28</f>
        <v>3273417.489</v>
      </c>
      <c r="E8" s="596">
        <f>'Inflation GDP Population'!D28*$K$8/'Inflation GDP Population'!$J$28</f>
        <v>3340863.969</v>
      </c>
      <c r="F8" s="596">
        <f>'Inflation GDP Population'!E28*$K$8/'Inflation GDP Population'!$J$28</f>
        <v>3403692.757</v>
      </c>
      <c r="G8" s="596">
        <f>'Inflation GDP Population'!F28*$K$8/'Inflation GDP Population'!$J$28</f>
        <v>3481218.177</v>
      </c>
      <c r="H8" s="596">
        <f>'Inflation GDP Population'!G28*$K$8/'Inflation GDP Population'!$J$28</f>
        <v>3580334.745</v>
      </c>
      <c r="I8" s="596">
        <f>'Inflation GDP Population'!H28*$K$8/'Inflation GDP Population'!$J$28</f>
        <v>3681657.189</v>
      </c>
      <c r="J8" s="596">
        <f>'Inflation GDP Population'!I28*$K$8/'Inflation GDP Population'!$J$28</f>
        <v>3758352.871</v>
      </c>
      <c r="K8" s="171">
        <v>3819753.0</v>
      </c>
      <c r="L8" s="171">
        <v>3842439.0</v>
      </c>
      <c r="M8" s="171">
        <v>3860402.0</v>
      </c>
      <c r="N8" s="171">
        <v>3888271.0</v>
      </c>
      <c r="O8" s="171">
        <v>3904755.0</v>
      </c>
      <c r="P8" s="171">
        <v>3955873.0</v>
      </c>
      <c r="Q8" s="171">
        <v>3998244.0</v>
      </c>
      <c r="R8" s="171">
        <v>4032686.0</v>
      </c>
      <c r="S8" s="171">
        <v>4087968.0</v>
      </c>
      <c r="T8" s="171">
        <v>4122723.0</v>
      </c>
      <c r="U8" s="171">
        <v>4169570.0</v>
      </c>
      <c r="V8" s="171">
        <v>4221587.0</v>
      </c>
      <c r="W8" s="597">
        <f>'Inflation GDP Population'!V28*10^6*($V$8/('Inflation GDP Population'!$U$28*10^6))</f>
        <v>4244412.016</v>
      </c>
      <c r="X8" s="597">
        <f>'Inflation GDP Population'!W28*10^6*($V$8/('Inflation GDP Population'!$U$28*10^6))</f>
        <v>4289874.564</v>
      </c>
      <c r="Y8" s="597">
        <f>'Inflation GDP Population'!X28*10^6*($V$8/('Inflation GDP Population'!$U$28*10^6))</f>
        <v>4335337.113</v>
      </c>
      <c r="Z8" s="597">
        <f>'Inflation GDP Population'!Y28*10^6*($V$8/('Inflation GDP Population'!$U$28*10^6))</f>
        <v>4380799.661</v>
      </c>
      <c r="AA8" s="597">
        <f>'Inflation GDP Population'!Z28*10^6*($V$8/('Inflation GDP Population'!$U$28*10^6))</f>
        <v>4426262.21</v>
      </c>
      <c r="AB8" s="597">
        <f>'Inflation GDP Population'!AA28*10^6*($V$8/('Inflation GDP Population'!$U$28*10^6))</f>
        <v>4471724.758</v>
      </c>
      <c r="AC8" s="597">
        <f>'Inflation GDP Population'!AB28*10^6*($V$8/('Inflation GDP Population'!$U$28*10^6))</f>
        <v>4517187.307</v>
      </c>
      <c r="AD8" s="597">
        <f>'Inflation GDP Population'!AC28*10^6*($V$8/('Inflation GDP Population'!$U$28*10^6))</f>
        <v>4562649.855</v>
      </c>
      <c r="AE8" s="597">
        <f>'Inflation GDP Population'!AD28*10^6*($V$8/('Inflation GDP Population'!$U$28*10^6))</f>
        <v>4608112.404</v>
      </c>
      <c r="AF8" s="597">
        <f>'Inflation GDP Population'!AE28*10^6*($V$8/('Inflation GDP Population'!$U$28*10^6))</f>
        <v>4653574.952</v>
      </c>
      <c r="AG8" s="597">
        <f>'Inflation GDP Population'!AF28*10^6*($V$8/('Inflation GDP Population'!$U$28*10^6))</f>
        <v>4699037.501</v>
      </c>
      <c r="AH8" s="597">
        <f>'Inflation GDP Population'!AG28*10^6*($V$8/('Inflation GDP Population'!$U$28*10^6))</f>
        <v>4740828.431</v>
      </c>
      <c r="AI8" s="597">
        <f>'Inflation GDP Population'!AH28*10^6*($V$8/('Inflation GDP Population'!$U$28*10^6))</f>
        <v>4782619.361</v>
      </c>
      <c r="AJ8" s="597">
        <f>'Inflation GDP Population'!AI28*10^6*($V$8/('Inflation GDP Population'!$U$28*10^6))</f>
        <v>4824410.291</v>
      </c>
      <c r="AK8" s="597">
        <f>'Inflation GDP Population'!AJ28*10^6*($V$8/('Inflation GDP Population'!$U$28*10^6))</f>
        <v>4866201.221</v>
      </c>
      <c r="AL8" s="597">
        <f>'Inflation GDP Population'!AK28*10^6*($V$8/('Inflation GDP Population'!$U$28*10^6))</f>
        <v>4907992.151</v>
      </c>
      <c r="AM8" s="597">
        <f>'Inflation GDP Population'!AL28*10^6*($V$8/('Inflation GDP Population'!$U$28*10^6))</f>
        <v>4949783.081</v>
      </c>
      <c r="AN8" s="597">
        <f>'Inflation GDP Population'!AM28*10^6*($V$8/('Inflation GDP Population'!$U$28*10^6))</f>
        <v>4991574.011</v>
      </c>
      <c r="AO8" s="597">
        <f>'Inflation GDP Population'!AN28*10^6*($V$8/('Inflation GDP Population'!$U$28*10^6))</f>
        <v>5033364.941</v>
      </c>
      <c r="AP8" s="597">
        <f>'Inflation GDP Population'!AO28*10^6*($V$8/('Inflation GDP Population'!$U$28*10^6))</f>
        <v>5075155.871</v>
      </c>
      <c r="AQ8" s="597">
        <f>'Inflation GDP Population'!AP28*10^6*($V$8/('Inflation GDP Population'!$U$28*10^6))</f>
        <v>5116946.801</v>
      </c>
      <c r="AR8" s="597">
        <f>'Inflation GDP Population'!AQ28*10^6*($V$8/('Inflation GDP Population'!$U$28*10^6))</f>
        <v>5163473.279</v>
      </c>
      <c r="AS8" s="597">
        <f>'Inflation GDP Population'!AR28*10^6*($V$8/('Inflation GDP Population'!$U$28*10^6))</f>
        <v>5209999.757</v>
      </c>
      <c r="AT8" s="597">
        <f>'Inflation GDP Population'!AS28*10^6*($V$8/('Inflation GDP Population'!$U$28*10^6))</f>
        <v>5256526.236</v>
      </c>
      <c r="AU8" s="597">
        <f>'Inflation GDP Population'!AT28*10^6*($V$8/('Inflation GDP Population'!$U$28*10^6))</f>
        <v>5303052.714</v>
      </c>
      <c r="AV8" s="597">
        <f>'Inflation GDP Population'!AU28*10^6*($V$8/('Inflation GDP Population'!$U$28*10^6))</f>
        <v>5349579.192</v>
      </c>
      <c r="AW8" s="597">
        <f>'Inflation GDP Population'!AV28*10^6*($V$8/('Inflation GDP Population'!$U$28*10^6))</f>
        <v>5396105.67</v>
      </c>
      <c r="AX8" s="597">
        <f>'Inflation GDP Population'!AW28*10^6*($V$8/('Inflation GDP Population'!$U$28*10^6))</f>
        <v>5442632.149</v>
      </c>
      <c r="AY8" s="597">
        <f>'Inflation GDP Population'!AX28*10^6*($V$8/('Inflation GDP Population'!$U$28*10^6))</f>
        <v>5489158.627</v>
      </c>
      <c r="AZ8" s="597">
        <f>'Inflation GDP Population'!AY28*10^6*($V$8/('Inflation GDP Population'!$U$28*10^6))</f>
        <v>5535685.105</v>
      </c>
      <c r="BA8" s="597">
        <f>'Inflation GDP Population'!AZ28*10^6*($V$8/('Inflation GDP Population'!$U$28*10^6))</f>
        <v>5582211.584</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0.5232889622</v>
      </c>
      <c r="D9" s="600">
        <f t="shared" si="4"/>
        <v>0.5278110738</v>
      </c>
      <c r="E9" s="600">
        <f t="shared" si="4"/>
        <v>0.5290963705</v>
      </c>
      <c r="F9" s="600">
        <f t="shared" si="4"/>
        <v>0.5427096779</v>
      </c>
      <c r="G9" s="600">
        <f t="shared" si="4"/>
        <v>0.5262979528</v>
      </c>
      <c r="H9" s="600">
        <f t="shared" si="4"/>
        <v>0.5269792169</v>
      </c>
      <c r="I9" s="600">
        <f t="shared" si="4"/>
        <v>0.5317127314</v>
      </c>
      <c r="J9" s="600">
        <f t="shared" si="4"/>
        <v>0.5475092602</v>
      </c>
      <c r="K9" s="600">
        <f t="shared" si="4"/>
        <v>0.545385788</v>
      </c>
      <c r="L9" s="600">
        <f t="shared" si="4"/>
        <v>0.5446079951</v>
      </c>
      <c r="M9" s="600">
        <f t="shared" si="4"/>
        <v>0.5459677515</v>
      </c>
      <c r="N9" s="600">
        <f t="shared" si="4"/>
        <v>0.5442668477</v>
      </c>
      <c r="O9" s="600">
        <f t="shared" si="4"/>
        <v>0.5460496241</v>
      </c>
      <c r="P9" s="600">
        <f t="shared" si="4"/>
        <v>0.5445480682</v>
      </c>
      <c r="Q9" s="600">
        <f t="shared" si="4"/>
        <v>0.5447263849</v>
      </c>
      <c r="R9" s="600">
        <f t="shared" si="4"/>
        <v>0.5453434758</v>
      </c>
      <c r="S9" s="600">
        <f t="shared" si="4"/>
        <v>0.5436725532</v>
      </c>
      <c r="T9" s="600">
        <f t="shared" ref="T9:V9" si="5">average($K$9:$S$9)</f>
        <v>0.5449520543</v>
      </c>
      <c r="U9" s="600">
        <f t="shared" si="5"/>
        <v>0.5449520543</v>
      </c>
      <c r="V9" s="600">
        <f t="shared" si="5"/>
        <v>0.5449520543</v>
      </c>
      <c r="W9" s="600">
        <f t="shared" ref="W9:BA9" si="6">U9</f>
        <v>0.5449520543</v>
      </c>
      <c r="X9" s="600">
        <f t="shared" si="6"/>
        <v>0.5449520543</v>
      </c>
      <c r="Y9" s="600">
        <f t="shared" si="6"/>
        <v>0.5449520543</v>
      </c>
      <c r="Z9" s="600">
        <f t="shared" si="6"/>
        <v>0.5449520543</v>
      </c>
      <c r="AA9" s="600">
        <f t="shared" si="6"/>
        <v>0.5449520543</v>
      </c>
      <c r="AB9" s="600">
        <f t="shared" si="6"/>
        <v>0.5449520543</v>
      </c>
      <c r="AC9" s="600">
        <f t="shared" si="6"/>
        <v>0.5449520543</v>
      </c>
      <c r="AD9" s="600">
        <f t="shared" si="6"/>
        <v>0.5449520543</v>
      </c>
      <c r="AE9" s="600">
        <f t="shared" si="6"/>
        <v>0.5449520543</v>
      </c>
      <c r="AF9" s="600">
        <f t="shared" si="6"/>
        <v>0.5449520543</v>
      </c>
      <c r="AG9" s="600">
        <f t="shared" si="6"/>
        <v>0.5449520543</v>
      </c>
      <c r="AH9" s="600">
        <f t="shared" si="6"/>
        <v>0.5449520543</v>
      </c>
      <c r="AI9" s="600">
        <f t="shared" si="6"/>
        <v>0.5449520543</v>
      </c>
      <c r="AJ9" s="600">
        <f t="shared" si="6"/>
        <v>0.5449520543</v>
      </c>
      <c r="AK9" s="600">
        <f t="shared" si="6"/>
        <v>0.5449520543</v>
      </c>
      <c r="AL9" s="600">
        <f t="shared" si="6"/>
        <v>0.5449520543</v>
      </c>
      <c r="AM9" s="600">
        <f t="shared" si="6"/>
        <v>0.5449520543</v>
      </c>
      <c r="AN9" s="600">
        <f t="shared" si="6"/>
        <v>0.5449520543</v>
      </c>
      <c r="AO9" s="600">
        <f t="shared" si="6"/>
        <v>0.5449520543</v>
      </c>
      <c r="AP9" s="600">
        <f t="shared" si="6"/>
        <v>0.5449520543</v>
      </c>
      <c r="AQ9" s="600">
        <f t="shared" si="6"/>
        <v>0.5449520543</v>
      </c>
      <c r="AR9" s="600">
        <f t="shared" si="6"/>
        <v>0.5449520543</v>
      </c>
      <c r="AS9" s="600">
        <f t="shared" si="6"/>
        <v>0.5449520543</v>
      </c>
      <c r="AT9" s="600">
        <f t="shared" si="6"/>
        <v>0.5449520543</v>
      </c>
      <c r="AU9" s="600">
        <f t="shared" si="6"/>
        <v>0.5449520543</v>
      </c>
      <c r="AV9" s="600">
        <f t="shared" si="6"/>
        <v>0.5449520543</v>
      </c>
      <c r="AW9" s="600">
        <f t="shared" si="6"/>
        <v>0.5449520543</v>
      </c>
      <c r="AX9" s="600">
        <f t="shared" si="6"/>
        <v>0.5449520543</v>
      </c>
      <c r="AY9" s="600">
        <f t="shared" si="6"/>
        <v>0.5449520543</v>
      </c>
      <c r="AZ9" s="600">
        <f t="shared" si="6"/>
        <v>0.5449520543</v>
      </c>
      <c r="BA9" s="600">
        <f t="shared" si="6"/>
        <v>0.5449520543</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0.007951869292</v>
      </c>
      <c r="Y10" s="253">
        <f>$W$4*Y$12*Model!Y677/10^9</f>
        <v>0.007951869292</v>
      </c>
      <c r="Z10" s="253">
        <f>$W$4*Z$12*Model!Z677/10^9</f>
        <v>0.007951869292</v>
      </c>
      <c r="AA10" s="253">
        <f>$W$4*AA$12*Model!AA677/10^9</f>
        <v>0.007951869292</v>
      </c>
      <c r="AB10" s="253">
        <f>$W$4*AB$12*Model!AB677/10^9</f>
        <v>0.007951869292</v>
      </c>
      <c r="AC10" s="253">
        <f>$W$4*AC$12*Model!AC677/10^9</f>
        <v>0.007951869292</v>
      </c>
      <c r="AD10" s="253">
        <f>$W$4*AD$12*Model!AD677/10^9</f>
        <v>0.00814847464</v>
      </c>
      <c r="AE10" s="253">
        <f>$W$4*AE$12*Model!AE677/10^9</f>
        <v>0.007951869292</v>
      </c>
      <c r="AF10" s="253">
        <f>$W$4*AF$12*Model!AF677/10^9</f>
        <v>0.007951869292</v>
      </c>
      <c r="AG10" s="253">
        <f>$W$4*AG$12*Model!AG677/10^9</f>
        <v>0.007951869292</v>
      </c>
      <c r="AH10" s="253">
        <f>$W$4*AH$12*Model!AH677/10^9</f>
        <v>0.07522366568</v>
      </c>
      <c r="AI10" s="253">
        <f>$W$4*AI$12*Model!AI677/10^9</f>
        <v>0.02761240404</v>
      </c>
      <c r="AJ10" s="253">
        <f>$W$4*AJ$12*Model!AJ677/10^9</f>
        <v>0.05382645037</v>
      </c>
      <c r="AK10" s="253">
        <f>$W$4*AK$12*Model!AK677/10^9</f>
        <v>0.03744267141</v>
      </c>
      <c r="AL10" s="253">
        <f>$W$4*AL$12*Model!AL677/10^9</f>
        <v>0.007951869292</v>
      </c>
      <c r="AM10" s="253">
        <f>$W$4*AM$12*Model!AM677/10^9</f>
        <v>0.008443382661</v>
      </c>
      <c r="AN10" s="253">
        <f>$W$4*AN$12*Model!AN677/10^9</f>
        <v>0.06136298868</v>
      </c>
      <c r="AO10" s="253">
        <f>$W$4*AO$12*Model!AO677/10^9</f>
        <v>0.06283752879</v>
      </c>
      <c r="AP10" s="253">
        <f>$W$4*AP$12*Model!AP677/10^9</f>
        <v>0.02774347427</v>
      </c>
      <c r="AQ10" s="253">
        <f>$W$4*AQ$12*Model!AQ677/10^9</f>
        <v>0.04940283005</v>
      </c>
      <c r="AR10" s="253">
        <f>$W$4*AR$12*Model!AR677/10^9</f>
        <v>0.007951869292</v>
      </c>
      <c r="AS10" s="253">
        <f>$W$4*AS$12*Model!AS677/10^9</f>
        <v>0.01935497944</v>
      </c>
      <c r="AT10" s="253">
        <f>$W$4*AT$12*Model!AT677/10^9</f>
        <v>0.09970103144</v>
      </c>
      <c r="AU10" s="253">
        <f>$W$4*AU$12*Model!AU677/10^9</f>
        <v>0.02433564825</v>
      </c>
      <c r="AV10" s="253">
        <f>$W$4*AV$12*Model!AV677/10^9</f>
        <v>0.221661882</v>
      </c>
      <c r="AW10" s="253">
        <f>$W$4*AW$12*Model!AW677/10^9</f>
        <v>0.02463055627</v>
      </c>
      <c r="AX10" s="253">
        <f>$W$4*AX$12*Model!AX677/10^9</f>
        <v>0.007951869292</v>
      </c>
      <c r="AY10" s="253">
        <f>$W$4*AY$12*Model!AY677/10^9</f>
        <v>0.007951869292</v>
      </c>
      <c r="AZ10" s="253">
        <f>$W$4*AZ$12*Model!AZ677/10^9</f>
        <v>0.01590373858</v>
      </c>
      <c r="BA10" s="253">
        <f>$W$4*BA$12*Model!BA677/10^9</f>
        <v>0.01590373858</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0.001108404909</v>
      </c>
      <c r="X11" s="253">
        <f>$W$5*X$12*Model!Y3539/10^9</f>
        <v>0.001108404909</v>
      </c>
      <c r="Y11" s="253">
        <f>$W$5*Y$12*Model!Z3539/10^9</f>
        <v>0.001108404909</v>
      </c>
      <c r="Z11" s="253">
        <f>$W$5*Z$12*Model!AA3539/10^9</f>
        <v>0.001108404909</v>
      </c>
      <c r="AA11" s="253">
        <f>$W$5*AA$12*Model!AB3539/10^9</f>
        <v>0.001108404909</v>
      </c>
      <c r="AB11" s="253">
        <f>$W$5*AB$12*Model!AC3539/10^9</f>
        <v>0.001108404909</v>
      </c>
      <c r="AC11" s="253">
        <f>$W$5*AC$12*Model!AD3539/10^9</f>
        <v>0.001108404909</v>
      </c>
      <c r="AD11" s="253">
        <f>$W$5*AD$12*Model!AE3539/10^9</f>
        <v>0.001108404909</v>
      </c>
      <c r="AE11" s="253">
        <f>$W$5*AE$12*Model!AF3539/10^9</f>
        <v>0.001108404909</v>
      </c>
      <c r="AF11" s="253">
        <f>$W$5*AF$12*Model!AG3539/10^9</f>
        <v>0.001108404909</v>
      </c>
      <c r="AG11" s="253">
        <f>$W$5*AG$12*Model!AH3539/10^9</f>
        <v>0.001108404909</v>
      </c>
      <c r="AH11" s="253">
        <f>$W$5*AH$12*Model!AI3539/10^9</f>
        <v>0.001108404909</v>
      </c>
      <c r="AI11" s="253">
        <f>$W$5*AI$12*Model!AJ3539/10^9</f>
        <v>0.001108404909</v>
      </c>
      <c r="AJ11" s="253">
        <f>$W$5*AJ$12*Model!AK3539/10^9</f>
        <v>0.001108404909</v>
      </c>
      <c r="AK11" s="253">
        <f>$W$5*AK$12*Model!AL3539/10^9</f>
        <v>0.001108404909</v>
      </c>
      <c r="AL11" s="253">
        <f>$W$5*AL$12*Model!AM3539/10^9</f>
        <v>0.001108404909</v>
      </c>
      <c r="AM11" s="253">
        <f>$W$5*AM$12*Model!AN3539/10^9</f>
        <v>0.001108404909</v>
      </c>
      <c r="AN11" s="253">
        <f>$W$5*AN$12*Model!AO3539/10^9</f>
        <v>0.001108404909</v>
      </c>
      <c r="AO11" s="253">
        <f>$W$5*AO$12*Model!AP3539/10^9</f>
        <v>0.001108404909</v>
      </c>
      <c r="AP11" s="253">
        <f>$W$5*AP$12*Model!AQ3539/10^9</f>
        <v>0.001108404909</v>
      </c>
      <c r="AQ11" s="253">
        <f>$W$5*AQ$12*Model!AR3539/10^9</f>
        <v>0.001108404909</v>
      </c>
      <c r="AR11" s="253">
        <f>$W$5*AR$12*Model!AS3539/10^9</f>
        <v>0.001108404909</v>
      </c>
      <c r="AS11" s="253">
        <f>$W$5*AS$12*Model!AT3539/10^9</f>
        <v>0.001108404909</v>
      </c>
      <c r="AT11" s="253">
        <f>$W$5*AT$12*Model!AU3539/10^9</f>
        <v>0.001108404909</v>
      </c>
      <c r="AU11" s="253">
        <f>$W$5*AU$12*Model!AV3539/10^9</f>
        <v>0.001108404909</v>
      </c>
      <c r="AV11" s="253">
        <f>$W$5*AV$12*Model!AW3539/10^9</f>
        <v>0.001108404909</v>
      </c>
      <c r="AW11" s="253">
        <f>$W$5*AW$12*Model!AX3539/10^9</f>
        <v>0.001108404909</v>
      </c>
      <c r="AX11" s="253">
        <f>$W$5*AX$12*Model!AY3539/10^9</f>
        <v>0.001108404909</v>
      </c>
      <c r="AY11" s="253">
        <f>$W$5*AY$12*Model!AZ3539/10^9</f>
        <v>0.001108404909</v>
      </c>
      <c r="AZ11" s="253">
        <f>$W$5*AZ$12*Model!BA3539/10^9</f>
        <v>0.001108404909</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8742.245</v>
      </c>
      <c r="D28" s="617">
        <v>9146.383</v>
      </c>
      <c r="E28" s="617">
        <v>9192.144</v>
      </c>
      <c r="F28" s="617">
        <v>10291.688</v>
      </c>
      <c r="G28" s="617">
        <v>10770.87</v>
      </c>
      <c r="H28" s="617">
        <v>11823.0</v>
      </c>
      <c r="I28" s="617">
        <v>12289.0</v>
      </c>
      <c r="J28" s="617">
        <v>12345.0</v>
      </c>
      <c r="K28" s="617">
        <v>12036.0</v>
      </c>
      <c r="L28" s="617">
        <v>12313.0</v>
      </c>
      <c r="M28" s="617">
        <v>12257.0</v>
      </c>
      <c r="N28" s="617">
        <v>12292.0</v>
      </c>
      <c r="O28" s="617">
        <v>12420.0</v>
      </c>
      <c r="P28" s="617">
        <v>11679.0</v>
      </c>
      <c r="Q28" s="617">
        <v>11804.0</v>
      </c>
      <c r="R28" s="617">
        <v>11904.0</v>
      </c>
      <c r="S28" s="617">
        <v>11968.0</v>
      </c>
    </row>
    <row r="29">
      <c r="A29" s="447" t="s">
        <v>776</v>
      </c>
      <c r="B29" s="560" t="s">
        <v>775</v>
      </c>
      <c r="C29" s="618">
        <v>3.9014589E7</v>
      </c>
      <c r="D29" s="618">
        <v>4.1517337E7</v>
      </c>
      <c r="E29" s="618">
        <v>4.1636402E7</v>
      </c>
      <c r="F29" s="618">
        <v>4.2873831E7</v>
      </c>
      <c r="G29" s="618">
        <v>4.4231997E7</v>
      </c>
      <c r="H29" s="618">
        <v>4.5610027E7</v>
      </c>
      <c r="I29" s="618">
        <v>4.6094599E7</v>
      </c>
      <c r="J29" s="618">
        <v>4.9245469E7</v>
      </c>
      <c r="K29" s="618">
        <v>4.846142E7</v>
      </c>
      <c r="L29" s="618">
        <v>4.7572966E7</v>
      </c>
      <c r="M29" s="618">
        <v>4.7308177E7</v>
      </c>
      <c r="N29" s="618">
        <v>4.7960766E7</v>
      </c>
      <c r="O29" s="618">
        <v>4.7901168E7</v>
      </c>
      <c r="P29" s="618">
        <v>4.7795301E7</v>
      </c>
      <c r="Q29" s="618">
        <v>4.7038222E7</v>
      </c>
      <c r="R29" s="618">
        <v>4.7185597E7</v>
      </c>
      <c r="S29" s="618">
        <v>4.7078484E7</v>
      </c>
    </row>
    <row r="30">
      <c r="A30" s="560" t="s">
        <v>777</v>
      </c>
      <c r="B30" s="560"/>
      <c r="C30" s="619">
        <f t="shared" ref="C30:S30" si="12">sum(C33:C38)*10^9/C7</f>
        <v>764.8673399</v>
      </c>
      <c r="D30" s="619">
        <f t="shared" si="12"/>
        <v>824.0657286</v>
      </c>
      <c r="E30" s="619">
        <f t="shared" si="12"/>
        <v>848.050825</v>
      </c>
      <c r="F30" s="619">
        <f t="shared" si="12"/>
        <v>1040.317816</v>
      </c>
      <c r="G30" s="619">
        <f t="shared" si="12"/>
        <v>834.8887111</v>
      </c>
      <c r="H30" s="619">
        <f t="shared" si="12"/>
        <v>795.1608805</v>
      </c>
      <c r="I30" s="619">
        <f t="shared" si="12"/>
        <v>876.9789037</v>
      </c>
      <c r="J30" s="619">
        <f t="shared" si="12"/>
        <v>841.5014521</v>
      </c>
      <c r="K30" s="619">
        <f t="shared" si="12"/>
        <v>866.9378092</v>
      </c>
      <c r="L30" s="619">
        <f t="shared" si="12"/>
        <v>781.6762797</v>
      </c>
      <c r="M30" s="619">
        <f t="shared" si="12"/>
        <v>853.1083224</v>
      </c>
      <c r="N30" s="619">
        <f t="shared" si="12"/>
        <v>887.2607792</v>
      </c>
      <c r="O30" s="619">
        <f t="shared" si="12"/>
        <v>786.5179494</v>
      </c>
      <c r="P30" s="619">
        <f t="shared" si="12"/>
        <v>794.0972482</v>
      </c>
      <c r="Q30" s="619">
        <f t="shared" si="12"/>
        <v>791.4293522</v>
      </c>
      <c r="R30" s="619">
        <f t="shared" si="12"/>
        <v>941.7084385</v>
      </c>
      <c r="S30" s="619">
        <f t="shared" si="12"/>
        <v>918.4879998</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147.2646834</v>
      </c>
      <c r="D31" s="621">
        <f t="shared" si="13"/>
        <v>155.6654982</v>
      </c>
      <c r="E31" s="621">
        <f t="shared" si="13"/>
        <v>163.0792242</v>
      </c>
      <c r="F31" s="621">
        <f t="shared" si="13"/>
        <v>186.7227956</v>
      </c>
      <c r="G31" s="621">
        <f t="shared" si="13"/>
        <v>142.0171287</v>
      </c>
      <c r="H31" s="621">
        <f t="shared" si="13"/>
        <v>126.8949787</v>
      </c>
      <c r="I31" s="621">
        <f t="shared" si="13"/>
        <v>139.6989072</v>
      </c>
      <c r="J31" s="621">
        <f t="shared" si="13"/>
        <v>140.2661246</v>
      </c>
      <c r="K31" s="621">
        <f t="shared" si="13"/>
        <v>150.053062</v>
      </c>
      <c r="L31" s="621">
        <f t="shared" si="13"/>
        <v>132.8477025</v>
      </c>
      <c r="M31" s="621">
        <f t="shared" si="13"/>
        <v>146.6964201</v>
      </c>
      <c r="N31" s="621">
        <f t="shared" si="13"/>
        <v>152.7556</v>
      </c>
      <c r="O31" s="621">
        <f t="shared" si="13"/>
        <v>135.0246141</v>
      </c>
      <c r="P31" s="621">
        <f t="shared" si="13"/>
        <v>146.4692962</v>
      </c>
      <c r="Q31" s="621">
        <f t="shared" si="13"/>
        <v>146.0261578</v>
      </c>
      <c r="R31" s="621">
        <f t="shared" si="13"/>
        <v>173.975492</v>
      </c>
      <c r="S31" s="621">
        <f t="shared" si="13"/>
        <v>170.5677035</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3.299852631</v>
      </c>
      <c r="D32" s="621">
        <f t="shared" si="14"/>
        <v>3.42935354</v>
      </c>
      <c r="E32" s="621">
        <f t="shared" si="14"/>
        <v>3.600329616</v>
      </c>
      <c r="F32" s="621">
        <f t="shared" si="14"/>
        <v>4.482204436</v>
      </c>
      <c r="G32" s="621">
        <f t="shared" si="14"/>
        <v>3.458238685</v>
      </c>
      <c r="H32" s="621">
        <f t="shared" si="14"/>
        <v>3.289362958</v>
      </c>
      <c r="I32" s="621">
        <f t="shared" si="14"/>
        <v>3.724427389</v>
      </c>
      <c r="J32" s="621">
        <f t="shared" si="14"/>
        <v>3.516232747</v>
      </c>
      <c r="K32" s="621">
        <f t="shared" si="14"/>
        <v>3.72675554</v>
      </c>
      <c r="L32" s="621">
        <f t="shared" si="14"/>
        <v>3.438410297</v>
      </c>
      <c r="M32" s="621">
        <f t="shared" si="14"/>
        <v>3.800734113</v>
      </c>
      <c r="N32" s="621">
        <f t="shared" si="14"/>
        <v>3.915016359</v>
      </c>
      <c r="O32" s="621">
        <f t="shared" si="14"/>
        <v>3.500970387</v>
      </c>
      <c r="P32" s="621">
        <f t="shared" si="14"/>
        <v>3.579044121</v>
      </c>
      <c r="Q32" s="621">
        <f t="shared" si="14"/>
        <v>3.664451361</v>
      </c>
      <c r="R32" s="621">
        <f t="shared" si="14"/>
        <v>4.389060196</v>
      </c>
      <c r="S32" s="621">
        <f t="shared" si="14"/>
        <v>4.336066292</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0.0769388236100566</v>
      </c>
      <c r="D33" s="571">
        <v>0.147161863978119</v>
      </c>
      <c r="E33" s="571">
        <v>0.158936594238179</v>
      </c>
      <c r="F33" s="571">
        <v>0.264074896460947</v>
      </c>
      <c r="G33" s="571">
        <v>0.139726900673774</v>
      </c>
      <c r="H33" s="571">
        <v>0.107124768492774</v>
      </c>
      <c r="I33" s="571">
        <v>0.172777527719632</v>
      </c>
      <c r="J33" s="571">
        <v>0.204393721142148</v>
      </c>
      <c r="K33" s="571">
        <v>0.243173426006129</v>
      </c>
      <c r="L33" s="571">
        <v>0.209192108174998</v>
      </c>
      <c r="M33" s="571">
        <v>0.297421938107133</v>
      </c>
      <c r="N33" s="571">
        <v>0.218512619010886</v>
      </c>
      <c r="O33" s="571">
        <v>0.145303622183759</v>
      </c>
      <c r="P33" s="571">
        <v>0.203503133297083</v>
      </c>
      <c r="Q33" s="571">
        <v>0.18395429220771</v>
      </c>
      <c r="R33" s="571">
        <v>0.475524295805362</v>
      </c>
      <c r="S33" s="571">
        <v>0.377436369670111</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0.408224039507547</v>
      </c>
      <c r="D34" s="571">
        <v>0.49704567868138</v>
      </c>
      <c r="E34" s="571">
        <v>0.443240459724243</v>
      </c>
      <c r="F34" s="571">
        <v>0.701184257211898</v>
      </c>
      <c r="G34" s="571">
        <v>0.472553913277073</v>
      </c>
      <c r="H34" s="571">
        <v>0.482473518994522</v>
      </c>
      <c r="I34" s="571">
        <v>0.55011482412412</v>
      </c>
      <c r="J34" s="571">
        <v>0.534139997613176</v>
      </c>
      <c r="K34" s="571">
        <v>0.502714224480545</v>
      </c>
      <c r="L34" s="571">
        <v>0.36669496009137</v>
      </c>
      <c r="M34" s="571">
        <v>0.375907125999426</v>
      </c>
      <c r="N34" s="571">
        <v>0.396245503484526</v>
      </c>
      <c r="O34" s="571">
        <v>0.371650309909324</v>
      </c>
      <c r="P34" s="571">
        <v>0.351277936782143</v>
      </c>
      <c r="Q34" s="571">
        <v>0.380288981241341</v>
      </c>
      <c r="R34" s="571">
        <v>0.411663579353272</v>
      </c>
      <c r="S34" s="571">
        <v>0.400392356518787</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0.108425747378569</v>
      </c>
      <c r="D35" s="571">
        <v>0.09429010418806</v>
      </c>
      <c r="E35" s="571">
        <v>0.166467442297735</v>
      </c>
      <c r="F35" s="571">
        <v>0.151285406308106</v>
      </c>
      <c r="G35" s="571">
        <v>0.0965829012661875</v>
      </c>
      <c r="H35" s="571">
        <v>0.106156476717707</v>
      </c>
      <c r="I35" s="571">
        <v>0.155979936819465</v>
      </c>
      <c r="J35" s="571">
        <v>0.136970777448163</v>
      </c>
      <c r="K35" s="571">
        <v>0.195074911303962</v>
      </c>
      <c r="L35" s="571">
        <v>0.158375979874773</v>
      </c>
      <c r="M35" s="571">
        <v>0.178568768864619</v>
      </c>
      <c r="N35" s="571">
        <v>0.312273496502309</v>
      </c>
      <c r="O35" s="571">
        <v>0.168300419633135</v>
      </c>
      <c r="P35" s="571">
        <v>0.161590249098855</v>
      </c>
      <c r="Q35" s="571">
        <v>0.218212991966416</v>
      </c>
      <c r="R35" s="571">
        <v>0.235272686588128</v>
      </c>
      <c r="S35" s="571">
        <v>0.273783266904069</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0.078719950653338</v>
      </c>
      <c r="D36" s="571">
        <v>0.0906426853696173</v>
      </c>
      <c r="E36" s="571">
        <v>0.0825162893807455</v>
      </c>
      <c r="F36" s="571">
        <v>0.0926721653708885</v>
      </c>
      <c r="G36" s="571">
        <v>0.100869951446611</v>
      </c>
      <c r="H36" s="571">
        <v>0.105818759594119</v>
      </c>
      <c r="I36" s="571">
        <v>0.118550791272699</v>
      </c>
      <c r="J36" s="571">
        <v>0.135770397730163</v>
      </c>
      <c r="K36" s="571">
        <v>0.131156103174448</v>
      </c>
      <c r="L36" s="571">
        <v>0.121818487356844</v>
      </c>
      <c r="M36" s="571">
        <v>0.120060574318358</v>
      </c>
      <c r="N36" s="571">
        <v>0.159017773759967</v>
      </c>
      <c r="O36" s="571">
        <v>0.14274276121446</v>
      </c>
      <c r="P36" s="571">
        <v>0.146247134650488</v>
      </c>
      <c r="Q36" s="571">
        <v>0.152495415636296</v>
      </c>
      <c r="R36" s="571">
        <v>0.171913223197811</v>
      </c>
      <c r="S36" s="571">
        <v>0.16627860888957</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0.135529991025534</v>
      </c>
      <c r="D37" s="571">
        <v>0.138128751840214</v>
      </c>
      <c r="E37" s="571">
        <v>0.143671522095871</v>
      </c>
      <c r="F37" s="571">
        <v>0.139665724506746</v>
      </c>
      <c r="G37" s="571">
        <v>0.15402899607709</v>
      </c>
      <c r="H37" s="571">
        <v>0.148777017310772</v>
      </c>
      <c r="I37" s="571">
        <v>0.149206556285424</v>
      </c>
      <c r="J37" s="571">
        <v>0.170602413249997</v>
      </c>
      <c r="K37" s="571">
        <v>0.174729309190996</v>
      </c>
      <c r="L37" s="571">
        <v>0.165244804708577</v>
      </c>
      <c r="M37" s="571">
        <v>0.160009956635767</v>
      </c>
      <c r="N37" s="571">
        <v>0.144221715999904</v>
      </c>
      <c r="O37" s="571">
        <v>0.151058331819017</v>
      </c>
      <c r="P37" s="571">
        <v>0.156246963073907</v>
      </c>
      <c r="Q37" s="571">
        <v>0.148701526769111</v>
      </c>
      <c r="R37" s="571">
        <v>0.150994122678039</v>
      </c>
      <c r="S37" s="571">
        <v>0.157022343877472</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0.479585389540797</v>
      </c>
      <c r="D38" s="571">
        <v>0.456507182212152</v>
      </c>
      <c r="E38" s="571">
        <v>0.504215404567376</v>
      </c>
      <c r="F38" s="571">
        <v>0.572810305226523</v>
      </c>
      <c r="G38" s="571">
        <v>0.565885368463904</v>
      </c>
      <c r="H38" s="571">
        <v>0.549928792134022</v>
      </c>
      <c r="I38" s="571">
        <v>0.570130233903988</v>
      </c>
      <c r="J38" s="571">
        <v>0.549708000405447</v>
      </c>
      <c r="K38" s="571">
        <v>0.559190680594773</v>
      </c>
      <c r="L38" s="571">
        <v>0.614427421249885</v>
      </c>
      <c r="M38" s="571">
        <v>0.666089657321002</v>
      </c>
      <c r="N38" s="571">
        <v>0.647400726062048</v>
      </c>
      <c r="O38" s="571">
        <v>0.69795026180425</v>
      </c>
      <c r="P38" s="571">
        <v>0.691749493573218</v>
      </c>
      <c r="Q38" s="571">
        <v>0.640039558456989</v>
      </c>
      <c r="R38" s="571">
        <v>0.625636348655968</v>
      </c>
      <c r="S38" s="571">
        <v>0.666441329464802</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0.1470293264</v>
      </c>
      <c r="D39" s="622">
        <f t="shared" si="15"/>
        <v>0.2788154157</v>
      </c>
      <c r="E39" s="622">
        <f t="shared" si="15"/>
        <v>0.3003925241</v>
      </c>
      <c r="F39" s="622">
        <f t="shared" si="15"/>
        <v>0.4865859357</v>
      </c>
      <c r="G39" s="622">
        <f t="shared" si="15"/>
        <v>0.2654901086</v>
      </c>
      <c r="H39" s="622">
        <f t="shared" si="15"/>
        <v>0.2032808222</v>
      </c>
      <c r="I39" s="622">
        <f t="shared" si="15"/>
        <v>0.3249452524</v>
      </c>
      <c r="J39" s="622">
        <f t="shared" si="15"/>
        <v>0.373315551</v>
      </c>
      <c r="K39" s="622">
        <f t="shared" si="15"/>
        <v>0.4458741525</v>
      </c>
      <c r="L39" s="622">
        <f t="shared" si="15"/>
        <v>0.384115015</v>
      </c>
      <c r="M39" s="622">
        <f t="shared" si="15"/>
        <v>0.5447609996</v>
      </c>
      <c r="N39" s="622">
        <f t="shared" si="15"/>
        <v>0.4014806707</v>
      </c>
      <c r="O39" s="622">
        <f t="shared" si="15"/>
        <v>0.2660996652</v>
      </c>
      <c r="P39" s="622">
        <f t="shared" si="15"/>
        <v>0.3737101373</v>
      </c>
      <c r="Q39" s="622">
        <f t="shared" si="15"/>
        <v>0.3377003525</v>
      </c>
      <c r="R39" s="622">
        <f t="shared" si="15"/>
        <v>0.8719721</v>
      </c>
      <c r="S39" s="622">
        <f t="shared" si="15"/>
        <v>0.6942347327</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0.987312602</v>
      </c>
      <c r="D40" s="622">
        <f t="shared" si="16"/>
        <v>1.120355014</v>
      </c>
      <c r="E40" s="622">
        <f t="shared" si="16"/>
        <v>1.152356992</v>
      </c>
      <c r="F40" s="622">
        <f t="shared" si="16"/>
        <v>1.570765546</v>
      </c>
      <c r="G40" s="622">
        <f t="shared" si="16"/>
        <v>1.081396596</v>
      </c>
      <c r="H40" s="622">
        <f t="shared" si="16"/>
        <v>1.116989014</v>
      </c>
      <c r="I40" s="622">
        <f t="shared" si="16"/>
        <v>1.327962863</v>
      </c>
      <c r="J40" s="622">
        <f t="shared" si="16"/>
        <v>1.225752373</v>
      </c>
      <c r="K40" s="622">
        <f t="shared" si="16"/>
        <v>1.279441363</v>
      </c>
      <c r="L40" s="622">
        <f t="shared" si="16"/>
        <v>0.9641263895</v>
      </c>
      <c r="M40" s="622">
        <f t="shared" si="16"/>
        <v>1.0155836</v>
      </c>
      <c r="N40" s="622">
        <f t="shared" si="16"/>
        <v>1.301786069</v>
      </c>
      <c r="O40" s="622">
        <f t="shared" si="16"/>
        <v>0.9888308785</v>
      </c>
      <c r="P40" s="622">
        <f t="shared" si="16"/>
        <v>0.9418235338</v>
      </c>
      <c r="Q40" s="622">
        <f t="shared" si="16"/>
        <v>1.098720366</v>
      </c>
      <c r="R40" s="622">
        <f t="shared" si="16"/>
        <v>1.186291383</v>
      </c>
      <c r="S40" s="622">
        <f t="shared" si="16"/>
        <v>1.240039835</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0.1504330424</v>
      </c>
      <c r="D41" s="622">
        <f t="shared" si="17"/>
        <v>0.1717332013</v>
      </c>
      <c r="E41" s="622">
        <f t="shared" si="17"/>
        <v>0.1559570127</v>
      </c>
      <c r="F41" s="622">
        <f t="shared" si="17"/>
        <v>0.1707582694</v>
      </c>
      <c r="G41" s="622">
        <f t="shared" si="17"/>
        <v>0.191659403</v>
      </c>
      <c r="H41" s="622">
        <f t="shared" si="17"/>
        <v>0.2008025292</v>
      </c>
      <c r="I41" s="622">
        <f t="shared" si="17"/>
        <v>0.222960227</v>
      </c>
      <c r="J41" s="622">
        <f t="shared" si="17"/>
        <v>0.2479782674</v>
      </c>
      <c r="K41" s="622">
        <f t="shared" si="17"/>
        <v>0.24048317</v>
      </c>
      <c r="L41" s="622">
        <f t="shared" si="17"/>
        <v>0.2236810485</v>
      </c>
      <c r="M41" s="622">
        <f t="shared" si="17"/>
        <v>0.21990415</v>
      </c>
      <c r="N41" s="622">
        <f t="shared" si="17"/>
        <v>0.2921687669</v>
      </c>
      <c r="O41" s="622">
        <f t="shared" si="17"/>
        <v>0.2614098699</v>
      </c>
      <c r="P41" s="622">
        <f t="shared" si="17"/>
        <v>0.2685660701</v>
      </c>
      <c r="Q41" s="622">
        <f t="shared" si="17"/>
        <v>0.2799486492</v>
      </c>
      <c r="R41" s="622">
        <f t="shared" si="17"/>
        <v>0.3152384338</v>
      </c>
      <c r="S41" s="622">
        <f t="shared" si="17"/>
        <v>0.305843302</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1.175479372</v>
      </c>
      <c r="D42" s="622">
        <f t="shared" si="18"/>
        <v>1.126607537</v>
      </c>
      <c r="E42" s="622">
        <f t="shared" si="18"/>
        <v>1.224515916</v>
      </c>
      <c r="F42" s="622">
        <f t="shared" si="18"/>
        <v>1.312812464</v>
      </c>
      <c r="G42" s="622">
        <f t="shared" si="18"/>
        <v>1.36788365</v>
      </c>
      <c r="H42" s="622">
        <f t="shared" si="18"/>
        <v>1.325869763</v>
      </c>
      <c r="I42" s="622">
        <f t="shared" si="18"/>
        <v>1.352867343</v>
      </c>
      <c r="J42" s="622">
        <f t="shared" si="18"/>
        <v>1.315613207</v>
      </c>
      <c r="K42" s="622">
        <f t="shared" si="18"/>
        <v>1.345689613</v>
      </c>
      <c r="L42" s="622">
        <f t="shared" si="18"/>
        <v>1.43162097</v>
      </c>
      <c r="M42" s="622">
        <f t="shared" si="18"/>
        <v>1.513092324</v>
      </c>
      <c r="N42" s="622">
        <f t="shared" si="18"/>
        <v>1.454474851</v>
      </c>
      <c r="O42" s="622">
        <f t="shared" si="18"/>
        <v>1.554819482</v>
      </c>
      <c r="P42" s="622">
        <f t="shared" si="18"/>
        <v>1.557248122</v>
      </c>
      <c r="Q42" s="622">
        <f t="shared" si="18"/>
        <v>1.447958291</v>
      </c>
      <c r="R42" s="622">
        <f t="shared" si="18"/>
        <v>1.42411252</v>
      </c>
      <c r="S42" s="622">
        <f t="shared" si="18"/>
        <v>1.514631681</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8.632735979</v>
      </c>
      <c r="D43" s="622">
        <f t="shared" si="19"/>
        <v>16.21438417</v>
      </c>
      <c r="E43" s="622">
        <f t="shared" si="19"/>
        <v>17.30419763</v>
      </c>
      <c r="F43" s="622">
        <f t="shared" si="19"/>
        <v>27.76766181</v>
      </c>
      <c r="G43" s="622">
        <f t="shared" si="19"/>
        <v>15.01009838</v>
      </c>
      <c r="H43" s="622">
        <f t="shared" si="19"/>
        <v>11.38739423</v>
      </c>
      <c r="I43" s="622">
        <f t="shared" si="19"/>
        <v>18.03713412</v>
      </c>
      <c r="J43" s="622">
        <f t="shared" si="19"/>
        <v>20.53519278</v>
      </c>
      <c r="K43" s="622">
        <f t="shared" si="19"/>
        <v>24.30724236</v>
      </c>
      <c r="L43" s="622">
        <f t="shared" si="19"/>
        <v>20.75487244</v>
      </c>
      <c r="M43" s="622">
        <f t="shared" si="19"/>
        <v>29.17657232</v>
      </c>
      <c r="N43" s="622">
        <f t="shared" si="19"/>
        <v>21.31551693</v>
      </c>
      <c r="O43" s="622">
        <f t="shared" si="19"/>
        <v>14.0059133</v>
      </c>
      <c r="P43" s="622">
        <f t="shared" si="19"/>
        <v>19.50159826</v>
      </c>
      <c r="Q43" s="622">
        <f t="shared" si="19"/>
        <v>17.47297499</v>
      </c>
      <c r="R43" s="622">
        <f t="shared" si="19"/>
        <v>44.73724143</v>
      </c>
      <c r="S43" s="622">
        <f t="shared" si="19"/>
        <v>35.32115957</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57.9694489</v>
      </c>
      <c r="D44" s="622">
        <f t="shared" si="20"/>
        <v>65.15373817</v>
      </c>
      <c r="E44" s="622">
        <f t="shared" si="20"/>
        <v>66.38185551</v>
      </c>
      <c r="F44" s="622">
        <f t="shared" si="20"/>
        <v>89.637787</v>
      </c>
      <c r="G44" s="622">
        <f t="shared" si="20"/>
        <v>61.13926194</v>
      </c>
      <c r="H44" s="622">
        <f t="shared" si="20"/>
        <v>62.57154074</v>
      </c>
      <c r="I44" s="622">
        <f t="shared" si="20"/>
        <v>73.71286111</v>
      </c>
      <c r="J44" s="622">
        <f t="shared" si="20"/>
        <v>67.42569715</v>
      </c>
      <c r="K44" s="622">
        <f t="shared" si="20"/>
        <v>69.7499308</v>
      </c>
      <c r="L44" s="622">
        <f t="shared" si="20"/>
        <v>52.09460565</v>
      </c>
      <c r="M44" s="622">
        <f t="shared" si="20"/>
        <v>54.39311622</v>
      </c>
      <c r="N44" s="622">
        <f t="shared" si="20"/>
        <v>69.11476695</v>
      </c>
      <c r="O44" s="622">
        <f t="shared" si="20"/>
        <v>52.04621186</v>
      </c>
      <c r="P44" s="622">
        <f t="shared" si="20"/>
        <v>49.14788857</v>
      </c>
      <c r="Q44" s="622">
        <f t="shared" si="20"/>
        <v>56.84895898</v>
      </c>
      <c r="R44" s="622">
        <f t="shared" si="20"/>
        <v>60.86364918</v>
      </c>
      <c r="S44" s="622">
        <f t="shared" si="20"/>
        <v>63.09054104</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0.1226357051</v>
      </c>
      <c r="D45" s="622">
        <f t="shared" si="21"/>
        <v>0.1394062554</v>
      </c>
      <c r="E45" s="622">
        <f t="shared" si="21"/>
        <v>0.1252576815</v>
      </c>
      <c r="F45" s="622">
        <f t="shared" si="21"/>
        <v>0.1361005273</v>
      </c>
      <c r="G45" s="622">
        <f t="shared" si="21"/>
        <v>0.1407744951</v>
      </c>
      <c r="H45" s="622">
        <f t="shared" si="21"/>
        <v>0.1471577493</v>
      </c>
      <c r="I45" s="622">
        <f t="shared" si="21"/>
        <v>0.1576186096</v>
      </c>
      <c r="J45" s="622">
        <f t="shared" si="21"/>
        <v>0.1662588626</v>
      </c>
      <c r="K45" s="622">
        <f t="shared" si="21"/>
        <v>0.1538309015</v>
      </c>
      <c r="L45" s="622">
        <f t="shared" si="21"/>
        <v>0.1477233464</v>
      </c>
      <c r="M45" s="622">
        <f t="shared" si="21"/>
        <v>0.1488487585</v>
      </c>
      <c r="N45" s="622">
        <f t="shared" si="21"/>
        <v>0.1999588261</v>
      </c>
      <c r="O45" s="622">
        <f t="shared" si="21"/>
        <v>0.1773847405</v>
      </c>
      <c r="P45" s="622">
        <f t="shared" si="21"/>
        <v>0.18014781</v>
      </c>
      <c r="Q45" s="622">
        <f t="shared" si="21"/>
        <v>0.1937714805</v>
      </c>
      <c r="R45" s="622">
        <f t="shared" si="21"/>
        <v>0.2163605814</v>
      </c>
      <c r="S45" s="622">
        <f t="shared" si="21"/>
        <v>0.2160512537</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0.9582717946</v>
      </c>
      <c r="D46" s="622">
        <f t="shared" si="22"/>
        <v>0.914535669</v>
      </c>
      <c r="E46" s="622">
        <f t="shared" si="22"/>
        <v>0.9834762917</v>
      </c>
      <c r="F46" s="622">
        <f t="shared" si="22"/>
        <v>1.046359098</v>
      </c>
      <c r="G46" s="622">
        <f t="shared" si="22"/>
        <v>1.004715277</v>
      </c>
      <c r="H46" s="622">
        <f t="shared" si="22"/>
        <v>0.9716611185</v>
      </c>
      <c r="I46" s="622">
        <f t="shared" si="22"/>
        <v>0.9563906194</v>
      </c>
      <c r="J46" s="622">
        <f t="shared" si="22"/>
        <v>0.8820626004</v>
      </c>
      <c r="K46" s="622">
        <f t="shared" si="22"/>
        <v>0.8608030504</v>
      </c>
      <c r="L46" s="622">
        <f t="shared" si="22"/>
        <v>0.9454705344</v>
      </c>
      <c r="M46" s="622">
        <f t="shared" si="22"/>
        <v>1.02418219</v>
      </c>
      <c r="N46" s="622">
        <f t="shared" si="22"/>
        <v>0.99543523</v>
      </c>
      <c r="O46" s="622">
        <f t="shared" si="22"/>
        <v>1.055052934</v>
      </c>
      <c r="P46" s="622">
        <f t="shared" si="22"/>
        <v>1.044565453</v>
      </c>
      <c r="Q46" s="622">
        <f t="shared" si="22"/>
        <v>1.002230311</v>
      </c>
      <c r="R46" s="622">
        <f t="shared" si="22"/>
        <v>0.9774246403</v>
      </c>
      <c r="S46" s="622">
        <f t="shared" si="22"/>
        <v>1.069953377</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8.800808443</v>
      </c>
      <c r="D47" s="623">
        <f t="shared" si="23"/>
        <v>16.08962406</v>
      </c>
      <c r="E47" s="623">
        <f t="shared" si="23"/>
        <v>17.29048133</v>
      </c>
      <c r="F47" s="623">
        <f t="shared" si="23"/>
        <v>25.65904606</v>
      </c>
      <c r="G47" s="623">
        <f t="shared" si="23"/>
        <v>12.97266615</v>
      </c>
      <c r="H47" s="623">
        <f t="shared" si="23"/>
        <v>9.060709506</v>
      </c>
      <c r="I47" s="623">
        <f t="shared" si="23"/>
        <v>14.05952703</v>
      </c>
      <c r="J47" s="623">
        <f t="shared" si="23"/>
        <v>16.55680204</v>
      </c>
      <c r="K47" s="623">
        <f t="shared" si="23"/>
        <v>20.20384065</v>
      </c>
      <c r="L47" s="623">
        <f t="shared" si="23"/>
        <v>16.98953205</v>
      </c>
      <c r="M47" s="623">
        <f t="shared" si="23"/>
        <v>24.2654759</v>
      </c>
      <c r="N47" s="623">
        <f t="shared" si="23"/>
        <v>17.77681573</v>
      </c>
      <c r="O47" s="623">
        <f t="shared" si="23"/>
        <v>11.69916443</v>
      </c>
      <c r="P47" s="623">
        <f t="shared" si="23"/>
        <v>17.42470531</v>
      </c>
      <c r="Q47" s="623">
        <f t="shared" si="23"/>
        <v>15.58406406</v>
      </c>
      <c r="R47" s="623">
        <f t="shared" si="23"/>
        <v>39.94659743</v>
      </c>
      <c r="S47" s="623">
        <f t="shared" si="23"/>
        <v>31.53712982</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46.69556155</v>
      </c>
      <c r="D48" s="623">
        <f t="shared" si="24"/>
        <v>54.34341408</v>
      </c>
      <c r="E48" s="623">
        <f t="shared" si="24"/>
        <v>48.21948609</v>
      </c>
      <c r="F48" s="623">
        <f t="shared" si="24"/>
        <v>68.13112263</v>
      </c>
      <c r="G48" s="623">
        <f t="shared" si="24"/>
        <v>43.87332809</v>
      </c>
      <c r="H48" s="623">
        <f t="shared" si="24"/>
        <v>40.80804525</v>
      </c>
      <c r="I48" s="623">
        <f t="shared" si="24"/>
        <v>44.76481602</v>
      </c>
      <c r="J48" s="623">
        <f t="shared" si="24"/>
        <v>43.26771953</v>
      </c>
      <c r="K48" s="623">
        <f t="shared" si="24"/>
        <v>41.76754939</v>
      </c>
      <c r="L48" s="623">
        <f t="shared" si="24"/>
        <v>29.7811224</v>
      </c>
      <c r="M48" s="623">
        <f t="shared" si="24"/>
        <v>30.66877099</v>
      </c>
      <c r="N48" s="623">
        <f t="shared" si="24"/>
        <v>32.23604812</v>
      </c>
      <c r="O48" s="623">
        <f t="shared" si="24"/>
        <v>29.92353542</v>
      </c>
      <c r="P48" s="623">
        <f t="shared" si="24"/>
        <v>30.07774097</v>
      </c>
      <c r="Q48" s="623">
        <f t="shared" si="24"/>
        <v>32.21695876</v>
      </c>
      <c r="R48" s="623">
        <f t="shared" si="24"/>
        <v>34.58195391</v>
      </c>
      <c r="S48" s="623">
        <f t="shared" si="24"/>
        <v>33.45524369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12.40250615</v>
      </c>
      <c r="D49" s="623">
        <f t="shared" si="25"/>
        <v>10.30900457</v>
      </c>
      <c r="E49" s="623">
        <f t="shared" si="25"/>
        <v>18.10975136</v>
      </c>
      <c r="F49" s="623">
        <f t="shared" si="25"/>
        <v>14.69976609</v>
      </c>
      <c r="G49" s="623">
        <f t="shared" si="25"/>
        <v>8.967047348</v>
      </c>
      <c r="H49" s="623">
        <f t="shared" si="25"/>
        <v>8.978810515</v>
      </c>
      <c r="I49" s="623">
        <f t="shared" si="25"/>
        <v>12.69264682</v>
      </c>
      <c r="J49" s="623">
        <f t="shared" si="25"/>
        <v>11.09524321</v>
      </c>
      <c r="K49" s="623">
        <f t="shared" si="25"/>
        <v>16.20761975</v>
      </c>
      <c r="L49" s="623">
        <f t="shared" si="25"/>
        <v>12.86250141</v>
      </c>
      <c r="M49" s="623">
        <f t="shared" si="25"/>
        <v>14.56871737</v>
      </c>
      <c r="N49" s="623">
        <f t="shared" si="25"/>
        <v>25.40461247</v>
      </c>
      <c r="O49" s="623">
        <f t="shared" si="25"/>
        <v>13.55075842</v>
      </c>
      <c r="P49" s="623">
        <f t="shared" si="25"/>
        <v>13.83596619</v>
      </c>
      <c r="Q49" s="623">
        <f t="shared" si="25"/>
        <v>18.48635988</v>
      </c>
      <c r="R49" s="623">
        <f t="shared" si="25"/>
        <v>19.76417058</v>
      </c>
      <c r="S49" s="623">
        <f t="shared" si="25"/>
        <v>22.87627564</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0.2017705496</v>
      </c>
      <c r="D50" s="623">
        <f t="shared" si="26"/>
        <v>0.2183249021</v>
      </c>
      <c r="E50" s="623">
        <f t="shared" si="26"/>
        <v>0.1981830452</v>
      </c>
      <c r="F50" s="623">
        <f t="shared" si="26"/>
        <v>0.2161508855</v>
      </c>
      <c r="G50" s="623">
        <f t="shared" si="26"/>
        <v>0.2280474731</v>
      </c>
      <c r="H50" s="623">
        <f t="shared" si="26"/>
        <v>0.2320076671</v>
      </c>
      <c r="I50" s="623">
        <f t="shared" si="26"/>
        <v>0.2571901998</v>
      </c>
      <c r="J50" s="623">
        <f t="shared" si="26"/>
        <v>0.275701299</v>
      </c>
      <c r="K50" s="623">
        <f t="shared" si="26"/>
        <v>0.2706402395</v>
      </c>
      <c r="L50" s="623">
        <f t="shared" si="26"/>
        <v>0.2560666227</v>
      </c>
      <c r="M50" s="623">
        <f t="shared" si="26"/>
        <v>0.2537839797</v>
      </c>
      <c r="N50" s="623">
        <f t="shared" si="26"/>
        <v>0.3315580359</v>
      </c>
      <c r="O50" s="623">
        <f t="shared" si="26"/>
        <v>0.2979943228</v>
      </c>
      <c r="P50" s="623">
        <f t="shared" si="26"/>
        <v>0.3059864288</v>
      </c>
      <c r="Q50" s="623">
        <f t="shared" si="26"/>
        <v>0.324194685</v>
      </c>
      <c r="R50" s="623">
        <f t="shared" si="26"/>
        <v>0.3643341064</v>
      </c>
      <c r="S50" s="623">
        <f t="shared" si="26"/>
        <v>0.3531944845</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0.3473828496</v>
      </c>
      <c r="D51" s="623">
        <f t="shared" si="27"/>
        <v>0.3327013769</v>
      </c>
      <c r="E51" s="623">
        <f t="shared" si="27"/>
        <v>0.3450622897</v>
      </c>
      <c r="F51" s="623">
        <f t="shared" si="27"/>
        <v>0.3257598429</v>
      </c>
      <c r="G51" s="623">
        <f t="shared" si="27"/>
        <v>0.3482298031</v>
      </c>
      <c r="H51" s="623">
        <f t="shared" si="27"/>
        <v>0.326193662</v>
      </c>
      <c r="I51" s="623">
        <f t="shared" si="27"/>
        <v>0.3236963972</v>
      </c>
      <c r="J51" s="623">
        <f t="shared" si="27"/>
        <v>0.3464327109</v>
      </c>
      <c r="K51" s="623">
        <f t="shared" si="27"/>
        <v>0.3605534241</v>
      </c>
      <c r="L51" s="623">
        <f t="shared" si="27"/>
        <v>0.3473502256</v>
      </c>
      <c r="M51" s="623">
        <f t="shared" si="27"/>
        <v>0.3382289633</v>
      </c>
      <c r="N51" s="623">
        <f t="shared" si="27"/>
        <v>0.3007076993</v>
      </c>
      <c r="O51" s="623">
        <f t="shared" si="27"/>
        <v>0.3153541722</v>
      </c>
      <c r="P51" s="623">
        <f t="shared" si="27"/>
        <v>0.3269086287</v>
      </c>
      <c r="Q51" s="623">
        <f t="shared" si="27"/>
        <v>0.3161291402</v>
      </c>
      <c r="R51" s="623">
        <f t="shared" si="27"/>
        <v>0.3200004499</v>
      </c>
      <c r="S51" s="623">
        <f t="shared" si="27"/>
        <v>0.3335331356</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1.229246294</v>
      </c>
      <c r="D52" s="623">
        <f t="shared" si="28"/>
        <v>1.099557956</v>
      </c>
      <c r="E52" s="623">
        <f t="shared" si="28"/>
        <v>1.210996581</v>
      </c>
      <c r="F52" s="623">
        <f t="shared" si="28"/>
        <v>1.336037139</v>
      </c>
      <c r="G52" s="623">
        <f t="shared" si="28"/>
        <v>1.279357494</v>
      </c>
      <c r="H52" s="623">
        <f t="shared" si="28"/>
        <v>1.205719067</v>
      </c>
      <c r="I52" s="623">
        <f t="shared" si="28"/>
        <v>1.236869929</v>
      </c>
      <c r="J52" s="623">
        <f t="shared" si="28"/>
        <v>1.116261072</v>
      </c>
      <c r="K52" s="623">
        <f t="shared" si="28"/>
        <v>1.153888352</v>
      </c>
      <c r="L52" s="623">
        <f t="shared" si="28"/>
        <v>1.291547433</v>
      </c>
      <c r="M52" s="623">
        <f t="shared" si="28"/>
        <v>1.407979972</v>
      </c>
      <c r="N52" s="623">
        <f t="shared" si="28"/>
        <v>1.34985485</v>
      </c>
      <c r="O52" s="623">
        <f t="shared" si="28"/>
        <v>1.457063138</v>
      </c>
      <c r="P52" s="623">
        <f t="shared" si="28"/>
        <v>1.447316952</v>
      </c>
      <c r="Q52" s="623">
        <f t="shared" si="28"/>
        <v>1.360679744</v>
      </c>
      <c r="R52" s="623">
        <f t="shared" si="28"/>
        <v>1.325905336</v>
      </c>
      <c r="S52" s="623">
        <f t="shared" si="28"/>
        <v>1.41559641</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67.89887615</v>
      </c>
      <c r="D53" s="623">
        <f t="shared" si="29"/>
        <v>80.74204271</v>
      </c>
      <c r="E53" s="623">
        <f t="shared" si="29"/>
        <v>83.61971878</v>
      </c>
      <c r="F53" s="623">
        <f t="shared" si="29"/>
        <v>108.4899348</v>
      </c>
      <c r="G53" s="623">
        <f t="shared" si="29"/>
        <v>65.81304159</v>
      </c>
      <c r="H53" s="623">
        <f t="shared" si="29"/>
        <v>58.84756527</v>
      </c>
      <c r="I53" s="623">
        <f t="shared" si="29"/>
        <v>71.51698988</v>
      </c>
      <c r="J53" s="623">
        <f t="shared" si="29"/>
        <v>70.91976478</v>
      </c>
      <c r="K53" s="623">
        <f t="shared" si="29"/>
        <v>78.17900979</v>
      </c>
      <c r="L53" s="623">
        <f t="shared" si="29"/>
        <v>59.63315586</v>
      </c>
      <c r="M53" s="623">
        <f t="shared" si="29"/>
        <v>69.50296426</v>
      </c>
      <c r="N53" s="623">
        <f t="shared" si="29"/>
        <v>75.41747633</v>
      </c>
      <c r="O53" s="623">
        <f t="shared" si="29"/>
        <v>55.17345827</v>
      </c>
      <c r="P53" s="623">
        <f t="shared" si="29"/>
        <v>61.33841246</v>
      </c>
      <c r="Q53" s="623">
        <f t="shared" si="29"/>
        <v>66.2873827</v>
      </c>
      <c r="R53" s="623">
        <f t="shared" si="29"/>
        <v>94.29272192</v>
      </c>
      <c r="S53" s="623">
        <f t="shared" si="29"/>
        <v>87.86864916</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1.778399694</v>
      </c>
      <c r="D54" s="625">
        <f t="shared" si="30"/>
        <v>1.650584235</v>
      </c>
      <c r="E54" s="625">
        <f t="shared" si="30"/>
        <v>1.754241916</v>
      </c>
      <c r="F54" s="625">
        <f t="shared" si="30"/>
        <v>1.877947868</v>
      </c>
      <c r="G54" s="625">
        <f t="shared" si="30"/>
        <v>1.85563477</v>
      </c>
      <c r="H54" s="625">
        <f t="shared" si="30"/>
        <v>1.763920396</v>
      </c>
      <c r="I54" s="625">
        <f t="shared" si="30"/>
        <v>1.817756526</v>
      </c>
      <c r="J54" s="625">
        <f t="shared" si="30"/>
        <v>1.738395082</v>
      </c>
      <c r="K54" s="625">
        <f t="shared" si="30"/>
        <v>1.785082016</v>
      </c>
      <c r="L54" s="625">
        <f t="shared" si="30"/>
        <v>1.894964281</v>
      </c>
      <c r="M54" s="625">
        <f t="shared" si="30"/>
        <v>1.999992915</v>
      </c>
      <c r="N54" s="625">
        <f t="shared" si="30"/>
        <v>1.982120585</v>
      </c>
      <c r="O54" s="625">
        <f t="shared" si="30"/>
        <v>2.070411633</v>
      </c>
      <c r="P54" s="625">
        <f t="shared" si="30"/>
        <v>2.080212009</v>
      </c>
      <c r="Q54" s="625">
        <f t="shared" si="30"/>
        <v>2.001003569</v>
      </c>
      <c r="R54" s="625">
        <f t="shared" si="30"/>
        <v>2.010239893</v>
      </c>
      <c r="S54" s="625">
        <f t="shared" si="30"/>
        <v>2.10232403</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0.1470293264</v>
      </c>
      <c r="D55" s="622">
        <f t="shared" si="31"/>
        <v>0.2788154157</v>
      </c>
      <c r="E55" s="622">
        <f t="shared" si="31"/>
        <v>0.3003925241</v>
      </c>
      <c r="F55" s="622">
        <f t="shared" si="31"/>
        <v>0.4865859357</v>
      </c>
      <c r="G55" s="622">
        <f t="shared" si="31"/>
        <v>0.2654901086</v>
      </c>
      <c r="H55" s="622">
        <f t="shared" si="31"/>
        <v>0.2032808222</v>
      </c>
      <c r="I55" s="622">
        <f t="shared" si="31"/>
        <v>0.3249452524</v>
      </c>
      <c r="J55" s="622">
        <f t="shared" si="31"/>
        <v>0.373315551</v>
      </c>
      <c r="K55" s="622">
        <f t="shared" si="31"/>
        <v>0.4458741525</v>
      </c>
      <c r="L55" s="622">
        <f t="shared" si="31"/>
        <v>0.384115015</v>
      </c>
      <c r="M55" s="622">
        <f t="shared" si="31"/>
        <v>0.5447609996</v>
      </c>
      <c r="N55" s="622">
        <f t="shared" si="31"/>
        <v>0.4014806707</v>
      </c>
      <c r="O55" s="622">
        <f t="shared" si="31"/>
        <v>0.2660996652</v>
      </c>
      <c r="P55" s="622">
        <f t="shared" si="31"/>
        <v>0.3737101373</v>
      </c>
      <c r="Q55" s="622">
        <f t="shared" si="31"/>
        <v>0.3377003525</v>
      </c>
      <c r="R55" s="622">
        <f t="shared" si="31"/>
        <v>0.8719721</v>
      </c>
      <c r="S55" s="622">
        <f t="shared" si="31"/>
        <v>0.6942347327</v>
      </c>
      <c r="T55" s="620">
        <f t="shared" ref="T55:BA55" si="32">(average($O43:$S43)*T$3*10^3/10^9)+T10+T11</f>
        <v>0.5151118943</v>
      </c>
      <c r="U55" s="620">
        <f t="shared" si="32"/>
        <v>0.5151118943</v>
      </c>
      <c r="V55" s="620">
        <f t="shared" si="32"/>
        <v>0.5151118943</v>
      </c>
      <c r="W55" s="620">
        <f t="shared" si="32"/>
        <v>0.5162202992</v>
      </c>
      <c r="X55" s="620">
        <f t="shared" si="32"/>
        <v>0.52877776</v>
      </c>
      <c r="Y55" s="620">
        <f t="shared" si="32"/>
        <v>0.5310805557</v>
      </c>
      <c r="Z55" s="620">
        <f t="shared" si="32"/>
        <v>0.5333833514</v>
      </c>
      <c r="AA55" s="620">
        <f t="shared" si="32"/>
        <v>0.5356861472</v>
      </c>
      <c r="AB55" s="620">
        <f t="shared" si="32"/>
        <v>0.5379889429</v>
      </c>
      <c r="AC55" s="620">
        <f t="shared" si="32"/>
        <v>0.5402917386</v>
      </c>
      <c r="AD55" s="620">
        <f t="shared" si="32"/>
        <v>0.5427911397</v>
      </c>
      <c r="AE55" s="620">
        <f t="shared" si="32"/>
        <v>0.5448973301</v>
      </c>
      <c r="AF55" s="620">
        <f t="shared" si="32"/>
        <v>0.5472001258</v>
      </c>
      <c r="AG55" s="620">
        <f t="shared" si="32"/>
        <v>0.5495029216</v>
      </c>
      <c r="AH55" s="620">
        <f t="shared" si="32"/>
        <v>0.6190775137</v>
      </c>
      <c r="AI55" s="620">
        <f t="shared" si="32"/>
        <v>0.5737690478</v>
      </c>
      <c r="AJ55" s="620">
        <f t="shared" si="32"/>
        <v>0.6022858898</v>
      </c>
      <c r="AK55" s="620">
        <f t="shared" si="32"/>
        <v>0.5882049066</v>
      </c>
      <c r="AL55" s="620">
        <f t="shared" si="32"/>
        <v>0.5610169002</v>
      </c>
      <c r="AM55" s="620">
        <f t="shared" si="32"/>
        <v>0.5638112093</v>
      </c>
      <c r="AN55" s="620">
        <f t="shared" si="32"/>
        <v>0.6190336111</v>
      </c>
      <c r="AO55" s="620">
        <f t="shared" si="32"/>
        <v>0.6228109469</v>
      </c>
      <c r="AP55" s="620">
        <f t="shared" si="32"/>
        <v>0.5900196881</v>
      </c>
      <c r="AQ55" s="620">
        <f t="shared" si="32"/>
        <v>0.6139818397</v>
      </c>
      <c r="AR55" s="620">
        <f t="shared" si="32"/>
        <v>0.5748336746</v>
      </c>
      <c r="AS55" s="620">
        <f t="shared" si="32"/>
        <v>0.5885395805</v>
      </c>
      <c r="AT55" s="620">
        <f t="shared" si="32"/>
        <v>0.6711884282</v>
      </c>
      <c r="AU55" s="620">
        <f t="shared" si="32"/>
        <v>0.5981258408</v>
      </c>
      <c r="AV55" s="620">
        <f t="shared" si="32"/>
        <v>0.7977548703</v>
      </c>
      <c r="AW55" s="620">
        <f t="shared" si="32"/>
        <v>0.6030263403</v>
      </c>
      <c r="AX55" s="620">
        <f t="shared" si="32"/>
        <v>0.588650449</v>
      </c>
      <c r="AY55" s="620">
        <f t="shared" si="32"/>
        <v>0.5909532448</v>
      </c>
      <c r="AZ55" s="620">
        <f t="shared" si="32"/>
        <v>0.6012079098</v>
      </c>
      <c r="BA55" s="620">
        <f t="shared" si="32"/>
        <v>0.6000995049</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0.987312602</v>
      </c>
      <c r="D56" s="622">
        <f t="shared" si="33"/>
        <v>1.120355014</v>
      </c>
      <c r="E56" s="622">
        <f t="shared" si="33"/>
        <v>1.152356992</v>
      </c>
      <c r="F56" s="622">
        <f t="shared" si="33"/>
        <v>1.570765546</v>
      </c>
      <c r="G56" s="622">
        <f t="shared" si="33"/>
        <v>1.081396596</v>
      </c>
      <c r="H56" s="622">
        <f t="shared" si="33"/>
        <v>1.116989014</v>
      </c>
      <c r="I56" s="622">
        <f t="shared" si="33"/>
        <v>1.327962863</v>
      </c>
      <c r="J56" s="622">
        <f t="shared" si="33"/>
        <v>1.225752373</v>
      </c>
      <c r="K56" s="622">
        <f t="shared" si="33"/>
        <v>1.279441363</v>
      </c>
      <c r="L56" s="622">
        <f t="shared" si="33"/>
        <v>0.9641263895</v>
      </c>
      <c r="M56" s="622">
        <f t="shared" si="33"/>
        <v>1.0155836</v>
      </c>
      <c r="N56" s="622">
        <f t="shared" si="33"/>
        <v>1.301786069</v>
      </c>
      <c r="O56" s="622">
        <f t="shared" si="33"/>
        <v>0.9888308785</v>
      </c>
      <c r="P56" s="622">
        <f t="shared" si="33"/>
        <v>0.9418235338</v>
      </c>
      <c r="Q56" s="622">
        <f t="shared" si="33"/>
        <v>1.098720366</v>
      </c>
      <c r="R56" s="622">
        <f t="shared" si="33"/>
        <v>1.186291383</v>
      </c>
      <c r="S56" s="622">
        <f t="shared" si="33"/>
        <v>1.240039835</v>
      </c>
      <c r="T56" s="620">
        <f t="shared" ref="T56:BA56" si="34">(average($O44:$S44)*T$3*10^3/10^9)</f>
        <v>1.108526943</v>
      </c>
      <c r="U56" s="620">
        <f t="shared" si="34"/>
        <v>1.108526943</v>
      </c>
      <c r="V56" s="620">
        <f t="shared" si="34"/>
        <v>1.108526943</v>
      </c>
      <c r="W56" s="620">
        <f t="shared" si="34"/>
        <v>1.108526943</v>
      </c>
      <c r="X56" s="620">
        <f t="shared" si="34"/>
        <v>1.118438231</v>
      </c>
      <c r="Y56" s="620">
        <f t="shared" si="34"/>
        <v>1.123393875</v>
      </c>
      <c r="Z56" s="620">
        <f t="shared" si="34"/>
        <v>1.128349519</v>
      </c>
      <c r="AA56" s="620">
        <f t="shared" si="34"/>
        <v>1.133305163</v>
      </c>
      <c r="AB56" s="620">
        <f t="shared" si="34"/>
        <v>1.138260807</v>
      </c>
      <c r="AC56" s="620">
        <f t="shared" si="34"/>
        <v>1.14321645</v>
      </c>
      <c r="AD56" s="620">
        <f t="shared" si="34"/>
        <v>1.148172094</v>
      </c>
      <c r="AE56" s="620">
        <f t="shared" si="34"/>
        <v>1.153127738</v>
      </c>
      <c r="AF56" s="620">
        <f t="shared" si="34"/>
        <v>1.158083382</v>
      </c>
      <c r="AG56" s="620">
        <f t="shared" si="34"/>
        <v>1.163039026</v>
      </c>
      <c r="AH56" s="620">
        <f t="shared" si="34"/>
        <v>1.16799467</v>
      </c>
      <c r="AI56" s="620">
        <f t="shared" si="34"/>
        <v>1.172950314</v>
      </c>
      <c r="AJ56" s="620">
        <f t="shared" si="34"/>
        <v>1.177905958</v>
      </c>
      <c r="AK56" s="620">
        <f t="shared" si="34"/>
        <v>1.182861602</v>
      </c>
      <c r="AL56" s="620">
        <f t="shared" si="34"/>
        <v>1.187817246</v>
      </c>
      <c r="AM56" s="620">
        <f t="shared" si="34"/>
        <v>1.192772889</v>
      </c>
      <c r="AN56" s="620">
        <f t="shared" si="34"/>
        <v>1.197728533</v>
      </c>
      <c r="AO56" s="620">
        <f t="shared" si="34"/>
        <v>1.202684177</v>
      </c>
      <c r="AP56" s="620">
        <f t="shared" si="34"/>
        <v>1.207639821</v>
      </c>
      <c r="AQ56" s="620">
        <f t="shared" si="34"/>
        <v>1.212595465</v>
      </c>
      <c r="AR56" s="620">
        <f t="shared" si="34"/>
        <v>1.217551109</v>
      </c>
      <c r="AS56" s="620">
        <f t="shared" si="34"/>
        <v>1.222506753</v>
      </c>
      <c r="AT56" s="620">
        <f t="shared" si="34"/>
        <v>1.227462397</v>
      </c>
      <c r="AU56" s="620">
        <f t="shared" si="34"/>
        <v>1.232418041</v>
      </c>
      <c r="AV56" s="620">
        <f t="shared" si="34"/>
        <v>1.237373684</v>
      </c>
      <c r="AW56" s="620">
        <f t="shared" si="34"/>
        <v>1.242329328</v>
      </c>
      <c r="AX56" s="620">
        <f t="shared" si="34"/>
        <v>1.247284972</v>
      </c>
      <c r="AY56" s="620">
        <f t="shared" si="34"/>
        <v>1.252240616</v>
      </c>
      <c r="AZ56" s="620">
        <f t="shared" si="34"/>
        <v>1.25719626</v>
      </c>
      <c r="BA56" s="620">
        <f t="shared" si="34"/>
        <v>1.25719626</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0.1504330424</v>
      </c>
      <c r="D57" s="622">
        <f t="shared" si="35"/>
        <v>0.1717332013</v>
      </c>
      <c r="E57" s="622">
        <f t="shared" si="35"/>
        <v>0.1559570127</v>
      </c>
      <c r="F57" s="622">
        <f t="shared" si="35"/>
        <v>0.1707582694</v>
      </c>
      <c r="G57" s="622">
        <f t="shared" si="35"/>
        <v>0.191659403</v>
      </c>
      <c r="H57" s="622">
        <f t="shared" si="35"/>
        <v>0.2008025292</v>
      </c>
      <c r="I57" s="622">
        <f t="shared" si="35"/>
        <v>0.222960227</v>
      </c>
      <c r="J57" s="622">
        <f t="shared" si="35"/>
        <v>0.2479782674</v>
      </c>
      <c r="K57" s="622">
        <f t="shared" si="35"/>
        <v>0.24048317</v>
      </c>
      <c r="L57" s="622">
        <f t="shared" si="35"/>
        <v>0.2236810485</v>
      </c>
      <c r="M57" s="622">
        <f t="shared" si="35"/>
        <v>0.21990415</v>
      </c>
      <c r="N57" s="622">
        <f t="shared" si="35"/>
        <v>0.2921687669</v>
      </c>
      <c r="O57" s="622">
        <f t="shared" si="35"/>
        <v>0.2614098699</v>
      </c>
      <c r="P57" s="622">
        <f t="shared" si="35"/>
        <v>0.2685660701</v>
      </c>
      <c r="Q57" s="622">
        <f t="shared" si="35"/>
        <v>0.2799486492</v>
      </c>
      <c r="R57" s="622">
        <f t="shared" si="35"/>
        <v>0.3152384338</v>
      </c>
      <c r="S57" s="622">
        <f t="shared" si="35"/>
        <v>0.305843302</v>
      </c>
      <c r="T57" s="620">
        <f t="shared" ref="T57:BA57" si="36">(average($O45:$S45)/100/10^9*S$2*10^9)</f>
        <v>0.2785106807</v>
      </c>
      <c r="U57" s="620">
        <f t="shared" si="36"/>
        <v>0.2743395917</v>
      </c>
      <c r="V57" s="620">
        <f t="shared" si="36"/>
        <v>0.2843884972</v>
      </c>
      <c r="W57" s="620">
        <f t="shared" si="36"/>
        <v>0.2878157918</v>
      </c>
      <c r="X57" s="620">
        <f t="shared" si="36"/>
        <v>0.2878157918</v>
      </c>
      <c r="Y57" s="620">
        <f t="shared" si="36"/>
        <v>0.2849426227</v>
      </c>
      <c r="Z57" s="620">
        <f t="shared" si="36"/>
        <v>0.2820694535</v>
      </c>
      <c r="AA57" s="620">
        <f t="shared" si="36"/>
        <v>0.2791962843</v>
      </c>
      <c r="AB57" s="620">
        <f t="shared" si="36"/>
        <v>0.2763231151</v>
      </c>
      <c r="AC57" s="620">
        <f t="shared" si="36"/>
        <v>0.2734499459</v>
      </c>
      <c r="AD57" s="620">
        <f t="shared" si="36"/>
        <v>0.2705767767</v>
      </c>
      <c r="AE57" s="620">
        <f t="shared" si="36"/>
        <v>0.2677036075</v>
      </c>
      <c r="AF57" s="620">
        <f t="shared" si="36"/>
        <v>0.2648304383</v>
      </c>
      <c r="AG57" s="620">
        <f t="shared" si="36"/>
        <v>0.2619572692</v>
      </c>
      <c r="AH57" s="620">
        <f t="shared" si="36"/>
        <v>0.2590841</v>
      </c>
      <c r="AI57" s="620">
        <f t="shared" si="36"/>
        <v>0.2562109308</v>
      </c>
      <c r="AJ57" s="620">
        <f t="shared" si="36"/>
        <v>0.2533377616</v>
      </c>
      <c r="AK57" s="620">
        <f t="shared" si="36"/>
        <v>0.2504645924</v>
      </c>
      <c r="AL57" s="620">
        <f t="shared" si="36"/>
        <v>0.2475914232</v>
      </c>
      <c r="AM57" s="620">
        <f t="shared" si="36"/>
        <v>0.244718254</v>
      </c>
      <c r="AN57" s="620">
        <f t="shared" si="36"/>
        <v>0.2418450848</v>
      </c>
      <c r="AO57" s="620">
        <f t="shared" si="36"/>
        <v>0.2389719157</v>
      </c>
      <c r="AP57" s="620">
        <f t="shared" si="36"/>
        <v>0.2360987465</v>
      </c>
      <c r="AQ57" s="620">
        <f t="shared" si="36"/>
        <v>0.2332255773</v>
      </c>
      <c r="AR57" s="620">
        <f t="shared" si="36"/>
        <v>0.2303524081</v>
      </c>
      <c r="AS57" s="620">
        <f t="shared" si="36"/>
        <v>0.2274792389</v>
      </c>
      <c r="AT57" s="620">
        <f t="shared" si="36"/>
        <v>0.2246060697</v>
      </c>
      <c r="AU57" s="620">
        <f t="shared" si="36"/>
        <v>0.2217329005</v>
      </c>
      <c r="AV57" s="620">
        <f t="shared" si="36"/>
        <v>0.2188597313</v>
      </c>
      <c r="AW57" s="620">
        <f t="shared" si="36"/>
        <v>0.2159865622</v>
      </c>
      <c r="AX57" s="620">
        <f t="shared" si="36"/>
        <v>0.213113393</v>
      </c>
      <c r="AY57" s="620">
        <f t="shared" si="36"/>
        <v>0.2102402238</v>
      </c>
      <c r="AZ57" s="620">
        <f t="shared" si="36"/>
        <v>0.2073670546</v>
      </c>
      <c r="BA57" s="620">
        <f t="shared" si="36"/>
        <v>0.2044938854</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1.175479372</v>
      </c>
      <c r="D58" s="622">
        <f t="shared" si="37"/>
        <v>1.126607537</v>
      </c>
      <c r="E58" s="622">
        <f t="shared" si="37"/>
        <v>1.224515916</v>
      </c>
      <c r="F58" s="622">
        <f t="shared" si="37"/>
        <v>1.312812464</v>
      </c>
      <c r="G58" s="622">
        <f t="shared" si="37"/>
        <v>1.36788365</v>
      </c>
      <c r="H58" s="622">
        <f t="shared" si="37"/>
        <v>1.325869763</v>
      </c>
      <c r="I58" s="622">
        <f t="shared" si="37"/>
        <v>1.352867343</v>
      </c>
      <c r="J58" s="622">
        <f t="shared" si="37"/>
        <v>1.315613207</v>
      </c>
      <c r="K58" s="622">
        <f t="shared" si="37"/>
        <v>1.345689613</v>
      </c>
      <c r="L58" s="622">
        <f t="shared" si="37"/>
        <v>1.43162097</v>
      </c>
      <c r="M58" s="622">
        <f t="shared" si="37"/>
        <v>1.513092324</v>
      </c>
      <c r="N58" s="622">
        <f t="shared" si="37"/>
        <v>1.454474851</v>
      </c>
      <c r="O58" s="622">
        <f t="shared" si="37"/>
        <v>1.554819482</v>
      </c>
      <c r="P58" s="622">
        <f t="shared" si="37"/>
        <v>1.557248122</v>
      </c>
      <c r="Q58" s="622">
        <f t="shared" si="37"/>
        <v>1.447958291</v>
      </c>
      <c r="R58" s="622">
        <f t="shared" si="37"/>
        <v>1.42411252</v>
      </c>
      <c r="S58" s="622">
        <f t="shared" si="37"/>
        <v>1.514631681</v>
      </c>
      <c r="T58" s="620">
        <f t="shared" ref="T58:BA58" si="38">(average($O46:$S46)/100/10^9*S$2*10^9)</f>
        <v>1.457854536</v>
      </c>
      <c r="U58" s="620">
        <f t="shared" si="38"/>
        <v>1.436021115</v>
      </c>
      <c r="V58" s="620">
        <f t="shared" si="38"/>
        <v>1.488621763</v>
      </c>
      <c r="W58" s="620">
        <f t="shared" si="38"/>
        <v>1.506561819</v>
      </c>
      <c r="X58" s="620">
        <f t="shared" si="38"/>
        <v>1.506561819</v>
      </c>
      <c r="Y58" s="620">
        <f t="shared" si="38"/>
        <v>1.491522314</v>
      </c>
      <c r="Z58" s="620">
        <f t="shared" si="38"/>
        <v>1.476482809</v>
      </c>
      <c r="AA58" s="620">
        <f t="shared" si="38"/>
        <v>1.461443304</v>
      </c>
      <c r="AB58" s="620">
        <f t="shared" si="38"/>
        <v>1.446403799</v>
      </c>
      <c r="AC58" s="620">
        <f t="shared" si="38"/>
        <v>1.431364295</v>
      </c>
      <c r="AD58" s="620">
        <f t="shared" si="38"/>
        <v>1.41632479</v>
      </c>
      <c r="AE58" s="620">
        <f t="shared" si="38"/>
        <v>1.401285285</v>
      </c>
      <c r="AF58" s="620">
        <f t="shared" si="38"/>
        <v>1.38624578</v>
      </c>
      <c r="AG58" s="620">
        <f t="shared" si="38"/>
        <v>1.371206275</v>
      </c>
      <c r="AH58" s="620">
        <f t="shared" si="38"/>
        <v>1.35616677</v>
      </c>
      <c r="AI58" s="620">
        <f t="shared" si="38"/>
        <v>1.341127265</v>
      </c>
      <c r="AJ58" s="620">
        <f t="shared" si="38"/>
        <v>1.326087761</v>
      </c>
      <c r="AK58" s="620">
        <f t="shared" si="38"/>
        <v>1.311048256</v>
      </c>
      <c r="AL58" s="620">
        <f t="shared" si="38"/>
        <v>1.296008751</v>
      </c>
      <c r="AM58" s="620">
        <f t="shared" si="38"/>
        <v>1.280969246</v>
      </c>
      <c r="AN58" s="620">
        <f t="shared" si="38"/>
        <v>1.265929741</v>
      </c>
      <c r="AO58" s="620">
        <f t="shared" si="38"/>
        <v>1.250890236</v>
      </c>
      <c r="AP58" s="620">
        <f t="shared" si="38"/>
        <v>1.235850732</v>
      </c>
      <c r="AQ58" s="620">
        <f t="shared" si="38"/>
        <v>1.220811227</v>
      </c>
      <c r="AR58" s="620">
        <f t="shared" si="38"/>
        <v>1.205771722</v>
      </c>
      <c r="AS58" s="620">
        <f t="shared" si="38"/>
        <v>1.190732217</v>
      </c>
      <c r="AT58" s="620">
        <f t="shared" si="38"/>
        <v>1.175692712</v>
      </c>
      <c r="AU58" s="620">
        <f t="shared" si="38"/>
        <v>1.160653207</v>
      </c>
      <c r="AV58" s="620">
        <f t="shared" si="38"/>
        <v>1.145613702</v>
      </c>
      <c r="AW58" s="620">
        <f t="shared" si="38"/>
        <v>1.130574198</v>
      </c>
      <c r="AX58" s="620">
        <f t="shared" si="38"/>
        <v>1.115534693</v>
      </c>
      <c r="AY58" s="620">
        <f t="shared" si="38"/>
        <v>1.100495188</v>
      </c>
      <c r="AZ58" s="620">
        <f t="shared" si="38"/>
        <v>1.085455683</v>
      </c>
      <c r="BA58" s="620">
        <f t="shared" si="38"/>
        <v>1.070416178</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26.20777751</v>
      </c>
      <c r="D60" s="621">
        <f>average(O45:S45)/100*10000</f>
        <v>19.67431732</v>
      </c>
      <c r="E60" s="621">
        <f>average(O44:S44)</f>
        <v>56.39944993</v>
      </c>
      <c r="F60" s="621">
        <f>average(O46:S46)/100*10000</f>
        <v>102.9845343</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4.762343267</v>
      </c>
      <c r="D65" s="630">
        <f t="shared" si="39"/>
        <v>4.717167372</v>
      </c>
      <c r="E65" s="630">
        <f t="shared" si="39"/>
        <v>4.704327259</v>
      </c>
      <c r="F65" s="630">
        <f t="shared" si="39"/>
        <v>4.568330318</v>
      </c>
      <c r="G65" s="630">
        <f t="shared" si="39"/>
        <v>4.732283451</v>
      </c>
      <c r="H65" s="630">
        <f t="shared" si="39"/>
        <v>4.725477623</v>
      </c>
      <c r="I65" s="630">
        <f t="shared" si="39"/>
        <v>4.678189814</v>
      </c>
      <c r="J65" s="630">
        <f t="shared" si="39"/>
        <v>4.520382491</v>
      </c>
      <c r="K65" s="630">
        <f t="shared" si="39"/>
        <v>4.541595978</v>
      </c>
      <c r="L65" s="630">
        <f t="shared" si="39"/>
        <v>4.549366129</v>
      </c>
      <c r="M65" s="630">
        <f t="shared" si="39"/>
        <v>4.535782162</v>
      </c>
      <c r="N65" s="630">
        <f t="shared" si="39"/>
        <v>4.552774192</v>
      </c>
      <c r="O65" s="630">
        <f t="shared" si="39"/>
        <v>4.534964255</v>
      </c>
      <c r="P65" s="630">
        <f t="shared" si="39"/>
        <v>4.549964799</v>
      </c>
      <c r="Q65" s="630">
        <f t="shared" si="39"/>
        <v>4.548183415</v>
      </c>
      <c r="R65" s="630">
        <f t="shared" si="39"/>
        <v>4.542018677</v>
      </c>
      <c r="S65" s="630">
        <f t="shared" si="39"/>
        <v>4.558711193</v>
      </c>
      <c r="T65" s="630">
        <f t="shared" si="39"/>
        <v>4.545928978</v>
      </c>
      <c r="U65" s="630">
        <f t="shared" si="39"/>
        <v>4.545928978</v>
      </c>
      <c r="V65" s="630">
        <f t="shared" si="39"/>
        <v>4.545928978</v>
      </c>
      <c r="W65" s="630">
        <f t="shared" si="39"/>
        <v>4.545928978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0.4767110378</v>
      </c>
      <c r="D67" s="410">
        <f t="shared" si="40"/>
        <v>0.4721889262</v>
      </c>
      <c r="E67" s="410">
        <f t="shared" si="40"/>
        <v>0.4709036295</v>
      </c>
      <c r="F67" s="410">
        <f t="shared" si="40"/>
        <v>0.4572903221</v>
      </c>
      <c r="G67" s="410">
        <f t="shared" si="40"/>
        <v>0.4737020472</v>
      </c>
      <c r="H67" s="410">
        <f t="shared" si="40"/>
        <v>0.4730207831</v>
      </c>
      <c r="I67" s="410">
        <f t="shared" si="40"/>
        <v>0.4682872686</v>
      </c>
      <c r="J67" s="410">
        <f t="shared" si="40"/>
        <v>0.4524907398</v>
      </c>
      <c r="K67" s="410">
        <f t="shared" si="40"/>
        <v>0.454614212</v>
      </c>
      <c r="L67" s="410">
        <f t="shared" si="40"/>
        <v>0.4553920049</v>
      </c>
      <c r="M67" s="410">
        <f t="shared" si="40"/>
        <v>0.4540322485</v>
      </c>
      <c r="N67" s="410">
        <f t="shared" si="40"/>
        <v>0.4557331523</v>
      </c>
      <c r="O67" s="410">
        <f t="shared" si="40"/>
        <v>0.4539503759</v>
      </c>
      <c r="P67" s="410">
        <f t="shared" si="40"/>
        <v>0.4554519318</v>
      </c>
      <c r="Q67" s="410">
        <f t="shared" si="40"/>
        <v>0.4552736151</v>
      </c>
      <c r="R67" s="410">
        <f t="shared" si="40"/>
        <v>0.4546565242</v>
      </c>
      <c r="S67" s="410">
        <f t="shared" si="40"/>
        <v>0.4563274468</v>
      </c>
      <c r="T67" s="410">
        <f t="shared" si="40"/>
        <v>0.4550479457</v>
      </c>
      <c r="U67" s="410">
        <f t="shared" si="40"/>
        <v>0.4550479457</v>
      </c>
      <c r="V67" s="410">
        <f t="shared" si="40"/>
        <v>0.4550479457</v>
      </c>
      <c r="W67" s="410">
        <f t="shared" si="40"/>
        <v>0.4550479457</v>
      </c>
      <c r="X67" s="410">
        <f t="shared" si="40"/>
        <v>0.4550479457</v>
      </c>
      <c r="Y67" s="410">
        <f t="shared" si="40"/>
        <v>0.4550479457</v>
      </c>
      <c r="Z67" s="410">
        <f t="shared" si="40"/>
        <v>0.4550479457</v>
      </c>
      <c r="AA67" s="410">
        <f t="shared" si="40"/>
        <v>0.4550479457</v>
      </c>
      <c r="AB67" s="410">
        <f t="shared" si="40"/>
        <v>0.4550479457</v>
      </c>
      <c r="AC67" s="410">
        <f t="shared" si="40"/>
        <v>0.4550479457</v>
      </c>
      <c r="AD67" s="410">
        <f t="shared" si="40"/>
        <v>0.4550479457</v>
      </c>
      <c r="AE67" s="410">
        <f t="shared" si="40"/>
        <v>0.4550479457</v>
      </c>
      <c r="AF67" s="410">
        <f t="shared" si="40"/>
        <v>0.4550479457</v>
      </c>
      <c r="AG67" s="410">
        <f t="shared" si="40"/>
        <v>0.4550479457</v>
      </c>
      <c r="AH67" s="410">
        <f t="shared" si="40"/>
        <v>0.4550479457</v>
      </c>
      <c r="AI67" s="410">
        <f t="shared" si="40"/>
        <v>0.4550479457</v>
      </c>
      <c r="AJ67" s="410">
        <f t="shared" si="40"/>
        <v>0.4550479457</v>
      </c>
      <c r="AK67" s="410">
        <f t="shared" si="40"/>
        <v>0.4550479457</v>
      </c>
      <c r="AL67" s="410">
        <f t="shared" si="40"/>
        <v>0.4550479457</v>
      </c>
      <c r="AM67" s="410">
        <f t="shared" si="40"/>
        <v>0.4550479457</v>
      </c>
      <c r="AN67" s="410">
        <f t="shared" si="40"/>
        <v>0.4550479457</v>
      </c>
      <c r="AO67" s="410">
        <f t="shared" si="40"/>
        <v>0.4550479457</v>
      </c>
      <c r="AP67" s="410">
        <f t="shared" si="40"/>
        <v>0.4550479457</v>
      </c>
      <c r="AQ67" s="410">
        <f t="shared" si="40"/>
        <v>0.4550479457</v>
      </c>
      <c r="AR67" s="410">
        <f t="shared" si="40"/>
        <v>0.4550479457</v>
      </c>
      <c r="AS67" s="410">
        <f t="shared" si="40"/>
        <v>0.4550479457</v>
      </c>
      <c r="AT67" s="410">
        <f t="shared" si="40"/>
        <v>0.4550479457</v>
      </c>
      <c r="AU67" s="410">
        <f t="shared" si="40"/>
        <v>0.4550479457</v>
      </c>
      <c r="AV67" s="410">
        <f t="shared" si="40"/>
        <v>0.4550479457</v>
      </c>
      <c r="AW67" s="410">
        <f t="shared" si="40"/>
        <v>0.4550479457</v>
      </c>
      <c r="AX67" s="410">
        <f t="shared" si="40"/>
        <v>0.4550479457</v>
      </c>
      <c r="AY67" s="410">
        <f t="shared" si="40"/>
        <v>0.4550479457</v>
      </c>
      <c r="AZ67" s="410">
        <f t="shared" si="40"/>
        <v>0.4550479457</v>
      </c>
      <c r="BA67" s="410">
        <f t="shared" si="40"/>
        <v>0.4550479457</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2.6</v>
      </c>
      <c r="K21" s="637">
        <f>LOOKUP($AZ$22,'Assumptions (T&amp;D) old'!$B$29:$B$36,'Assumptions (T&amp;D) old'!$C$29:$C$36)</f>
        <v>2.6</v>
      </c>
      <c r="L21" s="637">
        <f>LOOKUP($AZ$22,'Assumptions (T&amp;D) old'!$B$29:$B$36,'Assumptions (T&amp;D) old'!$C$29:$C$36)</f>
        <v>2.6</v>
      </c>
      <c r="M21" s="637">
        <f>LOOKUP($AZ$22,'Assumptions (T&amp;D) old'!$B$29:$B$36,'Assumptions (T&amp;D) old'!$C$29:$C$36)</f>
        <v>2.6</v>
      </c>
      <c r="N21" s="637">
        <f>LOOKUP($AZ$22,'Assumptions (T&amp;D) old'!$B$29:$B$36,'Assumptions (T&amp;D) old'!$C$29:$C$36)</f>
        <v>2.6</v>
      </c>
      <c r="O21" s="637">
        <f>LOOKUP($AZ$22,'Assumptions (T&amp;D) old'!$B$29:$B$36,'Assumptions (T&amp;D) old'!$C$29:$C$36)</f>
        <v>2.6</v>
      </c>
      <c r="P21" s="637">
        <f>LOOKUP($AZ$22,'Assumptions (T&amp;D) old'!$B$29:$B$36,'Assumptions (T&amp;D) old'!$C$29:$C$36)</f>
        <v>2.6</v>
      </c>
      <c r="Q21" s="637">
        <f>LOOKUP($AZ$22,'Assumptions (T&amp;D) old'!$B$29:$B$36,'Assumptions (T&amp;D) old'!$C$29:$C$36)</f>
        <v>2.6</v>
      </c>
      <c r="R21" s="637">
        <f>LOOKUP($AZ$22,'Assumptions (T&amp;D) old'!$B$29:$B$36,'Assumptions (T&amp;D) old'!$C$29:$C$36)</f>
        <v>2.6</v>
      </c>
      <c r="S21" s="637">
        <f>LOOKUP($AZ$22,'Assumptions (T&amp;D) old'!$B$29:$B$36,'Assumptions (T&amp;D) old'!$C$29:$C$36)</f>
        <v>2.6</v>
      </c>
      <c r="T21" s="637">
        <f>LOOKUP($AZ$22,'Assumptions (T&amp;D) old'!$B$29:$B$36,'Assumptions (T&amp;D) old'!$C$29:$C$36)</f>
        <v>2.6</v>
      </c>
      <c r="U21" s="637">
        <f>LOOKUP($AZ$22,'Assumptions (T&amp;D) old'!$B$29:$B$36,'Assumptions (T&amp;D) old'!$C$29:$C$36)</f>
        <v>2.6</v>
      </c>
      <c r="V21" s="637">
        <f>LOOKUP($AZ$22,'Assumptions (T&amp;D) old'!$B$29:$B$36,'Assumptions (T&amp;D) old'!$C$29:$C$36)</f>
        <v>2.6</v>
      </c>
      <c r="W21" s="637">
        <f>LOOKUP($AZ$22,'Assumptions (T&amp;D) old'!$B$29:$B$36,'Assumptions (T&amp;D) old'!$C$29:$C$36)</f>
        <v>2.6</v>
      </c>
      <c r="X21" s="637">
        <f>LOOKUP($AZ$22,'Assumptions (T&amp;D) old'!$B$29:$B$36,'Assumptions (T&amp;D) old'!$C$29:$C$36)</f>
        <v>2.6</v>
      </c>
      <c r="Y21" s="637">
        <f>LOOKUP($AZ$22,'Assumptions (T&amp;D) old'!$B$29:$B$36,'Assumptions (T&amp;D) old'!$C$29:$C$36)</f>
        <v>2.6</v>
      </c>
      <c r="Z21" s="637">
        <f>LOOKUP($AZ$22,'Assumptions (T&amp;D) old'!$B$29:$B$36,'Assumptions (T&amp;D) old'!$C$29:$C$36)</f>
        <v>2.6</v>
      </c>
      <c r="AA21" s="637">
        <f>LOOKUP($AZ$22,'Assumptions (T&amp;D) old'!$B$29:$B$36,'Assumptions (T&amp;D) old'!$C$29:$C$36)</f>
        <v>2.6</v>
      </c>
      <c r="AB21" s="637">
        <f>LOOKUP($AZ$22,'Assumptions (T&amp;D) old'!$B$29:$B$36,'Assumptions (T&amp;D) old'!$C$29:$C$36)</f>
        <v>2.6</v>
      </c>
      <c r="AC21" s="637">
        <f>LOOKUP($AZ$22,'Assumptions (T&amp;D) old'!$B$29:$B$36,'Assumptions (T&amp;D) old'!$C$29:$C$36)</f>
        <v>2.6</v>
      </c>
      <c r="AD21" s="637">
        <f>LOOKUP($AZ$22,'Assumptions (T&amp;D) old'!$B$29:$B$36,'Assumptions (T&amp;D) old'!$C$29:$C$36)</f>
        <v>2.6</v>
      </c>
      <c r="AE21" s="637">
        <f>LOOKUP($AZ$22,'Assumptions (T&amp;D) old'!$B$29:$B$36,'Assumptions (T&amp;D) old'!$C$29:$C$36)</f>
        <v>2.6</v>
      </c>
      <c r="AF21" s="637">
        <f>LOOKUP($AZ$22,'Assumptions (T&amp;D) old'!$B$29:$B$36,'Assumptions (T&amp;D) old'!$C$29:$C$36)</f>
        <v>2.6</v>
      </c>
      <c r="AG21" s="637">
        <f>LOOKUP($AZ$22,'Assumptions (T&amp;D) old'!$B$29:$B$36,'Assumptions (T&amp;D) old'!$C$29:$C$36)</f>
        <v>2.6</v>
      </c>
      <c r="AH21" s="637">
        <f>LOOKUP($AZ$22,'Assumptions (T&amp;D) old'!$B$29:$B$36,'Assumptions (T&amp;D) old'!$C$29:$C$36)</f>
        <v>2.6</v>
      </c>
      <c r="AI21" s="637">
        <f>LOOKUP($AZ$22,'Assumptions (T&amp;D) old'!$B$29:$B$36,'Assumptions (T&amp;D) old'!$C$29:$C$36)</f>
        <v>2.6</v>
      </c>
      <c r="AJ21" s="637">
        <f>LOOKUP($AZ$22,'Assumptions (T&amp;D) old'!$B$29:$B$36,'Assumptions (T&amp;D) old'!$C$29:$C$36)</f>
        <v>2.6</v>
      </c>
      <c r="AK21" s="637">
        <f>LOOKUP($AZ$22,'Assumptions (T&amp;D) old'!$B$29:$B$36,'Assumptions (T&amp;D) old'!$C$29:$C$36)</f>
        <v>2.6</v>
      </c>
      <c r="AL21" s="637">
        <f>LOOKUP($AZ$22,'Assumptions (T&amp;D) old'!$B$29:$B$36,'Assumptions (T&amp;D) old'!$C$29:$C$36)</f>
        <v>2.6</v>
      </c>
      <c r="AM21" s="637">
        <f>LOOKUP($AZ$22,'Assumptions (T&amp;D) old'!$B$29:$B$36,'Assumptions (T&amp;D) old'!$C$29:$C$36)</f>
        <v>2.6</v>
      </c>
      <c r="AN21" s="637">
        <f>LOOKUP($AZ$22,'Assumptions (T&amp;D) old'!$B$29:$B$36,'Assumptions (T&amp;D) old'!$C$29:$C$36)</f>
        <v>2.6</v>
      </c>
      <c r="AO21" s="637">
        <f>LOOKUP($AZ$22,'Assumptions (T&amp;D) old'!$B$29:$B$36,'Assumptions (T&amp;D) old'!$C$29:$C$36)</f>
        <v>2.6</v>
      </c>
      <c r="AP21" s="637">
        <f>LOOKUP($AZ$22,'Assumptions (T&amp;D) old'!$B$29:$B$36,'Assumptions (T&amp;D) old'!$C$29:$C$36)</f>
        <v>2.6</v>
      </c>
      <c r="AQ21" s="637">
        <f>LOOKUP($AZ$22,'Assumptions (T&amp;D) old'!$B$29:$B$36,'Assumptions (T&amp;D) old'!$C$29:$C$36)</f>
        <v>2.6</v>
      </c>
      <c r="AR21" s="637">
        <f>LOOKUP($AZ$22,'Assumptions (T&amp;D) old'!$B$29:$B$36,'Assumptions (T&amp;D) old'!$C$29:$C$36)</f>
        <v>2.6</v>
      </c>
      <c r="AS21" s="637">
        <f>LOOKUP($AZ$22,'Assumptions (T&amp;D) old'!$B$29:$B$36,'Assumptions (T&amp;D) old'!$C$29:$C$36)</f>
        <v>2.6</v>
      </c>
      <c r="AT21" s="637">
        <f>LOOKUP($AZ$22,'Assumptions (T&amp;D) old'!$B$29:$B$36,'Assumptions (T&amp;D) old'!$C$29:$C$36)</f>
        <v>2.6</v>
      </c>
      <c r="AU21" s="637">
        <f>LOOKUP($AZ$22,'Assumptions (T&amp;D) old'!$B$29:$B$36,'Assumptions (T&amp;D) old'!$C$29:$C$36)</f>
        <v>2.6</v>
      </c>
      <c r="AV21" s="637">
        <f>LOOKUP($AZ$22,'Assumptions (T&amp;D) old'!$B$29:$B$36,'Assumptions (T&amp;D) old'!$C$29:$C$36)</f>
        <v>2.6</v>
      </c>
      <c r="AW21" s="637">
        <f>LOOKUP($AZ$22,'Assumptions (T&amp;D) old'!$B$29:$B$36,'Assumptions (T&amp;D) old'!$C$29:$C$36)</f>
        <v>2.6</v>
      </c>
      <c r="AX21" s="637">
        <f>LOOKUP($AZ$22,'Assumptions (T&amp;D) old'!$B$29:$B$36,'Assumptions (T&amp;D) old'!$C$29:$C$36)</f>
        <v>2.6</v>
      </c>
      <c r="AY21" s="637">
        <f>LOOKUP($AZ$22,'Assumptions (T&amp;D) old'!$B$29:$B$36,'Assumptions (T&amp;D) old'!$C$29:$C$36)</f>
        <v>2.6</v>
      </c>
      <c r="AZ21" s="637">
        <f>LOOKUP($AZ$22,'Assumptions (T&amp;D) old'!$B$29:$B$36,'Assumptions (T&amp;D) old'!$C$29:$C$36)</f>
        <v>2.6</v>
      </c>
    </row>
    <row r="22">
      <c r="A22" s="78" t="s">
        <v>828</v>
      </c>
      <c r="B22" s="642">
        <f>(Model!C673+Model!C898)/SUM(Model!C9,Model!C428,Model!C673,Model!C898,Model!C1123,Model!C1350)</f>
        <v>0</v>
      </c>
      <c r="C22" s="642">
        <f>(Model!D673+Model!D898)/SUM(Model!D9,Model!D428,Model!D673,Model!D898,Model!D1123,Model!D1350)</f>
        <v>0.000003981805737</v>
      </c>
      <c r="D22" s="642">
        <f>(Model!E673+Model!E898)/SUM(Model!E9,Model!E428,Model!E673,Model!E898,Model!E1123,Model!E1350)</f>
        <v>0.000003689164769</v>
      </c>
      <c r="E22" s="642">
        <f>(Model!F673+Model!F898)/SUM(Model!F9,Model!F428,Model!F673,Model!F898,Model!F1123,Model!F1350)</f>
        <v>0.00146076912</v>
      </c>
      <c r="F22" s="642">
        <f>(Model!G673+Model!G898)/SUM(Model!G9,Model!G428,Model!G673,Model!G898,Model!G1123,Model!G1350)</f>
        <v>0.003804753874</v>
      </c>
      <c r="G22" s="644">
        <f>(Model!H673+Model!H898)/SUM(Model!H9,Model!H428,Model!H673,Model!H898,Model!H1123,Model!H1350)</f>
        <v>0.005914105815</v>
      </c>
      <c r="H22" s="644">
        <f>(Model!I673+Model!I898)/SUM(Model!I9,Model!I428,Model!I673,Model!I898,Model!I1123,Model!I1350)</f>
        <v>0.00896382819</v>
      </c>
      <c r="I22" s="644">
        <f>(Model!J673+Model!J898)/SUM(Model!J9,Model!J428,Model!J673,Model!J898,Model!J1123,Model!J1350)</f>
        <v>0.009397508262</v>
      </c>
      <c r="J22" s="644">
        <f>(Model!K673+Model!K898)/SUM(Model!K9,Model!K428,Model!K673,Model!K898,Model!K1123,Model!K1350)</f>
        <v>0.01060368301</v>
      </c>
      <c r="K22" s="642">
        <f>(Model!L673+Model!L898)/SUM(Model!L9,Model!L428,Model!L673,Model!L898,Model!L1123,Model!L1350)</f>
        <v>0.01051278831</v>
      </c>
      <c r="L22" s="642">
        <f>(Model!M673+Model!M898)/SUM(Model!M9,Model!M428,Model!M673,Model!M898,Model!M1123,Model!M1350)</f>
        <v>0.01350209587</v>
      </c>
      <c r="M22" s="642">
        <f>(Model!N673+Model!N898)/SUM(Model!N9,Model!N428,Model!N673,Model!N898,Model!N1123,Model!N1350)</f>
        <v>0.01762087941</v>
      </c>
      <c r="N22" s="642">
        <f>(Model!O673+Model!O898)/SUM(Model!O9,Model!O428,Model!O673,Model!O898,Model!O1123,Model!O1350)</f>
        <v>0.02749466118</v>
      </c>
      <c r="O22" s="642">
        <f>(Model!P673+Model!P898)/SUM(Model!P9,Model!P428,Model!P673,Model!P898,Model!P1123,Model!P1350)</f>
        <v>0.03122453334</v>
      </c>
      <c r="P22" s="642">
        <f>(Model!Q673+Model!Q898)/SUM(Model!Q9,Model!Q428,Model!Q673,Model!Q898,Model!Q1123,Model!Q1350)</f>
        <v>0.04026866643</v>
      </c>
      <c r="Q22" s="642">
        <f>(Model!R673+Model!R898)/SUM(Model!R9,Model!R428,Model!R673,Model!R898,Model!R1123,Model!R1350)</f>
        <v>0.04136928808</v>
      </c>
      <c r="R22" s="642">
        <f>(Model!S673+Model!S898)/SUM(Model!S9,Model!S428,Model!S673,Model!S898,Model!S1123,Model!S1350)</f>
        <v>0.05776947871</v>
      </c>
      <c r="S22" s="642">
        <f>(Model!T673+Model!T898)/SUM(Model!T9,Model!T428,Model!T673,Model!T898,Model!T1123,Model!T1350)</f>
        <v>0.07664140229</v>
      </c>
      <c r="T22" s="642">
        <f>(Model!U673+Model!U898)/SUM(Model!U9,Model!U428,Model!U673,Model!U898,Model!U1123,Model!U1350)</f>
        <v>0.08649363942</v>
      </c>
      <c r="U22" s="642">
        <f>(Model!V673+Model!V898)/SUM(Model!V9,Model!V428,Model!V673,Model!V898,Model!V1123,Model!V1350)</f>
        <v>0.09744324661</v>
      </c>
      <c r="V22" s="642">
        <f>(Model!W673+Model!W898)/SUM(Model!W9,Model!W428,Model!W673,Model!W898,Model!W1123,Model!W1350)</f>
        <v>0.09744324661</v>
      </c>
      <c r="W22" s="642">
        <f>(Model!X673+Model!X898)/SUM(Model!X9,Model!X428,Model!X673,Model!X898,Model!X1123,Model!X1350)</f>
        <v>0.10016189</v>
      </c>
      <c r="X22" s="642">
        <f>(Model!Y673+Model!Y898)/SUM(Model!Y9,Model!Y428,Model!Y673,Model!Y898,Model!Y1123,Model!Y1350)</f>
        <v>0.1029377095</v>
      </c>
      <c r="Y22" s="642">
        <f>(Model!Z673+Model!Z898)/SUM(Model!Z9,Model!Z428,Model!Z673,Model!Z898,Model!Z1123,Model!Z1350)</f>
        <v>0.1057725279</v>
      </c>
      <c r="Z22" s="642">
        <f>(Model!AA673+Model!AA898)/SUM(Model!AA9,Model!AA428,Model!AA673,Model!AA898,Model!AA1123,Model!AA1350)</f>
        <v>0.1086682464</v>
      </c>
      <c r="AA22" s="642">
        <f>(Model!AB673+Model!AB898)/SUM(Model!AB9,Model!AB428,Model!AB673,Model!AB898,Model!AB1123,Model!AB1350)</f>
        <v>0.1116268489</v>
      </c>
      <c r="AB22" s="642">
        <f>(Model!AC673+Model!AC898)/SUM(Model!AC9,Model!AC428,Model!AC673,Model!AC898,Model!AC1123,Model!AC1350)</f>
        <v>0.1146504062</v>
      </c>
      <c r="AC22" s="642">
        <f>(Model!AD673+Model!AD898)/SUM(Model!AD9,Model!AD428,Model!AD673,Model!AD898,Model!AD1123,Model!AD1350)</f>
        <v>0.1177410811</v>
      </c>
      <c r="AD22" s="642">
        <f>(Model!AE673+Model!AE898)/SUM(Model!AE9,Model!AE428,Model!AE673,Model!AE898,Model!AE1123,Model!AE1350)</f>
        <v>0.1209011336</v>
      </c>
      <c r="AE22" s="642">
        <f>(Model!AF673+Model!AF898)/SUM(Model!AF9,Model!AF428,Model!AF673,Model!AF898,Model!AF1123,Model!AF1350)</f>
        <v>0.1241329262</v>
      </c>
      <c r="AF22" s="642">
        <f>(Model!AG673+Model!AG898)/SUM(Model!AG9,Model!AG428,Model!AG673,Model!AG898,Model!AG1123,Model!AG1350)</f>
        <v>0.1274389299</v>
      </c>
      <c r="AG22" s="642">
        <f>(Model!AH673+Model!AH898)/SUM(Model!AH9,Model!AH428,Model!AH673,Model!AH898,Model!AH1123,Model!AH1350)</f>
        <v>0.1308217305</v>
      </c>
      <c r="AH22" s="642">
        <f>(Model!AI673+Model!AI898)/SUM(Model!AI9,Model!AI428,Model!AI673,Model!AI898,Model!AI1123,Model!AI1350)</f>
        <v>0.1342840356</v>
      </c>
      <c r="AI22" s="642">
        <f>(Model!AJ673+Model!AJ898)/SUM(Model!AJ9,Model!AJ428,Model!AJ673,Model!AJ898,Model!AJ1123,Model!AJ1350)</f>
        <v>0.1378286811</v>
      </c>
      <c r="AJ22" s="642">
        <f>(Model!AK673+Model!AK898)/SUM(Model!AK9,Model!AK428,Model!AK673,Model!AK898,Model!AK1123,Model!AK1350)</f>
        <v>0.1414586398</v>
      </c>
      <c r="AK22" s="642">
        <f>(Model!AL673+Model!AL898)/SUM(Model!AL9,Model!AL428,Model!AL673,Model!AL898,Model!AL1123,Model!AL1350)</f>
        <v>0.1451770291</v>
      </c>
      <c r="AL22" s="642">
        <f>(Model!AM673+Model!AM898)/SUM(Model!AM9,Model!AM428,Model!AM673,Model!AM898,Model!AM1123,Model!AM1350)</f>
        <v>0.1489871205</v>
      </c>
      <c r="AM22" s="642">
        <f>(Model!AN673+Model!AN898)/SUM(Model!AN9,Model!AN428,Model!AN673,Model!AN898,Model!AN1123,Model!AN1350)</f>
        <v>0.1528923485</v>
      </c>
      <c r="AN22" s="642">
        <f>(Model!AO673+Model!AO898)/SUM(Model!AO9,Model!AO428,Model!AO673,Model!AO898,Model!AO1123,Model!AO1350)</f>
        <v>0.1568963215</v>
      </c>
      <c r="AO22" s="642">
        <f>(Model!AP673+Model!AP898)/SUM(Model!AP9,Model!AP428,Model!AP673,Model!AP898,Model!AP1123,Model!AP1350)</f>
        <v>0.1610028326</v>
      </c>
      <c r="AP22" s="642">
        <f>(Model!AQ673+Model!AQ898)/SUM(Model!AQ9,Model!AQ428,Model!AQ673,Model!AQ898,Model!AQ1123,Model!AQ1350)</f>
        <v>0.1652158718</v>
      </c>
      <c r="AQ22" s="642">
        <f>(Model!AR673+Model!AR898)/SUM(Model!AR9,Model!AR428,Model!AR673,Model!AR898,Model!AR1123,Model!AR1350)</f>
        <v>0.1695396387</v>
      </c>
      <c r="AR22" s="642">
        <f>(Model!AS673+Model!AS898)/SUM(Model!AS9,Model!AS428,Model!AS673,Model!AS898,Model!AS1123,Model!AS1350)</f>
        <v>0.1739785568</v>
      </c>
      <c r="AS22" s="642">
        <f>(Model!AT673+Model!AT898)/SUM(Model!AT9,Model!AT428,Model!AT673,Model!AT898,Model!AT1123,Model!AT1350)</f>
        <v>0.1785372881</v>
      </c>
      <c r="AT22" s="642">
        <f>(Model!AU673+Model!AU898)/SUM(Model!AU9,Model!AU428,Model!AU673,Model!AU898,Model!AU1123,Model!AU1350)</f>
        <v>0.1832207501</v>
      </c>
      <c r="AU22" s="642">
        <f>(Model!AV673+Model!AV898)/SUM(Model!AV9,Model!AV428,Model!AV673,Model!AV898,Model!AV1123,Model!AV1350)</f>
        <v>0.1880341327</v>
      </c>
      <c r="AV22" s="642">
        <f>(Model!AW673+Model!AW898)/SUM(Model!AW9,Model!AW428,Model!AW673,Model!AW898,Model!AW1123,Model!AW1350)</f>
        <v>0.1929829181</v>
      </c>
      <c r="AW22" s="642">
        <f>(Model!AX673+Model!AX898)/SUM(Model!AX9,Model!AX428,Model!AX673,Model!AX898,Model!AX1123,Model!AX1350)</f>
        <v>0.1980729012</v>
      </c>
      <c r="AX22" s="642">
        <f>(Model!AY673+Model!AY898)/SUM(Model!AY9,Model!AY428,Model!AY673,Model!AY898,Model!AY1123,Model!AY1350)</f>
        <v>0.2033102123</v>
      </c>
      <c r="AY22" s="642">
        <f>(Model!AZ673+Model!AZ898)/SUM(Model!AZ9,Model!AZ428,Model!AZ673,Model!AZ898,Model!AZ1123,Model!AZ1350)</f>
        <v>0.2087013421</v>
      </c>
      <c r="AZ22" s="642">
        <f>(Model!BA673+Model!BA898)/SUM(Model!BA9,Model!BA428,Model!BA673,Model!BA898,Model!BA1123,Model!BA1350)</f>
        <v>0.2142531678</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4.743530278</v>
      </c>
      <c r="K23" s="637">
        <f t="shared" si="18"/>
        <v>4.600633176</v>
      </c>
      <c r="L23" s="637">
        <f t="shared" si="18"/>
        <v>6.460242389</v>
      </c>
      <c r="M23" s="637">
        <f t="shared" si="18"/>
        <v>5.625750394</v>
      </c>
      <c r="N23" s="637">
        <f t="shared" si="18"/>
        <v>10.76987457</v>
      </c>
      <c r="O23" s="637">
        <f t="shared" si="18"/>
        <v>17.08054933</v>
      </c>
      <c r="P23" s="637">
        <f t="shared" si="18"/>
        <v>15.01738111</v>
      </c>
      <c r="Q23" s="637">
        <f t="shared" si="18"/>
        <v>16.60866658</v>
      </c>
      <c r="R23" s="637">
        <f t="shared" si="18"/>
        <v>16.61427769</v>
      </c>
      <c r="S23" s="637">
        <f t="shared" ref="S23:AZ23" si="19">AVERAGE(M23:R23)</f>
        <v>13.61941661</v>
      </c>
      <c r="T23" s="637">
        <f t="shared" si="19"/>
        <v>14.95169432</v>
      </c>
      <c r="U23" s="637">
        <f t="shared" si="19"/>
        <v>15.64866427</v>
      </c>
      <c r="V23" s="637">
        <f t="shared" si="19"/>
        <v>15.41001676</v>
      </c>
      <c r="W23" s="637">
        <f t="shared" si="19"/>
        <v>15.47545604</v>
      </c>
      <c r="X23" s="637">
        <f t="shared" si="19"/>
        <v>15.28658762</v>
      </c>
      <c r="Y23" s="637">
        <f t="shared" si="19"/>
        <v>15.06530594</v>
      </c>
      <c r="Z23" s="637">
        <f t="shared" si="19"/>
        <v>15.30628749</v>
      </c>
      <c r="AA23" s="637">
        <f t="shared" si="19"/>
        <v>15.36538635</v>
      </c>
      <c r="AB23" s="637">
        <f t="shared" si="19"/>
        <v>15.31817337</v>
      </c>
      <c r="AC23" s="637">
        <f t="shared" si="19"/>
        <v>15.30286613</v>
      </c>
      <c r="AD23" s="637">
        <f t="shared" si="19"/>
        <v>15.27410115</v>
      </c>
      <c r="AE23" s="637">
        <f t="shared" si="19"/>
        <v>15.27202007</v>
      </c>
      <c r="AF23" s="637">
        <f t="shared" si="19"/>
        <v>15.30647243</v>
      </c>
      <c r="AG23" s="637">
        <f t="shared" si="19"/>
        <v>15.30650325</v>
      </c>
      <c r="AH23" s="637">
        <f t="shared" si="19"/>
        <v>15.2966894</v>
      </c>
      <c r="AI23" s="637">
        <f t="shared" si="19"/>
        <v>15.29310874</v>
      </c>
      <c r="AJ23" s="637">
        <f t="shared" si="19"/>
        <v>15.29148251</v>
      </c>
      <c r="AK23" s="637">
        <f t="shared" si="19"/>
        <v>15.2943794</v>
      </c>
      <c r="AL23" s="637">
        <f t="shared" si="19"/>
        <v>15.29810595</v>
      </c>
      <c r="AM23" s="637">
        <f t="shared" si="19"/>
        <v>15.29671154</v>
      </c>
      <c r="AN23" s="637">
        <f t="shared" si="19"/>
        <v>15.29507959</v>
      </c>
      <c r="AO23" s="637">
        <f t="shared" si="19"/>
        <v>15.29481129</v>
      </c>
      <c r="AP23" s="637">
        <f t="shared" si="19"/>
        <v>15.29509505</v>
      </c>
      <c r="AQ23" s="637">
        <f t="shared" si="19"/>
        <v>15.29569714</v>
      </c>
      <c r="AR23" s="637">
        <f t="shared" si="19"/>
        <v>15.29591676</v>
      </c>
      <c r="AS23" s="637">
        <f t="shared" si="19"/>
        <v>15.29555189</v>
      </c>
      <c r="AT23" s="637">
        <f t="shared" si="19"/>
        <v>15.29535862</v>
      </c>
      <c r="AU23" s="637">
        <f t="shared" si="19"/>
        <v>15.29540512</v>
      </c>
      <c r="AV23" s="637">
        <f t="shared" si="19"/>
        <v>15.2955041</v>
      </c>
      <c r="AW23" s="637">
        <f t="shared" si="19"/>
        <v>15.29557227</v>
      </c>
      <c r="AX23" s="637">
        <f t="shared" si="19"/>
        <v>15.29555146</v>
      </c>
      <c r="AY23" s="637">
        <f t="shared" si="19"/>
        <v>15.29549058</v>
      </c>
      <c r="AZ23" s="637">
        <f t="shared" si="19"/>
        <v>15.29548036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0.6</v>
      </c>
      <c r="C27" s="647">
        <f>Model!D672</f>
        <v>0.6</v>
      </c>
      <c r="D27" s="647">
        <f>Model!E672</f>
        <v>0.6</v>
      </c>
      <c r="E27" s="647">
        <f>Model!F672</f>
        <v>205.9</v>
      </c>
      <c r="F27" s="647">
        <f>Model!G672</f>
        <v>265.9</v>
      </c>
      <c r="G27" s="647">
        <f>Model!H672</f>
        <v>405.9</v>
      </c>
      <c r="H27" s="647">
        <f>Model!I672</f>
        <v>495.9</v>
      </c>
      <c r="I27" s="647">
        <f>Model!J672</f>
        <v>495.9</v>
      </c>
      <c r="J27" s="647">
        <f>Model!K672</f>
        <v>497.4</v>
      </c>
      <c r="K27" s="647">
        <f>Model!L672</f>
        <v>660.4</v>
      </c>
      <c r="L27" s="647">
        <f>Model!M672</f>
        <v>827.9</v>
      </c>
      <c r="M27" s="647">
        <f>Model!N672</f>
        <v>888.3</v>
      </c>
      <c r="N27" s="647">
        <f>Model!O672</f>
        <v>1014.8</v>
      </c>
      <c r="O27" s="647">
        <f>Model!P672</f>
        <v>1014.8</v>
      </c>
      <c r="P27" s="647">
        <f>Model!Q672</f>
        <v>1049.6</v>
      </c>
      <c r="Q27" s="647">
        <f>Model!R672</f>
        <v>1329.6</v>
      </c>
      <c r="R27" s="647">
        <f>Model!S672</f>
        <v>1379.6</v>
      </c>
      <c r="S27" s="647">
        <f>Model!T672</f>
        <v>2031.8</v>
      </c>
      <c r="T27" s="647">
        <f>Model!U672</f>
        <v>2082.7</v>
      </c>
      <c r="U27" s="647">
        <f>Model!V672</f>
        <v>2082.7</v>
      </c>
      <c r="V27" s="648">
        <f>Model!W672</f>
        <v>2082.7</v>
      </c>
      <c r="W27" s="648">
        <f>Model!X672</f>
        <v>2106.967507</v>
      </c>
      <c r="X27" s="648">
        <f>Model!Y672</f>
        <v>2131.235013</v>
      </c>
      <c r="Y27" s="648">
        <f>Model!Z672</f>
        <v>2155.50252</v>
      </c>
      <c r="Z27" s="648">
        <f>Model!AA672</f>
        <v>2179.770027</v>
      </c>
      <c r="AA27" s="648">
        <f>Model!AB672</f>
        <v>2204.037533</v>
      </c>
      <c r="AB27" s="648">
        <f>Model!AC672</f>
        <v>2228.30504</v>
      </c>
      <c r="AC27" s="648">
        <f>Model!AD672</f>
        <v>2252.572546</v>
      </c>
      <c r="AD27" s="648">
        <f>Model!AE672</f>
        <v>2276.840053</v>
      </c>
      <c r="AE27" s="648">
        <f>Model!AF672</f>
        <v>2301.10756</v>
      </c>
      <c r="AF27" s="648">
        <f>Model!AG672</f>
        <v>2325.375066</v>
      </c>
      <c r="AG27" s="648">
        <f>Model!AH672</f>
        <v>2349.642573</v>
      </c>
      <c r="AH27" s="648">
        <f>Model!AI672</f>
        <v>2373.91008</v>
      </c>
      <c r="AI27" s="648">
        <f>Model!AJ672</f>
        <v>2398.177586</v>
      </c>
      <c r="AJ27" s="648">
        <f>Model!AK672</f>
        <v>2422.445093</v>
      </c>
      <c r="AK27" s="648">
        <f>Model!AL672</f>
        <v>2446.7126</v>
      </c>
      <c r="AL27" s="648">
        <f>Model!AM672</f>
        <v>2470.980106</v>
      </c>
      <c r="AM27" s="648">
        <f>Model!AN672</f>
        <v>2495.247613</v>
      </c>
      <c r="AN27" s="648">
        <f>Model!AO672</f>
        <v>2519.51512</v>
      </c>
      <c r="AO27" s="648">
        <f>Model!AP672</f>
        <v>2543.782626</v>
      </c>
      <c r="AP27" s="648">
        <f>Model!AQ672</f>
        <v>2568.050133</v>
      </c>
      <c r="AQ27" s="648">
        <f>Model!AR672</f>
        <v>2592.317639</v>
      </c>
      <c r="AR27" s="648">
        <f>Model!AS672</f>
        <v>2616.585146</v>
      </c>
      <c r="AS27" s="648">
        <f>Model!AT672</f>
        <v>2640.852653</v>
      </c>
      <c r="AT27" s="648">
        <f>Model!AU672</f>
        <v>2665.120159</v>
      </c>
      <c r="AU27" s="648">
        <f>Model!AV672</f>
        <v>2689.387666</v>
      </c>
      <c r="AV27" s="648">
        <f>Model!AW672</f>
        <v>2713.655173</v>
      </c>
      <c r="AW27" s="648">
        <f>Model!AX672</f>
        <v>2737.922679</v>
      </c>
      <c r="AX27" s="648">
        <f>Model!AY672</f>
        <v>2762.190186</v>
      </c>
      <c r="AY27" s="648">
        <f>Model!AZ672</f>
        <v>2786.457693</v>
      </c>
      <c r="AZ27" s="648">
        <f>Model!BA672</f>
        <v>2810.725199</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1172.1</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0.5689224894</v>
      </c>
      <c r="W15" s="208">
        <f>if(Model!X8&gt;0,Model!X9*1000000/(Model!X8*8760),0)</f>
        <v>0.5715397622</v>
      </c>
      <c r="X15" s="208">
        <f>if(Model!Y8&gt;0,Model!Y9*1000000/(Model!Y8*8760),0)</f>
        <v>0.5743018029</v>
      </c>
      <c r="Y15" s="208">
        <f>if(Model!Z8&gt;0,Model!Z9*1000000/(Model!Z8*8760),0)</f>
        <v>0.5772209641</v>
      </c>
      <c r="Z15" s="208">
        <f>if(Model!AA8&gt;0,Model!AA9*1000000/(Model!AA8*8760),0)</f>
        <v>0.5803110455</v>
      </c>
      <c r="AA15" s="208">
        <f>if(Model!AB8&gt;0,Model!AB9*1000000/(Model!AB8*8760),0)</f>
        <v>0.5835875108</v>
      </c>
      <c r="AB15" s="208">
        <f>if(Model!AC8&gt;0,Model!AC9*1000000/(Model!AC8*8760),0)</f>
        <v>0.5870677478</v>
      </c>
      <c r="AC15" s="208">
        <f>if(Model!AD8&gt;0,Model!AD9*1000000/(Model!AD8*8760),0)</f>
        <v>0.5907713761</v>
      </c>
      <c r="AD15" s="208">
        <f>if(Model!AE8&gt;0,Model!AE9*1000000/(Model!AE8*8760),0)</f>
        <v>0.5947206176</v>
      </c>
      <c r="AE15" s="208">
        <f>if(Model!AF8&gt;0,Model!AF9*1000000/(Model!AF8*8760),0)</f>
        <v>0.5989407428</v>
      </c>
      <c r="AF15" s="208">
        <f>if(Model!AG8&gt;0,Model!AG9*1000000/(Model!AG8*8760),0)</f>
        <v>0.6034606118</v>
      </c>
      <c r="AG15" s="208">
        <f>if(Model!AH8&gt;0,Model!AH9*1000000/(Model!AH8*8760),0)</f>
        <v>0.6083133354</v>
      </c>
      <c r="AH15" s="208">
        <f>if(Model!AI8&gt;0,Model!AI9*1000000/(Model!AI8*8760),0)</f>
        <v>0.6135370877</v>
      </c>
      <c r="AI15" s="208">
        <f>if(Model!AJ8&gt;0,Model!AJ9*1000000/(Model!AJ8*8760),0)</f>
        <v>0.6191761122</v>
      </c>
      <c r="AJ15" s="208">
        <f>if(Model!AK8&gt;0,Model!AK9*1000000/(Model!AK8*8760),0)</f>
        <v>0.6252819778</v>
      </c>
      <c r="AK15" s="208">
        <f>if(Model!AL8&gt;0,Model!AL9*1000000/(Model!AL8*8760),0)</f>
        <v>0.6319151609</v>
      </c>
      <c r="AL15" s="208">
        <f>if(Model!AM8&gt;0,Model!AM9*1000000/(Model!AM8*8760),0)</f>
        <v>0.639147055</v>
      </c>
      <c r="AM15" s="208">
        <f>if(Model!AN8&gt;0,Model!AN9*1000000/(Model!AN8*8760),0)</f>
        <v>0.6470625507</v>
      </c>
      <c r="AN15" s="208">
        <f>if(Model!AO8&gt;0,Model!AO9*1000000/(Model!AO8*8760),0)</f>
        <v>0.6557633834</v>
      </c>
      <c r="AO15" s="208">
        <f>if(Model!AP8&gt;0,Model!AP9*1000000/(Model!AP8*8760),0)</f>
        <v>0.6653725296</v>
      </c>
      <c r="AP15" s="208">
        <f>if(Model!AQ8&gt;0,Model!AQ9*1000000/(Model!AQ8*8760),0)</f>
        <v>0.6760400561</v>
      </c>
      <c r="AQ15" s="208">
        <f>if(Model!AR8&gt;0,Model!AR9*1000000/(Model!AR8*8760),0)</f>
        <v>0.6879510134</v>
      </c>
      <c r="AR15" s="208">
        <f>if(Model!AS8&gt;0,Model!AS9*1000000/(Model!AS8*8760),0)</f>
        <v>0.701336262</v>
      </c>
      <c r="AS15" s="208">
        <f>if(Model!AT8&gt;0,Model!AT9*1000000/(Model!AT8*8760),0)</f>
        <v>0.7164875827</v>
      </c>
      <c r="AT15" s="208">
        <f>if(Model!AU8&gt;0,Model!AU9*1000000/(Model!AU8*8760),0)</f>
        <v>0.7337791905</v>
      </c>
      <c r="AU15" s="208">
        <f>if(Model!AV8&gt;0,Model!AV9*1000000/(Model!AV8*8760),0)</f>
        <v>0.753699059</v>
      </c>
      <c r="AV15" s="208">
        <f>if(Model!AW8&gt;0,Model!AW9*1000000/(Model!AW8*8760),0)</f>
        <v>0.776895703</v>
      </c>
      <c r="AW15" s="208">
        <f>if(Model!AX8&gt;0,Model!AX9*1000000/(Model!AX8*8760),0)</f>
        <v>0.8042501172</v>
      </c>
      <c r="AX15" s="208">
        <f>if(Model!AY8&gt;0,Model!AY9*1000000/(Model!AY8*8760),0)</f>
        <v>0.8369902056</v>
      </c>
      <c r="AY15" s="208">
        <f>if(Model!AZ8&gt;0,Model!AZ9*1000000/(Model!AZ8*8760),0)</f>
        <v>0.8768801793</v>
      </c>
      <c r="AZ15" s="208">
        <f>if(Model!BA8&gt;0,Model!BA9*1000000/(Model!BA8*8760),0)</f>
        <v>0.9265492482</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21.35607351</v>
      </c>
      <c r="W20" s="177">
        <f t="shared" ref="W20:AZ20" si="7">V20*(1+V50-V21)</f>
        <v>21.71686809</v>
      </c>
      <c r="X20" s="177">
        <f t="shared" si="7"/>
        <v>22.08375801</v>
      </c>
      <c r="Y20" s="177">
        <f t="shared" si="7"/>
        <v>22.45684626</v>
      </c>
      <c r="Z20" s="177">
        <f t="shared" si="7"/>
        <v>22.83623755</v>
      </c>
      <c r="AA20" s="177">
        <f t="shared" si="7"/>
        <v>23.22203837</v>
      </c>
      <c r="AB20" s="177">
        <f t="shared" si="7"/>
        <v>23.614357</v>
      </c>
      <c r="AC20" s="177">
        <f t="shared" si="7"/>
        <v>24.01330355</v>
      </c>
      <c r="AD20" s="177">
        <f t="shared" si="7"/>
        <v>24.41899</v>
      </c>
      <c r="AE20" s="177">
        <f t="shared" si="7"/>
        <v>24.83153022</v>
      </c>
      <c r="AF20" s="177">
        <f t="shared" si="7"/>
        <v>25.25103998</v>
      </c>
      <c r="AG20" s="177">
        <f t="shared" si="7"/>
        <v>25.67763704</v>
      </c>
      <c r="AH20" s="177">
        <f t="shared" si="7"/>
        <v>26.11144114</v>
      </c>
      <c r="AI20" s="177">
        <f t="shared" si="7"/>
        <v>26.55257403</v>
      </c>
      <c r="AJ20" s="177">
        <f t="shared" si="7"/>
        <v>27.00115951</v>
      </c>
      <c r="AK20" s="177">
        <f t="shared" si="7"/>
        <v>27.45732351</v>
      </c>
      <c r="AL20" s="177">
        <f t="shared" si="7"/>
        <v>27.92119405</v>
      </c>
      <c r="AM20" s="177">
        <f t="shared" si="7"/>
        <v>28.39290133</v>
      </c>
      <c r="AN20" s="177">
        <f t="shared" si="7"/>
        <v>28.87257775</v>
      </c>
      <c r="AO20" s="177">
        <f t="shared" si="7"/>
        <v>29.36035793</v>
      </c>
      <c r="AP20" s="177">
        <f t="shared" si="7"/>
        <v>29.85637879</v>
      </c>
      <c r="AQ20" s="177">
        <f t="shared" si="7"/>
        <v>30.36077954</v>
      </c>
      <c r="AR20" s="177">
        <f t="shared" si="7"/>
        <v>30.87370175</v>
      </c>
      <c r="AS20" s="177">
        <f t="shared" si="7"/>
        <v>31.3952894</v>
      </c>
      <c r="AT20" s="177">
        <f t="shared" si="7"/>
        <v>31.92568887</v>
      </c>
      <c r="AU20" s="177">
        <f t="shared" si="7"/>
        <v>32.46504904</v>
      </c>
      <c r="AV20" s="177">
        <f t="shared" si="7"/>
        <v>33.01352128</v>
      </c>
      <c r="AW20" s="177">
        <f t="shared" si="7"/>
        <v>33.57125955</v>
      </c>
      <c r="AX20" s="177">
        <f t="shared" si="7"/>
        <v>34.13842038</v>
      </c>
      <c r="AY20" s="177">
        <f t="shared" si="7"/>
        <v>34.71516296</v>
      </c>
      <c r="AZ20" s="177">
        <f t="shared" si="7"/>
        <v>35.30164916</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10.51629191</v>
      </c>
      <c r="W27" s="177">
        <f t="shared" ref="W27:AZ27" si="17">V27*(1+V50-V28)</f>
        <v>10.70973108</v>
      </c>
      <c r="X27" s="177">
        <f t="shared" si="17"/>
        <v>10.90672841</v>
      </c>
      <c r="Y27" s="177">
        <f t="shared" si="17"/>
        <v>11.10734936</v>
      </c>
      <c r="Z27" s="177">
        <f t="shared" si="17"/>
        <v>11.31166058</v>
      </c>
      <c r="AA27" s="177">
        <f t="shared" si="17"/>
        <v>11.51972995</v>
      </c>
      <c r="AB27" s="177">
        <f t="shared" si="17"/>
        <v>11.7316266</v>
      </c>
      <c r="AC27" s="177">
        <f t="shared" si="17"/>
        <v>11.94742093</v>
      </c>
      <c r="AD27" s="177">
        <f t="shared" si="17"/>
        <v>12.16718462</v>
      </c>
      <c r="AE27" s="177">
        <f t="shared" si="17"/>
        <v>12.3909907</v>
      </c>
      <c r="AF27" s="177">
        <f t="shared" si="17"/>
        <v>12.61891353</v>
      </c>
      <c r="AG27" s="177">
        <f t="shared" si="17"/>
        <v>12.85102882</v>
      </c>
      <c r="AH27" s="177">
        <f t="shared" si="17"/>
        <v>13.08741369</v>
      </c>
      <c r="AI27" s="177">
        <f t="shared" si="17"/>
        <v>13.32814669</v>
      </c>
      <c r="AJ27" s="177">
        <f t="shared" si="17"/>
        <v>13.57330778</v>
      </c>
      <c r="AK27" s="177">
        <f t="shared" si="17"/>
        <v>13.82297843</v>
      </c>
      <c r="AL27" s="177">
        <f t="shared" si="17"/>
        <v>14.07724157</v>
      </c>
      <c r="AM27" s="177">
        <f t="shared" si="17"/>
        <v>14.3361817</v>
      </c>
      <c r="AN27" s="177">
        <f t="shared" si="17"/>
        <v>14.59988483</v>
      </c>
      <c r="AO27" s="177">
        <f t="shared" si="17"/>
        <v>14.86843857</v>
      </c>
      <c r="AP27" s="177">
        <f t="shared" si="17"/>
        <v>15.14193216</v>
      </c>
      <c r="AQ27" s="177">
        <f t="shared" si="17"/>
        <v>15.42045646</v>
      </c>
      <c r="AR27" s="177">
        <f t="shared" si="17"/>
        <v>15.70410399</v>
      </c>
      <c r="AS27" s="177">
        <f t="shared" si="17"/>
        <v>15.99296901</v>
      </c>
      <c r="AT27" s="177">
        <f t="shared" si="17"/>
        <v>16.28714748</v>
      </c>
      <c r="AU27" s="177">
        <f t="shared" si="17"/>
        <v>16.58673714</v>
      </c>
      <c r="AV27" s="177">
        <f t="shared" si="17"/>
        <v>16.89183752</v>
      </c>
      <c r="AW27" s="177">
        <f t="shared" si="17"/>
        <v>17.20254999</v>
      </c>
      <c r="AX27" s="177">
        <f t="shared" si="17"/>
        <v>17.51897777</v>
      </c>
      <c r="AY27" s="177">
        <f t="shared" si="17"/>
        <v>17.84122601</v>
      </c>
      <c r="AZ27" s="177">
        <f t="shared" si="17"/>
        <v>18.16940176</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931.7</v>
      </c>
      <c r="X53" s="252">
        <f t="shared" si="29"/>
        <v>818.1</v>
      </c>
      <c r="Y53" s="252">
        <f t="shared" si="29"/>
        <v>0</v>
      </c>
      <c r="Z53" s="252">
        <f t="shared" si="29"/>
        <v>0</v>
      </c>
      <c r="AA53" s="252">
        <f t="shared" si="29"/>
        <v>0</v>
      </c>
      <c r="AB53" s="252">
        <f t="shared" si="29"/>
        <v>803.1</v>
      </c>
      <c r="AC53" s="252">
        <f t="shared" si="29"/>
        <v>803.1</v>
      </c>
      <c r="AD53" s="252">
        <f t="shared" si="29"/>
        <v>1172.1</v>
      </c>
      <c r="AE53" s="252">
        <f t="shared" si="29"/>
        <v>0</v>
      </c>
      <c r="AF53" s="252">
        <f t="shared" si="29"/>
        <v>0</v>
      </c>
      <c r="AG53" s="252">
        <f t="shared" si="29"/>
        <v>614.9</v>
      </c>
      <c r="AH53" s="252">
        <f t="shared" si="29"/>
        <v>723.2</v>
      </c>
      <c r="AI53" s="252">
        <f t="shared" si="29"/>
        <v>414</v>
      </c>
      <c r="AJ53" s="252">
        <f t="shared" si="29"/>
        <v>555</v>
      </c>
      <c r="AK53" s="252">
        <f t="shared" si="29"/>
        <v>0</v>
      </c>
      <c r="AL53" s="252">
        <f t="shared" si="29"/>
        <v>257</v>
      </c>
      <c r="AM53" s="252">
        <f t="shared" si="29"/>
        <v>424.8</v>
      </c>
      <c r="AN53" s="252">
        <f t="shared" si="29"/>
        <v>0</v>
      </c>
      <c r="AO53" s="252">
        <f t="shared" si="29"/>
        <v>0</v>
      </c>
      <c r="AP53" s="252">
        <f t="shared" si="29"/>
        <v>0</v>
      </c>
      <c r="AQ53" s="252">
        <f t="shared" si="29"/>
        <v>0</v>
      </c>
      <c r="AR53" s="252">
        <f t="shared" si="29"/>
        <v>424.8</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113.6</v>
      </c>
      <c r="W87" s="252">
        <f t="shared" si="31"/>
        <v>113.6</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818.1</v>
      </c>
      <c r="W94" s="252">
        <f t="shared" si="31"/>
        <v>818.1</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818.1</v>
      </c>
      <c r="W95" s="252">
        <f t="shared" si="31"/>
        <v>0</v>
      </c>
      <c r="X95" s="252">
        <f t="shared" ref="X95:BB95" si="71">IF(AND(X$54-$A95&gt;$V$38,SUM($W95:W95)&lt;&gt;$V95),$V95,0)</f>
        <v>818.1</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803.1</v>
      </c>
      <c r="W99" s="252">
        <f t="shared" si="31"/>
        <v>0</v>
      </c>
      <c r="X99" s="252">
        <f t="shared" ref="X99:BB99" si="75">IF(AND(X$54-$A99&gt;$V$38,SUM($W99:W99)&lt;&gt;$V99),$V99,0)</f>
        <v>0</v>
      </c>
      <c r="Y99" s="252">
        <f t="shared" si="75"/>
        <v>0</v>
      </c>
      <c r="Z99" s="252">
        <f t="shared" si="75"/>
        <v>0</v>
      </c>
      <c r="AA99" s="252">
        <f t="shared" si="75"/>
        <v>0</v>
      </c>
      <c r="AB99" s="252">
        <f t="shared" si="75"/>
        <v>803.1</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803.1</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803.1</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1172.1</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1172.1</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614.9</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614.9</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723.2</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723.2</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414.0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414</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555.0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555</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257.0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257</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424.8</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424.8</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424.8</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424.8</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458.1</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458.1</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699.5612500815578</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585.9612500815583</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445.5062504077905</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939.9612500815583</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409.5450003262313</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181.86125008155796</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322.86125008155796</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4824.8</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0.5680467319</v>
      </c>
      <c r="X17" s="754">
        <f t="shared" si="7"/>
        <v>0.5660934639</v>
      </c>
      <c r="Y17" s="754">
        <f t="shared" si="7"/>
        <v>0.5641401958</v>
      </c>
      <c r="Z17" s="754">
        <f t="shared" si="7"/>
        <v>0.5621869278</v>
      </c>
      <c r="AA17" s="754">
        <f t="shared" si="7"/>
        <v>0.5602336597</v>
      </c>
      <c r="AB17" s="754">
        <f t="shared" si="7"/>
        <v>0.5582803917</v>
      </c>
      <c r="AC17" s="754">
        <f t="shared" si="7"/>
        <v>0.5563271236</v>
      </c>
      <c r="AD17" s="754">
        <f t="shared" si="7"/>
        <v>0.5543738556</v>
      </c>
      <c r="AE17" s="754">
        <f t="shared" si="7"/>
        <v>0.5524205875</v>
      </c>
      <c r="AF17" s="754">
        <f t="shared" si="7"/>
        <v>0.5504673195</v>
      </c>
      <c r="AG17" s="754">
        <f t="shared" si="7"/>
        <v>0.5485140514</v>
      </c>
      <c r="AH17" s="754">
        <f t="shared" si="7"/>
        <v>0.5465607834</v>
      </c>
      <c r="AI17" s="754">
        <f t="shared" si="7"/>
        <v>0.5446075153</v>
      </c>
      <c r="AJ17" s="754">
        <f t="shared" si="7"/>
        <v>0.5426542473</v>
      </c>
      <c r="AK17" s="754">
        <f t="shared" si="7"/>
        <v>0.5407009792</v>
      </c>
      <c r="AL17" s="754">
        <f t="shared" si="7"/>
        <v>0.5387477112</v>
      </c>
      <c r="AM17" s="754">
        <f t="shared" si="7"/>
        <v>0.5367944431</v>
      </c>
      <c r="AN17" s="754">
        <f t="shared" si="7"/>
        <v>0.5348411751</v>
      </c>
      <c r="AO17" s="754">
        <f t="shared" si="7"/>
        <v>0.532887907</v>
      </c>
      <c r="AP17" s="754">
        <f t="shared" si="7"/>
        <v>0.530934639</v>
      </c>
      <c r="AQ17" s="539">
        <f t="shared" si="7"/>
        <v>0.5289813709</v>
      </c>
      <c r="AR17" s="539">
        <f t="shared" si="7"/>
        <v>0.5270281029</v>
      </c>
      <c r="AS17" s="539">
        <f t="shared" si="7"/>
        <v>0.5250748348</v>
      </c>
      <c r="AT17" s="539">
        <f t="shared" si="7"/>
        <v>0.5231215668</v>
      </c>
      <c r="AU17" s="539">
        <f t="shared" si="7"/>
        <v>0.5211682987</v>
      </c>
      <c r="AV17" s="539">
        <f t="shared" si="7"/>
        <v>0.5192150307</v>
      </c>
      <c r="AW17" s="539">
        <f t="shared" si="7"/>
        <v>0.5172617626</v>
      </c>
      <c r="AX17" s="539">
        <f t="shared" si="7"/>
        <v>0.5153084946</v>
      </c>
      <c r="AY17" s="539">
        <f t="shared" si="7"/>
        <v>0.5133552265</v>
      </c>
      <c r="AZ17" s="755">
        <f>if(Inputs!$H$5+Inputs!$H$6&gt;0,Inputs!$H$5/(Inputs!$H$5+Inputs!$H$6),0)</f>
        <v>0.5114019585</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0.4319532681</v>
      </c>
      <c r="X18" s="754">
        <f t="shared" si="9"/>
        <v>0.4339065361</v>
      </c>
      <c r="Y18" s="754">
        <f t="shared" si="9"/>
        <v>0.4358598042</v>
      </c>
      <c r="Z18" s="754">
        <f t="shared" si="9"/>
        <v>0.4378130722</v>
      </c>
      <c r="AA18" s="754">
        <f t="shared" si="9"/>
        <v>0.4397663403</v>
      </c>
      <c r="AB18" s="754">
        <f t="shared" si="9"/>
        <v>0.4417196083</v>
      </c>
      <c r="AC18" s="754">
        <f t="shared" si="9"/>
        <v>0.4436728764</v>
      </c>
      <c r="AD18" s="754">
        <f t="shared" si="9"/>
        <v>0.4456261444</v>
      </c>
      <c r="AE18" s="754">
        <f t="shared" si="9"/>
        <v>0.4475794125</v>
      </c>
      <c r="AF18" s="754">
        <f t="shared" si="9"/>
        <v>0.4495326805</v>
      </c>
      <c r="AG18" s="754">
        <f t="shared" si="9"/>
        <v>0.4514859486</v>
      </c>
      <c r="AH18" s="754">
        <f t="shared" si="9"/>
        <v>0.4534392166</v>
      </c>
      <c r="AI18" s="754">
        <f t="shared" si="9"/>
        <v>0.4553924847</v>
      </c>
      <c r="AJ18" s="754">
        <f t="shared" si="9"/>
        <v>0.4573457527</v>
      </c>
      <c r="AK18" s="754">
        <f t="shared" si="9"/>
        <v>0.4592990208</v>
      </c>
      <c r="AL18" s="754">
        <f t="shared" si="9"/>
        <v>0.4612522888</v>
      </c>
      <c r="AM18" s="754">
        <f t="shared" si="9"/>
        <v>0.4632055569</v>
      </c>
      <c r="AN18" s="754">
        <f t="shared" si="9"/>
        <v>0.4651588249</v>
      </c>
      <c r="AO18" s="754">
        <f t="shared" si="9"/>
        <v>0.467112093</v>
      </c>
      <c r="AP18" s="754">
        <f t="shared" si="9"/>
        <v>0.469065361</v>
      </c>
      <c r="AQ18" s="539">
        <f t="shared" si="9"/>
        <v>0.4710186291</v>
      </c>
      <c r="AR18" s="539">
        <f t="shared" si="9"/>
        <v>0.4729718971</v>
      </c>
      <c r="AS18" s="539">
        <f t="shared" si="9"/>
        <v>0.4749251652</v>
      </c>
      <c r="AT18" s="539">
        <f t="shared" si="9"/>
        <v>0.4768784332</v>
      </c>
      <c r="AU18" s="539">
        <f t="shared" si="9"/>
        <v>0.4788317013</v>
      </c>
      <c r="AV18" s="539">
        <f t="shared" si="9"/>
        <v>0.4807849693</v>
      </c>
      <c r="AW18" s="539">
        <f t="shared" si="9"/>
        <v>0.4827382374</v>
      </c>
      <c r="AX18" s="539">
        <f t="shared" si="9"/>
        <v>0.4846915054</v>
      </c>
      <c r="AY18" s="539">
        <f t="shared" si="9"/>
        <v>0.4866447735</v>
      </c>
      <c r="AZ18" s="755">
        <f>if(Inputs!$H$5+Inputs!$H$6&gt;0,Inputs!$H$6/(Inputs!$H$5+Inputs!$H$6),0)</f>
        <v>0.4885980415</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0.5189061721</v>
      </c>
      <c r="X20" s="754">
        <f t="shared" si="11"/>
        <v>0.5173208905</v>
      </c>
      <c r="Y20" s="754">
        <f t="shared" si="11"/>
        <v>0.5157356089</v>
      </c>
      <c r="Z20" s="754">
        <f t="shared" si="11"/>
        <v>0.5141503273</v>
      </c>
      <c r="AA20" s="754">
        <f t="shared" si="11"/>
        <v>0.5125650458</v>
      </c>
      <c r="AB20" s="754">
        <f t="shared" si="11"/>
        <v>0.5109797642</v>
      </c>
      <c r="AC20" s="754">
        <f t="shared" si="11"/>
        <v>0.5093944826</v>
      </c>
      <c r="AD20" s="754">
        <f t="shared" si="11"/>
        <v>0.507809201</v>
      </c>
      <c r="AE20" s="754">
        <f t="shared" si="11"/>
        <v>0.5062239194</v>
      </c>
      <c r="AF20" s="754">
        <f t="shared" si="11"/>
        <v>0.5046386378</v>
      </c>
      <c r="AG20" s="754">
        <f t="shared" si="11"/>
        <v>0.5030533562</v>
      </c>
      <c r="AH20" s="754">
        <f t="shared" si="11"/>
        <v>0.5014680746</v>
      </c>
      <c r="AI20" s="754">
        <f t="shared" si="11"/>
        <v>0.499882793</v>
      </c>
      <c r="AJ20" s="754">
        <f t="shared" si="11"/>
        <v>0.4982975115</v>
      </c>
      <c r="AK20" s="754">
        <f t="shared" si="11"/>
        <v>0.4967122299</v>
      </c>
      <c r="AL20" s="754">
        <f t="shared" si="11"/>
        <v>0.4951269483</v>
      </c>
      <c r="AM20" s="754">
        <f t="shared" si="11"/>
        <v>0.4935416667</v>
      </c>
      <c r="AN20" s="754">
        <f t="shared" si="11"/>
        <v>0.4919563851</v>
      </c>
      <c r="AO20" s="754">
        <f t="shared" si="11"/>
        <v>0.4903711035</v>
      </c>
      <c r="AP20" s="754">
        <f t="shared" si="11"/>
        <v>0.4887858219</v>
      </c>
      <c r="AQ20" s="539">
        <f t="shared" si="11"/>
        <v>0.4872005403</v>
      </c>
      <c r="AR20" s="539">
        <f t="shared" si="11"/>
        <v>0.4856152587</v>
      </c>
      <c r="AS20" s="539">
        <f t="shared" si="11"/>
        <v>0.4840299772</v>
      </c>
      <c r="AT20" s="539">
        <f t="shared" si="11"/>
        <v>0.4824446956</v>
      </c>
      <c r="AU20" s="539">
        <f t="shared" si="11"/>
        <v>0.480859414</v>
      </c>
      <c r="AV20" s="539">
        <f t="shared" si="11"/>
        <v>0.4792741324</v>
      </c>
      <c r="AW20" s="539">
        <f t="shared" si="11"/>
        <v>0.4776888508</v>
      </c>
      <c r="AX20" s="539">
        <f t="shared" si="11"/>
        <v>0.4761035692</v>
      </c>
      <c r="AY20" s="539">
        <f t="shared" si="11"/>
        <v>0.4745182876</v>
      </c>
      <c r="AZ20" s="755">
        <f>Inputs!$B$26</f>
        <v>0.472933006</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0.0887429823</v>
      </c>
      <c r="X22" s="754">
        <f t="shared" si="14"/>
        <v>0.08748596459</v>
      </c>
      <c r="Y22" s="754">
        <f t="shared" si="14"/>
        <v>0.08622894689</v>
      </c>
      <c r="Z22" s="754">
        <f t="shared" si="14"/>
        <v>0.08497192919</v>
      </c>
      <c r="AA22" s="754">
        <f t="shared" si="14"/>
        <v>0.08371491149</v>
      </c>
      <c r="AB22" s="754">
        <f t="shared" si="14"/>
        <v>0.08245789378</v>
      </c>
      <c r="AC22" s="754">
        <f t="shared" si="14"/>
        <v>0.08120087608</v>
      </c>
      <c r="AD22" s="754">
        <f t="shared" si="14"/>
        <v>0.07994385838</v>
      </c>
      <c r="AE22" s="754">
        <f t="shared" si="14"/>
        <v>0.07868684068</v>
      </c>
      <c r="AF22" s="754">
        <f t="shared" si="14"/>
        <v>0.07742982297</v>
      </c>
      <c r="AG22" s="754">
        <f t="shared" si="14"/>
        <v>0.07617280527</v>
      </c>
      <c r="AH22" s="754">
        <f t="shared" si="14"/>
        <v>0.07491578757</v>
      </c>
      <c r="AI22" s="754">
        <f t="shared" si="14"/>
        <v>0.07365876987</v>
      </c>
      <c r="AJ22" s="754">
        <f t="shared" si="14"/>
        <v>0.07240175216</v>
      </c>
      <c r="AK22" s="754">
        <f t="shared" si="14"/>
        <v>0.07114473446</v>
      </c>
      <c r="AL22" s="754">
        <f t="shared" si="14"/>
        <v>0.06988771676</v>
      </c>
      <c r="AM22" s="754">
        <f t="shared" si="14"/>
        <v>0.06863069906</v>
      </c>
      <c r="AN22" s="754">
        <f t="shared" si="14"/>
        <v>0.06737368135</v>
      </c>
      <c r="AO22" s="754">
        <f t="shared" si="14"/>
        <v>0.06611666365</v>
      </c>
      <c r="AP22" s="754">
        <f t="shared" si="14"/>
        <v>0.06485964595</v>
      </c>
      <c r="AQ22" s="539">
        <f t="shared" si="14"/>
        <v>0.06360262825</v>
      </c>
      <c r="AR22" s="539">
        <f t="shared" si="14"/>
        <v>0.06234561054</v>
      </c>
      <c r="AS22" s="539">
        <f t="shared" si="14"/>
        <v>0.06108859284</v>
      </c>
      <c r="AT22" s="539">
        <f t="shared" si="14"/>
        <v>0.05983157514</v>
      </c>
      <c r="AU22" s="539">
        <f t="shared" si="14"/>
        <v>0.05857455744</v>
      </c>
      <c r="AV22" s="539">
        <f t="shared" si="14"/>
        <v>0.05731753973</v>
      </c>
      <c r="AW22" s="539">
        <f t="shared" si="14"/>
        <v>0.05606052203</v>
      </c>
      <c r="AX22" s="539">
        <f t="shared" si="14"/>
        <v>0.05480350433</v>
      </c>
      <c r="AY22" s="539">
        <f t="shared" si="14"/>
        <v>0.05354648663</v>
      </c>
      <c r="AZ22" s="755">
        <f>Inputs!$B$27</f>
        <v>0.05228946892</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3026.2</v>
      </c>
      <c r="X63" s="252">
        <f t="shared" si="45"/>
        <v>481.2</v>
      </c>
      <c r="Y63" s="252">
        <f t="shared" si="45"/>
        <v>352.3</v>
      </c>
      <c r="Z63" s="252">
        <f t="shared" si="45"/>
        <v>142.4</v>
      </c>
      <c r="AA63" s="252">
        <f t="shared" si="45"/>
        <v>159.2</v>
      </c>
      <c r="AB63" s="252">
        <f t="shared" si="45"/>
        <v>86.9</v>
      </c>
      <c r="AC63" s="252">
        <f t="shared" si="45"/>
        <v>0</v>
      </c>
      <c r="AD63" s="252">
        <f t="shared" si="45"/>
        <v>0</v>
      </c>
      <c r="AE63" s="252">
        <f t="shared" si="45"/>
        <v>204</v>
      </c>
      <c r="AF63" s="252">
        <f t="shared" si="45"/>
        <v>62.6</v>
      </c>
      <c r="AG63" s="252">
        <f t="shared" si="45"/>
        <v>0</v>
      </c>
      <c r="AH63" s="252">
        <f t="shared" si="45"/>
        <v>0</v>
      </c>
      <c r="AI63" s="252">
        <f t="shared" si="45"/>
        <v>0</v>
      </c>
      <c r="AJ63" s="252">
        <f t="shared" si="45"/>
        <v>0</v>
      </c>
      <c r="AK63" s="252">
        <f t="shared" si="45"/>
        <v>0</v>
      </c>
      <c r="AL63" s="252">
        <f t="shared" si="45"/>
        <v>0</v>
      </c>
      <c r="AM63" s="252">
        <f t="shared" si="45"/>
        <v>1527.2</v>
      </c>
      <c r="AN63" s="252">
        <f t="shared" si="45"/>
        <v>2992.3</v>
      </c>
      <c r="AO63" s="252">
        <f t="shared" si="45"/>
        <v>4482.8</v>
      </c>
      <c r="AP63" s="252">
        <f t="shared" si="45"/>
        <v>1325.1</v>
      </c>
      <c r="AQ63" s="252">
        <f t="shared" si="45"/>
        <v>689.1</v>
      </c>
      <c r="AR63" s="252">
        <f t="shared" si="45"/>
        <v>949.1</v>
      </c>
      <c r="AS63" s="252">
        <f t="shared" si="45"/>
        <v>110</v>
      </c>
      <c r="AT63" s="252">
        <f t="shared" si="45"/>
        <v>677</v>
      </c>
      <c r="AU63" s="252">
        <f t="shared" si="45"/>
        <v>0</v>
      </c>
      <c r="AV63" s="252">
        <f t="shared" si="45"/>
        <v>4.7</v>
      </c>
      <c r="AW63" s="252">
        <f t="shared" si="45"/>
        <v>0</v>
      </c>
      <c r="AX63" s="252">
        <f t="shared" si="45"/>
        <v>253.8</v>
      </c>
      <c r="AY63" s="252">
        <f t="shared" si="45"/>
        <v>0</v>
      </c>
      <c r="AZ63" s="252">
        <f t="shared" si="45"/>
        <v>151.6</v>
      </c>
      <c r="BA63" s="252">
        <f t="shared" ref="BA63:BB63" si="46">BA64+BA133</f>
        <v>0</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826.5</v>
      </c>
      <c r="X64" s="742">
        <f t="shared" si="47"/>
        <v>0</v>
      </c>
      <c r="Y64" s="742">
        <f t="shared" si="47"/>
        <v>0</v>
      </c>
      <c r="Z64" s="742">
        <f t="shared" si="47"/>
        <v>0</v>
      </c>
      <c r="AA64" s="742">
        <f t="shared" si="47"/>
        <v>0</v>
      </c>
      <c r="AB64" s="742">
        <f t="shared" si="47"/>
        <v>0</v>
      </c>
      <c r="AC64" s="742">
        <f t="shared" si="47"/>
        <v>0</v>
      </c>
      <c r="AD64" s="742">
        <f t="shared" si="47"/>
        <v>0</v>
      </c>
      <c r="AE64" s="742">
        <f t="shared" si="47"/>
        <v>0</v>
      </c>
      <c r="AF64" s="742">
        <f t="shared" si="47"/>
        <v>62.6</v>
      </c>
      <c r="AG64" s="742">
        <f t="shared" si="47"/>
        <v>0</v>
      </c>
      <c r="AH64" s="742">
        <f t="shared" si="47"/>
        <v>0</v>
      </c>
      <c r="AI64" s="742">
        <f t="shared" si="47"/>
        <v>0</v>
      </c>
      <c r="AJ64" s="742">
        <f t="shared" si="47"/>
        <v>0</v>
      </c>
      <c r="AK64" s="742">
        <f t="shared" si="47"/>
        <v>0</v>
      </c>
      <c r="AL64" s="742">
        <f t="shared" si="47"/>
        <v>0</v>
      </c>
      <c r="AM64" s="742">
        <f t="shared" si="47"/>
        <v>1527.2</v>
      </c>
      <c r="AN64" s="742">
        <f t="shared" si="47"/>
        <v>2992.3</v>
      </c>
      <c r="AO64" s="742">
        <f t="shared" si="47"/>
        <v>4428.8</v>
      </c>
      <c r="AP64" s="742">
        <f t="shared" si="47"/>
        <v>1325.1</v>
      </c>
      <c r="AQ64" s="742">
        <f t="shared" si="47"/>
        <v>689.1</v>
      </c>
      <c r="AR64" s="742">
        <f t="shared" si="47"/>
        <v>949.1</v>
      </c>
      <c r="AS64" s="742">
        <f t="shared" si="47"/>
        <v>110</v>
      </c>
      <c r="AT64" s="742">
        <f t="shared" si="47"/>
        <v>658.4</v>
      </c>
      <c r="AU64" s="742">
        <f t="shared" si="47"/>
        <v>0</v>
      </c>
      <c r="AV64" s="742">
        <f t="shared" si="47"/>
        <v>0</v>
      </c>
      <c r="AW64" s="742">
        <f t="shared" si="47"/>
        <v>0</v>
      </c>
      <c r="AX64" s="742">
        <f t="shared" si="47"/>
        <v>0</v>
      </c>
      <c r="AY64" s="742">
        <f t="shared" si="47"/>
        <v>0</v>
      </c>
      <c r="AZ64" s="742">
        <f t="shared" si="47"/>
        <v>0</v>
      </c>
      <c r="BA64" s="742">
        <f t="shared" si="47"/>
        <v>0</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16.5</v>
      </c>
      <c r="W95" s="252">
        <f t="shared" si="49"/>
        <v>16.5</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310.5</v>
      </c>
      <c r="W110" s="252">
        <f t="shared" si="49"/>
        <v>310.5</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103.5</v>
      </c>
      <c r="W111" s="252">
        <f t="shared" si="49"/>
        <v>103.5</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396.0</v>
      </c>
      <c r="W112" s="252">
        <f t="shared" si="49"/>
        <v>396</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0.0</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0</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62.6</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62.6</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0</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1527.2</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1527.2</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2992.3</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2992.3</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4428.8</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4428.8</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1325.1</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1325.1</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689.1</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689.1</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949.1</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949.1</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110.0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110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658.4</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658.4</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0</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605.4164628679828</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0.0</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823.6798687557075</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4207.716462867983</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1104.0164628679831</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468.01646286798314</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728.0164628679831</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0.0</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326.2329257359652</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2199.7</v>
      </c>
      <c r="X189" s="742">
        <f t="shared" si="170"/>
        <v>481.2</v>
      </c>
      <c r="Y189" s="742">
        <f t="shared" si="170"/>
        <v>352.3</v>
      </c>
      <c r="Z189" s="742">
        <f t="shared" si="170"/>
        <v>142.4</v>
      </c>
      <c r="AA189" s="742">
        <f t="shared" si="170"/>
        <v>159.2</v>
      </c>
      <c r="AB189" s="742">
        <f t="shared" si="170"/>
        <v>86.9</v>
      </c>
      <c r="AC189" s="742">
        <f t="shared" si="170"/>
        <v>0</v>
      </c>
      <c r="AD189" s="742">
        <f t="shared" si="170"/>
        <v>0</v>
      </c>
      <c r="AE189" s="742">
        <f t="shared" si="170"/>
        <v>204</v>
      </c>
      <c r="AF189" s="742">
        <f t="shared" si="170"/>
        <v>0</v>
      </c>
      <c r="AG189" s="742">
        <f t="shared" si="170"/>
        <v>0</v>
      </c>
      <c r="AH189" s="742">
        <f t="shared" si="170"/>
        <v>0</v>
      </c>
      <c r="AI189" s="742">
        <f t="shared" si="170"/>
        <v>0</v>
      </c>
      <c r="AJ189" s="742">
        <f t="shared" si="170"/>
        <v>0</v>
      </c>
      <c r="AK189" s="742">
        <f t="shared" si="170"/>
        <v>0</v>
      </c>
      <c r="AL189" s="742">
        <f t="shared" si="170"/>
        <v>0</v>
      </c>
      <c r="AM189" s="742">
        <f t="shared" si="170"/>
        <v>0</v>
      </c>
      <c r="AN189" s="742">
        <f t="shared" si="170"/>
        <v>0</v>
      </c>
      <c r="AO189" s="742">
        <f t="shared" si="170"/>
        <v>54</v>
      </c>
      <c r="AP189" s="742">
        <f t="shared" si="170"/>
        <v>0</v>
      </c>
      <c r="AQ189" s="742">
        <f t="shared" si="170"/>
        <v>0</v>
      </c>
      <c r="AR189" s="742">
        <f t="shared" si="170"/>
        <v>0</v>
      </c>
      <c r="AS189" s="742">
        <f t="shared" si="170"/>
        <v>0</v>
      </c>
      <c r="AT189" s="742">
        <f t="shared" si="170"/>
        <v>18.6</v>
      </c>
      <c r="AU189" s="742">
        <f t="shared" si="170"/>
        <v>0</v>
      </c>
      <c r="AV189" s="742">
        <f t="shared" si="170"/>
        <v>4.7</v>
      </c>
      <c r="AW189" s="742">
        <f t="shared" si="170"/>
        <v>0</v>
      </c>
      <c r="AX189" s="742">
        <f t="shared" si="170"/>
        <v>253.8</v>
      </c>
      <c r="AY189" s="742">
        <f t="shared" si="170"/>
        <v>0</v>
      </c>
      <c r="AZ189" s="742">
        <f t="shared" si="170"/>
        <v>151.6</v>
      </c>
      <c r="BA189" s="742">
        <f t="shared" si="170"/>
        <v>111.8</v>
      </c>
      <c r="BB189" s="742">
        <f t="shared" si="170"/>
        <v>836.2</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34.5</v>
      </c>
      <c r="W213" s="252">
        <f t="shared" si="172"/>
        <v>34.5</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103.5</v>
      </c>
      <c r="W215" s="252">
        <f t="shared" si="172"/>
        <v>103.5</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238.6</v>
      </c>
      <c r="W218" s="252">
        <f t="shared" si="172"/>
        <v>238.6</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272.4</v>
      </c>
      <c r="W219" s="252">
        <f t="shared" si="172"/>
        <v>272.4</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101.7</v>
      </c>
      <c r="W220" s="252">
        <f t="shared" si="172"/>
        <v>101.7</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424.0</v>
      </c>
      <c r="W221" s="252">
        <f t="shared" si="172"/>
        <v>424</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163.2</v>
      </c>
      <c r="W222" s="252">
        <f t="shared" si="172"/>
        <v>163.2</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179.6</v>
      </c>
      <c r="W223" s="252">
        <f t="shared" si="172"/>
        <v>179.6</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23.0</v>
      </c>
      <c r="W224" s="252">
        <f t="shared" si="172"/>
        <v>23</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81.6</v>
      </c>
      <c r="W225" s="252">
        <f t="shared" si="172"/>
        <v>81.6</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190.4</v>
      </c>
      <c r="W226" s="252">
        <f t="shared" si="172"/>
        <v>190.4</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286.9</v>
      </c>
      <c r="W228" s="252">
        <f t="shared" si="172"/>
        <v>286.9</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0.0</v>
      </c>
      <c r="W229" s="252">
        <f t="shared" si="172"/>
        <v>0</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0.0</v>
      </c>
      <c r="W230" s="252">
        <f t="shared" si="172"/>
        <v>0</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100.3</v>
      </c>
      <c r="W232" s="252">
        <f t="shared" si="172"/>
        <v>100.3</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481.2</v>
      </c>
      <c r="W233" s="252">
        <f t="shared" si="172"/>
        <v>0</v>
      </c>
      <c r="X233" s="252">
        <f t="shared" ref="X233:BB233" si="214">IF(AND(X$190-$A233&gt;$V$48,SUM($W233:W233)&lt;&gt;$V233),$V233,0)</f>
        <v>481.2</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352.3</v>
      </c>
      <c r="W234" s="252">
        <f t="shared" si="172"/>
        <v>0</v>
      </c>
      <c r="X234" s="252">
        <f t="shared" ref="X234:BB234" si="215">IF(AND(X$190-$A234&gt;$V$48,SUM($W234:W234)&lt;&gt;$V234),$V234,0)</f>
        <v>0</v>
      </c>
      <c r="Y234" s="252">
        <f t="shared" si="215"/>
        <v>352.3</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142.4</v>
      </c>
      <c r="W235" s="252">
        <f t="shared" si="172"/>
        <v>0</v>
      </c>
      <c r="X235" s="252">
        <f t="shared" ref="X235:BB235" si="216">IF(AND(X$190-$A235&gt;$V$48,SUM($W235:W235)&lt;&gt;$V235),$V235,0)</f>
        <v>0</v>
      </c>
      <c r="Y235" s="252">
        <f t="shared" si="216"/>
        <v>0</v>
      </c>
      <c r="Z235" s="252">
        <f t="shared" si="216"/>
        <v>142.4</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159.2</v>
      </c>
      <c r="W236" s="252">
        <f t="shared" si="172"/>
        <v>0</v>
      </c>
      <c r="X236" s="252">
        <f t="shared" ref="X236:BB236" si="217">IF(AND(X$190-$A236&gt;$V$48,SUM($W236:W236)&lt;&gt;$V236),$V236,0)</f>
        <v>0</v>
      </c>
      <c r="Y236" s="252">
        <f t="shared" si="217"/>
        <v>0</v>
      </c>
      <c r="Z236" s="252">
        <f t="shared" si="217"/>
        <v>0</v>
      </c>
      <c r="AA236" s="252">
        <f t="shared" si="217"/>
        <v>159.2</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86.9</v>
      </c>
      <c r="W237" s="252">
        <f t="shared" si="172"/>
        <v>0</v>
      </c>
      <c r="X237" s="252">
        <f t="shared" ref="X237:BB237" si="218">IF(AND(X$190-$A237&gt;$V$48,SUM($W237:W237)&lt;&gt;$V237),$V237,0)</f>
        <v>0</v>
      </c>
      <c r="Y237" s="252">
        <f t="shared" si="218"/>
        <v>0</v>
      </c>
      <c r="Z237" s="252">
        <f t="shared" si="218"/>
        <v>0</v>
      </c>
      <c r="AA237" s="252">
        <f t="shared" si="218"/>
        <v>0</v>
      </c>
      <c r="AB237" s="252">
        <f t="shared" si="218"/>
        <v>86.9</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0.0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0</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204.0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204</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0</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0.0</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0</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54.0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54</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0.0</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0</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0.0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0</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0.0</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0</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0.0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0</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18.6</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18.6</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0.0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0</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4.7</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4.7</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253.8</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253.8</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151.6</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151.6</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111.8</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111.8</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836.2</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836.2</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186.0</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0.0</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7.0</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54.0</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0.0</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408.7</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0.0</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0.0</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727.1</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46.5</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131.8</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6.7</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42.3</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0.0</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2198.3928111062205</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479.8928111062196</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350.99281110621996</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141.09281110621941</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157.8928111062196</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85.59281110621941</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200.07843331865934</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40.928111062197786</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12.064055531099257</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2.0856222124393753</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251.18562221243974</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148.9856222124463</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0.6</v>
      </c>
      <c r="AD42" s="235">
        <f t="shared" si="16"/>
        <v>0</v>
      </c>
      <c r="AE42" s="235">
        <f t="shared" si="16"/>
        <v>0</v>
      </c>
      <c r="AF42" s="235">
        <f t="shared" si="16"/>
        <v>0</v>
      </c>
      <c r="AG42" s="235">
        <f t="shared" si="16"/>
        <v>205.3</v>
      </c>
      <c r="AH42" s="235">
        <f t="shared" si="16"/>
        <v>60</v>
      </c>
      <c r="AI42" s="235">
        <f t="shared" si="16"/>
        <v>140</v>
      </c>
      <c r="AJ42" s="235">
        <f t="shared" si="16"/>
        <v>90</v>
      </c>
      <c r="AK42" s="235">
        <f t="shared" si="16"/>
        <v>0</v>
      </c>
      <c r="AL42" s="235">
        <f t="shared" si="16"/>
        <v>1.5</v>
      </c>
      <c r="AM42" s="235">
        <f t="shared" si="16"/>
        <v>163</v>
      </c>
      <c r="AN42" s="235">
        <f t="shared" si="16"/>
        <v>167.5</v>
      </c>
      <c r="AO42" s="235">
        <f t="shared" si="16"/>
        <v>60.4</v>
      </c>
      <c r="AP42" s="235">
        <f t="shared" si="16"/>
        <v>126.5</v>
      </c>
      <c r="AQ42" s="235">
        <f t="shared" si="16"/>
        <v>0</v>
      </c>
      <c r="AR42" s="235">
        <f t="shared" si="16"/>
        <v>34.8</v>
      </c>
      <c r="AS42" s="235">
        <f t="shared" si="16"/>
        <v>280</v>
      </c>
      <c r="AT42" s="235">
        <f t="shared" si="16"/>
        <v>50</v>
      </c>
      <c r="AU42" s="235">
        <f t="shared" si="16"/>
        <v>652.2</v>
      </c>
      <c r="AV42" s="235">
        <f t="shared" si="16"/>
        <v>50.9</v>
      </c>
      <c r="AW42" s="235">
        <f t="shared" si="16"/>
        <v>0</v>
      </c>
      <c r="AX42" s="235">
        <f t="shared" si="16"/>
        <v>0</v>
      </c>
      <c r="AY42" s="235">
        <f t="shared" si="16"/>
        <v>24.26750664</v>
      </c>
      <c r="AZ42" s="235">
        <f t="shared" si="16"/>
        <v>24.26750664</v>
      </c>
      <c r="BA42" s="235">
        <f t="shared" si="16"/>
        <v>24.26750664</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0.6</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0.6</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205.3</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205.3</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60.0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60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140.0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140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90.0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90</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0</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1.5</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1.5</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163.0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163</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167.5</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167.5</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60.4</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60.4</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126.5</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126.5</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34.8</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34.8</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280.0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280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50.0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50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652.2</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652.2</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50.9</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50.9</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24.267506642654098</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24.26750664</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24.267506642654098</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24.26750664</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24.267506642653643</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24.26750664</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24.267506642654098</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24.267506642654098</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24.267506642654098</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24.867506642654007</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24.267506642653643</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24.267506642654098</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24.267506642654098</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229.56750664265428</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84.2675066426541</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164.26750664265364</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114.2675066426541</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24.267506642654098</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25.767506642654098</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187.2675066426541</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191.76750664265364</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84.66750664265419</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150.7675066426541</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24.267506642654098</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59.06750664265428</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304.26750664265364</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74.2675066426541</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676.4675066426541</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75.16750664265419</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24.267506642654098</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24.267506642653643</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48.535013285308196</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48.535013285308196</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3.9</v>
      </c>
      <c r="AD51" s="252">
        <f t="shared" si="20"/>
        <v>2.1</v>
      </c>
      <c r="AE51" s="252">
        <f t="shared" si="20"/>
        <v>0.1</v>
      </c>
      <c r="AF51" s="252">
        <f t="shared" si="20"/>
        <v>0</v>
      </c>
      <c r="AG51" s="252">
        <f t="shared" si="20"/>
        <v>0</v>
      </c>
      <c r="AH51" s="252">
        <f t="shared" si="20"/>
        <v>0</v>
      </c>
      <c r="AI51" s="252">
        <f t="shared" si="20"/>
        <v>0</v>
      </c>
      <c r="AJ51" s="252">
        <f t="shared" si="20"/>
        <v>0.6</v>
      </c>
      <c r="AK51" s="252">
        <f t="shared" si="20"/>
        <v>4</v>
      </c>
      <c r="AL51" s="252">
        <f t="shared" si="20"/>
        <v>37.8</v>
      </c>
      <c r="AM51" s="252">
        <f t="shared" si="20"/>
        <v>246.6</v>
      </c>
      <c r="AN51" s="252">
        <f t="shared" si="20"/>
        <v>516.1</v>
      </c>
      <c r="AO51" s="252">
        <f t="shared" si="20"/>
        <v>275.6</v>
      </c>
      <c r="AP51" s="252">
        <f t="shared" si="20"/>
        <v>283.7</v>
      </c>
      <c r="AQ51" s="252">
        <f t="shared" si="20"/>
        <v>172</v>
      </c>
      <c r="AR51" s="252">
        <f t="shared" si="20"/>
        <v>543.5</v>
      </c>
      <c r="AS51" s="252">
        <f t="shared" si="20"/>
        <v>148.1</v>
      </c>
      <c r="AT51" s="252">
        <f t="shared" si="20"/>
        <v>115.4</v>
      </c>
      <c r="AU51" s="252">
        <f t="shared" si="20"/>
        <v>0</v>
      </c>
      <c r="AV51" s="252">
        <f t="shared" si="20"/>
        <v>0</v>
      </c>
      <c r="AW51" s="253">
        <f t="shared" si="20"/>
        <v>99.48132919</v>
      </c>
      <c r="AX51" s="253">
        <f t="shared" si="20"/>
        <v>99.48132919</v>
      </c>
      <c r="AY51" s="253">
        <f t="shared" si="20"/>
        <v>99.48132919</v>
      </c>
      <c r="AZ51" s="253">
        <f t="shared" si="20"/>
        <v>99.48132919</v>
      </c>
      <c r="BA51" s="253">
        <f t="shared" si="20"/>
        <v>99.48132919</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3.9</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3.9</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2.1</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2.1</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0.1</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0.1</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0.6</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0.6</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4.0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4</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37.8</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37.8</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246.6</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246.6</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516.1</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516.1</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275.6</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275.6</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283.7</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283.7</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172.0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172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543.5</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543.5</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148.1</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148.1</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115.4</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115.4</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99.48132918992951</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99.48132919</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99.48132918992951</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99.48132919</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99.48132918992951</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99.48132919</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99.48132918992951</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99.48132919</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99.48132918992951</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99.48132919</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99.48132918992951</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103.3813291899296</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101.58132918992942</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99.58132918992942</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99.48132918992951</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99.48132918992951</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99.48132918992951</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99.48132918992951</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100.08132918992942</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103.48132918992951</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137.2813291899297</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346.0813291899294</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615.5813291899299</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375.0813291899299</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383.1813291899298</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271.48132918992997</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642.98132918993</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247.58132918993033</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214.8813291899296</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99.48132918992997</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99.48132918992997</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198.96265837985993</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198.96265837985993</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198.96265837985993</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198.96265837985902</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506">
        <f>if(Model!W3534&gt;0,V18*Model!W3534/(V15*Model!W3534*8760),0)+V19</f>
        <v>23.27795802</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5">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6" t="s">
        <v>1101</v>
      </c>
      <c r="B24" s="31"/>
      <c r="C24" s="32"/>
      <c r="D24" s="32"/>
      <c r="E24" s="32"/>
      <c r="F24" s="32"/>
      <c r="G24" s="32"/>
      <c r="H24" s="32"/>
      <c r="I24" s="32"/>
      <c r="J24" s="32"/>
      <c r="K24" s="32"/>
      <c r="L24" s="32"/>
      <c r="M24" s="32"/>
      <c r="N24" s="32"/>
      <c r="O24" s="32"/>
      <c r="P24" s="32"/>
      <c r="Q24" s="32"/>
      <c r="R24" s="32"/>
      <c r="S24" s="32"/>
      <c r="T24" s="32"/>
      <c r="U24" s="32"/>
      <c r="V24" s="817">
        <v>2970000.0</v>
      </c>
    </row>
    <row r="25">
      <c r="A25" s="535" t="s">
        <v>112</v>
      </c>
      <c r="V25" s="818">
        <v>0.21</v>
      </c>
      <c r="W25" s="819">
        <f t="shared" ref="W25:AZ25" si="9">V25</f>
        <v>0.21</v>
      </c>
      <c r="X25" s="819">
        <f t="shared" si="9"/>
        <v>0.21</v>
      </c>
      <c r="Y25" s="819">
        <f t="shared" si="9"/>
        <v>0.21</v>
      </c>
      <c r="Z25" s="819">
        <f t="shared" si="9"/>
        <v>0.21</v>
      </c>
      <c r="AA25" s="819">
        <f t="shared" si="9"/>
        <v>0.21</v>
      </c>
      <c r="AB25" s="819">
        <f t="shared" si="9"/>
        <v>0.21</v>
      </c>
      <c r="AC25" s="819">
        <f t="shared" si="9"/>
        <v>0.21</v>
      </c>
      <c r="AD25" s="819">
        <f t="shared" si="9"/>
        <v>0.21</v>
      </c>
      <c r="AE25" s="819">
        <f t="shared" si="9"/>
        <v>0.21</v>
      </c>
      <c r="AF25" s="819">
        <f t="shared" si="9"/>
        <v>0.21</v>
      </c>
      <c r="AG25" s="819">
        <f t="shared" si="9"/>
        <v>0.21</v>
      </c>
      <c r="AH25" s="819">
        <f t="shared" si="9"/>
        <v>0.21</v>
      </c>
      <c r="AI25" s="819">
        <f t="shared" si="9"/>
        <v>0.21</v>
      </c>
      <c r="AJ25" s="819">
        <f t="shared" si="9"/>
        <v>0.21</v>
      </c>
      <c r="AK25" s="819">
        <f t="shared" si="9"/>
        <v>0.21</v>
      </c>
      <c r="AL25" s="819">
        <f t="shared" si="9"/>
        <v>0.21</v>
      </c>
      <c r="AM25" s="819">
        <f t="shared" si="9"/>
        <v>0.21</v>
      </c>
      <c r="AN25" s="819">
        <f t="shared" si="9"/>
        <v>0.21</v>
      </c>
      <c r="AO25" s="819">
        <f t="shared" si="9"/>
        <v>0.21</v>
      </c>
      <c r="AP25" s="819">
        <f t="shared" si="9"/>
        <v>0.21</v>
      </c>
      <c r="AQ25" s="819">
        <f t="shared" si="9"/>
        <v>0.21</v>
      </c>
      <c r="AR25" s="819">
        <f t="shared" si="9"/>
        <v>0.21</v>
      </c>
      <c r="AS25" s="819">
        <f t="shared" si="9"/>
        <v>0.21</v>
      </c>
      <c r="AT25" s="819">
        <f t="shared" si="9"/>
        <v>0.21</v>
      </c>
      <c r="AU25" s="819">
        <f t="shared" si="9"/>
        <v>0.21</v>
      </c>
      <c r="AV25" s="819">
        <f t="shared" si="9"/>
        <v>0.21</v>
      </c>
      <c r="AW25" s="819">
        <f t="shared" si="9"/>
        <v>0.21</v>
      </c>
      <c r="AX25" s="819">
        <f t="shared" si="9"/>
        <v>0.21</v>
      </c>
      <c r="AY25" s="819">
        <f t="shared" si="9"/>
        <v>0.21</v>
      </c>
      <c r="AZ25" s="819">
        <f t="shared" si="9"/>
        <v>0.21</v>
      </c>
    </row>
    <row r="26">
      <c r="A26" s="810" t="s">
        <v>114</v>
      </c>
      <c r="V26" s="456">
        <v>0.0</v>
      </c>
      <c r="W26" s="820">
        <f t="shared" ref="W26:AZ26" si="10">V26*(1+V37)</f>
        <v>0</v>
      </c>
      <c r="X26" s="820">
        <f t="shared" si="10"/>
        <v>0</v>
      </c>
      <c r="Y26" s="820">
        <f t="shared" si="10"/>
        <v>0</v>
      </c>
      <c r="Z26" s="820">
        <f t="shared" si="10"/>
        <v>0</v>
      </c>
      <c r="AA26" s="820">
        <f t="shared" si="10"/>
        <v>0</v>
      </c>
      <c r="AB26" s="820">
        <f t="shared" si="10"/>
        <v>0</v>
      </c>
      <c r="AC26" s="820">
        <f t="shared" si="10"/>
        <v>0</v>
      </c>
      <c r="AD26" s="820">
        <f t="shared" si="10"/>
        <v>0</v>
      </c>
      <c r="AE26" s="820">
        <f t="shared" si="10"/>
        <v>0</v>
      </c>
      <c r="AF26" s="820">
        <f t="shared" si="10"/>
        <v>0</v>
      </c>
      <c r="AG26" s="820">
        <f t="shared" si="10"/>
        <v>0</v>
      </c>
      <c r="AH26" s="820">
        <f t="shared" si="10"/>
        <v>0</v>
      </c>
      <c r="AI26" s="820">
        <f t="shared" si="10"/>
        <v>0</v>
      </c>
      <c r="AJ26" s="820">
        <f t="shared" si="10"/>
        <v>0</v>
      </c>
      <c r="AK26" s="820">
        <f t="shared" si="10"/>
        <v>0</v>
      </c>
      <c r="AL26" s="820">
        <f t="shared" si="10"/>
        <v>0</v>
      </c>
      <c r="AM26" s="820">
        <f t="shared" si="10"/>
        <v>0</v>
      </c>
      <c r="AN26" s="820">
        <f t="shared" si="10"/>
        <v>0</v>
      </c>
      <c r="AO26" s="820">
        <f t="shared" si="10"/>
        <v>0</v>
      </c>
      <c r="AP26" s="820">
        <f t="shared" si="10"/>
        <v>0</v>
      </c>
      <c r="AQ26" s="820">
        <f t="shared" si="10"/>
        <v>0</v>
      </c>
      <c r="AR26" s="820">
        <f t="shared" si="10"/>
        <v>0</v>
      </c>
      <c r="AS26" s="820">
        <f t="shared" si="10"/>
        <v>0</v>
      </c>
      <c r="AT26" s="820">
        <f t="shared" si="10"/>
        <v>0</v>
      </c>
      <c r="AU26" s="820">
        <f t="shared" si="10"/>
        <v>0</v>
      </c>
      <c r="AV26" s="820">
        <f t="shared" si="10"/>
        <v>0</v>
      </c>
      <c r="AW26" s="820">
        <f t="shared" si="10"/>
        <v>0</v>
      </c>
      <c r="AX26" s="820">
        <f t="shared" si="10"/>
        <v>0</v>
      </c>
      <c r="AY26" s="820">
        <f t="shared" si="10"/>
        <v>0</v>
      </c>
      <c r="AZ26" s="820">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8">
        <v>0.55</v>
      </c>
      <c r="W36" s="819">
        <f t="shared" ref="W36:AZ36" si="11">V36</f>
        <v>0.55</v>
      </c>
      <c r="X36" s="819">
        <f t="shared" si="11"/>
        <v>0.55</v>
      </c>
      <c r="Y36" s="819">
        <f t="shared" si="11"/>
        <v>0.55</v>
      </c>
      <c r="Z36" s="819">
        <f t="shared" si="11"/>
        <v>0.55</v>
      </c>
      <c r="AA36" s="819">
        <f t="shared" si="11"/>
        <v>0.55</v>
      </c>
      <c r="AB36" s="819">
        <f t="shared" si="11"/>
        <v>0.55</v>
      </c>
      <c r="AC36" s="819">
        <f t="shared" si="11"/>
        <v>0.55</v>
      </c>
      <c r="AD36" s="819">
        <f t="shared" si="11"/>
        <v>0.55</v>
      </c>
      <c r="AE36" s="819">
        <f t="shared" si="11"/>
        <v>0.55</v>
      </c>
      <c r="AF36" s="819">
        <f t="shared" si="11"/>
        <v>0.55</v>
      </c>
      <c r="AG36" s="819">
        <f t="shared" si="11"/>
        <v>0.55</v>
      </c>
      <c r="AH36" s="819">
        <f t="shared" si="11"/>
        <v>0.55</v>
      </c>
      <c r="AI36" s="819">
        <f t="shared" si="11"/>
        <v>0.55</v>
      </c>
      <c r="AJ36" s="819">
        <f t="shared" si="11"/>
        <v>0.55</v>
      </c>
      <c r="AK36" s="819">
        <f t="shared" si="11"/>
        <v>0.55</v>
      </c>
      <c r="AL36" s="819">
        <f t="shared" si="11"/>
        <v>0.55</v>
      </c>
      <c r="AM36" s="819">
        <f t="shared" si="11"/>
        <v>0.55</v>
      </c>
      <c r="AN36" s="819">
        <f t="shared" si="11"/>
        <v>0.55</v>
      </c>
      <c r="AO36" s="819">
        <f t="shared" si="11"/>
        <v>0.55</v>
      </c>
      <c r="AP36" s="819">
        <f t="shared" si="11"/>
        <v>0.55</v>
      </c>
      <c r="AQ36" s="819">
        <f t="shared" si="11"/>
        <v>0.55</v>
      </c>
      <c r="AR36" s="819">
        <f t="shared" si="11"/>
        <v>0.55</v>
      </c>
      <c r="AS36" s="819">
        <f t="shared" si="11"/>
        <v>0.55</v>
      </c>
      <c r="AT36" s="819">
        <f t="shared" si="11"/>
        <v>0.55</v>
      </c>
      <c r="AU36" s="819">
        <f t="shared" si="11"/>
        <v>0.55</v>
      </c>
      <c r="AV36" s="819">
        <f t="shared" si="11"/>
        <v>0.55</v>
      </c>
      <c r="AW36" s="819">
        <f t="shared" si="11"/>
        <v>0.55</v>
      </c>
      <c r="AX36" s="819">
        <f t="shared" si="11"/>
        <v>0.55</v>
      </c>
      <c r="AY36" s="819">
        <f t="shared" si="11"/>
        <v>0.55</v>
      </c>
      <c r="AZ36" s="819">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1">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2">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2">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2">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2">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3">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4">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280.0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5">
        <v>4.622926270723951</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5">
        <v>4.622926270723951</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5">
        <v>4.622926270723951</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5">
        <v>4.622926270723951</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5">
        <v>4.622926270723951</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5">
        <v>4.622926270723951</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5">
        <v>4.622926270723951</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5">
        <v>4.622926270723951</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5">
        <v>4.622926270723951</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5">
        <v>4.622926270723951</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5">
        <v>4.622926270723951</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5">
        <v>4.622926270723951</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5">
        <v>4.622926270723951</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5">
        <v>4.622926270723951</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5">
        <v>4.622926270723951</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5">
        <v>4.622926270723951</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5">
        <v>4.622926270723951</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5">
        <v>4.622926270723951</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5">
        <v>4.622926270723951</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5">
        <v>4.622926270723951</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5">
        <v>4.622926270723951</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5">
        <v>4.622926270723951</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5">
        <v>4.622926270723951</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5">
        <v>4.622926270723951</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5">
        <v>4.622926270723951</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5">
        <v>4.622926270723951</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5">
        <v>4.622926270723951</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5">
        <v>4.622926270723951</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5">
        <v>4.622926270723951</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5">
        <v>4.622926270723383</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6">
        <f t="shared" ref="B4:S4" si="3">C4*(1+B3)</f>
        <v>7186</v>
      </c>
      <c r="C4" s="826">
        <f t="shared" si="3"/>
        <v>7186</v>
      </c>
      <c r="D4" s="826">
        <f t="shared" si="3"/>
        <v>7186</v>
      </c>
      <c r="E4" s="826">
        <f t="shared" si="3"/>
        <v>7186</v>
      </c>
      <c r="F4" s="826">
        <f t="shared" si="3"/>
        <v>7186</v>
      </c>
      <c r="G4" s="826">
        <f t="shared" si="3"/>
        <v>7186</v>
      </c>
      <c r="H4" s="826">
        <f t="shared" si="3"/>
        <v>7186</v>
      </c>
      <c r="I4" s="826">
        <f t="shared" si="3"/>
        <v>7186</v>
      </c>
      <c r="J4" s="826">
        <f t="shared" si="3"/>
        <v>7186</v>
      </c>
      <c r="K4" s="826">
        <f t="shared" si="3"/>
        <v>7186</v>
      </c>
      <c r="L4" s="826">
        <f t="shared" si="3"/>
        <v>7186</v>
      </c>
      <c r="M4" s="826">
        <f t="shared" si="3"/>
        <v>7186</v>
      </c>
      <c r="N4" s="826">
        <f t="shared" si="3"/>
        <v>7186</v>
      </c>
      <c r="O4" s="826">
        <f t="shared" si="3"/>
        <v>7186</v>
      </c>
      <c r="P4" s="826">
        <f t="shared" si="3"/>
        <v>7186</v>
      </c>
      <c r="Q4" s="826">
        <f t="shared" si="3"/>
        <v>7186</v>
      </c>
      <c r="R4" s="826">
        <f t="shared" si="3"/>
        <v>7186</v>
      </c>
      <c r="S4" s="826">
        <f t="shared" si="3"/>
        <v>7186</v>
      </c>
      <c r="T4" s="827">
        <v>7186.0</v>
      </c>
      <c r="U4" s="827">
        <v>7149.0</v>
      </c>
      <c r="V4" s="828">
        <v>7112.0</v>
      </c>
      <c r="W4" s="827">
        <v>7076.0</v>
      </c>
      <c r="X4" s="827">
        <v>7039.0</v>
      </c>
      <c r="Y4" s="827">
        <v>7002.0</v>
      </c>
      <c r="Z4" s="827">
        <v>6966.0</v>
      </c>
      <c r="AA4" s="827">
        <v>6929.0</v>
      </c>
      <c r="AB4" s="827">
        <v>6892.0</v>
      </c>
      <c r="AC4" s="827">
        <v>6851.0</v>
      </c>
      <c r="AD4" s="827">
        <v>6814.0</v>
      </c>
      <c r="AE4" s="827">
        <v>6774.0</v>
      </c>
      <c r="AF4" s="827">
        <v>6728.0</v>
      </c>
      <c r="AG4" s="827">
        <v>6683.0</v>
      </c>
      <c r="AH4" s="827">
        <v>6636.0</v>
      </c>
      <c r="AI4" s="827">
        <v>6589.0</v>
      </c>
      <c r="AJ4" s="827">
        <v>6548.0</v>
      </c>
      <c r="AK4" s="827">
        <v>6505.0</v>
      </c>
      <c r="AL4" s="827">
        <v>6453.0</v>
      </c>
      <c r="AM4" s="827">
        <v>6411.0</v>
      </c>
      <c r="AN4" s="827">
        <v>6366.0</v>
      </c>
      <c r="AO4" s="827">
        <v>6317.0</v>
      </c>
      <c r="AP4" s="827">
        <v>6266.0</v>
      </c>
      <c r="AQ4" s="827">
        <v>6226.0</v>
      </c>
      <c r="AR4" s="827">
        <v>6178.0</v>
      </c>
      <c r="AS4" s="827">
        <v>6134.0</v>
      </c>
      <c r="AT4" s="827">
        <v>6089.0</v>
      </c>
      <c r="AU4" s="827">
        <v>6048.0</v>
      </c>
      <c r="AV4" s="827">
        <v>5996.0</v>
      </c>
      <c r="AW4" s="827">
        <v>5952.0</v>
      </c>
      <c r="AX4" s="827">
        <v>5907.0</v>
      </c>
      <c r="AY4" s="827">
        <v>5863.0</v>
      </c>
      <c r="AZ4" s="827">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29"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0">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29" t="s">
        <v>106</v>
      </c>
      <c r="B21" s="831">
        <f t="shared" ref="B21:U21" si="11">C21</f>
        <v>0.0063</v>
      </c>
      <c r="C21" s="831">
        <f t="shared" si="11"/>
        <v>0.0063</v>
      </c>
      <c r="D21" s="831">
        <f t="shared" si="11"/>
        <v>0.0063</v>
      </c>
      <c r="E21" s="831">
        <f t="shared" si="11"/>
        <v>0.0063</v>
      </c>
      <c r="F21" s="831">
        <f t="shared" si="11"/>
        <v>0.0063</v>
      </c>
      <c r="G21" s="831">
        <f t="shared" si="11"/>
        <v>0.0063</v>
      </c>
      <c r="H21" s="831">
        <f t="shared" si="11"/>
        <v>0.0063</v>
      </c>
      <c r="I21" s="831">
        <f t="shared" si="11"/>
        <v>0.0063</v>
      </c>
      <c r="J21" s="831">
        <f t="shared" si="11"/>
        <v>0.0063</v>
      </c>
      <c r="K21" s="831">
        <f t="shared" si="11"/>
        <v>0.0063</v>
      </c>
      <c r="L21" s="831">
        <f t="shared" si="11"/>
        <v>0.0063</v>
      </c>
      <c r="M21" s="831">
        <f t="shared" si="11"/>
        <v>0.0063</v>
      </c>
      <c r="N21" s="831">
        <f t="shared" si="11"/>
        <v>0.0063</v>
      </c>
      <c r="O21" s="831">
        <f t="shared" si="11"/>
        <v>0.0063</v>
      </c>
      <c r="P21" s="831">
        <f t="shared" si="11"/>
        <v>0.0063</v>
      </c>
      <c r="Q21" s="831">
        <f t="shared" si="11"/>
        <v>0.0063</v>
      </c>
      <c r="R21" s="831">
        <f t="shared" si="11"/>
        <v>0.0063</v>
      </c>
      <c r="S21" s="831">
        <f t="shared" si="11"/>
        <v>0.0063</v>
      </c>
      <c r="T21" s="831">
        <f t="shared" si="11"/>
        <v>0.0063</v>
      </c>
      <c r="U21" s="831">
        <f t="shared" si="11"/>
        <v>0.0063</v>
      </c>
      <c r="V21" s="832">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3"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0">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29" t="s">
        <v>72</v>
      </c>
      <c r="B23" s="831"/>
      <c r="C23" s="831"/>
      <c r="D23" s="831"/>
      <c r="E23" s="831"/>
      <c r="F23" s="831"/>
      <c r="G23" s="831"/>
      <c r="H23" s="831"/>
      <c r="I23" s="831"/>
      <c r="J23" s="831"/>
      <c r="K23" s="831"/>
      <c r="L23" s="831"/>
      <c r="M23" s="831"/>
      <c r="N23" s="831"/>
      <c r="O23" s="831"/>
      <c r="P23" s="831"/>
      <c r="Q23" s="831"/>
      <c r="R23" s="831"/>
      <c r="S23" s="831"/>
      <c r="T23" s="831">
        <f t="shared" ref="T23:U23" si="15">U23</f>
        <v>0.0428</v>
      </c>
      <c r="U23" s="831">
        <f t="shared" si="15"/>
        <v>0.0428</v>
      </c>
      <c r="V23" s="832">
        <v>0.0428</v>
      </c>
      <c r="W23" s="537">
        <f t="shared" ref="W23:AA23" si="16">V23</f>
        <v>0.0428</v>
      </c>
      <c r="X23" s="537">
        <f t="shared" si="16"/>
        <v>0.0428</v>
      </c>
      <c r="Y23" s="537">
        <f t="shared" si="16"/>
        <v>0.0428</v>
      </c>
      <c r="Z23" s="537">
        <f t="shared" si="16"/>
        <v>0.0428</v>
      </c>
      <c r="AA23" s="537">
        <f t="shared" si="16"/>
        <v>0.0428</v>
      </c>
      <c r="AB23" s="834">
        <v>0.022</v>
      </c>
      <c r="AC23" s="834">
        <f t="shared" ref="AC23:AZ23" si="17">AB23</f>
        <v>0.022</v>
      </c>
      <c r="AD23" s="834">
        <f t="shared" si="17"/>
        <v>0.022</v>
      </c>
      <c r="AE23" s="834">
        <f t="shared" si="17"/>
        <v>0.022</v>
      </c>
      <c r="AF23" s="834">
        <f t="shared" si="17"/>
        <v>0.022</v>
      </c>
      <c r="AG23" s="834">
        <f t="shared" si="17"/>
        <v>0.022</v>
      </c>
      <c r="AH23" s="834">
        <f t="shared" si="17"/>
        <v>0.022</v>
      </c>
      <c r="AI23" s="834">
        <f t="shared" si="17"/>
        <v>0.022</v>
      </c>
      <c r="AJ23" s="834">
        <f t="shared" si="17"/>
        <v>0.022</v>
      </c>
      <c r="AK23" s="834">
        <f t="shared" si="17"/>
        <v>0.022</v>
      </c>
      <c r="AL23" s="834">
        <f t="shared" si="17"/>
        <v>0.022</v>
      </c>
      <c r="AM23" s="834">
        <f t="shared" si="17"/>
        <v>0.022</v>
      </c>
      <c r="AN23" s="834">
        <f t="shared" si="17"/>
        <v>0.022</v>
      </c>
      <c r="AO23" s="834">
        <f t="shared" si="17"/>
        <v>0.022</v>
      </c>
      <c r="AP23" s="834">
        <f t="shared" si="17"/>
        <v>0.022</v>
      </c>
      <c r="AQ23" s="834">
        <f t="shared" si="17"/>
        <v>0.022</v>
      </c>
      <c r="AR23" s="834">
        <f t="shared" si="17"/>
        <v>0.022</v>
      </c>
      <c r="AS23" s="834">
        <f t="shared" si="17"/>
        <v>0.022</v>
      </c>
      <c r="AT23" s="834">
        <f t="shared" si="17"/>
        <v>0.022</v>
      </c>
      <c r="AU23" s="834">
        <f t="shared" si="17"/>
        <v>0.022</v>
      </c>
      <c r="AV23" s="834">
        <f t="shared" si="17"/>
        <v>0.022</v>
      </c>
      <c r="AW23" s="834">
        <f t="shared" si="17"/>
        <v>0.022</v>
      </c>
      <c r="AX23" s="834">
        <f t="shared" si="17"/>
        <v>0.022</v>
      </c>
      <c r="AY23" s="834">
        <f t="shared" si="17"/>
        <v>0.022</v>
      </c>
      <c r="AZ23" s="834">
        <f t="shared" si="17"/>
        <v>0.022</v>
      </c>
    </row>
    <row r="24" ht="15.0" customHeight="1">
      <c r="A24" s="829" t="s">
        <v>107</v>
      </c>
      <c r="B24" s="829"/>
      <c r="C24" s="829"/>
      <c r="D24" s="829"/>
      <c r="E24" s="829"/>
      <c r="F24" s="829"/>
      <c r="G24" s="829"/>
      <c r="H24" s="829"/>
      <c r="I24" s="829"/>
      <c r="J24" s="829"/>
      <c r="K24" s="829"/>
      <c r="L24" s="829"/>
      <c r="M24" s="829"/>
      <c r="N24" s="829"/>
      <c r="O24" s="829"/>
      <c r="P24" s="829"/>
      <c r="Q24" s="829"/>
      <c r="R24" s="829"/>
      <c r="S24" s="829"/>
      <c r="T24" s="829"/>
      <c r="U24" s="829"/>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5">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29"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0">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29" t="s">
        <v>1119</v>
      </c>
      <c r="B26" s="831">
        <f t="shared" ref="B26:U26" si="22">C26</f>
        <v>0.0114</v>
      </c>
      <c r="C26" s="831">
        <f t="shared" si="22"/>
        <v>0.0114</v>
      </c>
      <c r="D26" s="831">
        <f t="shared" si="22"/>
        <v>0.0114</v>
      </c>
      <c r="E26" s="831">
        <f t="shared" si="22"/>
        <v>0.0114</v>
      </c>
      <c r="F26" s="831">
        <f t="shared" si="22"/>
        <v>0.0114</v>
      </c>
      <c r="G26" s="831">
        <f t="shared" si="22"/>
        <v>0.0114</v>
      </c>
      <c r="H26" s="831">
        <f t="shared" si="22"/>
        <v>0.0114</v>
      </c>
      <c r="I26" s="831">
        <f t="shared" si="22"/>
        <v>0.0114</v>
      </c>
      <c r="J26" s="831">
        <f t="shared" si="22"/>
        <v>0.0114</v>
      </c>
      <c r="K26" s="831">
        <f t="shared" si="22"/>
        <v>0.0114</v>
      </c>
      <c r="L26" s="831">
        <f t="shared" si="22"/>
        <v>0.0114</v>
      </c>
      <c r="M26" s="831">
        <f t="shared" si="22"/>
        <v>0.0114</v>
      </c>
      <c r="N26" s="831">
        <f t="shared" si="22"/>
        <v>0.0114</v>
      </c>
      <c r="O26" s="831">
        <f t="shared" si="22"/>
        <v>0.0114</v>
      </c>
      <c r="P26" s="831">
        <f t="shared" si="22"/>
        <v>0.0114</v>
      </c>
      <c r="Q26" s="831">
        <f t="shared" si="22"/>
        <v>0.0114</v>
      </c>
      <c r="R26" s="831">
        <f t="shared" si="22"/>
        <v>0.0114</v>
      </c>
      <c r="S26" s="831">
        <f t="shared" si="22"/>
        <v>0.0114</v>
      </c>
      <c r="T26" s="831">
        <f t="shared" si="22"/>
        <v>0.0114</v>
      </c>
      <c r="U26" s="831">
        <f t="shared" si="22"/>
        <v>0.0114</v>
      </c>
      <c r="V26" s="832">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6">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2806.4</v>
      </c>
      <c r="AY46" s="252">
        <f t="shared" si="30"/>
        <v>0</v>
      </c>
      <c r="AZ46" s="252">
        <f t="shared" si="30"/>
        <v>1403.2</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2806.4</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2806.4</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1403.2</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1403.2</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7">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7">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7">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7">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7">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7">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7">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7">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7">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7">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7">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7">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8"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13.0</v>
      </c>
      <c r="W38" s="252">
        <f t="shared" ref="W38:W158" si="23">IF(W$37-$A38&gt;$V$25,$V38,0)</f>
        <v>0</v>
      </c>
      <c r="X38" s="252">
        <f t="shared" ref="X38:BA38" si="22">IF(AND(X$37-$A38&gt;$V$25,SUM($W38:W38)&lt;&gt;$V38),$V38,0)</f>
        <v>13</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0.0</v>
      </c>
      <c r="W39" s="252">
        <f t="shared" si="23"/>
        <v>0</v>
      </c>
      <c r="X39" s="252">
        <f t="shared" ref="X39:BA39" si="24">IF(AND(X$37-$A39&gt;$V$25,SUM($W39:W39)&lt;&gt;$V39),$V39,0)</f>
        <v>0</v>
      </c>
      <c r="Y39" s="252">
        <f t="shared" si="24"/>
        <v>0</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2">
        <f t="shared" si="23"/>
        <v>0</v>
      </c>
      <c r="X40" s="252">
        <f t="shared" ref="X40:BA40" si="25">IF(AND(X$37-$A40&gt;$V$25,SUM($W40:W40)&lt;&gt;$V40),$V40,0)</f>
        <v>0</v>
      </c>
      <c r="Y40" s="252">
        <f t="shared" si="25"/>
        <v>0</v>
      </c>
      <c r="Z40" s="252">
        <f t="shared" si="25"/>
        <v>0</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2.4</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2.4</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61.5</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61.5</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263.0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263</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27.9</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27.9</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130.0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130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130.0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130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127.0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127</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0.0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254.8</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254.8</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328.5</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328.5</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0.0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0.0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0.0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495.0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495.0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322.0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36.0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1.4</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0.0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0.0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0.0</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8.0</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42.6</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19.5</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3.0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39">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39">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39">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39">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39">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39">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39">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39">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39">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39">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39">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39">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39">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39">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39">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39">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39">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39">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39">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39">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39">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39">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39">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39">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39">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39">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39">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39">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39">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39">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39">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0"/>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3064254.51</v>
      </c>
      <c r="C2" s="160">
        <f>C3*1000*'Inflation GDP Population'!C$18/'Inflation GDP Population'!$S$18</f>
        <v>3131466.354</v>
      </c>
      <c r="D2" s="160">
        <f>D3*1000*'Inflation GDP Population'!D$18/'Inflation GDP Population'!$S$18</f>
        <v>3180998.243</v>
      </c>
      <c r="E2" s="160">
        <f>E3*1000*'Inflation GDP Population'!E$18/'Inflation GDP Population'!$S$18</f>
        <v>3240073.321</v>
      </c>
      <c r="F2" s="160">
        <f>F3*1000*'Inflation GDP Population'!F$18/'Inflation GDP Population'!$S$18</f>
        <v>3327302.584</v>
      </c>
      <c r="G2" s="160">
        <f>G3*1000*'Inflation GDP Population'!G$18/'Inflation GDP Population'!$S$18</f>
        <v>3430945.051</v>
      </c>
      <c r="H2" s="160">
        <f>H3*1000*'Inflation GDP Population'!H$18/'Inflation GDP Population'!$S$18</f>
        <v>3534772.728</v>
      </c>
      <c r="I2" s="160">
        <f>I3*1000*'Inflation GDP Population'!I$18/'Inflation GDP Population'!$S$18</f>
        <v>3629727.554</v>
      </c>
      <c r="J2" s="160">
        <f>J3*1000*'Inflation GDP Population'!J$18/'Inflation GDP Population'!$S$18</f>
        <v>3700330.422</v>
      </c>
      <c r="K2" s="160">
        <f>K3*1000*'Inflation GDP Population'!K$18/'Inflation GDP Population'!$S$18</f>
        <v>3728539.394</v>
      </c>
      <c r="L2" s="160">
        <f>L3*1000*'Inflation GDP Population'!L$18/'Inflation GDP Population'!$S$18</f>
        <v>3771986.304</v>
      </c>
      <c r="M2" s="160">
        <f>M3*1000*'Inflation GDP Population'!M$18/'Inflation GDP Population'!$S$18</f>
        <v>3850779.877</v>
      </c>
      <c r="N2" s="160">
        <f>N3*1000*'Inflation GDP Population'!N$18/'Inflation GDP Population'!$S$18</f>
        <v>3924631.71</v>
      </c>
      <c r="O2" s="160">
        <f>O3*1000*'Inflation GDP Population'!O$18/'Inflation GDP Population'!$S$18</f>
        <v>3993506.206</v>
      </c>
      <c r="P2" s="160">
        <f>P3*1000*'Inflation GDP Population'!P$18/'Inflation GDP Population'!$S$18</f>
        <v>4067400.542</v>
      </c>
      <c r="Q2" s="160">
        <f>Q3*1000*'Inflation GDP Population'!Q$18/'Inflation GDP Population'!$S$18</f>
        <v>4109756.075</v>
      </c>
      <c r="R2" s="160">
        <f>R3*1000*'Inflation GDP Population'!R$18/'Inflation GDP Population'!$S$18</f>
        <v>4152303.476</v>
      </c>
      <c r="S2" s="160">
        <f>S3*1000*'Inflation GDP Population'!S$18/'Inflation GDP Population'!$S$18</f>
        <v>4230517.091</v>
      </c>
      <c r="T2" s="160">
        <f>T3*1000*'Inflation GDP Population'!T$18/'Inflation GDP Population'!$S$18</f>
        <v>4333570.398</v>
      </c>
      <c r="U2" s="160">
        <f>U3*1000*'Inflation GDP Population'!U$18/'Inflation GDP Population'!$S$18</f>
        <v>4418113.913</v>
      </c>
      <c r="V2" s="161">
        <f>V3*1000*'Inflation GDP Population'!V$18/'Inflation GDP Population'!$S$18</f>
        <v>4504306.786</v>
      </c>
      <c r="W2" s="160">
        <f>W3*1000*'Inflation GDP Population'!W$18/'Inflation GDP Population'!$S$18</f>
        <v>4592181.193</v>
      </c>
      <c r="X2" s="160">
        <f>X3*1000*'Inflation GDP Population'!X$18/'Inflation GDP Population'!$S$18</f>
        <v>4681769.94</v>
      </c>
      <c r="Y2" s="160">
        <f>Y3*1000*'Inflation GDP Population'!Y$18/'Inflation GDP Population'!$S$18</f>
        <v>4773106.471</v>
      </c>
      <c r="Z2" s="160">
        <f>Z3*1000*'Inflation GDP Population'!Z$18/'Inflation GDP Population'!$S$18</f>
        <v>4866224.885</v>
      </c>
      <c r="AA2" s="160">
        <f>AA3*1000*'Inflation GDP Population'!AA$18/'Inflation GDP Population'!$S$18</f>
        <v>4961159.943</v>
      </c>
      <c r="AB2" s="160">
        <f>AB3*1000*'Inflation GDP Population'!AB$18/'Inflation GDP Population'!$S$18</f>
        <v>5057947.087</v>
      </c>
      <c r="AC2" s="160">
        <f>AC3*1000*'Inflation GDP Population'!AC$18/'Inflation GDP Population'!$S$18</f>
        <v>5156622.449</v>
      </c>
      <c r="AD2" s="160">
        <f>AD3*1000*'Inflation GDP Population'!AD$18/'Inflation GDP Population'!$S$18</f>
        <v>5257222.866</v>
      </c>
      <c r="AE2" s="160">
        <f>AE3*1000*'Inflation GDP Population'!AE$18/'Inflation GDP Population'!$S$18</f>
        <v>5359785.894</v>
      </c>
      <c r="AF2" s="160">
        <f>AF3*1000*'Inflation GDP Population'!AF$18/'Inflation GDP Population'!$S$18</f>
        <v>5464349.822</v>
      </c>
      <c r="AG2" s="160">
        <f>AG3*1000*'Inflation GDP Population'!AG$18/'Inflation GDP Population'!$S$18</f>
        <v>5570953.684</v>
      </c>
      <c r="AH2" s="160">
        <f>AH3*1000*'Inflation GDP Population'!AH$18/'Inflation GDP Population'!$S$18</f>
        <v>5679637.279</v>
      </c>
      <c r="AI2" s="160">
        <f>AI3*1000*'Inflation GDP Population'!AI$18/'Inflation GDP Population'!$S$18</f>
        <v>5790441.179</v>
      </c>
      <c r="AJ2" s="160">
        <f>AJ3*1000*'Inflation GDP Population'!AJ$18/'Inflation GDP Population'!$S$18</f>
        <v>5903406.75</v>
      </c>
      <c r="AK2" s="160">
        <f>AK3*1000*'Inflation GDP Population'!AK$18/'Inflation GDP Population'!$S$18</f>
        <v>6018576.163</v>
      </c>
      <c r="AL2" s="160">
        <f>AL3*1000*'Inflation GDP Population'!AL$18/'Inflation GDP Population'!$S$18</f>
        <v>6135992.413</v>
      </c>
      <c r="AM2" s="160">
        <f>AM3*1000*'Inflation GDP Population'!AM$18/'Inflation GDP Population'!$S$18</f>
        <v>6255699.334</v>
      </c>
      <c r="AN2" s="160">
        <f>AN3*1000*'Inflation GDP Population'!AN$18/'Inflation GDP Population'!$S$18</f>
        <v>6377741.614</v>
      </c>
      <c r="AO2" s="160">
        <f>AO3*1000*'Inflation GDP Population'!AO$18/'Inflation GDP Population'!$S$18</f>
        <v>6502164.814</v>
      </c>
      <c r="AP2" s="160">
        <f>AP3*1000*'Inflation GDP Population'!AP$18/'Inflation GDP Population'!$S$18</f>
        <v>6629015.383</v>
      </c>
      <c r="AQ2" s="160">
        <f>AQ3*1000*'Inflation GDP Population'!AQ$18/'Inflation GDP Population'!$S$18</f>
        <v>6758340.677</v>
      </c>
      <c r="AR2" s="160">
        <f>AR3*1000*'Inflation GDP Population'!AR$18/'Inflation GDP Population'!$S$18</f>
        <v>6890188.974</v>
      </c>
      <c r="AS2" s="160">
        <f>AS3*1000*'Inflation GDP Population'!AS$18/'Inflation GDP Population'!$S$18</f>
        <v>7024609.497</v>
      </c>
      <c r="AT2" s="160">
        <f>AT3*1000*'Inflation GDP Population'!AT$18/'Inflation GDP Population'!$S$18</f>
        <v>7161652.426</v>
      </c>
      <c r="AU2" s="160">
        <f>AU3*1000*'Inflation GDP Population'!AU$18/'Inflation GDP Population'!$S$18</f>
        <v>7301368.922</v>
      </c>
      <c r="AV2" s="160">
        <f>AV3*1000*'Inflation GDP Population'!AV$18/'Inflation GDP Population'!$S$18</f>
        <v>7443811.144</v>
      </c>
      <c r="AW2" s="160">
        <f>AW3*1000*'Inflation GDP Population'!AW$18/'Inflation GDP Population'!$S$18</f>
        <v>7589032.267</v>
      </c>
      <c r="AX2" s="160">
        <f>AX3*1000*'Inflation GDP Population'!AX$18/'Inflation GDP Population'!$S$18</f>
        <v>7737086.506</v>
      </c>
      <c r="AY2" s="160">
        <f>AY3*1000*'Inflation GDP Population'!AY$18/'Inflation GDP Population'!$S$18</f>
        <v>7888029.131</v>
      </c>
      <c r="AZ2" s="160">
        <f>AZ3*1000*'Inflation GDP Population'!AZ$18/'Inflation GDP Population'!$S$18</f>
        <v>8041916.492</v>
      </c>
    </row>
    <row r="3" ht="15.0" customHeight="1">
      <c r="A3" s="541" t="s">
        <v>1125</v>
      </c>
      <c r="B3" s="792">
        <f t="shared" ref="B3:U3" si="1">C3</f>
        <v>4230.517091</v>
      </c>
      <c r="C3" s="792">
        <f t="shared" si="1"/>
        <v>4230.517091</v>
      </c>
      <c r="D3" s="792">
        <f t="shared" si="1"/>
        <v>4230.517091</v>
      </c>
      <c r="E3" s="792">
        <f t="shared" si="1"/>
        <v>4230.517091</v>
      </c>
      <c r="F3" s="792">
        <f t="shared" si="1"/>
        <v>4230.517091</v>
      </c>
      <c r="G3" s="792">
        <f t="shared" si="1"/>
        <v>4230.517091</v>
      </c>
      <c r="H3" s="792">
        <f t="shared" si="1"/>
        <v>4230.517091</v>
      </c>
      <c r="I3" s="792">
        <f t="shared" si="1"/>
        <v>4230.517091</v>
      </c>
      <c r="J3" s="792">
        <f t="shared" si="1"/>
        <v>4230.517091</v>
      </c>
      <c r="K3" s="792">
        <f t="shared" si="1"/>
        <v>4230.517091</v>
      </c>
      <c r="L3" s="792">
        <f t="shared" si="1"/>
        <v>4230.517091</v>
      </c>
      <c r="M3" s="792">
        <f t="shared" si="1"/>
        <v>4230.517091</v>
      </c>
      <c r="N3" s="792">
        <f t="shared" si="1"/>
        <v>4230.517091</v>
      </c>
      <c r="O3" s="792">
        <f t="shared" si="1"/>
        <v>4230.517091</v>
      </c>
      <c r="P3" s="792">
        <f t="shared" si="1"/>
        <v>4230.517091</v>
      </c>
      <c r="Q3" s="792">
        <f t="shared" si="1"/>
        <v>4230.517091</v>
      </c>
      <c r="R3" s="792">
        <f t="shared" si="1"/>
        <v>4230.517091</v>
      </c>
      <c r="S3" s="792">
        <f t="shared" si="1"/>
        <v>4230.517091</v>
      </c>
      <c r="T3" s="792">
        <f t="shared" si="1"/>
        <v>4230.517091</v>
      </c>
      <c r="U3" s="792">
        <f t="shared" si="1"/>
        <v>4230.517091</v>
      </c>
      <c r="V3" s="841">
        <f>Inputs!$H$25</f>
        <v>4230.517091</v>
      </c>
      <c r="W3" s="826">
        <f t="shared" ref="W3:AY3" si="2">V$3+($AZ$3-$V$3)/($AZ$1-$V$1)</f>
        <v>4230.517091</v>
      </c>
      <c r="X3" s="826">
        <f t="shared" si="2"/>
        <v>4230.517091</v>
      </c>
      <c r="Y3" s="826">
        <f t="shared" si="2"/>
        <v>4230.517091</v>
      </c>
      <c r="Z3" s="826">
        <f t="shared" si="2"/>
        <v>4230.517091</v>
      </c>
      <c r="AA3" s="826">
        <f t="shared" si="2"/>
        <v>4230.517091</v>
      </c>
      <c r="AB3" s="826">
        <f t="shared" si="2"/>
        <v>4230.517091</v>
      </c>
      <c r="AC3" s="826">
        <f t="shared" si="2"/>
        <v>4230.517091</v>
      </c>
      <c r="AD3" s="826">
        <f t="shared" si="2"/>
        <v>4230.517091</v>
      </c>
      <c r="AE3" s="826">
        <f t="shared" si="2"/>
        <v>4230.517091</v>
      </c>
      <c r="AF3" s="826">
        <f t="shared" si="2"/>
        <v>4230.517091</v>
      </c>
      <c r="AG3" s="826">
        <f t="shared" si="2"/>
        <v>4230.517091</v>
      </c>
      <c r="AH3" s="826">
        <f t="shared" si="2"/>
        <v>4230.517091</v>
      </c>
      <c r="AI3" s="826">
        <f t="shared" si="2"/>
        <v>4230.517091</v>
      </c>
      <c r="AJ3" s="826">
        <f t="shared" si="2"/>
        <v>4230.517091</v>
      </c>
      <c r="AK3" s="826">
        <f t="shared" si="2"/>
        <v>4230.517091</v>
      </c>
      <c r="AL3" s="826">
        <f t="shared" si="2"/>
        <v>4230.517091</v>
      </c>
      <c r="AM3" s="826">
        <f t="shared" si="2"/>
        <v>4230.517091</v>
      </c>
      <c r="AN3" s="826">
        <f t="shared" si="2"/>
        <v>4230.517091</v>
      </c>
      <c r="AO3" s="826">
        <f t="shared" si="2"/>
        <v>4230.517091</v>
      </c>
      <c r="AP3" s="826">
        <f t="shared" si="2"/>
        <v>4230.517091</v>
      </c>
      <c r="AQ3" s="826">
        <f t="shared" si="2"/>
        <v>4230.517091</v>
      </c>
      <c r="AR3" s="826">
        <f t="shared" si="2"/>
        <v>4230.517091</v>
      </c>
      <c r="AS3" s="826">
        <f t="shared" si="2"/>
        <v>4230.517091</v>
      </c>
      <c r="AT3" s="826">
        <f t="shared" si="2"/>
        <v>4230.517091</v>
      </c>
      <c r="AU3" s="826">
        <f t="shared" si="2"/>
        <v>4230.517091</v>
      </c>
      <c r="AV3" s="826">
        <f t="shared" si="2"/>
        <v>4230.517091</v>
      </c>
      <c r="AW3" s="826">
        <f t="shared" si="2"/>
        <v>4230.517091</v>
      </c>
      <c r="AX3" s="826">
        <f t="shared" si="2"/>
        <v>4230.517091</v>
      </c>
      <c r="AY3" s="826">
        <f t="shared" si="2"/>
        <v>4230.517091</v>
      </c>
      <c r="AZ3" s="842">
        <f>Inputs!$H$23</f>
        <v>4230.517091</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0.07811310883</v>
      </c>
      <c r="W15" s="843">
        <f>if(Model!X1574&gt;0,(Model!X1575*10^6)/(Model!X1574*8760),0)</f>
        <v>0.07811310883</v>
      </c>
      <c r="X15" s="843">
        <f>if(Model!Y1574&gt;0,(Model!Y1575*10^6)/(Model!Y1574*8760),0)</f>
        <v>0.07811310883</v>
      </c>
      <c r="Y15" s="843">
        <f>if(Model!Z1574&gt;0,(Model!Z1575*10^6)/(Model!Z1574*8760),0)</f>
        <v>0.07811310883</v>
      </c>
      <c r="Z15" s="843">
        <f>if(Model!AA1574&gt;0,(Model!AA1575*10^6)/(Model!AA1574*8760),0)</f>
        <v>0.07811310883</v>
      </c>
      <c r="AA15" s="843">
        <f>if(Model!AB1574&gt;0,(Model!AB1575*10^6)/(Model!AB1574*8760),0)</f>
        <v>0.07811310883</v>
      </c>
      <c r="AB15" s="843">
        <f>if(Model!AC1574&gt;0,(Model!AC1575*10^6)/(Model!AC1574*8760),0)</f>
        <v>0.07811310883</v>
      </c>
      <c r="AC15" s="843">
        <f>if(Model!AD1574&gt;0,(Model!AD1575*10^6)/(Model!AD1574*8760),0)</f>
        <v>0.07811310883</v>
      </c>
      <c r="AD15" s="843">
        <f>if(Model!AE1574&gt;0,(Model!AE1575*10^6)/(Model!AE1574*8760),0)</f>
        <v>0.07811310883</v>
      </c>
      <c r="AE15" s="843">
        <f>if(Model!AF1574&gt;0,(Model!AF1575*10^6)/(Model!AF1574*8760),0)</f>
        <v>0.07811310883</v>
      </c>
      <c r="AF15" s="843">
        <f>if(Model!AG1574&gt;0,(Model!AG1575*10^6)/(Model!AG1574*8760),0)</f>
        <v>0.07811310883</v>
      </c>
      <c r="AG15" s="843">
        <f>if(Model!AH1574&gt;0,(Model!AH1575*10^6)/(Model!AH1574*8760),0)</f>
        <v>0.07811310883</v>
      </c>
      <c r="AH15" s="843">
        <f>if(Model!AI1574&gt;0,(Model!AI1575*10^6)/(Model!AI1574*8760),0)</f>
        <v>0.07811310883</v>
      </c>
      <c r="AI15" s="843">
        <f>if(Model!AJ1574&gt;0,(Model!AJ1575*10^6)/(Model!AJ1574*8760),0)</f>
        <v>0.07811310883</v>
      </c>
      <c r="AJ15" s="843">
        <f>if(Model!AK1574&gt;0,(Model!AK1575*10^6)/(Model!AK1574*8760),0)</f>
        <v>0.07811310883</v>
      </c>
      <c r="AK15" s="843">
        <f>if(Model!AL1574&gt;0,(Model!AL1575*10^6)/(Model!AL1574*8760),0)</f>
        <v>0.07811310883</v>
      </c>
      <c r="AL15" s="843">
        <f>if(Model!AM1574&gt;0,(Model!AM1575*10^6)/(Model!AM1574*8760),0)</f>
        <v>0.07811310883</v>
      </c>
      <c r="AM15" s="843">
        <f>if(Model!AN1574&gt;0,(Model!AN1575*10^6)/(Model!AN1574*8760),0)</f>
        <v>0.07811310883</v>
      </c>
      <c r="AN15" s="843">
        <f>if(Model!AO1574&gt;0,(Model!AO1575*10^6)/(Model!AO1574*8760),0)</f>
        <v>0.07811310883</v>
      </c>
      <c r="AO15" s="843">
        <f>if(Model!AP1574&gt;0,(Model!AP1575*10^6)/(Model!AP1574*8760),0)</f>
        <v>0.07811310883</v>
      </c>
      <c r="AP15" s="843">
        <f>if(Model!AQ1574&gt;0,(Model!AQ1575*10^6)/(Model!AQ1574*8760),0)</f>
        <v>0.07811310883</v>
      </c>
      <c r="AQ15" s="843">
        <f>if(Model!AR1574&gt;0,(Model!AR1575*10^6)/(Model!AR1574*8760),0)</f>
        <v>0.07811310883</v>
      </c>
      <c r="AR15" s="843">
        <f>if(Model!AS1574&gt;0,(Model!AS1575*10^6)/(Model!AS1574*8760),0)</f>
        <v>0.07811310883</v>
      </c>
      <c r="AS15" s="843">
        <f>if(Model!AT1574&gt;0,(Model!AT1575*10^6)/(Model!AT1574*8760),0)</f>
        <v>0.07811310883</v>
      </c>
      <c r="AT15" s="843">
        <f>if(Model!AU1574&gt;0,(Model!AU1575*10^6)/(Model!AU1574*8760),0)</f>
        <v>0.07811310883</v>
      </c>
      <c r="AU15" s="843">
        <f>if(Model!AV1574&gt;0,(Model!AV1575*10^6)/(Model!AV1574*8760),0)</f>
        <v>0.07811310883</v>
      </c>
      <c r="AV15" s="843">
        <f>if(Model!AW1574&gt;0,(Model!AW1575*10^6)/(Model!AW1574*8760),0)</f>
        <v>0.07811310883</v>
      </c>
      <c r="AW15" s="843">
        <f>if(Model!AX1574&gt;0,(Model!AX1575*10^6)/(Model!AX1574*8760),0)</f>
        <v>0.07811310883</v>
      </c>
      <c r="AX15" s="843">
        <f>if(Model!AY1574&gt;0,(Model!AY1575*10^6)/(Model!AY1574*8760),0)</f>
        <v>0.07811310883</v>
      </c>
      <c r="AY15" s="843">
        <f>if(Model!AZ1574&gt;0,(Model!AZ1575*10^6)/(Model!AZ1574*8760),0)</f>
        <v>0.07811310883</v>
      </c>
      <c r="AZ15" s="843">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85089.72301</v>
      </c>
      <c r="C18" s="160">
        <f>C$19*1000*'Inflation GDP Population'!C$18/'Inflation GDP Population'!$S$18</f>
        <v>86956.09447</v>
      </c>
      <c r="D18" s="160">
        <f>D$19*1000*'Inflation GDP Population'!D$18/'Inflation GDP Population'!$S$18</f>
        <v>88331.52027</v>
      </c>
      <c r="E18" s="160">
        <f>E$19*1000*'Inflation GDP Population'!E$18/'Inflation GDP Population'!$S$18</f>
        <v>89971.94603</v>
      </c>
      <c r="F18" s="160">
        <f>F$19*1000*'Inflation GDP Population'!F$18/'Inflation GDP Population'!$S$18</f>
        <v>92394.17101</v>
      </c>
      <c r="G18" s="160">
        <f>G$19*1000*'Inflation GDP Population'!G$18/'Inflation GDP Population'!$S$18</f>
        <v>95272.16592</v>
      </c>
      <c r="H18" s="160">
        <f>H$19*1000*'Inflation GDP Population'!H$18/'Inflation GDP Population'!$S$18</f>
        <v>98155.30379</v>
      </c>
      <c r="I18" s="160">
        <f>I$19*1000*'Inflation GDP Population'!I$18/'Inflation GDP Population'!$S$18</f>
        <v>100792.056</v>
      </c>
      <c r="J18" s="160">
        <f>J$19*1000*'Inflation GDP Population'!J$18/'Inflation GDP Population'!$S$18</f>
        <v>102752.5911</v>
      </c>
      <c r="K18" s="160">
        <f>K$19*1000*'Inflation GDP Population'!K$18/'Inflation GDP Population'!$S$18</f>
        <v>103535.9117</v>
      </c>
      <c r="L18" s="160">
        <f>L$19*1000*'Inflation GDP Population'!L$18/'Inflation GDP Population'!$S$18</f>
        <v>104742.3668</v>
      </c>
      <c r="M18" s="160">
        <f>M$19*1000*'Inflation GDP Population'!M$18/'Inflation GDP Population'!$S$18</f>
        <v>106930.3454</v>
      </c>
      <c r="N18" s="160">
        <f>N$19*1000*'Inflation GDP Population'!N$18/'Inflation GDP Population'!$S$18</f>
        <v>108981.0993</v>
      </c>
      <c r="O18" s="160">
        <f>O$19*1000*'Inflation GDP Population'!O$18/'Inflation GDP Population'!$S$18</f>
        <v>110893.6401</v>
      </c>
      <c r="P18" s="160">
        <f>P$19*1000*'Inflation GDP Population'!P$18/'Inflation GDP Population'!$S$18</f>
        <v>112945.5743</v>
      </c>
      <c r="Q18" s="160">
        <f>Q$19*1000*'Inflation GDP Population'!Q$18/'Inflation GDP Population'!$S$18</f>
        <v>114121.7235</v>
      </c>
      <c r="R18" s="160">
        <f>R$19*1000*'Inflation GDP Population'!R$18/'Inflation GDP Population'!$S$18</f>
        <v>115303.2007</v>
      </c>
      <c r="S18" s="160">
        <f>S$19*1000*'Inflation GDP Population'!S$18/'Inflation GDP Population'!$S$18</f>
        <v>117475.0747</v>
      </c>
      <c r="T18" s="160">
        <f>T$19*1000*'Inflation GDP Population'!T$18/'Inflation GDP Population'!$S$18</f>
        <v>120336.7095</v>
      </c>
      <c r="U18" s="160">
        <f>U$19*1000*'Inflation GDP Population'!U$18/'Inflation GDP Population'!$S$18</f>
        <v>122684.3553</v>
      </c>
      <c r="V18" s="161">
        <f>V$19*1000*'Inflation GDP Population'!V$18/'Inflation GDP Population'!$S$18</f>
        <v>125077.8013</v>
      </c>
      <c r="W18" s="160">
        <f>W$19*1000*'Inflation GDP Population'!W$18/'Inflation GDP Population'!$S$18</f>
        <v>127517.941</v>
      </c>
      <c r="X18" s="160">
        <f>X$19*1000*'Inflation GDP Population'!X$18/'Inflation GDP Population'!$S$18</f>
        <v>130005.6853</v>
      </c>
      <c r="Y18" s="160">
        <f>Y$19*1000*'Inflation GDP Population'!Y$18/'Inflation GDP Population'!$S$18</f>
        <v>132541.9629</v>
      </c>
      <c r="Z18" s="160">
        <f>Z$19*1000*'Inflation GDP Population'!Z$18/'Inflation GDP Population'!$S$18</f>
        <v>135127.7207</v>
      </c>
      <c r="AA18" s="160">
        <f>AA$19*1000*'Inflation GDP Population'!AA$18/'Inflation GDP Population'!$S$18</f>
        <v>137763.924</v>
      </c>
      <c r="AB18" s="160">
        <f>AB$19*1000*'Inflation GDP Population'!AB$18/'Inflation GDP Population'!$S$18</f>
        <v>140451.5569</v>
      </c>
      <c r="AC18" s="160">
        <f>AC$19*1000*'Inflation GDP Population'!AC$18/'Inflation GDP Population'!$S$18</f>
        <v>143191.6228</v>
      </c>
      <c r="AD18" s="160">
        <f>AD$19*1000*'Inflation GDP Population'!AD$18/'Inflation GDP Population'!$S$18</f>
        <v>145985.1445</v>
      </c>
      <c r="AE18" s="160">
        <f>AE$19*1000*'Inflation GDP Population'!AE$18/'Inflation GDP Population'!$S$18</f>
        <v>148833.165</v>
      </c>
      <c r="AF18" s="160">
        <f>AF$19*1000*'Inflation GDP Population'!AF$18/'Inflation GDP Population'!$S$18</f>
        <v>151736.7475</v>
      </c>
      <c r="AG18" s="160">
        <f>AG$19*1000*'Inflation GDP Population'!AG$18/'Inflation GDP Population'!$S$18</f>
        <v>154696.9758</v>
      </c>
      <c r="AH18" s="160">
        <f>AH$19*1000*'Inflation GDP Population'!AH$18/'Inflation GDP Population'!$S$18</f>
        <v>157714.9552</v>
      </c>
      <c r="AI18" s="160">
        <f>AI$19*1000*'Inflation GDP Population'!AI$18/'Inflation GDP Population'!$S$18</f>
        <v>160791.8123</v>
      </c>
      <c r="AJ18" s="160">
        <f>AJ$19*1000*'Inflation GDP Population'!AJ$18/'Inflation GDP Population'!$S$18</f>
        <v>163928.6957</v>
      </c>
      <c r="AK18" s="160">
        <f>AK$19*1000*'Inflation GDP Population'!AK$18/'Inflation GDP Population'!$S$18</f>
        <v>167126.7765</v>
      </c>
      <c r="AL18" s="160">
        <f>AL$19*1000*'Inflation GDP Population'!AL$18/'Inflation GDP Population'!$S$18</f>
        <v>170387.2485</v>
      </c>
      <c r="AM18" s="160">
        <f>AM$19*1000*'Inflation GDP Population'!AM$18/'Inflation GDP Population'!$S$18</f>
        <v>173711.3291</v>
      </c>
      <c r="AN18" s="160">
        <f>AN$19*1000*'Inflation GDP Population'!AN$18/'Inflation GDP Population'!$S$18</f>
        <v>177100.259</v>
      </c>
      <c r="AO18" s="160">
        <f>AO$19*1000*'Inflation GDP Population'!AO$18/'Inflation GDP Population'!$S$18</f>
        <v>180555.3035</v>
      </c>
      <c r="AP18" s="160">
        <f>AP$19*1000*'Inflation GDP Population'!AP$18/'Inflation GDP Population'!$S$18</f>
        <v>184077.7523</v>
      </c>
      <c r="AQ18" s="160">
        <f>AQ$19*1000*'Inflation GDP Population'!AQ$18/'Inflation GDP Population'!$S$18</f>
        <v>187668.9205</v>
      </c>
      <c r="AR18" s="160">
        <f>AR$19*1000*'Inflation GDP Population'!AR$18/'Inflation GDP Population'!$S$18</f>
        <v>191330.1488</v>
      </c>
      <c r="AS18" s="160">
        <f>AS$19*1000*'Inflation GDP Population'!AS$18/'Inflation GDP Population'!$S$18</f>
        <v>195062.8038</v>
      </c>
      <c r="AT18" s="160">
        <f>AT$19*1000*'Inflation GDP Population'!AT$18/'Inflation GDP Population'!$S$18</f>
        <v>198868.2791</v>
      </c>
      <c r="AU18" s="160">
        <f>AU$19*1000*'Inflation GDP Population'!AU$18/'Inflation GDP Population'!$S$18</f>
        <v>202747.9954</v>
      </c>
      <c r="AV18" s="160">
        <f>AV$19*1000*'Inflation GDP Population'!AV$18/'Inflation GDP Population'!$S$18</f>
        <v>206703.4009</v>
      </c>
      <c r="AW18" s="160">
        <f>AW$19*1000*'Inflation GDP Population'!AW$18/'Inflation GDP Population'!$S$18</f>
        <v>210735.9723</v>
      </c>
      <c r="AX18" s="160">
        <f>AX$19*1000*'Inflation GDP Population'!AX$18/'Inflation GDP Population'!$S$18</f>
        <v>214847.2151</v>
      </c>
      <c r="AY18" s="160">
        <f>AY$19*1000*'Inflation GDP Population'!AY$18/'Inflation GDP Population'!$S$18</f>
        <v>219038.6639</v>
      </c>
      <c r="AZ18" s="160">
        <f>AZ$19*1000*'Inflation GDP Population'!AZ$18/'Inflation GDP Population'!$S$18</f>
        <v>223311.8837</v>
      </c>
    </row>
    <row r="19" ht="15.0" customHeight="1">
      <c r="A19" s="541" t="s">
        <v>1126</v>
      </c>
      <c r="B19" s="177">
        <f t="shared" ref="B19:U19" si="7">C19</f>
        <v>117.4750747</v>
      </c>
      <c r="C19" s="177">
        <f t="shared" si="7"/>
        <v>117.4750747</v>
      </c>
      <c r="D19" s="177">
        <f t="shared" si="7"/>
        <v>117.4750747</v>
      </c>
      <c r="E19" s="177">
        <f t="shared" si="7"/>
        <v>117.4750747</v>
      </c>
      <c r="F19" s="177">
        <f t="shared" si="7"/>
        <v>117.4750747</v>
      </c>
      <c r="G19" s="177">
        <f t="shared" si="7"/>
        <v>117.4750747</v>
      </c>
      <c r="H19" s="177">
        <f t="shared" si="7"/>
        <v>117.4750747</v>
      </c>
      <c r="I19" s="177">
        <f t="shared" si="7"/>
        <v>117.4750747</v>
      </c>
      <c r="J19" s="177">
        <f t="shared" si="7"/>
        <v>117.4750747</v>
      </c>
      <c r="K19" s="177">
        <f t="shared" si="7"/>
        <v>117.4750747</v>
      </c>
      <c r="L19" s="177">
        <f t="shared" si="7"/>
        <v>117.4750747</v>
      </c>
      <c r="M19" s="177">
        <f t="shared" si="7"/>
        <v>117.4750747</v>
      </c>
      <c r="N19" s="177">
        <f t="shared" si="7"/>
        <v>117.4750747</v>
      </c>
      <c r="O19" s="177">
        <f t="shared" si="7"/>
        <v>117.4750747</v>
      </c>
      <c r="P19" s="177">
        <f t="shared" si="7"/>
        <v>117.4750747</v>
      </c>
      <c r="Q19" s="177">
        <f t="shared" si="7"/>
        <v>117.4750747</v>
      </c>
      <c r="R19" s="177">
        <f t="shared" si="7"/>
        <v>117.4750747</v>
      </c>
      <c r="S19" s="177">
        <f t="shared" si="7"/>
        <v>117.4750747</v>
      </c>
      <c r="T19" s="177">
        <f t="shared" si="7"/>
        <v>117.4750747</v>
      </c>
      <c r="U19" s="177">
        <f t="shared" si="7"/>
        <v>117.4750747</v>
      </c>
      <c r="V19" s="844">
        <f>Inputs!$H$26</f>
        <v>117.4750747</v>
      </c>
      <c r="W19" s="177">
        <f t="shared" ref="W19:AY19" si="8">V$19+($AZ$19-$V$19)/($AZ$1-$V$1)</f>
        <v>117.4750747</v>
      </c>
      <c r="X19" s="177">
        <f t="shared" si="8"/>
        <v>117.4750747</v>
      </c>
      <c r="Y19" s="177">
        <f t="shared" si="8"/>
        <v>117.4750747</v>
      </c>
      <c r="Z19" s="177">
        <f t="shared" si="8"/>
        <v>117.4750747</v>
      </c>
      <c r="AA19" s="177">
        <f t="shared" si="8"/>
        <v>117.4750747</v>
      </c>
      <c r="AB19" s="177">
        <f t="shared" si="8"/>
        <v>117.4750747</v>
      </c>
      <c r="AC19" s="177">
        <f t="shared" si="8"/>
        <v>117.4750747</v>
      </c>
      <c r="AD19" s="177">
        <f t="shared" si="8"/>
        <v>117.4750747</v>
      </c>
      <c r="AE19" s="177">
        <f t="shared" si="8"/>
        <v>117.4750747</v>
      </c>
      <c r="AF19" s="177">
        <f t="shared" si="8"/>
        <v>117.4750747</v>
      </c>
      <c r="AG19" s="177">
        <f t="shared" si="8"/>
        <v>117.4750747</v>
      </c>
      <c r="AH19" s="177">
        <f t="shared" si="8"/>
        <v>117.4750747</v>
      </c>
      <c r="AI19" s="177">
        <f t="shared" si="8"/>
        <v>117.4750747</v>
      </c>
      <c r="AJ19" s="177">
        <f t="shared" si="8"/>
        <v>117.4750747</v>
      </c>
      <c r="AK19" s="177">
        <f t="shared" si="8"/>
        <v>117.4750747</v>
      </c>
      <c r="AL19" s="177">
        <f t="shared" si="8"/>
        <v>117.4750747</v>
      </c>
      <c r="AM19" s="177">
        <f t="shared" si="8"/>
        <v>117.4750747</v>
      </c>
      <c r="AN19" s="177">
        <f t="shared" si="8"/>
        <v>117.4750747</v>
      </c>
      <c r="AO19" s="177">
        <f t="shared" si="8"/>
        <v>117.4750747</v>
      </c>
      <c r="AP19" s="177">
        <f t="shared" si="8"/>
        <v>117.4750747</v>
      </c>
      <c r="AQ19" s="177">
        <f t="shared" si="8"/>
        <v>117.4750747</v>
      </c>
      <c r="AR19" s="177">
        <f t="shared" si="8"/>
        <v>117.4750747</v>
      </c>
      <c r="AS19" s="177">
        <f t="shared" si="8"/>
        <v>117.4750747</v>
      </c>
      <c r="AT19" s="177">
        <f t="shared" si="8"/>
        <v>117.4750747</v>
      </c>
      <c r="AU19" s="177">
        <f t="shared" si="8"/>
        <v>117.4750747</v>
      </c>
      <c r="AV19" s="177">
        <f t="shared" si="8"/>
        <v>117.4750747</v>
      </c>
      <c r="AW19" s="177">
        <f t="shared" si="8"/>
        <v>117.4750747</v>
      </c>
      <c r="AX19" s="177">
        <f t="shared" si="8"/>
        <v>117.4750747</v>
      </c>
      <c r="AY19" s="177">
        <f t="shared" si="8"/>
        <v>117.4750747</v>
      </c>
      <c r="AZ19" s="844">
        <f>Inputs!$H$24</f>
        <v>117.4750747</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5">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125.7100763</v>
      </c>
      <c r="C21" s="177">
        <f t="shared" si="11"/>
        <v>128.0852723</v>
      </c>
      <c r="D21" s="177">
        <f t="shared" si="11"/>
        <v>130.5053458</v>
      </c>
      <c r="E21" s="177">
        <f t="shared" si="11"/>
        <v>132.9711448</v>
      </c>
      <c r="F21" s="177">
        <f t="shared" si="11"/>
        <v>135.4835332</v>
      </c>
      <c r="G21" s="177">
        <f t="shared" si="11"/>
        <v>138.0433912</v>
      </c>
      <c r="H21" s="177">
        <f t="shared" si="11"/>
        <v>140.6516158</v>
      </c>
      <c r="I21" s="177">
        <f t="shared" si="11"/>
        <v>143.3091208</v>
      </c>
      <c r="J21" s="177">
        <f t="shared" si="11"/>
        <v>146.0168374</v>
      </c>
      <c r="K21" s="177">
        <f t="shared" si="11"/>
        <v>148.7757142</v>
      </c>
      <c r="L21" s="177">
        <f t="shared" si="11"/>
        <v>151.5867178</v>
      </c>
      <c r="M21" s="177">
        <f t="shared" si="11"/>
        <v>154.4508333</v>
      </c>
      <c r="N21" s="177">
        <f t="shared" si="11"/>
        <v>157.369064</v>
      </c>
      <c r="O21" s="177">
        <f t="shared" si="11"/>
        <v>160.3424324</v>
      </c>
      <c r="P21" s="177">
        <f t="shared" si="11"/>
        <v>163.3719804</v>
      </c>
      <c r="Q21" s="177">
        <f t="shared" si="11"/>
        <v>166.4587694</v>
      </c>
      <c r="R21" s="177">
        <f t="shared" si="11"/>
        <v>169.6038809</v>
      </c>
      <c r="S21" s="177">
        <f t="shared" si="11"/>
        <v>172.8084169</v>
      </c>
      <c r="T21" s="177">
        <f t="shared" si="11"/>
        <v>176.0735001</v>
      </c>
      <c r="U21" s="177">
        <f t="shared" si="11"/>
        <v>179.4002746</v>
      </c>
      <c r="V21" s="715">
        <f>if(Model!W1574&gt;0,V18*Model!W1574/(V15*Model!W1574*8760)+V20,V20)</f>
        <v>182.789906</v>
      </c>
      <c r="W21" s="846">
        <f>if(Model!X1574&gt;0,W18*Model!X1574/(Model!X1575*10^6)+W20,W20)</f>
        <v>186.3559497</v>
      </c>
      <c r="X21" s="846">
        <f>if(Model!Y1574&gt;0,X18*Model!Y1574/(Model!Y1575*10^6)+X20,X20)</f>
        <v>189.9915632</v>
      </c>
      <c r="Y21" s="846">
        <f>if(Model!Z1574&gt;0,Y18*Model!Z1574/(Model!Z1575*10^6)+Y20,Y20)</f>
        <v>193.6981038</v>
      </c>
      <c r="Z21" s="846">
        <f>if(Model!AA1574&gt;0,Z18*Model!AA1574/(Model!AA1575*10^6)+Z20,Z20)</f>
        <v>197.4769552</v>
      </c>
      <c r="AA21" s="846">
        <f>if(Model!AB1574&gt;0,AA18*Model!AB1574/(Model!AB1575*10^6)+AA20,AA20)</f>
        <v>201.3295281</v>
      </c>
      <c r="AB21" s="846">
        <f>if(Model!AC1574&gt;0,AB18*Model!AC1574/(Model!AC1575*10^6)+AB20,AB20)</f>
        <v>205.2572608</v>
      </c>
      <c r="AC21" s="846">
        <f>if(Model!AD1574&gt;0,AC18*Model!AD1574/(Model!AD1575*10^6)+AC20,AC20)</f>
        <v>209.2616195</v>
      </c>
      <c r="AD21" s="846">
        <f>if(Model!AE1574&gt;0,AD18*Model!AE1574/(Model!AE1575*10^6)+AD20,AD20)</f>
        <v>213.3440992</v>
      </c>
      <c r="AE21" s="846">
        <f>if(Model!AF1574&gt;0,AE18*Model!AF1574/(Model!AF1575*10^6)+AE20,AE20)</f>
        <v>217.5062238</v>
      </c>
      <c r="AF21" s="846">
        <f>if(Model!AG1574&gt;0,AF18*Model!AG1574/(Model!AG1575*10^6)+AF20,AF20)</f>
        <v>221.7495472</v>
      </c>
      <c r="AG21" s="846">
        <f>if(Model!AH1574&gt;0,AG18*Model!AH1574/(Model!AH1575*10^6)+AG20,AG20)</f>
        <v>226.0756535</v>
      </c>
      <c r="AH21" s="846">
        <f>if(Model!AI1574&gt;0,AH18*Model!AI1574/(Model!AI1575*10^6)+AH20,AH20)</f>
        <v>230.4861577</v>
      </c>
      <c r="AI21" s="846">
        <f>if(Model!AJ1574&gt;0,AI18*Model!AJ1574/(Model!AJ1575*10^6)+AI20,AI20)</f>
        <v>234.9827064</v>
      </c>
      <c r="AJ21" s="846">
        <f>if(Model!AK1574&gt;0,AJ18*Model!AK1574/(Model!AK1575*10^6)+AJ20,AJ20)</f>
        <v>239.566978</v>
      </c>
      <c r="AK21" s="846">
        <f>if(Model!AL1574&gt;0,AK18*Model!AL1574/(Model!AL1575*10^6)+AK20,AK20)</f>
        <v>244.2406842</v>
      </c>
      <c r="AL21" s="846">
        <f>if(Model!AM1574&gt;0,AL18*Model!AM1574/(Model!AM1575*10^6)+AL20,AL20)</f>
        <v>249.0055695</v>
      </c>
      <c r="AM21" s="846">
        <f>if(Model!AN1574&gt;0,AM18*Model!AN1574/(Model!AN1575*10^6)+AM20,AM20)</f>
        <v>253.8634129</v>
      </c>
      <c r="AN21" s="846">
        <f>if(Model!AO1574&gt;0,AN18*Model!AO1574/(Model!AO1575*10^6)+AN20,AN20)</f>
        <v>258.8160278</v>
      </c>
      <c r="AO21" s="846">
        <f>if(Model!AP1574&gt;0,AO18*Model!AP1574/(Model!AP1575*10^6)+AO20,AO20)</f>
        <v>263.8652631</v>
      </c>
      <c r="AP21" s="846">
        <f>if(Model!AQ1574&gt;0,AP18*Model!AQ1574/(Model!AQ1575*10^6)+AP20,AP20)</f>
        <v>269.0130039</v>
      </c>
      <c r="AQ21" s="846">
        <f>if(Model!AR1574&gt;0,AQ18*Model!AR1574/(Model!AR1575*10^6)+AQ20,AQ20)</f>
        <v>274.2611718</v>
      </c>
      <c r="AR21" s="846">
        <f>if(Model!AS1574&gt;0,AR18*Model!AS1574/(Model!AS1575*10^6)+AR20,AR20)</f>
        <v>279.611726</v>
      </c>
      <c r="AS21" s="846">
        <f>if(Model!AT1574&gt;0,AS18*Model!AT1574/(Model!AT1575*10^6)+AS20,AS20)</f>
        <v>285.0666641</v>
      </c>
      <c r="AT21" s="846">
        <f>if(Model!AU1574&gt;0,AT18*Model!AU1574/(Model!AU1575*10^6)+AT20,AT20)</f>
        <v>290.6280225</v>
      </c>
      <c r="AU21" s="846">
        <f>if(Model!AV1574&gt;0,AU18*Model!AV1574/(Model!AV1575*10^6)+AU20,AU20)</f>
        <v>296.2978772</v>
      </c>
      <c r="AV21" s="846">
        <f>if(Model!AW1574&gt;0,AV18*Model!AW1574/(Model!AW1575*10^6)+AV20,AV20)</f>
        <v>302.078345</v>
      </c>
      <c r="AW21" s="846">
        <f>if(Model!AX1574&gt;0,AW18*Model!AX1574/(Model!AX1575*10^6)+AW20,AW20)</f>
        <v>307.9715838</v>
      </c>
      <c r="AX21" s="846">
        <f>if(Model!AY1574&gt;0,AX18*Model!AY1574/(Model!AY1575*10^6)+AX20,AX20)</f>
        <v>313.9797937</v>
      </c>
      <c r="AY21" s="846">
        <f>if(Model!AZ1574&gt;0,AY18*Model!AZ1574/(Model!AZ1575*10^6)+AY20,AY20)</f>
        <v>320.1052175</v>
      </c>
      <c r="AZ21" s="846">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7">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8">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8">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8">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8">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4</v>
      </c>
      <c r="AU39" s="252">
        <f t="shared" si="20"/>
        <v>0</v>
      </c>
      <c r="AV39" s="252">
        <f t="shared" si="20"/>
        <v>0</v>
      </c>
      <c r="AW39" s="252">
        <f t="shared" si="20"/>
        <v>0</v>
      </c>
      <c r="AX39" s="252">
        <f t="shared" si="20"/>
        <v>0</v>
      </c>
      <c r="AY39" s="252">
        <f t="shared" si="20"/>
        <v>15.2</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49">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49">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49">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49">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49">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49">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49">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49">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49">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49">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49">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49">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49">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49">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49">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49">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49">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49">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49">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49">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49">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49">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49">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49">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49">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49">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49">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49">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49">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49">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49">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49">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49">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49">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7">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7">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7">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7">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7">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7">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7">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7">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7">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7">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7">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7">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7">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7">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7">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7">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7">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7">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7">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7">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7">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7">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7">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7">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7">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7">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7">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7">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7">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7">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7">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7">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7">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7">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7">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7">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7">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7">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7">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7">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7">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7">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7">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7">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7">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7">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7">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7">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7">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7">
        <v>2013.0</v>
      </c>
      <c r="B124" s="32"/>
      <c r="C124" s="32"/>
      <c r="D124" s="32"/>
      <c r="E124" s="32"/>
      <c r="F124" s="32"/>
      <c r="G124" s="32"/>
      <c r="H124" s="32"/>
      <c r="I124" s="32"/>
      <c r="J124" s="32"/>
      <c r="K124" s="32"/>
      <c r="L124" s="32"/>
      <c r="M124" s="32"/>
      <c r="N124" s="32"/>
      <c r="O124" s="32"/>
      <c r="P124" s="32"/>
      <c r="Q124" s="32"/>
      <c r="R124" s="32"/>
      <c r="S124" s="32"/>
      <c r="T124" s="32"/>
      <c r="U124" s="32"/>
      <c r="V124" s="741">
        <v>4.0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4</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7">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7">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7">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7">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7">
        <v>2018.0</v>
      </c>
      <c r="B129" s="32"/>
      <c r="C129" s="32"/>
      <c r="D129" s="32"/>
      <c r="E129" s="32"/>
      <c r="F129" s="32"/>
      <c r="G129" s="32"/>
      <c r="H129" s="32"/>
      <c r="I129" s="32"/>
      <c r="J129" s="32"/>
      <c r="K129" s="32"/>
      <c r="L129" s="32"/>
      <c r="M129" s="32"/>
      <c r="N129" s="32"/>
      <c r="O129" s="32"/>
      <c r="P129" s="32"/>
      <c r="Q129" s="32"/>
      <c r="R129" s="32"/>
      <c r="S129" s="32"/>
      <c r="T129" s="32"/>
      <c r="U129" s="32"/>
      <c r="V129" s="741">
        <v>15.2</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15.2</v>
      </c>
      <c r="AZ129" s="252">
        <f t="shared" si="110"/>
        <v>0</v>
      </c>
      <c r="BA129" s="252">
        <f t="shared" si="110"/>
        <v>0</v>
      </c>
    </row>
    <row r="130" ht="15.75" customHeight="1">
      <c r="A130" s="837">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0">
        <v>2020.0</v>
      </c>
      <c r="U131" s="745" t="s">
        <v>1016</v>
      </c>
      <c r="V131" s="851">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0">
        <v>2021.0</v>
      </c>
      <c r="U132" s="745" t="s">
        <v>1017</v>
      </c>
      <c r="V132" s="851">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0">
        <v>2022.0</v>
      </c>
      <c r="U133" s="745" t="s">
        <v>1018</v>
      </c>
      <c r="V133" s="851">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0">
        <v>2023.0</v>
      </c>
      <c r="U134" s="745" t="s">
        <v>1019</v>
      </c>
      <c r="V134" s="851">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0">
        <v>2024.0</v>
      </c>
      <c r="V135" s="851">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0">
        <v>2025.0</v>
      </c>
      <c r="V136" s="851">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0">
        <v>2026.0</v>
      </c>
      <c r="V137" s="851">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0">
        <v>2027.0</v>
      </c>
      <c r="V138" s="851">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0">
        <v>2028.0</v>
      </c>
      <c r="V139" s="851">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0">
        <v>2029.0</v>
      </c>
      <c r="V140" s="851">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0">
        <v>2030.0</v>
      </c>
      <c r="V141" s="851">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0">
        <v>2031.0</v>
      </c>
      <c r="V142" s="851">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0">
        <v>2032.0</v>
      </c>
      <c r="V143" s="851">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0">
        <v>2033.0</v>
      </c>
      <c r="V144" s="851">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0">
        <v>2034.0</v>
      </c>
      <c r="V145" s="851">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0">
        <v>2035.0</v>
      </c>
      <c r="V146" s="851">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0">
        <v>2036.0</v>
      </c>
      <c r="V147" s="851">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0">
        <v>2037.0</v>
      </c>
      <c r="V148" s="851">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0">
        <v>2038.0</v>
      </c>
      <c r="V149" s="851">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0">
        <v>2039.0</v>
      </c>
      <c r="V150" s="851">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0">
        <v>2040.0</v>
      </c>
      <c r="V151" s="851">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0">
        <v>2041.0</v>
      </c>
      <c r="V152" s="851">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0">
        <v>2042.0</v>
      </c>
      <c r="V153" s="851">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0">
        <v>2043.0</v>
      </c>
      <c r="V154" s="851">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0">
        <v>2044.0</v>
      </c>
      <c r="V155" s="851">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0">
        <v>2045.0</v>
      </c>
      <c r="V156" s="851">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0">
        <v>2046.0</v>
      </c>
      <c r="V157" s="851">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0">
        <v>2047.0</v>
      </c>
      <c r="V158" s="851">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0">
        <v>2048.0</v>
      </c>
      <c r="V159" s="851">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0">
        <v>2049.0</v>
      </c>
      <c r="V160" s="851">
        <v>0.6399999999999909</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0">
        <v>2050.0</v>
      </c>
      <c r="V161" s="851">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0"/>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5">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f t="shared" ref="B19:U19" si="12">C19/(1+B34-B20)</f>
        <v>56.75731136</v>
      </c>
      <c r="C19" s="177">
        <f t="shared" si="12"/>
        <v>57.82969748</v>
      </c>
      <c r="D19" s="177">
        <f t="shared" si="12"/>
        <v>58.92234551</v>
      </c>
      <c r="E19" s="177">
        <f t="shared" si="12"/>
        <v>60.03563829</v>
      </c>
      <c r="F19" s="177">
        <f t="shared" si="12"/>
        <v>61.16996589</v>
      </c>
      <c r="G19" s="177">
        <f t="shared" si="12"/>
        <v>62.32572575</v>
      </c>
      <c r="H19" s="177">
        <f t="shared" si="12"/>
        <v>63.50332281</v>
      </c>
      <c r="I19" s="177">
        <f t="shared" si="12"/>
        <v>64.70316966</v>
      </c>
      <c r="J19" s="177">
        <f t="shared" si="12"/>
        <v>65.92568671</v>
      </c>
      <c r="K19" s="177">
        <f t="shared" si="12"/>
        <v>67.17130228</v>
      </c>
      <c r="L19" s="177">
        <f t="shared" si="12"/>
        <v>68.44045281</v>
      </c>
      <c r="M19" s="177">
        <f t="shared" si="12"/>
        <v>69.73358298</v>
      </c>
      <c r="N19" s="177">
        <f t="shared" si="12"/>
        <v>71.05114585</v>
      </c>
      <c r="O19" s="177">
        <f t="shared" si="12"/>
        <v>72.39360306</v>
      </c>
      <c r="P19" s="177">
        <f t="shared" si="12"/>
        <v>73.76142498</v>
      </c>
      <c r="Q19" s="177">
        <f t="shared" si="12"/>
        <v>75.15509086</v>
      </c>
      <c r="R19" s="177">
        <f t="shared" si="12"/>
        <v>76.57508898</v>
      </c>
      <c r="S19" s="177">
        <f t="shared" si="12"/>
        <v>78.02191689</v>
      </c>
      <c r="T19" s="177">
        <f t="shared" si="12"/>
        <v>79.49608151</v>
      </c>
      <c r="U19" s="177">
        <f t="shared" si="12"/>
        <v>80.99809935</v>
      </c>
      <c r="V19" s="715">
        <f>V17*Model!W1574/(V14*Model!W1574*8760)+V18</f>
        <v>82.52849666</v>
      </c>
      <c r="W19" s="177">
        <f t="shared" ref="W19:AZ19" si="13">V19*(1+V34-V20)</f>
        <v>84.08780967</v>
      </c>
      <c r="X19" s="177">
        <f t="shared" si="13"/>
        <v>85.67658471</v>
      </c>
      <c r="Y19" s="177">
        <f t="shared" si="13"/>
        <v>87.29537844</v>
      </c>
      <c r="Z19" s="177">
        <f t="shared" si="13"/>
        <v>88.94475804</v>
      </c>
      <c r="AA19" s="177">
        <f t="shared" si="13"/>
        <v>90.62530141</v>
      </c>
      <c r="AB19" s="177">
        <f t="shared" si="13"/>
        <v>92.33759737</v>
      </c>
      <c r="AC19" s="177">
        <f t="shared" si="13"/>
        <v>94.08224585</v>
      </c>
      <c r="AD19" s="177">
        <f t="shared" si="13"/>
        <v>95.85985814</v>
      </c>
      <c r="AE19" s="177">
        <f t="shared" si="13"/>
        <v>97.67105705</v>
      </c>
      <c r="AF19" s="177">
        <f t="shared" si="13"/>
        <v>99.51647719</v>
      </c>
      <c r="AG19" s="177">
        <f t="shared" si="13"/>
        <v>101.3967651</v>
      </c>
      <c r="AH19" s="177">
        <f t="shared" si="13"/>
        <v>103.3125797</v>
      </c>
      <c r="AI19" s="177">
        <f t="shared" si="13"/>
        <v>105.2645921</v>
      </c>
      <c r="AJ19" s="177">
        <f t="shared" si="13"/>
        <v>107.2534863</v>
      </c>
      <c r="AK19" s="177">
        <f t="shared" si="13"/>
        <v>109.2799591</v>
      </c>
      <c r="AL19" s="177">
        <f t="shared" si="13"/>
        <v>111.3447206</v>
      </c>
      <c r="AM19" s="177">
        <f t="shared" si="13"/>
        <v>113.4484942</v>
      </c>
      <c r="AN19" s="177">
        <f t="shared" si="13"/>
        <v>115.592017</v>
      </c>
      <c r="AO19" s="177">
        <f t="shared" si="13"/>
        <v>117.77604</v>
      </c>
      <c r="AP19" s="177">
        <f t="shared" si="13"/>
        <v>120.0013284</v>
      </c>
      <c r="AQ19" s="177">
        <f t="shared" si="13"/>
        <v>122.268662</v>
      </c>
      <c r="AR19" s="177">
        <f t="shared" si="13"/>
        <v>124.5788351</v>
      </c>
      <c r="AS19" s="177">
        <f t="shared" si="13"/>
        <v>126.9326572</v>
      </c>
      <c r="AT19" s="177">
        <f t="shared" si="13"/>
        <v>129.330953</v>
      </c>
      <c r="AU19" s="177">
        <f t="shared" si="13"/>
        <v>131.7745627</v>
      </c>
      <c r="AV19" s="177">
        <f t="shared" si="13"/>
        <v>134.2643426</v>
      </c>
      <c r="AW19" s="177">
        <f t="shared" si="13"/>
        <v>136.8011649</v>
      </c>
      <c r="AX19" s="177">
        <f t="shared" si="13"/>
        <v>139.3859186</v>
      </c>
      <c r="AY19" s="177">
        <f t="shared" si="13"/>
        <v>142.0195092</v>
      </c>
      <c r="AZ19" s="177">
        <f t="shared" si="13"/>
        <v>144.7028596</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8">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8">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8">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8">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2" t="s">
        <v>1012</v>
      </c>
      <c r="B37" s="852"/>
      <c r="C37" s="852"/>
      <c r="D37" s="852"/>
      <c r="E37" s="852"/>
      <c r="F37" s="852"/>
      <c r="G37" s="852"/>
      <c r="H37" s="852"/>
      <c r="I37" s="852"/>
      <c r="J37" s="852"/>
      <c r="K37" s="852"/>
      <c r="L37" s="852"/>
      <c r="M37" s="852"/>
      <c r="N37" s="852"/>
      <c r="O37" s="852"/>
      <c r="P37" s="852"/>
      <c r="Q37" s="852"/>
      <c r="R37" s="852"/>
      <c r="S37" s="852"/>
      <c r="T37" s="852"/>
      <c r="U37" s="852"/>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3">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3">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3">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3">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3">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3">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3">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3">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3">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3">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3">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3">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3">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3">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3">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3">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3">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3">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3">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3">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3">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3">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3">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3">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3">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3">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3">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3">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3">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3">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3">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3">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3">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3">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3">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3">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3">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3">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3">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3">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3">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3">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3">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3">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3">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8">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5">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21.45538015</v>
      </c>
      <c r="C20" s="177">
        <f t="shared" si="12"/>
        <v>21.86076319</v>
      </c>
      <c r="D20" s="177">
        <f t="shared" si="12"/>
        <v>22.27380564</v>
      </c>
      <c r="E20" s="177">
        <f t="shared" si="12"/>
        <v>22.69465221</v>
      </c>
      <c r="F20" s="177">
        <f t="shared" si="12"/>
        <v>23.12345036</v>
      </c>
      <c r="G20" s="177">
        <f t="shared" si="12"/>
        <v>23.56035032</v>
      </c>
      <c r="H20" s="177">
        <f t="shared" si="12"/>
        <v>24.00550517</v>
      </c>
      <c r="I20" s="177">
        <f t="shared" si="12"/>
        <v>24.45907088</v>
      </c>
      <c r="J20" s="177">
        <f t="shared" si="12"/>
        <v>24.92120637</v>
      </c>
      <c r="K20" s="177">
        <f t="shared" si="12"/>
        <v>25.39207356</v>
      </c>
      <c r="L20" s="177">
        <f t="shared" si="12"/>
        <v>25.87183743</v>
      </c>
      <c r="M20" s="177">
        <f t="shared" si="12"/>
        <v>26.36066607</v>
      </c>
      <c r="N20" s="177">
        <f t="shared" si="12"/>
        <v>26.85873075</v>
      </c>
      <c r="O20" s="177">
        <f t="shared" si="12"/>
        <v>27.36620598</v>
      </c>
      <c r="P20" s="177">
        <f t="shared" si="12"/>
        <v>27.88326958</v>
      </c>
      <c r="Q20" s="177">
        <f t="shared" si="12"/>
        <v>28.41010269</v>
      </c>
      <c r="R20" s="177">
        <f t="shared" si="12"/>
        <v>28.94688991</v>
      </c>
      <c r="S20" s="177">
        <f t="shared" si="12"/>
        <v>29.49381932</v>
      </c>
      <c r="T20" s="177">
        <f t="shared" si="12"/>
        <v>30.05108255</v>
      </c>
      <c r="U20" s="177">
        <f t="shared" si="12"/>
        <v>30.61887483</v>
      </c>
      <c r="V20" s="715">
        <f>if(Model!W2025&gt;0,V18*Model!W2024/(Model!W2025*10^6)+V19,V19)</f>
        <v>31.19739512</v>
      </c>
      <c r="W20" s="177">
        <f t="shared" ref="W20:AZ20" si="13">V20*(1+V40-V21)</f>
        <v>31.78684611</v>
      </c>
      <c r="X20" s="177">
        <f t="shared" si="13"/>
        <v>32.38743433</v>
      </c>
      <c r="Y20" s="177">
        <f t="shared" si="13"/>
        <v>32.9993702</v>
      </c>
      <c r="Z20" s="177">
        <f t="shared" si="13"/>
        <v>33.62286814</v>
      </c>
      <c r="AA20" s="177">
        <f t="shared" si="13"/>
        <v>34.25814659</v>
      </c>
      <c r="AB20" s="177">
        <f t="shared" si="13"/>
        <v>34.90542814</v>
      </c>
      <c r="AC20" s="177">
        <f t="shared" si="13"/>
        <v>35.56493959</v>
      </c>
      <c r="AD20" s="177">
        <f t="shared" si="13"/>
        <v>36.236912</v>
      </c>
      <c r="AE20" s="177">
        <f t="shared" si="13"/>
        <v>36.92158082</v>
      </c>
      <c r="AF20" s="177">
        <f t="shared" si="13"/>
        <v>37.61918593</v>
      </c>
      <c r="AG20" s="177">
        <f t="shared" si="13"/>
        <v>38.32997176</v>
      </c>
      <c r="AH20" s="177">
        <f t="shared" si="13"/>
        <v>39.05418734</v>
      </c>
      <c r="AI20" s="177">
        <f t="shared" si="13"/>
        <v>39.79208643</v>
      </c>
      <c r="AJ20" s="177">
        <f t="shared" si="13"/>
        <v>40.54392755</v>
      </c>
      <c r="AK20" s="177">
        <f t="shared" si="13"/>
        <v>41.30997415</v>
      </c>
      <c r="AL20" s="177">
        <f t="shared" si="13"/>
        <v>42.0904946</v>
      </c>
      <c r="AM20" s="177">
        <f t="shared" si="13"/>
        <v>42.8857624</v>
      </c>
      <c r="AN20" s="177">
        <f t="shared" si="13"/>
        <v>43.69605618</v>
      </c>
      <c r="AO20" s="177">
        <f t="shared" si="13"/>
        <v>44.52165983</v>
      </c>
      <c r="AP20" s="177">
        <f t="shared" si="13"/>
        <v>45.36286264</v>
      </c>
      <c r="AQ20" s="177">
        <f t="shared" si="13"/>
        <v>46.21995934</v>
      </c>
      <c r="AR20" s="177">
        <f t="shared" si="13"/>
        <v>47.09325022</v>
      </c>
      <c r="AS20" s="177">
        <f t="shared" si="13"/>
        <v>47.98304127</v>
      </c>
      <c r="AT20" s="177">
        <f t="shared" si="13"/>
        <v>48.88964424</v>
      </c>
      <c r="AU20" s="177">
        <f t="shared" si="13"/>
        <v>49.81337679</v>
      </c>
      <c r="AV20" s="177">
        <f t="shared" si="13"/>
        <v>50.75456255</v>
      </c>
      <c r="AW20" s="177">
        <f t="shared" si="13"/>
        <v>51.71353131</v>
      </c>
      <c r="AX20" s="177">
        <f t="shared" si="13"/>
        <v>52.69061904</v>
      </c>
      <c r="AY20" s="177">
        <f t="shared" si="13"/>
        <v>53.68616811</v>
      </c>
      <c r="AZ20" s="177">
        <f t="shared" si="13"/>
        <v>54.70052731</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4">
        <f t="shared" ref="B22:R22" si="16">C22</f>
        <v>8420.232734</v>
      </c>
      <c r="C22" s="854">
        <f t="shared" si="16"/>
        <v>8420.232734</v>
      </c>
      <c r="D22" s="854">
        <f t="shared" si="16"/>
        <v>8420.232734</v>
      </c>
      <c r="E22" s="854">
        <f t="shared" si="16"/>
        <v>8420.232734</v>
      </c>
      <c r="F22" s="854">
        <f t="shared" si="16"/>
        <v>8420.232734</v>
      </c>
      <c r="G22" s="854">
        <f t="shared" si="16"/>
        <v>8420.232734</v>
      </c>
      <c r="H22" s="854">
        <f t="shared" si="16"/>
        <v>8420.232734</v>
      </c>
      <c r="I22" s="854">
        <f t="shared" si="16"/>
        <v>8420.232734</v>
      </c>
      <c r="J22" s="854">
        <f t="shared" si="16"/>
        <v>8420.232734</v>
      </c>
      <c r="K22" s="854">
        <f t="shared" si="16"/>
        <v>8420.232734</v>
      </c>
      <c r="L22" s="854">
        <f t="shared" si="16"/>
        <v>8420.232734</v>
      </c>
      <c r="M22" s="854">
        <f t="shared" si="16"/>
        <v>8420.232734</v>
      </c>
      <c r="N22" s="854">
        <f t="shared" si="16"/>
        <v>8420.232734</v>
      </c>
      <c r="O22" s="854">
        <f t="shared" si="16"/>
        <v>8420.232734</v>
      </c>
      <c r="P22" s="854">
        <f t="shared" si="16"/>
        <v>8420.232734</v>
      </c>
      <c r="Q22" s="854">
        <f t="shared" si="16"/>
        <v>8420.232734</v>
      </c>
      <c r="R22" s="854">
        <f t="shared" si="16"/>
        <v>8420.232734</v>
      </c>
      <c r="S22" s="855">
        <v>8420.232734</v>
      </c>
      <c r="T22" s="855">
        <v>8625.608635</v>
      </c>
      <c r="U22" s="855">
        <v>8681.63981</v>
      </c>
      <c r="V22" s="836">
        <v>8710.188525</v>
      </c>
      <c r="W22" s="856">
        <v>8683.857868</v>
      </c>
      <c r="X22" s="856">
        <v>8653.155202</v>
      </c>
      <c r="Y22" s="856">
        <v>8621.773812</v>
      </c>
      <c r="Z22" s="856">
        <v>8593.973938</v>
      </c>
      <c r="AA22" s="856">
        <v>8554.799334</v>
      </c>
      <c r="AB22" s="856">
        <v>8522.475263</v>
      </c>
      <c r="AC22" s="856">
        <v>8514.498936</v>
      </c>
      <c r="AD22" s="856">
        <v>8486.022008</v>
      </c>
      <c r="AE22" s="856">
        <v>8526.234073</v>
      </c>
      <c r="AF22" s="856">
        <v>8479.317071</v>
      </c>
      <c r="AG22" s="856">
        <v>8457.14077</v>
      </c>
      <c r="AH22" s="856">
        <v>8410.626646</v>
      </c>
      <c r="AI22" s="856">
        <v>8382.654093</v>
      </c>
      <c r="AJ22" s="856">
        <v>8338.215496</v>
      </c>
      <c r="AK22" s="856">
        <v>8267.02551</v>
      </c>
      <c r="AL22" s="856">
        <v>8279.899408</v>
      </c>
      <c r="AM22" s="856">
        <v>8186.747224</v>
      </c>
      <c r="AN22" s="856">
        <v>8141.379379</v>
      </c>
      <c r="AO22" s="856">
        <v>8102.986669</v>
      </c>
      <c r="AP22" s="856">
        <v>8060.026161</v>
      </c>
      <c r="AQ22" s="856">
        <v>8027.013409</v>
      </c>
      <c r="AR22" s="856">
        <v>7997.574075</v>
      </c>
      <c r="AS22" s="856">
        <v>7977.341387</v>
      </c>
      <c r="AT22" s="856">
        <v>7930.649338</v>
      </c>
      <c r="AU22" s="856">
        <v>7912.363436</v>
      </c>
      <c r="AV22" s="856">
        <v>7876.225695</v>
      </c>
      <c r="AW22" s="856">
        <v>7891.503954</v>
      </c>
      <c r="AX22" s="856">
        <v>7838.002105</v>
      </c>
      <c r="AY22" s="856">
        <v>7847.768773</v>
      </c>
      <c r="AZ22" s="856">
        <v>7845.040709</v>
      </c>
    </row>
    <row r="23" ht="15.0" customHeight="1">
      <c r="A23" s="541" t="s">
        <v>1131</v>
      </c>
      <c r="B23" s="857">
        <f t="shared" ref="B23:R23" si="17">C23</f>
        <v>3</v>
      </c>
      <c r="C23" s="857">
        <f t="shared" si="17"/>
        <v>3</v>
      </c>
      <c r="D23" s="857">
        <f t="shared" si="17"/>
        <v>3</v>
      </c>
      <c r="E23" s="857">
        <f t="shared" si="17"/>
        <v>3</v>
      </c>
      <c r="F23" s="857">
        <f t="shared" si="17"/>
        <v>3</v>
      </c>
      <c r="G23" s="857">
        <f t="shared" si="17"/>
        <v>3</v>
      </c>
      <c r="H23" s="857">
        <f t="shared" si="17"/>
        <v>3</v>
      </c>
      <c r="I23" s="857">
        <f t="shared" si="17"/>
        <v>3</v>
      </c>
      <c r="J23" s="857">
        <f t="shared" si="17"/>
        <v>3</v>
      </c>
      <c r="K23" s="857">
        <f t="shared" si="17"/>
        <v>3</v>
      </c>
      <c r="L23" s="857">
        <f t="shared" si="17"/>
        <v>3</v>
      </c>
      <c r="M23" s="857">
        <f t="shared" si="17"/>
        <v>3</v>
      </c>
      <c r="N23" s="857">
        <f t="shared" si="17"/>
        <v>3</v>
      </c>
      <c r="O23" s="857">
        <f t="shared" si="17"/>
        <v>3</v>
      </c>
      <c r="P23" s="857">
        <f t="shared" si="17"/>
        <v>3</v>
      </c>
      <c r="Q23" s="857">
        <f t="shared" si="17"/>
        <v>3</v>
      </c>
      <c r="R23" s="857">
        <f t="shared" si="17"/>
        <v>3</v>
      </c>
      <c r="S23" s="858">
        <f>S25*(1+S24)*'Inflation GDP Population'!S$18/'Inflation GDP Population'!$S$18</f>
        <v>3</v>
      </c>
      <c r="T23" s="858">
        <f>T25*(1+T24)*'Inflation GDP Population'!T$18/'Inflation GDP Population'!$S$18</f>
        <v>3.073078518</v>
      </c>
      <c r="U23" s="858">
        <f>U25*(1+U24)*'Inflation GDP Population'!U$18/'Inflation GDP Population'!$S$18</f>
        <v>3.133031129</v>
      </c>
      <c r="V23" s="859">
        <f>V25*(1+V24)*'Inflation GDP Population'!V$18/'Inflation GDP Population'!$S$18</f>
        <v>3.194153354</v>
      </c>
      <c r="W23" s="858">
        <f>W25*(1+W24)*'Inflation GDP Population'!W$18/'Inflation GDP Population'!$S$18</f>
        <v>3.203148951</v>
      </c>
      <c r="X23" s="858">
        <f>X25*(1+X24)*'Inflation GDP Population'!X$18/'Inflation GDP Population'!$S$18</f>
        <v>3.211279842</v>
      </c>
      <c r="Y23" s="858">
        <f>Y25*(1+Y24)*'Inflation GDP Population'!Y$18/'Inflation GDP Population'!$S$18</f>
        <v>3.218508865</v>
      </c>
      <c r="Z23" s="858">
        <f>Z25*(1+Z24)*'Inflation GDP Population'!Z$18/'Inflation GDP Population'!$S$18</f>
        <v>3.224797736</v>
      </c>
      <c r="AA23" s="858">
        <f>AA25*(1+AA24)*'Inflation GDP Population'!AA$18/'Inflation GDP Population'!$S$18</f>
        <v>3.230107022</v>
      </c>
      <c r="AB23" s="858">
        <f>AB25*(1+AB24)*'Inflation GDP Population'!AB$18/'Inflation GDP Population'!$S$18</f>
        <v>3.234396106</v>
      </c>
      <c r="AC23" s="858">
        <f>AC25*(1+AC24)*'Inflation GDP Population'!AC$18/'Inflation GDP Population'!$S$18</f>
        <v>3.237623163</v>
      </c>
      <c r="AD23" s="858">
        <f>AD25*(1+AD24)*'Inflation GDP Population'!AD$18/'Inflation GDP Population'!$S$18</f>
        <v>3.239745122</v>
      </c>
      <c r="AE23" s="858">
        <f>AE25*(1+AE24)*'Inflation GDP Population'!AE$18/'Inflation GDP Population'!$S$18</f>
        <v>3.240717635</v>
      </c>
      <c r="AF23" s="858">
        <f>AF25*(1+AF24)*'Inflation GDP Population'!AF$18/'Inflation GDP Population'!$S$18</f>
        <v>3.240495046</v>
      </c>
      <c r="AG23" s="858">
        <f>AG25*(1+AG24)*'Inflation GDP Population'!AG$18/'Inflation GDP Population'!$S$18</f>
        <v>3.239030355</v>
      </c>
      <c r="AH23" s="858">
        <f>AH25*(1+AH24)*'Inflation GDP Population'!AH$18/'Inflation GDP Population'!$S$18</f>
        <v>3.236275182</v>
      </c>
      <c r="AI23" s="858">
        <f>AI25*(1+AI24)*'Inflation GDP Population'!AI$18/'Inflation GDP Population'!$S$18</f>
        <v>3.232179733</v>
      </c>
      <c r="AJ23" s="858">
        <f>AJ25*(1+AJ24)*'Inflation GDP Population'!AJ$18/'Inflation GDP Population'!$S$18</f>
        <v>3.22669276</v>
      </c>
      <c r="AK23" s="858">
        <f>AK25*(1+AK24)*'Inflation GDP Population'!AK$18/'Inflation GDP Population'!$S$18</f>
        <v>3.21976153</v>
      </c>
      <c r="AL23" s="858">
        <f>AL25*(1+AL24)*'Inflation GDP Population'!AL$18/'Inflation GDP Population'!$S$18</f>
        <v>3.211331778</v>
      </c>
      <c r="AM23" s="858">
        <f>AM25*(1+AM24)*'Inflation GDP Population'!AM$18/'Inflation GDP Population'!$S$18</f>
        <v>3.201347672</v>
      </c>
      <c r="AN23" s="858">
        <f>AN25*(1+AN24)*'Inflation GDP Population'!AN$18/'Inflation GDP Population'!$S$18</f>
        <v>3.189751774</v>
      </c>
      <c r="AO23" s="858">
        <f>AO25*(1+AO24)*'Inflation GDP Population'!AO$18/'Inflation GDP Population'!$S$18</f>
        <v>3.176484994</v>
      </c>
      <c r="AP23" s="858">
        <f>AP25*(1+AP24)*'Inflation GDP Population'!AP$18/'Inflation GDP Population'!$S$18</f>
        <v>3.161486552</v>
      </c>
      <c r="AQ23" s="858">
        <f>AQ25*(1+AQ24)*'Inflation GDP Population'!AQ$18/'Inflation GDP Population'!$S$18</f>
        <v>3.144693932</v>
      </c>
      <c r="AR23" s="858">
        <f>AR25*(1+AR24)*'Inflation GDP Population'!AR$18/'Inflation GDP Population'!$S$18</f>
        <v>3.126042835</v>
      </c>
      <c r="AS23" s="858">
        <f>AS25*(1+AS24)*'Inflation GDP Population'!AS$18/'Inflation GDP Population'!$S$18</f>
        <v>3.10546714</v>
      </c>
      <c r="AT23" s="858">
        <f>AT25*(1+AT24)*'Inflation GDP Population'!AT$18/'Inflation GDP Population'!$S$18</f>
        <v>3.082898852</v>
      </c>
      <c r="AU23" s="858">
        <f>AU25*(1+AU24)*'Inflation GDP Population'!AU$18/'Inflation GDP Population'!$S$18</f>
        <v>3.058268054</v>
      </c>
      <c r="AV23" s="858">
        <f>AV25*(1+AV24)*'Inflation GDP Population'!AV$18/'Inflation GDP Population'!$S$18</f>
        <v>3.031502861</v>
      </c>
      <c r="AW23" s="858">
        <f>AW25*(1+AW24)*'Inflation GDP Population'!AW$18/'Inflation GDP Population'!$S$18</f>
        <v>3.002529368</v>
      </c>
      <c r="AX23" s="858">
        <f>AX25*(1+AX24)*'Inflation GDP Population'!AX$18/'Inflation GDP Population'!$S$18</f>
        <v>2.971271599</v>
      </c>
      <c r="AY23" s="858">
        <f>AY25*(1+AY24)*'Inflation GDP Population'!AY$18/'Inflation GDP Population'!$S$18</f>
        <v>2.937651452</v>
      </c>
      <c r="AZ23" s="858">
        <f>AZ25*(1+AZ24)*'Inflation GDP Population'!AZ$18/'Inflation GDP Population'!$S$18</f>
        <v>2.90158865</v>
      </c>
    </row>
    <row r="24" ht="15.0" customHeight="1">
      <c r="A24" s="541" t="s">
        <v>1132</v>
      </c>
      <c r="B24" s="860">
        <v>0.0</v>
      </c>
      <c r="C24" s="860">
        <v>0.0</v>
      </c>
      <c r="D24" s="860">
        <v>0.0</v>
      </c>
      <c r="E24" s="860">
        <v>0.0</v>
      </c>
      <c r="F24" s="860">
        <v>0.0</v>
      </c>
      <c r="G24" s="860">
        <v>0.0</v>
      </c>
      <c r="H24" s="860">
        <v>0.0</v>
      </c>
      <c r="I24" s="860">
        <v>0.0</v>
      </c>
      <c r="J24" s="860">
        <v>0.0</v>
      </c>
      <c r="K24" s="860">
        <v>0.0</v>
      </c>
      <c r="L24" s="860">
        <v>0.0</v>
      </c>
      <c r="M24" s="860">
        <v>0.0</v>
      </c>
      <c r="N24" s="860">
        <v>0.0</v>
      </c>
      <c r="O24" s="860">
        <v>0.0</v>
      </c>
      <c r="P24" s="860">
        <v>0.0</v>
      </c>
      <c r="Q24" s="860">
        <v>0.0</v>
      </c>
      <c r="R24" s="860">
        <v>0.0</v>
      </c>
      <c r="S24" s="860">
        <v>0.0</v>
      </c>
      <c r="T24" s="860">
        <v>0.0</v>
      </c>
      <c r="U24" s="860">
        <v>0.0</v>
      </c>
      <c r="V24" s="861">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2">
        <f t="shared" ref="B25:U25" si="19">C25</f>
        <v>3</v>
      </c>
      <c r="C25" s="862">
        <f t="shared" si="19"/>
        <v>3</v>
      </c>
      <c r="D25" s="862">
        <f t="shared" si="19"/>
        <v>3</v>
      </c>
      <c r="E25" s="862">
        <f t="shared" si="19"/>
        <v>3</v>
      </c>
      <c r="F25" s="862">
        <f t="shared" si="19"/>
        <v>3</v>
      </c>
      <c r="G25" s="862">
        <f t="shared" si="19"/>
        <v>3</v>
      </c>
      <c r="H25" s="862">
        <f t="shared" si="19"/>
        <v>3</v>
      </c>
      <c r="I25" s="862">
        <f t="shared" si="19"/>
        <v>3</v>
      </c>
      <c r="J25" s="862">
        <f t="shared" si="19"/>
        <v>3</v>
      </c>
      <c r="K25" s="862">
        <f t="shared" si="19"/>
        <v>3</v>
      </c>
      <c r="L25" s="862">
        <f t="shared" si="19"/>
        <v>3</v>
      </c>
      <c r="M25" s="862">
        <f t="shared" si="19"/>
        <v>3</v>
      </c>
      <c r="N25" s="862">
        <f t="shared" si="19"/>
        <v>3</v>
      </c>
      <c r="O25" s="862">
        <f t="shared" si="19"/>
        <v>3</v>
      </c>
      <c r="P25" s="862">
        <f t="shared" si="19"/>
        <v>3</v>
      </c>
      <c r="Q25" s="862">
        <f t="shared" si="19"/>
        <v>3</v>
      </c>
      <c r="R25" s="862">
        <f t="shared" si="19"/>
        <v>3</v>
      </c>
      <c r="S25" s="862">
        <f t="shared" si="19"/>
        <v>3</v>
      </c>
      <c r="T25" s="862">
        <f t="shared" si="19"/>
        <v>3</v>
      </c>
      <c r="U25" s="862">
        <f t="shared" si="19"/>
        <v>3</v>
      </c>
      <c r="V25" s="863">
        <v>3.0</v>
      </c>
      <c r="W25" s="177">
        <f t="shared" ref="W25:AY25" si="20">V25+($AZ$25-$V$25)/($AZ$1-$V$1)</f>
        <v>2.950880162</v>
      </c>
      <c r="X25" s="177">
        <f t="shared" si="20"/>
        <v>2.901760324</v>
      </c>
      <c r="Y25" s="177">
        <f t="shared" si="20"/>
        <v>2.852640486</v>
      </c>
      <c r="Z25" s="177">
        <f t="shared" si="20"/>
        <v>2.803520647</v>
      </c>
      <c r="AA25" s="177">
        <f t="shared" si="20"/>
        <v>2.754400809</v>
      </c>
      <c r="AB25" s="177">
        <f t="shared" si="20"/>
        <v>2.705280971</v>
      </c>
      <c r="AC25" s="177">
        <f t="shared" si="20"/>
        <v>2.656161133</v>
      </c>
      <c r="AD25" s="177">
        <f t="shared" si="20"/>
        <v>2.607041295</v>
      </c>
      <c r="AE25" s="177">
        <f t="shared" si="20"/>
        <v>2.557921457</v>
      </c>
      <c r="AF25" s="177">
        <f t="shared" si="20"/>
        <v>2.508801618</v>
      </c>
      <c r="AG25" s="177">
        <f t="shared" si="20"/>
        <v>2.45968178</v>
      </c>
      <c r="AH25" s="177">
        <f t="shared" si="20"/>
        <v>2.410561942</v>
      </c>
      <c r="AI25" s="177">
        <f t="shared" si="20"/>
        <v>2.361442104</v>
      </c>
      <c r="AJ25" s="177">
        <f t="shared" si="20"/>
        <v>2.312322266</v>
      </c>
      <c r="AK25" s="177">
        <f t="shared" si="20"/>
        <v>2.263202428</v>
      </c>
      <c r="AL25" s="177">
        <f t="shared" si="20"/>
        <v>2.214082589</v>
      </c>
      <c r="AM25" s="177">
        <f t="shared" si="20"/>
        <v>2.164962751</v>
      </c>
      <c r="AN25" s="177">
        <f t="shared" si="20"/>
        <v>2.115842913</v>
      </c>
      <c r="AO25" s="177">
        <f t="shared" si="20"/>
        <v>2.066723075</v>
      </c>
      <c r="AP25" s="177">
        <f t="shared" si="20"/>
        <v>2.017603237</v>
      </c>
      <c r="AQ25" s="177">
        <f t="shared" si="20"/>
        <v>1.968483399</v>
      </c>
      <c r="AR25" s="177">
        <f t="shared" si="20"/>
        <v>1.91936356</v>
      </c>
      <c r="AS25" s="177">
        <f t="shared" si="20"/>
        <v>1.870243722</v>
      </c>
      <c r="AT25" s="177">
        <f t="shared" si="20"/>
        <v>1.821123884</v>
      </c>
      <c r="AU25" s="177">
        <f t="shared" si="20"/>
        <v>1.772004046</v>
      </c>
      <c r="AV25" s="177">
        <f t="shared" si="20"/>
        <v>1.722884208</v>
      </c>
      <c r="AW25" s="177">
        <f t="shared" si="20"/>
        <v>1.67376437</v>
      </c>
      <c r="AX25" s="177">
        <f t="shared" si="20"/>
        <v>1.624644531</v>
      </c>
      <c r="AY25" s="177">
        <f t="shared" si="20"/>
        <v>1.575524693</v>
      </c>
      <c r="AZ25" s="864">
        <f>Inputs!$H$22</f>
        <v>1.526404855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7">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8">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8">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8">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8">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0.0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2.2</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0.0</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0.0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3.0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0.0</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0.0</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30.4</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4">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0.0</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2.8</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3.2</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5">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12.12593703</v>
      </c>
      <c r="C19" s="177">
        <f t="shared" si="12"/>
        <v>12.35504736</v>
      </c>
      <c r="D19" s="177">
        <f t="shared" si="12"/>
        <v>12.58848656</v>
      </c>
      <c r="E19" s="177">
        <f t="shared" si="12"/>
        <v>12.82633641</v>
      </c>
      <c r="F19" s="177">
        <f t="shared" si="12"/>
        <v>13.06868026</v>
      </c>
      <c r="G19" s="177">
        <f t="shared" si="12"/>
        <v>13.315603</v>
      </c>
      <c r="H19" s="177">
        <f t="shared" si="12"/>
        <v>13.56719117</v>
      </c>
      <c r="I19" s="177">
        <f t="shared" si="12"/>
        <v>13.8235329</v>
      </c>
      <c r="J19" s="177">
        <f t="shared" si="12"/>
        <v>14.08471801</v>
      </c>
      <c r="K19" s="177">
        <f t="shared" si="12"/>
        <v>14.35083802</v>
      </c>
      <c r="L19" s="177">
        <f t="shared" si="12"/>
        <v>14.62198616</v>
      </c>
      <c r="M19" s="177">
        <f t="shared" si="12"/>
        <v>14.89825743</v>
      </c>
      <c r="N19" s="177">
        <f t="shared" si="12"/>
        <v>15.17974865</v>
      </c>
      <c r="O19" s="177">
        <f t="shared" si="12"/>
        <v>15.46655842</v>
      </c>
      <c r="P19" s="177">
        <f t="shared" si="12"/>
        <v>15.75878725</v>
      </c>
      <c r="Q19" s="177">
        <f t="shared" si="12"/>
        <v>16.05653751</v>
      </c>
      <c r="R19" s="177">
        <f t="shared" si="12"/>
        <v>16.35991355</v>
      </c>
      <c r="S19" s="177">
        <f t="shared" si="12"/>
        <v>16.66902164</v>
      </c>
      <c r="T19" s="177">
        <f t="shared" si="12"/>
        <v>16.98397009</v>
      </c>
      <c r="U19" s="177">
        <f t="shared" si="12"/>
        <v>17.30486925</v>
      </c>
      <c r="V19" s="715">
        <f>if(Model!W1574&gt;0,V17*Model!W1574/(V14*Model!W1574*8760)+V18,V18)</f>
        <v>17.63183156</v>
      </c>
      <c r="W19" s="177">
        <f t="shared" ref="W19:AZ19" si="13">V19*(1+V36-V20)</f>
        <v>17.96497157</v>
      </c>
      <c r="X19" s="177">
        <f t="shared" si="13"/>
        <v>18.30440601</v>
      </c>
      <c r="Y19" s="177">
        <f t="shared" si="13"/>
        <v>18.6502538</v>
      </c>
      <c r="Z19" s="177">
        <f t="shared" si="13"/>
        <v>19.00263612</v>
      </c>
      <c r="AA19" s="177">
        <f t="shared" si="13"/>
        <v>19.36167644</v>
      </c>
      <c r="AB19" s="177">
        <f t="shared" si="13"/>
        <v>19.72750055</v>
      </c>
      <c r="AC19" s="177">
        <f t="shared" si="13"/>
        <v>20.10023663</v>
      </c>
      <c r="AD19" s="177">
        <f t="shared" si="13"/>
        <v>20.48001527</v>
      </c>
      <c r="AE19" s="177">
        <f t="shared" si="13"/>
        <v>20.86696954</v>
      </c>
      <c r="AF19" s="177">
        <f t="shared" si="13"/>
        <v>21.26123502</v>
      </c>
      <c r="AG19" s="177">
        <f t="shared" si="13"/>
        <v>21.66294984</v>
      </c>
      <c r="AH19" s="177">
        <f t="shared" si="13"/>
        <v>22.07225475</v>
      </c>
      <c r="AI19" s="177">
        <f t="shared" si="13"/>
        <v>22.48929317</v>
      </c>
      <c r="AJ19" s="177">
        <f t="shared" si="13"/>
        <v>22.91421122</v>
      </c>
      <c r="AK19" s="177">
        <f t="shared" si="13"/>
        <v>23.34715776</v>
      </c>
      <c r="AL19" s="177">
        <f t="shared" si="13"/>
        <v>23.78828451</v>
      </c>
      <c r="AM19" s="177">
        <f t="shared" si="13"/>
        <v>24.237746</v>
      </c>
      <c r="AN19" s="177">
        <f t="shared" si="13"/>
        <v>24.69569973</v>
      </c>
      <c r="AO19" s="177">
        <f t="shared" si="13"/>
        <v>25.16230614</v>
      </c>
      <c r="AP19" s="177">
        <f t="shared" si="13"/>
        <v>25.63772872</v>
      </c>
      <c r="AQ19" s="177">
        <f t="shared" si="13"/>
        <v>26.12213406</v>
      </c>
      <c r="AR19" s="177">
        <f t="shared" si="13"/>
        <v>26.61569186</v>
      </c>
      <c r="AS19" s="177">
        <f t="shared" si="13"/>
        <v>27.11857506</v>
      </c>
      <c r="AT19" s="177">
        <f t="shared" si="13"/>
        <v>27.63095985</v>
      </c>
      <c r="AU19" s="177">
        <f t="shared" si="13"/>
        <v>28.15302577</v>
      </c>
      <c r="AV19" s="177">
        <f t="shared" si="13"/>
        <v>28.68495572</v>
      </c>
      <c r="AW19" s="177">
        <f t="shared" si="13"/>
        <v>29.22693608</v>
      </c>
      <c r="AX19" s="177">
        <f t="shared" si="13"/>
        <v>29.77915675</v>
      </c>
      <c r="AY19" s="177">
        <f t="shared" si="13"/>
        <v>30.34181121</v>
      </c>
      <c r="AZ19" s="177">
        <f t="shared" si="13"/>
        <v>30.91509659</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5">
        <v>10.6</v>
      </c>
      <c r="C21" s="865">
        <v>10.6</v>
      </c>
      <c r="D21" s="865">
        <v>10.6</v>
      </c>
      <c r="E21" s="865">
        <v>10.6</v>
      </c>
      <c r="F21" s="865">
        <v>10.6</v>
      </c>
      <c r="G21" s="865">
        <v>10.6</v>
      </c>
      <c r="H21" s="865">
        <v>10.6</v>
      </c>
      <c r="I21" s="865">
        <v>10.6</v>
      </c>
      <c r="J21" s="865">
        <v>10.6</v>
      </c>
      <c r="K21" s="865">
        <v>10.6</v>
      </c>
      <c r="L21" s="865">
        <v>10.6</v>
      </c>
      <c r="M21" s="865">
        <v>10.6</v>
      </c>
      <c r="N21" s="865">
        <v>10.6</v>
      </c>
      <c r="O21" s="865">
        <v>10.6</v>
      </c>
      <c r="P21" s="865">
        <v>10.6</v>
      </c>
      <c r="Q21" s="865">
        <v>10.6</v>
      </c>
      <c r="R21" s="865">
        <v>10.6</v>
      </c>
      <c r="S21" s="865">
        <v>10.6</v>
      </c>
      <c r="T21" s="865">
        <v>10.6</v>
      </c>
      <c r="U21" s="865">
        <v>10.6</v>
      </c>
      <c r="V21" s="865">
        <v>10.6</v>
      </c>
      <c r="W21" s="865">
        <v>10.6</v>
      </c>
      <c r="X21" s="865">
        <v>10.6</v>
      </c>
      <c r="Y21" s="865">
        <v>10.6</v>
      </c>
      <c r="Z21" s="865">
        <v>10.6</v>
      </c>
      <c r="AA21" s="865">
        <v>10.6</v>
      </c>
      <c r="AB21" s="865">
        <v>10.6</v>
      </c>
      <c r="AC21" s="865">
        <v>10.6</v>
      </c>
      <c r="AD21" s="865">
        <v>10.6</v>
      </c>
      <c r="AE21" s="865">
        <v>10.6</v>
      </c>
      <c r="AF21" s="865">
        <v>10.6</v>
      </c>
      <c r="AG21" s="865">
        <v>10.6</v>
      </c>
      <c r="AH21" s="865">
        <v>10.6</v>
      </c>
      <c r="AI21" s="865">
        <v>10.6</v>
      </c>
      <c r="AJ21" s="865">
        <v>10.6</v>
      </c>
      <c r="AK21" s="865">
        <v>10.6</v>
      </c>
      <c r="AL21" s="865">
        <v>10.6</v>
      </c>
      <c r="AM21" s="865">
        <v>10.6</v>
      </c>
      <c r="AN21" s="865">
        <v>10.6</v>
      </c>
      <c r="AO21" s="865">
        <v>10.6</v>
      </c>
      <c r="AP21" s="865">
        <v>10.6</v>
      </c>
      <c r="AQ21" s="865">
        <v>10.6</v>
      </c>
      <c r="AR21" s="865">
        <v>10.6</v>
      </c>
      <c r="AS21" s="865">
        <v>10.6</v>
      </c>
      <c r="AT21" s="865">
        <v>10.6</v>
      </c>
      <c r="AU21" s="865">
        <v>10.6</v>
      </c>
      <c r="AV21" s="865">
        <v>10.6</v>
      </c>
      <c r="AW21" s="865">
        <v>10.6</v>
      </c>
      <c r="AX21" s="865">
        <v>10.6</v>
      </c>
      <c r="AY21" s="865">
        <v>10.6</v>
      </c>
      <c r="AZ21" s="865">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6">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8">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8">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8">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8">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157.2</v>
      </c>
      <c r="X38" s="252">
        <f t="shared" si="22"/>
        <v>1.5</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2</v>
      </c>
      <c r="AR38" s="252">
        <f t="shared" si="22"/>
        <v>0</v>
      </c>
      <c r="AS38" s="252">
        <f t="shared" si="22"/>
        <v>0</v>
      </c>
      <c r="AT38" s="252">
        <f t="shared" si="22"/>
        <v>0</v>
      </c>
      <c r="AU38" s="252">
        <f t="shared" si="22"/>
        <v>27</v>
      </c>
      <c r="AV38" s="252">
        <f t="shared" si="22"/>
        <v>0</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49">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49">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49">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49">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49">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49">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49">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49">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49">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49">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49">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49">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49">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49">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49">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49">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49">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49">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49">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49">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49">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49">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49">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49">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49">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49">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49">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49">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49">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49">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49">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49">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49">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49">
        <v>1963.0</v>
      </c>
      <c r="B73" s="32"/>
      <c r="C73" s="32"/>
      <c r="D73" s="32"/>
      <c r="E73" s="32"/>
      <c r="F73" s="32"/>
      <c r="G73" s="32"/>
      <c r="H73" s="32"/>
      <c r="I73" s="32"/>
      <c r="J73" s="32"/>
      <c r="K73" s="32"/>
      <c r="L73" s="32"/>
      <c r="M73" s="32"/>
      <c r="N73" s="32"/>
      <c r="O73" s="32"/>
      <c r="P73" s="32"/>
      <c r="Q73" s="32"/>
      <c r="R73" s="32"/>
      <c r="S73" s="32"/>
      <c r="T73" s="32"/>
      <c r="U73" s="32"/>
      <c r="V73" s="770">
        <v>0.0</v>
      </c>
      <c r="W73" s="252">
        <f t="shared" si="24"/>
        <v>0</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49">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49">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49">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49">
        <v>1967.0</v>
      </c>
      <c r="B77" s="32"/>
      <c r="C77" s="32"/>
      <c r="D77" s="32"/>
      <c r="E77" s="32"/>
      <c r="F77" s="32"/>
      <c r="G77" s="32"/>
      <c r="H77" s="32"/>
      <c r="I77" s="32"/>
      <c r="J77" s="32"/>
      <c r="K77" s="32"/>
      <c r="L77" s="32"/>
      <c r="M77" s="32"/>
      <c r="N77" s="32"/>
      <c r="O77" s="32"/>
      <c r="P77" s="32"/>
      <c r="Q77" s="32"/>
      <c r="R77" s="32"/>
      <c r="S77" s="32"/>
      <c r="T77" s="32"/>
      <c r="U77" s="32"/>
      <c r="V77" s="770">
        <v>15.3</v>
      </c>
      <c r="W77" s="252">
        <f t="shared" si="24"/>
        <v>15.3</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49">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49">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49">
        <v>1970.0</v>
      </c>
      <c r="B80" s="32"/>
      <c r="C80" s="32"/>
      <c r="D80" s="32"/>
      <c r="E80" s="32"/>
      <c r="F80" s="32"/>
      <c r="G80" s="32"/>
      <c r="H80" s="32"/>
      <c r="I80" s="32"/>
      <c r="J80" s="32"/>
      <c r="K80" s="32"/>
      <c r="L80" s="32"/>
      <c r="M80" s="32"/>
      <c r="N80" s="32"/>
      <c r="O80" s="32"/>
      <c r="P80" s="32"/>
      <c r="Q80" s="32"/>
      <c r="R80" s="32"/>
      <c r="S80" s="32"/>
      <c r="T80" s="32"/>
      <c r="U80" s="32"/>
      <c r="V80" s="770">
        <v>0.0</v>
      </c>
      <c r="W80" s="252">
        <f t="shared" si="24"/>
        <v>0</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49">
        <v>1971.0</v>
      </c>
      <c r="B81" s="32"/>
      <c r="C81" s="32"/>
      <c r="D81" s="32"/>
      <c r="E81" s="32"/>
      <c r="F81" s="32"/>
      <c r="G81" s="32"/>
      <c r="H81" s="32"/>
      <c r="I81" s="32"/>
      <c r="J81" s="32"/>
      <c r="K81" s="32"/>
      <c r="L81" s="32"/>
      <c r="M81" s="32"/>
      <c r="N81" s="32"/>
      <c r="O81" s="32"/>
      <c r="P81" s="32"/>
      <c r="Q81" s="32"/>
      <c r="R81" s="32"/>
      <c r="S81" s="32"/>
      <c r="T81" s="32"/>
      <c r="U81" s="32"/>
      <c r="V81" s="770">
        <v>3.0</v>
      </c>
      <c r="W81" s="252">
        <f t="shared" si="24"/>
        <v>3</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49">
        <v>1972.0</v>
      </c>
      <c r="B82" s="32"/>
      <c r="C82" s="32"/>
      <c r="D82" s="32"/>
      <c r="E82" s="32"/>
      <c r="F82" s="32"/>
      <c r="G82" s="32"/>
      <c r="H82" s="32"/>
      <c r="I82" s="32"/>
      <c r="J82" s="32"/>
      <c r="K82" s="32"/>
      <c r="L82" s="32"/>
      <c r="M82" s="32"/>
      <c r="N82" s="32"/>
      <c r="O82" s="32"/>
      <c r="P82" s="32"/>
      <c r="Q82" s="32"/>
      <c r="R82" s="32"/>
      <c r="S82" s="32"/>
      <c r="T82" s="32"/>
      <c r="U82" s="32"/>
      <c r="V82" s="770">
        <v>38.2</v>
      </c>
      <c r="W82" s="252">
        <f t="shared" si="24"/>
        <v>38.2</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49">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49">
        <v>1974.0</v>
      </c>
      <c r="B84" s="32"/>
      <c r="C84" s="32"/>
      <c r="D84" s="32"/>
      <c r="E84" s="32"/>
      <c r="F84" s="32"/>
      <c r="G84" s="32"/>
      <c r="H84" s="32"/>
      <c r="I84" s="32"/>
      <c r="J84" s="32"/>
      <c r="K84" s="32"/>
      <c r="L84" s="32"/>
      <c r="M84" s="32"/>
      <c r="N84" s="32"/>
      <c r="O84" s="32"/>
      <c r="P84" s="32"/>
      <c r="Q84" s="32"/>
      <c r="R84" s="32"/>
      <c r="S84" s="32"/>
      <c r="T84" s="32"/>
      <c r="U84" s="32"/>
      <c r="V84" s="770">
        <v>72.4</v>
      </c>
      <c r="W84" s="252">
        <f t="shared" si="24"/>
        <v>72.4</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49">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49">
        <v>1976.0</v>
      </c>
      <c r="B86" s="32"/>
      <c r="C86" s="32"/>
      <c r="D86" s="32"/>
      <c r="E86" s="32"/>
      <c r="F86" s="32"/>
      <c r="G86" s="32"/>
      <c r="H86" s="32"/>
      <c r="I86" s="32"/>
      <c r="J86" s="32"/>
      <c r="K86" s="32"/>
      <c r="L86" s="32"/>
      <c r="M86" s="32"/>
      <c r="N86" s="32"/>
      <c r="O86" s="32"/>
      <c r="P86" s="32"/>
      <c r="Q86" s="32"/>
      <c r="R86" s="32"/>
      <c r="S86" s="32"/>
      <c r="T86" s="32"/>
      <c r="U86" s="32"/>
      <c r="V86" s="770">
        <v>0.0</v>
      </c>
      <c r="W86" s="252">
        <f t="shared" si="24"/>
        <v>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49">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49">
        <v>1978.0</v>
      </c>
      <c r="B88" s="32"/>
      <c r="C88" s="32"/>
      <c r="D88" s="32"/>
      <c r="E88" s="32"/>
      <c r="F88" s="32"/>
      <c r="G88" s="32"/>
      <c r="H88" s="32"/>
      <c r="I88" s="32"/>
      <c r="J88" s="32"/>
      <c r="K88" s="32"/>
      <c r="L88" s="32"/>
      <c r="M88" s="32"/>
      <c r="N88" s="32"/>
      <c r="O88" s="32"/>
      <c r="P88" s="32"/>
      <c r="Q88" s="32"/>
      <c r="R88" s="32"/>
      <c r="S88" s="32"/>
      <c r="T88" s="32"/>
      <c r="U88" s="32"/>
      <c r="V88" s="770">
        <v>25.3</v>
      </c>
      <c r="W88" s="252">
        <f t="shared" si="24"/>
        <v>25.3</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49">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49">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49">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49">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49">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49">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49">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49">
        <v>1986.0</v>
      </c>
      <c r="B96" s="32"/>
      <c r="C96" s="32"/>
      <c r="D96" s="32"/>
      <c r="E96" s="32"/>
      <c r="F96" s="32"/>
      <c r="G96" s="32"/>
      <c r="H96" s="32"/>
      <c r="I96" s="32"/>
      <c r="J96" s="32"/>
      <c r="K96" s="32"/>
      <c r="L96" s="32"/>
      <c r="M96" s="32"/>
      <c r="N96" s="32"/>
      <c r="O96" s="32"/>
      <c r="P96" s="32"/>
      <c r="Q96" s="32"/>
      <c r="R96" s="32"/>
      <c r="S96" s="32"/>
      <c r="T96" s="32"/>
      <c r="U96" s="32"/>
      <c r="V96" s="770">
        <v>3.0</v>
      </c>
      <c r="W96" s="252">
        <f t="shared" si="24"/>
        <v>3</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49">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49">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49">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49">
        <v>1990.0</v>
      </c>
      <c r="B100" s="32"/>
      <c r="C100" s="32"/>
      <c r="D100" s="32"/>
      <c r="E100" s="32"/>
      <c r="F100" s="32"/>
      <c r="G100" s="32"/>
      <c r="H100" s="32"/>
      <c r="I100" s="32"/>
      <c r="J100" s="32"/>
      <c r="K100" s="32"/>
      <c r="L100" s="32"/>
      <c r="M100" s="32"/>
      <c r="N100" s="32"/>
      <c r="O100" s="32"/>
      <c r="P100" s="32"/>
      <c r="Q100" s="32"/>
      <c r="R100" s="32"/>
      <c r="S100" s="32"/>
      <c r="T100" s="32"/>
      <c r="U100" s="32"/>
      <c r="V100" s="770">
        <v>1.5</v>
      </c>
      <c r="W100" s="252">
        <f t="shared" si="24"/>
        <v>0</v>
      </c>
      <c r="X100" s="252">
        <f t="shared" ref="X100:BA100" si="84">IF(AND(X$39-$A100&gt;$V$26,SUM($W100:W100)&lt;&gt;$V100),$V100,0)</f>
        <v>1.5</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49">
        <v>1991.0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24"/>
        <v>0</v>
      </c>
      <c r="X101" s="252">
        <f t="shared" ref="X101:BA101" si="85">IF(AND(X$39-$A101&gt;$V$26,SUM($W101:W101)&lt;&gt;$V101),$V101,0)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49">
        <v>1992.0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24"/>
        <v>0</v>
      </c>
      <c r="X102" s="252">
        <f t="shared" ref="X102:BA102" si="86">IF(AND(X$39-$A102&gt;$V$26,SUM($W102:W102)&lt;&gt;$V102),$V102,0)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49">
        <v>1993.0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24"/>
        <v>0</v>
      </c>
      <c r="X103" s="252">
        <f t="shared" ref="X103:BA103" si="87">IF(AND(X$39-$A103&gt;$V$26,SUM($W103:W103)&lt;&gt;$V103),$V103,0)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49">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49">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49">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49">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49">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49">
        <v>1999.0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49">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49">
        <v>2001.0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49">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49">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49">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49">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49">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49">
        <v>2007.0</v>
      </c>
      <c r="B117" s="32"/>
      <c r="C117" s="32"/>
      <c r="D117" s="32"/>
      <c r="E117" s="32"/>
      <c r="F117" s="32"/>
      <c r="G117" s="32"/>
      <c r="H117" s="32"/>
      <c r="I117" s="32"/>
      <c r="J117" s="32"/>
      <c r="K117" s="32"/>
      <c r="L117" s="32"/>
      <c r="M117" s="32"/>
      <c r="N117" s="32"/>
      <c r="O117" s="32"/>
      <c r="P117" s="32"/>
      <c r="Q117" s="32"/>
      <c r="R117" s="32"/>
      <c r="S117" s="32"/>
      <c r="T117" s="32"/>
      <c r="U117" s="32"/>
      <c r="V117" s="770">
        <v>0.0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49">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49">
        <v>2009.0</v>
      </c>
      <c r="B119" s="32"/>
      <c r="C119" s="32"/>
      <c r="D119" s="32"/>
      <c r="E119" s="32"/>
      <c r="F119" s="32"/>
      <c r="G119" s="32"/>
      <c r="H119" s="32"/>
      <c r="I119" s="32"/>
      <c r="J119" s="32"/>
      <c r="K119" s="32"/>
      <c r="L119" s="32"/>
      <c r="M119" s="32"/>
      <c r="N119" s="32"/>
      <c r="O119" s="32"/>
      <c r="P119" s="32"/>
      <c r="Q119" s="32"/>
      <c r="R119" s="32"/>
      <c r="S119" s="32"/>
      <c r="T119" s="32"/>
      <c r="U119" s="32"/>
      <c r="V119" s="770">
        <v>2.0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2</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49">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49">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49">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49">
        <v>2013.0</v>
      </c>
      <c r="B123" s="32"/>
      <c r="C123" s="32"/>
      <c r="D123" s="32"/>
      <c r="E123" s="32"/>
      <c r="F123" s="32"/>
      <c r="G123" s="32"/>
      <c r="H123" s="32"/>
      <c r="I123" s="32"/>
      <c r="J123" s="32"/>
      <c r="K123" s="32"/>
      <c r="L123" s="32"/>
      <c r="M123" s="32"/>
      <c r="N123" s="32"/>
      <c r="O123" s="32"/>
      <c r="P123" s="32"/>
      <c r="Q123" s="32"/>
      <c r="R123" s="32"/>
      <c r="S123" s="32"/>
      <c r="T123" s="32"/>
      <c r="U123" s="32"/>
      <c r="V123" s="770">
        <v>27.0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27</v>
      </c>
      <c r="AV123" s="252">
        <f t="shared" si="107"/>
        <v>0</v>
      </c>
      <c r="AW123" s="252">
        <f t="shared" si="107"/>
        <v>0</v>
      </c>
      <c r="AX123" s="252">
        <f t="shared" si="107"/>
        <v>0</v>
      </c>
      <c r="AY123" s="252">
        <f t="shared" si="107"/>
        <v>0</v>
      </c>
      <c r="AZ123" s="252">
        <f t="shared" si="107"/>
        <v>0</v>
      </c>
      <c r="BA123" s="252">
        <f t="shared" si="107"/>
        <v>0</v>
      </c>
    </row>
    <row r="124" ht="15.75" customHeight="1">
      <c r="A124" s="849">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5.75" customHeight="1">
      <c r="A125" s="849">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49">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49">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49">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49">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7">
        <v>2020.0</v>
      </c>
      <c r="B130" s="32"/>
      <c r="C130" s="32"/>
      <c r="D130" s="32"/>
      <c r="E130" s="32"/>
      <c r="F130" s="32"/>
      <c r="G130" s="32"/>
      <c r="H130" s="32"/>
      <c r="I130" s="32"/>
      <c r="J130" s="32"/>
      <c r="K130" s="32"/>
      <c r="L130" s="32"/>
      <c r="M130" s="32"/>
      <c r="N130" s="32"/>
      <c r="O130" s="32"/>
      <c r="P130" s="32"/>
      <c r="Q130" s="32"/>
      <c r="R130" s="32"/>
      <c r="S130" s="32"/>
      <c r="T130" s="32"/>
      <c r="U130" s="745" t="s">
        <v>1016</v>
      </c>
      <c r="V130" s="868">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7">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7">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7">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7">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7">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7">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7">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7">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7">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7">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7">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7">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7">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7">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7">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7">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7">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7">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7">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7">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7">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7">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7">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7">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7">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7">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7">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7">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7">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7">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7"/>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6">
        <f t="shared" ref="B3:S3" si="2">C3/(1+B44-B6)</f>
        <v>845065.2689</v>
      </c>
      <c r="C3" s="826">
        <f t="shared" si="2"/>
        <v>802722.6291</v>
      </c>
      <c r="D3" s="826">
        <f t="shared" si="2"/>
        <v>762501.5996</v>
      </c>
      <c r="E3" s="826">
        <f t="shared" si="2"/>
        <v>724295.8755</v>
      </c>
      <c r="F3" s="826">
        <f t="shared" si="2"/>
        <v>688004.4783</v>
      </c>
      <c r="G3" s="826">
        <f t="shared" si="2"/>
        <v>653531.4892</v>
      </c>
      <c r="H3" s="826">
        <f t="shared" si="2"/>
        <v>620785.7955</v>
      </c>
      <c r="I3" s="826">
        <f t="shared" si="2"/>
        <v>589680.8498</v>
      </c>
      <c r="J3" s="826">
        <f t="shared" si="2"/>
        <v>560134.4412</v>
      </c>
      <c r="K3" s="826">
        <f t="shared" si="2"/>
        <v>532068.4778</v>
      </c>
      <c r="L3" s="826">
        <f t="shared" si="2"/>
        <v>505408.781</v>
      </c>
      <c r="M3" s="826">
        <f t="shared" si="2"/>
        <v>480084.8886</v>
      </c>
      <c r="N3" s="826">
        <f t="shared" si="2"/>
        <v>456029.8691</v>
      </c>
      <c r="O3" s="826">
        <f t="shared" si="2"/>
        <v>433180.1447</v>
      </c>
      <c r="P3" s="826">
        <f t="shared" si="2"/>
        <v>411475.3232</v>
      </c>
      <c r="Q3" s="826">
        <f t="shared" si="2"/>
        <v>390858.0384</v>
      </c>
      <c r="R3" s="826">
        <f t="shared" si="2"/>
        <v>371273.7983</v>
      </c>
      <c r="S3" s="826">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69">
        <f t="shared" ref="B4:S4" si="3">C4*(1+B$6)</f>
        <v>986.9402245</v>
      </c>
      <c r="C4" s="869">
        <f t="shared" si="3"/>
        <v>922.3740416</v>
      </c>
      <c r="D4" s="869">
        <f t="shared" si="3"/>
        <v>862.0318146</v>
      </c>
      <c r="E4" s="869">
        <f t="shared" si="3"/>
        <v>805.6372099</v>
      </c>
      <c r="F4" s="869">
        <f t="shared" si="3"/>
        <v>752.9319719</v>
      </c>
      <c r="G4" s="869">
        <f t="shared" si="3"/>
        <v>703.6747401</v>
      </c>
      <c r="H4" s="869">
        <f t="shared" si="3"/>
        <v>657.639944</v>
      </c>
      <c r="I4" s="869">
        <f t="shared" si="3"/>
        <v>614.6167701</v>
      </c>
      <c r="J4" s="869">
        <f t="shared" si="3"/>
        <v>574.4081963</v>
      </c>
      <c r="K4" s="869">
        <f t="shared" si="3"/>
        <v>536.83009</v>
      </c>
      <c r="L4" s="869">
        <f t="shared" si="3"/>
        <v>501.7103645</v>
      </c>
      <c r="M4" s="869">
        <f t="shared" si="3"/>
        <v>468.8881911</v>
      </c>
      <c r="N4" s="869">
        <f t="shared" si="3"/>
        <v>438.2132627</v>
      </c>
      <c r="O4" s="869">
        <f t="shared" si="3"/>
        <v>409.5451054</v>
      </c>
      <c r="P4" s="869">
        <f t="shared" si="3"/>
        <v>382.7524349</v>
      </c>
      <c r="Q4" s="869">
        <f t="shared" si="3"/>
        <v>357.712556</v>
      </c>
      <c r="R4" s="869">
        <f t="shared" si="3"/>
        <v>334.3108</v>
      </c>
      <c r="S4" s="869">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69">
        <f t="shared" ref="B5:S5" si="4">C5*(1+B$6)</f>
        <v>1132.277312</v>
      </c>
      <c r="C5" s="869">
        <f t="shared" si="4"/>
        <v>1058.203096</v>
      </c>
      <c r="D5" s="869">
        <f t="shared" si="4"/>
        <v>988.9748558</v>
      </c>
      <c r="E5" s="869">
        <f t="shared" si="4"/>
        <v>924.2755661</v>
      </c>
      <c r="F5" s="869">
        <f t="shared" si="4"/>
        <v>863.8089403</v>
      </c>
      <c r="G5" s="869">
        <f t="shared" si="4"/>
        <v>807.2980751</v>
      </c>
      <c r="H5" s="869">
        <f t="shared" si="4"/>
        <v>754.4841823</v>
      </c>
      <c r="I5" s="869">
        <f t="shared" si="4"/>
        <v>705.125404</v>
      </c>
      <c r="J5" s="869">
        <f t="shared" si="4"/>
        <v>658.9957047</v>
      </c>
      <c r="K5" s="869">
        <f t="shared" si="4"/>
        <v>615.8838362</v>
      </c>
      <c r="L5" s="869">
        <f t="shared" si="4"/>
        <v>575.5923702</v>
      </c>
      <c r="M5" s="869">
        <f t="shared" si="4"/>
        <v>537.9367946</v>
      </c>
      <c r="N5" s="869">
        <f t="shared" si="4"/>
        <v>502.7446679</v>
      </c>
      <c r="O5" s="869">
        <f t="shared" si="4"/>
        <v>469.8548298</v>
      </c>
      <c r="P5" s="869">
        <f t="shared" si="4"/>
        <v>439.1166634</v>
      </c>
      <c r="Q5" s="869">
        <f t="shared" si="4"/>
        <v>410.389405</v>
      </c>
      <c r="R5" s="869">
        <f t="shared" si="4"/>
        <v>383.5415</v>
      </c>
      <c r="S5" s="869">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0">
        <f>AF6/3</f>
        <v>0.02333333333</v>
      </c>
      <c r="AH6" s="870">
        <f t="shared" ref="AH6:AZ6" si="7">AG6</f>
        <v>0.02333333333</v>
      </c>
      <c r="AI6" s="870">
        <f t="shared" si="7"/>
        <v>0.02333333333</v>
      </c>
      <c r="AJ6" s="870">
        <f t="shared" si="7"/>
        <v>0.02333333333</v>
      </c>
      <c r="AK6" s="870">
        <f t="shared" si="7"/>
        <v>0.02333333333</v>
      </c>
      <c r="AL6" s="870">
        <f t="shared" si="7"/>
        <v>0.02333333333</v>
      </c>
      <c r="AM6" s="870">
        <f t="shared" si="7"/>
        <v>0.02333333333</v>
      </c>
      <c r="AN6" s="870">
        <f t="shared" si="7"/>
        <v>0.02333333333</v>
      </c>
      <c r="AO6" s="870">
        <f t="shared" si="7"/>
        <v>0.02333333333</v>
      </c>
      <c r="AP6" s="870">
        <f t="shared" si="7"/>
        <v>0.02333333333</v>
      </c>
      <c r="AQ6" s="870">
        <f t="shared" si="7"/>
        <v>0.02333333333</v>
      </c>
      <c r="AR6" s="870">
        <f t="shared" si="7"/>
        <v>0.02333333333</v>
      </c>
      <c r="AS6" s="870">
        <f t="shared" si="7"/>
        <v>0.02333333333</v>
      </c>
      <c r="AT6" s="870">
        <f t="shared" si="7"/>
        <v>0.02333333333</v>
      </c>
      <c r="AU6" s="870">
        <f t="shared" si="7"/>
        <v>0.02333333333</v>
      </c>
      <c r="AV6" s="870">
        <f t="shared" si="7"/>
        <v>0.02333333333</v>
      </c>
      <c r="AW6" s="870">
        <f t="shared" si="7"/>
        <v>0.02333333333</v>
      </c>
      <c r="AX6" s="870">
        <f t="shared" si="7"/>
        <v>0.02333333333</v>
      </c>
      <c r="AY6" s="870">
        <f t="shared" si="7"/>
        <v>0.02333333333</v>
      </c>
      <c r="AZ6" s="870">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1"/>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1">
        <v>0.1429</v>
      </c>
      <c r="W13" s="872">
        <v>0.2449</v>
      </c>
      <c r="X13" s="872">
        <v>0.1749</v>
      </c>
      <c r="Y13" s="872">
        <v>0.1249</v>
      </c>
      <c r="Z13" s="872">
        <v>0.0893</v>
      </c>
      <c r="AA13" s="872">
        <v>0.0892</v>
      </c>
      <c r="AB13" s="872">
        <v>0.0893</v>
      </c>
      <c r="AC13" s="872">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8">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3" t="s">
        <v>1144</v>
      </c>
      <c r="B17" s="535"/>
      <c r="C17" s="535"/>
      <c r="D17" s="535"/>
      <c r="E17" s="535"/>
      <c r="F17" s="535"/>
      <c r="G17" s="535"/>
      <c r="H17" s="535"/>
      <c r="I17" s="535"/>
      <c r="J17" s="852">
        <f t="shared" ref="J17:U17" si="8">K17/(1+J21)</f>
        <v>4</v>
      </c>
      <c r="K17" s="852">
        <f t="shared" si="8"/>
        <v>4</v>
      </c>
      <c r="L17" s="852">
        <f t="shared" si="8"/>
        <v>4</v>
      </c>
      <c r="M17" s="852">
        <f t="shared" si="8"/>
        <v>4</v>
      </c>
      <c r="N17" s="852">
        <f t="shared" si="8"/>
        <v>4</v>
      </c>
      <c r="O17" s="852">
        <f t="shared" si="8"/>
        <v>4</v>
      </c>
      <c r="P17" s="852">
        <f t="shared" si="8"/>
        <v>4</v>
      </c>
      <c r="Q17" s="852">
        <f t="shared" si="8"/>
        <v>4</v>
      </c>
      <c r="R17" s="852">
        <f t="shared" si="8"/>
        <v>4</v>
      </c>
      <c r="S17" s="852">
        <f t="shared" si="8"/>
        <v>4</v>
      </c>
      <c r="T17" s="852">
        <f t="shared" si="8"/>
        <v>4</v>
      </c>
      <c r="U17" s="852">
        <f t="shared" si="8"/>
        <v>4</v>
      </c>
      <c r="V17" s="836">
        <v>4.0</v>
      </c>
      <c r="W17" s="874">
        <f t="shared" ref="W17:AZ17" si="9">V17*(1+V21)</f>
        <v>4</v>
      </c>
      <c r="X17" s="874">
        <f t="shared" si="9"/>
        <v>4</v>
      </c>
      <c r="Y17" s="874">
        <f t="shared" si="9"/>
        <v>4</v>
      </c>
      <c r="Z17" s="874">
        <f t="shared" si="9"/>
        <v>4</v>
      </c>
      <c r="AA17" s="874">
        <f t="shared" si="9"/>
        <v>4</v>
      </c>
      <c r="AB17" s="874">
        <f t="shared" si="9"/>
        <v>4</v>
      </c>
      <c r="AC17" s="874">
        <f t="shared" si="9"/>
        <v>4</v>
      </c>
      <c r="AD17" s="874">
        <f t="shared" si="9"/>
        <v>4</v>
      </c>
      <c r="AE17" s="874">
        <f t="shared" si="9"/>
        <v>4</v>
      </c>
      <c r="AF17" s="874">
        <f t="shared" si="9"/>
        <v>4</v>
      </c>
      <c r="AG17" s="874">
        <f t="shared" si="9"/>
        <v>4</v>
      </c>
      <c r="AH17" s="874">
        <f t="shared" si="9"/>
        <v>4</v>
      </c>
      <c r="AI17" s="874">
        <f t="shared" si="9"/>
        <v>4</v>
      </c>
      <c r="AJ17" s="874">
        <f t="shared" si="9"/>
        <v>4</v>
      </c>
      <c r="AK17" s="874">
        <f t="shared" si="9"/>
        <v>4</v>
      </c>
      <c r="AL17" s="874">
        <f t="shared" si="9"/>
        <v>4</v>
      </c>
      <c r="AM17" s="874">
        <f t="shared" si="9"/>
        <v>4</v>
      </c>
      <c r="AN17" s="874">
        <f t="shared" si="9"/>
        <v>4</v>
      </c>
      <c r="AO17" s="874">
        <f t="shared" si="9"/>
        <v>4</v>
      </c>
      <c r="AP17" s="874">
        <f t="shared" si="9"/>
        <v>4</v>
      </c>
      <c r="AQ17" s="874">
        <f t="shared" si="9"/>
        <v>4</v>
      </c>
      <c r="AR17" s="874">
        <f t="shared" si="9"/>
        <v>4</v>
      </c>
      <c r="AS17" s="874">
        <f t="shared" si="9"/>
        <v>4</v>
      </c>
      <c r="AT17" s="874">
        <f t="shared" si="9"/>
        <v>4</v>
      </c>
      <c r="AU17" s="874">
        <f t="shared" si="9"/>
        <v>4</v>
      </c>
      <c r="AV17" s="874">
        <f t="shared" si="9"/>
        <v>4</v>
      </c>
      <c r="AW17" s="874">
        <f t="shared" si="9"/>
        <v>4</v>
      </c>
      <c r="AX17" s="874">
        <f t="shared" si="9"/>
        <v>4</v>
      </c>
      <c r="AY17" s="874">
        <f t="shared" si="9"/>
        <v>4</v>
      </c>
      <c r="AZ17" s="874">
        <f t="shared" si="9"/>
        <v>4</v>
      </c>
    </row>
    <row r="18" ht="15.0" customHeight="1">
      <c r="A18" s="873"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3" t="s">
        <v>1146</v>
      </c>
      <c r="B19" s="535"/>
      <c r="C19" s="535"/>
      <c r="D19" s="535"/>
      <c r="E19" s="535"/>
      <c r="F19" s="535"/>
      <c r="G19" s="535"/>
      <c r="H19" s="535"/>
      <c r="I19" s="535"/>
      <c r="J19" s="854">
        <f t="shared" ref="J19:U19" si="12">K19</f>
        <v>1</v>
      </c>
      <c r="K19" s="854">
        <f t="shared" si="12"/>
        <v>1</v>
      </c>
      <c r="L19" s="854">
        <f t="shared" si="12"/>
        <v>1</v>
      </c>
      <c r="M19" s="854">
        <f t="shared" si="12"/>
        <v>1</v>
      </c>
      <c r="N19" s="854">
        <f t="shared" si="12"/>
        <v>1</v>
      </c>
      <c r="O19" s="854">
        <f t="shared" si="12"/>
        <v>1</v>
      </c>
      <c r="P19" s="854">
        <f t="shared" si="12"/>
        <v>1</v>
      </c>
      <c r="Q19" s="854">
        <f t="shared" si="12"/>
        <v>1</v>
      </c>
      <c r="R19" s="854">
        <f t="shared" si="12"/>
        <v>1</v>
      </c>
      <c r="S19" s="854">
        <f t="shared" si="12"/>
        <v>1</v>
      </c>
      <c r="T19" s="854">
        <f t="shared" si="12"/>
        <v>1</v>
      </c>
      <c r="U19" s="854">
        <f t="shared" si="12"/>
        <v>1</v>
      </c>
      <c r="V19" s="836">
        <v>1.0</v>
      </c>
      <c r="W19" s="874">
        <f t="shared" ref="W19:AZ19" si="13">V19</f>
        <v>1</v>
      </c>
      <c r="X19" s="874">
        <f t="shared" si="13"/>
        <v>1</v>
      </c>
      <c r="Y19" s="874">
        <f t="shared" si="13"/>
        <v>1</v>
      </c>
      <c r="Z19" s="874">
        <f t="shared" si="13"/>
        <v>1</v>
      </c>
      <c r="AA19" s="874">
        <f t="shared" si="13"/>
        <v>1</v>
      </c>
      <c r="AB19" s="874">
        <f t="shared" si="13"/>
        <v>1</v>
      </c>
      <c r="AC19" s="874">
        <f t="shared" si="13"/>
        <v>1</v>
      </c>
      <c r="AD19" s="874">
        <f t="shared" si="13"/>
        <v>1</v>
      </c>
      <c r="AE19" s="874">
        <f t="shared" si="13"/>
        <v>1</v>
      </c>
      <c r="AF19" s="874">
        <f t="shared" si="13"/>
        <v>1</v>
      </c>
      <c r="AG19" s="874">
        <f t="shared" si="13"/>
        <v>1</v>
      </c>
      <c r="AH19" s="874">
        <f t="shared" si="13"/>
        <v>1</v>
      </c>
      <c r="AI19" s="874">
        <f t="shared" si="13"/>
        <v>1</v>
      </c>
      <c r="AJ19" s="874">
        <f t="shared" si="13"/>
        <v>1</v>
      </c>
      <c r="AK19" s="874">
        <f t="shared" si="13"/>
        <v>1</v>
      </c>
      <c r="AL19" s="874">
        <f t="shared" si="13"/>
        <v>1</v>
      </c>
      <c r="AM19" s="874">
        <f t="shared" si="13"/>
        <v>1</v>
      </c>
      <c r="AN19" s="874">
        <f t="shared" si="13"/>
        <v>1</v>
      </c>
      <c r="AO19" s="874">
        <f t="shared" si="13"/>
        <v>1</v>
      </c>
      <c r="AP19" s="874">
        <f t="shared" si="13"/>
        <v>1</v>
      </c>
      <c r="AQ19" s="874">
        <f t="shared" si="13"/>
        <v>1</v>
      </c>
      <c r="AR19" s="874">
        <f t="shared" si="13"/>
        <v>1</v>
      </c>
      <c r="AS19" s="874">
        <f t="shared" si="13"/>
        <v>1</v>
      </c>
      <c r="AT19" s="874">
        <f t="shared" si="13"/>
        <v>1</v>
      </c>
      <c r="AU19" s="874">
        <f t="shared" si="13"/>
        <v>1</v>
      </c>
      <c r="AV19" s="874">
        <f t="shared" si="13"/>
        <v>1</v>
      </c>
      <c r="AW19" s="874">
        <f t="shared" si="13"/>
        <v>1</v>
      </c>
      <c r="AX19" s="874">
        <f t="shared" si="13"/>
        <v>1</v>
      </c>
      <c r="AY19" s="874">
        <f t="shared" si="13"/>
        <v>1</v>
      </c>
      <c r="AZ19" s="874">
        <f t="shared" si="13"/>
        <v>1</v>
      </c>
    </row>
    <row r="20" ht="15.0" customHeight="1">
      <c r="A20" s="873" t="s">
        <v>1147</v>
      </c>
      <c r="B20" s="535"/>
      <c r="C20" s="535"/>
      <c r="D20" s="535"/>
      <c r="E20" s="535"/>
      <c r="F20" s="535"/>
      <c r="G20" s="535"/>
      <c r="H20" s="535"/>
      <c r="I20" s="535"/>
      <c r="J20" s="854">
        <f t="shared" ref="J20:U20" si="14">K20</f>
        <v>350</v>
      </c>
      <c r="K20" s="854">
        <f t="shared" si="14"/>
        <v>350</v>
      </c>
      <c r="L20" s="854">
        <f t="shared" si="14"/>
        <v>350</v>
      </c>
      <c r="M20" s="854">
        <f t="shared" si="14"/>
        <v>350</v>
      </c>
      <c r="N20" s="854">
        <f t="shared" si="14"/>
        <v>350</v>
      </c>
      <c r="O20" s="854">
        <f t="shared" si="14"/>
        <v>350</v>
      </c>
      <c r="P20" s="854">
        <f t="shared" si="14"/>
        <v>350</v>
      </c>
      <c r="Q20" s="854">
        <f t="shared" si="14"/>
        <v>350</v>
      </c>
      <c r="R20" s="854">
        <f t="shared" si="14"/>
        <v>350</v>
      </c>
      <c r="S20" s="854">
        <f t="shared" si="14"/>
        <v>350</v>
      </c>
      <c r="T20" s="854">
        <f t="shared" si="14"/>
        <v>350</v>
      </c>
      <c r="U20" s="854">
        <f t="shared" si="14"/>
        <v>350</v>
      </c>
      <c r="V20" s="836">
        <v>350.0</v>
      </c>
      <c r="W20" s="874">
        <f t="shared" ref="W20:AZ20" si="15">V20</f>
        <v>350</v>
      </c>
      <c r="X20" s="874">
        <f t="shared" si="15"/>
        <v>350</v>
      </c>
      <c r="Y20" s="874">
        <f t="shared" si="15"/>
        <v>350</v>
      </c>
      <c r="Z20" s="874">
        <f t="shared" si="15"/>
        <v>350</v>
      </c>
      <c r="AA20" s="874">
        <f t="shared" si="15"/>
        <v>350</v>
      </c>
      <c r="AB20" s="874">
        <f t="shared" si="15"/>
        <v>350</v>
      </c>
      <c r="AC20" s="874">
        <f t="shared" si="15"/>
        <v>350</v>
      </c>
      <c r="AD20" s="874">
        <f t="shared" si="15"/>
        <v>350</v>
      </c>
      <c r="AE20" s="874">
        <f t="shared" si="15"/>
        <v>350</v>
      </c>
      <c r="AF20" s="874">
        <f t="shared" si="15"/>
        <v>350</v>
      </c>
      <c r="AG20" s="874">
        <f t="shared" si="15"/>
        <v>350</v>
      </c>
      <c r="AH20" s="874">
        <f t="shared" si="15"/>
        <v>350</v>
      </c>
      <c r="AI20" s="874">
        <f t="shared" si="15"/>
        <v>350</v>
      </c>
      <c r="AJ20" s="874">
        <f t="shared" si="15"/>
        <v>350</v>
      </c>
      <c r="AK20" s="874">
        <f t="shared" si="15"/>
        <v>350</v>
      </c>
      <c r="AL20" s="874">
        <f t="shared" si="15"/>
        <v>350</v>
      </c>
      <c r="AM20" s="874">
        <f t="shared" si="15"/>
        <v>350</v>
      </c>
      <c r="AN20" s="874">
        <f t="shared" si="15"/>
        <v>350</v>
      </c>
      <c r="AO20" s="874">
        <f t="shared" si="15"/>
        <v>350</v>
      </c>
      <c r="AP20" s="874">
        <f t="shared" si="15"/>
        <v>350</v>
      </c>
      <c r="AQ20" s="874">
        <f t="shared" si="15"/>
        <v>350</v>
      </c>
      <c r="AR20" s="874">
        <f t="shared" si="15"/>
        <v>350</v>
      </c>
      <c r="AS20" s="874">
        <f t="shared" si="15"/>
        <v>350</v>
      </c>
      <c r="AT20" s="874">
        <f t="shared" si="15"/>
        <v>350</v>
      </c>
      <c r="AU20" s="874">
        <f t="shared" si="15"/>
        <v>350</v>
      </c>
      <c r="AV20" s="874">
        <f t="shared" si="15"/>
        <v>350</v>
      </c>
      <c r="AW20" s="874">
        <f t="shared" si="15"/>
        <v>350</v>
      </c>
      <c r="AX20" s="874">
        <f t="shared" si="15"/>
        <v>350</v>
      </c>
      <c r="AY20" s="874">
        <f t="shared" si="15"/>
        <v>350</v>
      </c>
      <c r="AZ20" s="874">
        <f t="shared" si="15"/>
        <v>350</v>
      </c>
    </row>
    <row r="21" ht="15.0" customHeight="1">
      <c r="A21" s="873"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5" t="s">
        <v>1149</v>
      </c>
      <c r="C23" s="876"/>
      <c r="D23" s="876"/>
      <c r="E23" s="876"/>
      <c r="F23" s="876"/>
      <c r="G23" s="876"/>
      <c r="H23" s="875" t="s">
        <v>1149</v>
      </c>
      <c r="I23" s="876"/>
      <c r="J23" s="876"/>
      <c r="K23" s="876"/>
      <c r="L23" s="876"/>
      <c r="M23" s="876"/>
      <c r="N23" s="875" t="s">
        <v>1149</v>
      </c>
      <c r="O23" s="876"/>
      <c r="P23" s="876"/>
      <c r="Q23" s="876"/>
      <c r="R23" s="876"/>
      <c r="S23" s="876"/>
      <c r="T23" s="877"/>
      <c r="U23" s="877"/>
      <c r="V23" s="877">
        <f>0.025*(V4+4*V5)</f>
        <v>36.4</v>
      </c>
      <c r="W23" s="875" t="s">
        <v>1149</v>
      </c>
      <c r="X23" s="877"/>
      <c r="Y23" s="877"/>
      <c r="Z23" s="877"/>
      <c r="AA23" s="877"/>
      <c r="AB23" s="877"/>
      <c r="AC23" s="875" t="s">
        <v>1149</v>
      </c>
      <c r="AD23" s="877"/>
      <c r="AE23" s="877"/>
      <c r="AF23" s="877"/>
      <c r="AG23" s="877"/>
      <c r="AH23" s="875" t="s">
        <v>1149</v>
      </c>
      <c r="AI23" s="877"/>
      <c r="AJ23" s="877"/>
      <c r="AK23" s="877"/>
      <c r="AL23" s="877"/>
      <c r="AM23" s="875" t="s">
        <v>1149</v>
      </c>
      <c r="AN23" s="877"/>
      <c r="AO23" s="877"/>
      <c r="AP23" s="877"/>
      <c r="AQ23" s="877"/>
      <c r="AR23" s="875" t="s">
        <v>1149</v>
      </c>
      <c r="AS23" s="877"/>
      <c r="AT23" s="877"/>
      <c r="AU23" s="877"/>
      <c r="AV23" s="877"/>
      <c r="AW23" s="875" t="s">
        <v>1149</v>
      </c>
      <c r="AX23" s="877"/>
      <c r="AY23" s="877"/>
      <c r="AZ23" s="877"/>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5">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5">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8">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8">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8">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8">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8">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8"/>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0.8</v>
      </c>
      <c r="AE46" s="252">
        <f t="shared" si="34"/>
        <v>1.8</v>
      </c>
      <c r="AF46" s="252">
        <f t="shared" si="34"/>
        <v>0</v>
      </c>
      <c r="AG46" s="252">
        <f t="shared" si="34"/>
        <v>0</v>
      </c>
      <c r="AH46" s="252">
        <f t="shared" si="34"/>
        <v>0</v>
      </c>
      <c r="AI46" s="252">
        <f t="shared" si="34"/>
        <v>0</v>
      </c>
      <c r="AJ46" s="252">
        <f t="shared" si="34"/>
        <v>20</v>
      </c>
      <c r="AK46" s="252">
        <f t="shared" si="34"/>
        <v>13</v>
      </c>
      <c r="AL46" s="252">
        <f t="shared" si="34"/>
        <v>0</v>
      </c>
      <c r="AM46" s="253">
        <f t="shared" si="34"/>
        <v>0</v>
      </c>
      <c r="AN46" s="253">
        <f t="shared" si="34"/>
        <v>44.51004755</v>
      </c>
      <c r="AO46" s="253">
        <f t="shared" si="34"/>
        <v>44.51004755</v>
      </c>
      <c r="AP46" s="253">
        <f t="shared" si="34"/>
        <v>44.51004755</v>
      </c>
      <c r="AQ46" s="253">
        <f t="shared" si="34"/>
        <v>44.51004755</v>
      </c>
      <c r="AR46" s="253">
        <f t="shared" si="34"/>
        <v>44.51004755</v>
      </c>
      <c r="AS46" s="253">
        <f t="shared" si="34"/>
        <v>44.51004755</v>
      </c>
      <c r="AT46" s="253">
        <f t="shared" si="34"/>
        <v>44.51004755</v>
      </c>
      <c r="AU46" s="253">
        <f t="shared" si="34"/>
        <v>45.31004755</v>
      </c>
      <c r="AV46" s="253">
        <f t="shared" si="34"/>
        <v>46.31004755</v>
      </c>
      <c r="AW46" s="253">
        <f t="shared" si="34"/>
        <v>44.51004755</v>
      </c>
      <c r="AX46" s="253">
        <f t="shared" si="34"/>
        <v>44.51004755</v>
      </c>
      <c r="AY46" s="253">
        <f t="shared" si="34"/>
        <v>44.51004755</v>
      </c>
      <c r="AZ46" s="253">
        <f t="shared" si="34"/>
        <v>44.51004755</v>
      </c>
      <c r="BA46" s="253">
        <f t="shared" si="34"/>
        <v>64.51004755</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79">
        <f t="shared" ref="W47:BA47" si="35">sum(W172:W222)</f>
        <v>0</v>
      </c>
      <c r="X47" s="879">
        <f t="shared" si="35"/>
        <v>0</v>
      </c>
      <c r="Y47" s="879">
        <f t="shared" si="35"/>
        <v>0</v>
      </c>
      <c r="Z47" s="879">
        <f t="shared" si="35"/>
        <v>0</v>
      </c>
      <c r="AA47" s="879">
        <f t="shared" si="35"/>
        <v>0</v>
      </c>
      <c r="AB47" s="879">
        <f t="shared" si="35"/>
        <v>0</v>
      </c>
      <c r="AC47" s="879">
        <f t="shared" si="35"/>
        <v>0</v>
      </c>
      <c r="AD47" s="879">
        <f t="shared" si="35"/>
        <v>0</v>
      </c>
      <c r="AE47" s="879">
        <f t="shared" si="35"/>
        <v>0</v>
      </c>
      <c r="AF47" s="879">
        <f t="shared" si="35"/>
        <v>0</v>
      </c>
      <c r="AG47" s="879">
        <f t="shared" si="35"/>
        <v>0</v>
      </c>
      <c r="AH47" s="879">
        <f t="shared" si="35"/>
        <v>0</v>
      </c>
      <c r="AI47" s="879">
        <f t="shared" si="35"/>
        <v>0</v>
      </c>
      <c r="AJ47" s="879">
        <f t="shared" si="35"/>
        <v>0</v>
      </c>
      <c r="AK47" s="879">
        <f t="shared" si="35"/>
        <v>0</v>
      </c>
      <c r="AL47" s="879">
        <f t="shared" si="35"/>
        <v>0</v>
      </c>
      <c r="AM47" s="879">
        <f t="shared" si="35"/>
        <v>0</v>
      </c>
      <c r="AN47" s="879">
        <f t="shared" si="35"/>
        <v>0.001643966717</v>
      </c>
      <c r="AO47" s="879">
        <f t="shared" si="35"/>
        <v>0.001643966717</v>
      </c>
      <c r="AP47" s="879">
        <f t="shared" si="35"/>
        <v>0.001643966717</v>
      </c>
      <c r="AQ47" s="879">
        <f t="shared" si="35"/>
        <v>0.001643966717</v>
      </c>
      <c r="AR47" s="879">
        <f t="shared" si="35"/>
        <v>0.001643966717</v>
      </c>
      <c r="AS47" s="879">
        <f t="shared" si="35"/>
        <v>0.001643966717</v>
      </c>
      <c r="AT47" s="879">
        <f t="shared" si="35"/>
        <v>0.001643966717</v>
      </c>
      <c r="AU47" s="879">
        <f t="shared" si="35"/>
        <v>0.001643966717</v>
      </c>
      <c r="AV47" s="879">
        <f t="shared" si="35"/>
        <v>0.001643966717</v>
      </c>
      <c r="AW47" s="879">
        <f t="shared" si="35"/>
        <v>0.001643966717</v>
      </c>
      <c r="AX47" s="879">
        <f t="shared" si="35"/>
        <v>0.001643966717</v>
      </c>
      <c r="AY47" s="879">
        <f t="shared" si="35"/>
        <v>0.001643966717</v>
      </c>
      <c r="AZ47" s="879">
        <f t="shared" si="35"/>
        <v>0.001643966717</v>
      </c>
      <c r="BA47" s="879">
        <f t="shared" si="35"/>
        <v>0.001643966717</v>
      </c>
    </row>
    <row r="48" ht="15.75" customHeight="1">
      <c r="A48" s="880"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2">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2">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2">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2">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2">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2">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2">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2">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2">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2">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2">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2">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2">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2">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2">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2">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2">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2">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2">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2">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2">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2">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2">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2">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2">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2">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2">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2">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2">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2">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2">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2">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2">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2">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2">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2">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2">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2">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2">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2">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2">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2">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2">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2">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2">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2">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2">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2">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2">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2">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2">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2">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2">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2">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2">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2">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2">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2">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2">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2">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2">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2">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2">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2">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2">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4">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0.8</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0.8</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1.8</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1.8</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20.0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20</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13.0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13</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44.51004754535233</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44.51004755</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44.510047545352336</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44.51004755</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44.510047545352336</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44.51004755</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44.510047545352336</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44.51004755</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44.510047545352364</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44.51004755</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44.510047545352336</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44.51004755</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44.510047545352336</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44.51004755</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45.31004754535235</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45.31004755</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46.31004754535235</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46.31004755</v>
      </c>
      <c r="AW148" s="252">
        <f t="shared" si="136"/>
        <v>0</v>
      </c>
      <c r="AX148" s="252">
        <f t="shared" si="136"/>
        <v>0</v>
      </c>
      <c r="AY148" s="252">
        <f t="shared" si="136"/>
        <v>0</v>
      </c>
      <c r="AZ148" s="252">
        <f t="shared" si="136"/>
        <v>0</v>
      </c>
      <c r="BA148" s="252">
        <f t="shared" si="136"/>
        <v>0</v>
      </c>
    </row>
    <row r="149" ht="15.75" customHeight="1">
      <c r="A149" s="744">
        <v>2030.0</v>
      </c>
      <c r="V149" s="747">
        <v>44.510047545352336</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44.51004755</v>
      </c>
      <c r="AX149" s="252">
        <f t="shared" si="137"/>
        <v>0</v>
      </c>
      <c r="AY149" s="252">
        <f t="shared" si="137"/>
        <v>0</v>
      </c>
      <c r="AZ149" s="252">
        <f t="shared" si="137"/>
        <v>0</v>
      </c>
      <c r="BA149" s="252">
        <f t="shared" si="137"/>
        <v>0</v>
      </c>
    </row>
    <row r="150" ht="15.75" customHeight="1">
      <c r="A150" s="744">
        <v>2031.0</v>
      </c>
      <c r="V150" s="747">
        <v>44.510047545352336</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44.51004755</v>
      </c>
      <c r="AY150" s="252">
        <f t="shared" si="138"/>
        <v>0</v>
      </c>
      <c r="AZ150" s="252">
        <f t="shared" si="138"/>
        <v>0</v>
      </c>
      <c r="BA150" s="252">
        <f t="shared" si="138"/>
        <v>0</v>
      </c>
    </row>
    <row r="151" ht="15.75" customHeight="1">
      <c r="A151" s="744">
        <v>2032.0</v>
      </c>
      <c r="V151" s="747">
        <v>44.510047545352336</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44.51004755</v>
      </c>
      <c r="AZ151" s="252">
        <f t="shared" si="139"/>
        <v>0</v>
      </c>
      <c r="BA151" s="252">
        <f t="shared" si="139"/>
        <v>0</v>
      </c>
    </row>
    <row r="152" ht="15.75" customHeight="1">
      <c r="A152" s="744">
        <v>2033.0</v>
      </c>
      <c r="V152" s="747">
        <v>44.510047545352336</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44.51004755</v>
      </c>
      <c r="BA152" s="252">
        <f t="shared" si="140"/>
        <v>0</v>
      </c>
    </row>
    <row r="153" ht="15.75" customHeight="1">
      <c r="A153" s="744">
        <v>2034.0</v>
      </c>
      <c r="V153" s="747">
        <v>64.51004754535234</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64.51004755</v>
      </c>
    </row>
    <row r="154" ht="15.75" customHeight="1">
      <c r="A154" s="744">
        <v>2035.0</v>
      </c>
      <c r="V154" s="747">
        <v>57.510047545352336</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44.510047545352336</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44.510047545352336</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89.02009509070467</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89.02009509070467</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89.02009509070467</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89.02009509070467</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89.02009509070467</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89.02009509070456</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89.02009509070467</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89.82009509070463</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90.82009509070463</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89.02009509070467</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89.02009509070467</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89.02009509070467</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89.02009509070467</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0"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2">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2">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2">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2">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4">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1">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2">
        <v>0.00164396671671762</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0.001643966717</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2">
        <v>0.00164396671671762</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0.001643966717</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2">
        <v>0.0016439667167176195</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0.001643966717</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2">
        <v>0.0016439667167176195</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0.001643966717</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2">
        <v>0.0016439667167176195</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0.001643966717</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2">
        <v>0.0016439667167176195</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0.001643966717</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2">
        <v>0.0016439667167176195</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0.001643966717</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2">
        <v>0.0016439667167176195</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0.001643966717</v>
      </c>
      <c r="AV200">
        <f t="shared" si="187"/>
        <v>0</v>
      </c>
      <c r="AW200">
        <f t="shared" si="187"/>
        <v>0</v>
      </c>
      <c r="AX200">
        <f t="shared" si="187"/>
        <v>0</v>
      </c>
      <c r="AY200">
        <f t="shared" si="187"/>
        <v>0</v>
      </c>
      <c r="AZ200">
        <f t="shared" si="187"/>
        <v>0</v>
      </c>
      <c r="BA200">
        <f t="shared" si="187"/>
        <v>0</v>
      </c>
    </row>
    <row r="201" ht="15.75" customHeight="1">
      <c r="A201" s="744">
        <v>2029.0</v>
      </c>
      <c r="V201" s="882">
        <v>0.0016439667167176195</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0.001643966717</v>
      </c>
      <c r="AW201">
        <f t="shared" si="188"/>
        <v>0</v>
      </c>
      <c r="AX201">
        <f t="shared" si="188"/>
        <v>0</v>
      </c>
      <c r="AY201">
        <f t="shared" si="188"/>
        <v>0</v>
      </c>
      <c r="AZ201">
        <f t="shared" si="188"/>
        <v>0</v>
      </c>
      <c r="BA201">
        <f t="shared" si="188"/>
        <v>0</v>
      </c>
    </row>
    <row r="202" ht="15.75" customHeight="1">
      <c r="A202" s="744">
        <v>2030.0</v>
      </c>
      <c r="V202" s="882">
        <v>0.0016439667167176195</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0.001643966717</v>
      </c>
      <c r="AX202">
        <f t="shared" si="189"/>
        <v>0</v>
      </c>
      <c r="AY202">
        <f t="shared" si="189"/>
        <v>0</v>
      </c>
      <c r="AZ202">
        <f t="shared" si="189"/>
        <v>0</v>
      </c>
      <c r="BA202">
        <f t="shared" si="189"/>
        <v>0</v>
      </c>
    </row>
    <row r="203" ht="15.75" customHeight="1">
      <c r="A203" s="744">
        <v>2031.0</v>
      </c>
      <c r="V203" s="882">
        <v>0.0016439667167176195</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0.001643966717</v>
      </c>
      <c r="AY203">
        <f t="shared" si="190"/>
        <v>0</v>
      </c>
      <c r="AZ203">
        <f t="shared" si="190"/>
        <v>0</v>
      </c>
      <c r="BA203">
        <f t="shared" si="190"/>
        <v>0</v>
      </c>
    </row>
    <row r="204" ht="15.75" customHeight="1">
      <c r="A204" s="744">
        <v>2032.0</v>
      </c>
      <c r="V204" s="882">
        <v>0.0016439667167176195</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0.001643966717</v>
      </c>
      <c r="AZ204">
        <f t="shared" si="191"/>
        <v>0</v>
      </c>
      <c r="BA204">
        <f t="shared" si="191"/>
        <v>0</v>
      </c>
    </row>
    <row r="205" ht="15.75" customHeight="1">
      <c r="A205" s="744">
        <v>2033.0</v>
      </c>
      <c r="V205" s="882">
        <v>0.0016439667167176195</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0.001643966717</v>
      </c>
      <c r="BA205">
        <f t="shared" si="192"/>
        <v>0</v>
      </c>
    </row>
    <row r="206" ht="15.75" customHeight="1">
      <c r="A206" s="744">
        <v>2034.0</v>
      </c>
      <c r="V206" s="882">
        <v>0.0016439667167176195</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0.001643966717</v>
      </c>
    </row>
    <row r="207" ht="15.75" customHeight="1">
      <c r="A207" s="744">
        <v>2035.0</v>
      </c>
      <c r="V207" s="882">
        <v>0.0016439667167176195</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2">
        <v>0.0016439667167176195</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2">
        <v>0.0016439667167176195</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2">
        <v>0.003287933433435239</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2">
        <v>0.003287933433435239</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2">
        <v>0.003287933433435239</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2">
        <v>0.003287933433435239</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2">
        <v>0.003287933433435239</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2">
        <v>0.003287933433435239</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2">
        <v>0.003287933433435239</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2">
        <v>0.003287933433435239</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2">
        <v>0.003287933433435239</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2">
        <v>0.003287933433435239</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2">
        <v>0.003287933433435239</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2">
        <v>0.003287933433435239</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2">
        <v>0.003287933433435253</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